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24226"/>
  <mc:AlternateContent xmlns:mc="http://schemas.openxmlformats.org/markup-compatibility/2006">
    <mc:Choice Requires="x15">
      <x15ac:absPath xmlns:x15ac="http://schemas.microsoft.com/office/spreadsheetml/2010/11/ac" url="C:\Users\tdias\Desktop\Nova pasta\"/>
    </mc:Choice>
  </mc:AlternateContent>
  <bookViews>
    <workbookView xWindow="12615" yWindow="405" windowWidth="16215" windowHeight="12120" tabRatio="929"/>
  </bookViews>
  <sheets>
    <sheet name="Resumo" sheetId="8" r:id="rId1"/>
    <sheet name="Planilha Orçamentária" sheetId="1" r:id="rId2"/>
    <sheet name="Memorial de Cálculo" sheetId="46" r:id="rId3"/>
    <sheet name="Cronograma" sheetId="43" r:id="rId4"/>
    <sheet name="Curva ABC" sheetId="52" r:id="rId5"/>
    <sheet name="MEMÓRIA TRANSPORTES" sheetId="62" state="hidden" r:id="rId6"/>
    <sheet name="REAJUSTE P TEXTO" sheetId="51" state="hidden" r:id="rId7"/>
    <sheet name="REAJUSTE GERAL" sheetId="58" state="hidden" r:id="rId8"/>
    <sheet name="LARGURA DE ESCAVAÇÃO" sheetId="47" state="hidden" r:id="rId9"/>
    <sheet name="DMT NÃO IMPRIMIR" sheetId="18" state="hidden" r:id="rId10"/>
    <sheet name="COMP NÃO IMPRIMIR" sheetId="14" state="hidden" r:id="rId11"/>
    <sheet name="DER-ES NÃO IMPRIMIR" sheetId="11" state="hidden" r:id="rId12"/>
    <sheet name="SINAPI NÃO IMPRIMIR" sheetId="34" state="hidden" r:id="rId13"/>
    <sheet name="IOPES NÃO IMPRIMIR" sheetId="13" state="hidden" r:id="rId14"/>
    <sheet name="CESAN NÃO IMPRIMIR" sheetId="12" state="hidden" r:id="rId15"/>
  </sheets>
  <externalReferences>
    <externalReference r:id="rId16"/>
    <externalReference r:id="rId17"/>
  </externalReferences>
  <definedNames>
    <definedName name="_xlnm._FilterDatabase" localSheetId="2" hidden="1">'Memorial de Cálculo'!$A$5:$V$629</definedName>
    <definedName name="_xlnm.Print_Area" localSheetId="3">Cronograma!$A$1:$N$45</definedName>
    <definedName name="_xlnm.Print_Area" localSheetId="4">'Curva ABC'!$A$1:$G$146</definedName>
    <definedName name="_xlnm.Print_Area" localSheetId="13">'IOPES NÃO IMPRIMIR'!$A$1:$D$1286</definedName>
    <definedName name="_xlnm.Print_Area" localSheetId="5">'MEMÓRIA TRANSPORTES'!$A$1:$L$17</definedName>
    <definedName name="_xlnm.Print_Area" localSheetId="2">'Memorial de Cálculo'!$A$1:$Q$1182</definedName>
    <definedName name="_xlnm.Print_Area" localSheetId="1">'Planilha Orçamentária'!$A$1:$H$234</definedName>
    <definedName name="_xlnm.Print_Area" localSheetId="6">'REAJUSTE P TEXTO'!$A$1:$F$14</definedName>
    <definedName name="_xlnm.Print_Area" localSheetId="0">Resumo!$A$1:$D$46</definedName>
    <definedName name="_xlnm.Print_Area" localSheetId="12">'SINAPI NÃO IMPRIMIR'!$A$1:$D$1345</definedName>
    <definedName name="Excel_BuiltIn_Print_Titles_5" localSheetId="3">#REF!</definedName>
    <definedName name="Excel_BuiltIn_Print_Titles_5" localSheetId="4">#REF!</definedName>
    <definedName name="Excel_BuiltIn_Print_Titles_5" localSheetId="5">#REF!</definedName>
    <definedName name="Excel_BuiltIn_Print_Titles_5" localSheetId="7">#REF!</definedName>
    <definedName name="Excel_BuiltIn_Print_Titles_5" localSheetId="6">#REF!</definedName>
    <definedName name="Excel_BuiltIn_Print_Titles_5" localSheetId="12">#REF!</definedName>
    <definedName name="Excel_BuiltIn_Print_Titles_5">#REF!</definedName>
    <definedName name="Quantidades_A4" localSheetId="3">#REF!</definedName>
    <definedName name="Quantidades_A4" localSheetId="4">#REF!</definedName>
    <definedName name="Quantidades_A4" localSheetId="5">#REF!</definedName>
    <definedName name="Quantidades_A4" localSheetId="7">#REF!</definedName>
    <definedName name="Quantidades_A4" localSheetId="6">#REF!</definedName>
    <definedName name="Quantidades_A4" localSheetId="12">#REF!</definedName>
    <definedName name="Quantidades_A4">#REF!</definedName>
    <definedName name="Quantidades_CAUE_A3" localSheetId="3">#REF!</definedName>
    <definedName name="Quantidades_CAUE_A3" localSheetId="4">#REF!</definedName>
    <definedName name="Quantidades_CAUE_A3" localSheetId="5">#REF!</definedName>
    <definedName name="Quantidades_CAUE_A3" localSheetId="7">#REF!</definedName>
    <definedName name="Quantidades_CAUE_A3" localSheetId="6">#REF!</definedName>
    <definedName name="Quantidades_CAUE_A3" localSheetId="12">#REF!</definedName>
    <definedName name="Quantidades_CAUE_A3">#REF!</definedName>
    <definedName name="SERVI">[1]Serviços!$A$3:$F$1403</definedName>
    <definedName name="Serviços">[2]Serviços!$A$3:$F$1403</definedName>
    <definedName name="teste" localSheetId="3">#REF!</definedName>
    <definedName name="teste" localSheetId="4">#REF!</definedName>
    <definedName name="teste" localSheetId="5">#REF!</definedName>
    <definedName name="teste" localSheetId="7">#REF!</definedName>
    <definedName name="teste" localSheetId="6">#REF!</definedName>
    <definedName name="teste" localSheetId="12">#REF!</definedName>
    <definedName name="teste">#REF!</definedName>
    <definedName name="_xlnm.Print_Titles" localSheetId="3">Cronograma!$A:$D,Cronograma!$1:$7</definedName>
    <definedName name="_xlnm.Print_Titles" localSheetId="4">'Curva ABC'!$1:$7</definedName>
    <definedName name="_xlnm.Print_Titles" localSheetId="5">'MEMÓRIA TRANSPORTES'!$1:$2</definedName>
    <definedName name="_xlnm.Print_Titles" localSheetId="2">'Memorial de Cálculo'!$1:$8</definedName>
    <definedName name="_xlnm.Print_Titles" localSheetId="1">'Planilha Orçamentária'!$1:$7</definedName>
    <definedName name="_xlnm.Print_Titles" localSheetId="6">'REAJUSTE P TEXTO'!$1:$7</definedName>
    <definedName name="_xlnm.Print_Titles" localSheetId="0">Resumo!$A:$D,Resumo!$1:$7</definedName>
  </definedNames>
  <calcPr calcId="152511"/>
</workbook>
</file>

<file path=xl/calcChain.xml><?xml version="1.0" encoding="utf-8"?>
<calcChain xmlns="http://schemas.openxmlformats.org/spreadsheetml/2006/main">
  <c r="J8" i="52" l="1"/>
  <c r="I8" i="52"/>
  <c r="N44" i="43"/>
  <c r="D5" i="8"/>
  <c r="D2" i="51" l="1"/>
  <c r="D3" i="51"/>
  <c r="F9" i="51"/>
  <c r="F10" i="51"/>
  <c r="F11" i="51"/>
  <c r="F12" i="51"/>
  <c r="F13" i="51"/>
  <c r="F14" i="51"/>
  <c r="F8" i="51"/>
  <c r="E14" i="51"/>
  <c r="E13" i="51"/>
  <c r="E12" i="51"/>
  <c r="E11" i="51"/>
  <c r="E10" i="51"/>
  <c r="E9" i="51"/>
  <c r="E8" i="51"/>
  <c r="D184" i="1"/>
  <c r="F4" i="62" l="1"/>
  <c r="F5" i="62"/>
  <c r="F6" i="62"/>
  <c r="F7" i="62"/>
  <c r="F8" i="62"/>
  <c r="F9" i="62"/>
  <c r="F10" i="62"/>
  <c r="F11" i="62"/>
  <c r="F12" i="62"/>
  <c r="F13" i="62"/>
  <c r="F14" i="62"/>
  <c r="F15" i="62"/>
  <c r="F16" i="62"/>
  <c r="F17" i="62"/>
  <c r="F3" i="62"/>
  <c r="D4" i="62"/>
  <c r="D5" i="62"/>
  <c r="D6" i="62"/>
  <c r="D7" i="62"/>
  <c r="D8" i="62"/>
  <c r="D9" i="62"/>
  <c r="D10" i="62"/>
  <c r="D11" i="62"/>
  <c r="D12" i="62"/>
  <c r="D13" i="62"/>
  <c r="D14" i="62"/>
  <c r="D15" i="62"/>
  <c r="D16" i="62"/>
  <c r="D17" i="62"/>
  <c r="D3" i="62"/>
  <c r="E3" i="62"/>
  <c r="L3" i="62"/>
  <c r="N3" i="62"/>
  <c r="O3" i="62"/>
  <c r="P3" i="62"/>
  <c r="Q3" i="62"/>
  <c r="E4" i="62"/>
  <c r="L4" i="62"/>
  <c r="N4" i="62"/>
  <c r="O4" i="62"/>
  <c r="P4" i="62"/>
  <c r="Q4" i="62"/>
  <c r="E5" i="62"/>
  <c r="L5" i="62"/>
  <c r="N5" i="62"/>
  <c r="O5" i="62"/>
  <c r="P5" i="62"/>
  <c r="Q5" i="62"/>
  <c r="L6" i="62"/>
  <c r="L7" i="62"/>
  <c r="L8" i="62"/>
  <c r="L9" i="62"/>
  <c r="L10" i="62"/>
  <c r="L11" i="62"/>
  <c r="L12" i="62"/>
  <c r="L13" i="62"/>
  <c r="L14" i="62"/>
  <c r="L15" i="62"/>
  <c r="L16" i="62"/>
  <c r="L17" i="62"/>
  <c r="N6" i="62"/>
  <c r="O6" i="62"/>
  <c r="P6" i="62"/>
  <c r="N7" i="62"/>
  <c r="O7" i="62"/>
  <c r="P7" i="62"/>
  <c r="N8" i="62"/>
  <c r="O8" i="62"/>
  <c r="P8" i="62"/>
  <c r="N9" i="62"/>
  <c r="O9" i="62"/>
  <c r="P9" i="62"/>
  <c r="N10" i="62"/>
  <c r="O10" i="62"/>
  <c r="P10" i="62"/>
  <c r="N11" i="62"/>
  <c r="O11" i="62"/>
  <c r="P11" i="62"/>
  <c r="N12" i="62"/>
  <c r="O12" i="62"/>
  <c r="P12" i="62"/>
  <c r="N13" i="62"/>
  <c r="O13" i="62"/>
  <c r="P13" i="62"/>
  <c r="N14" i="62"/>
  <c r="O14" i="62"/>
  <c r="P14" i="62"/>
  <c r="N15" i="62"/>
  <c r="O15" i="62"/>
  <c r="P15" i="62"/>
  <c r="N16" i="62"/>
  <c r="O16" i="62"/>
  <c r="P16" i="62"/>
  <c r="N17" i="62"/>
  <c r="O17" i="62"/>
  <c r="P17" i="62"/>
  <c r="Q6" i="62"/>
  <c r="Q7" i="62"/>
  <c r="Q8" i="62"/>
  <c r="Q9" i="62"/>
  <c r="Q10" i="62"/>
  <c r="Q11" i="62"/>
  <c r="Q12" i="62"/>
  <c r="Q13" i="62"/>
  <c r="Q14" i="62"/>
  <c r="Q15" i="62"/>
  <c r="Q16" i="62"/>
  <c r="Q17" i="62"/>
  <c r="E16" i="62"/>
  <c r="E17" i="62"/>
  <c r="E15" i="62"/>
  <c r="E14" i="62"/>
  <c r="E13" i="62"/>
  <c r="E12" i="62"/>
  <c r="E11" i="62"/>
  <c r="E10" i="62"/>
  <c r="E9" i="62"/>
  <c r="E8" i="62"/>
  <c r="E7" i="62"/>
  <c r="E6" i="62"/>
  <c r="F5" i="51" l="1"/>
  <c r="F4" i="51"/>
  <c r="D5" i="51"/>
  <c r="A3" i="51"/>
  <c r="A4" i="51"/>
  <c r="A5" i="51"/>
  <c r="A2" i="51"/>
  <c r="J940" i="46"/>
  <c r="J473" i="46"/>
  <c r="J447" i="46"/>
  <c r="J421" i="46"/>
  <c r="E157" i="1"/>
  <c r="D157" i="1"/>
  <c r="F170" i="1"/>
  <c r="E170" i="1"/>
  <c r="D170" i="1"/>
  <c r="F169" i="1"/>
  <c r="E169" i="1"/>
  <c r="D169" i="1"/>
  <c r="F168" i="1"/>
  <c r="E168" i="1"/>
  <c r="D168" i="1"/>
  <c r="F167" i="1"/>
  <c r="E167" i="1"/>
  <c r="D167" i="1"/>
  <c r="F166" i="1"/>
  <c r="E166" i="1"/>
  <c r="D166" i="1"/>
  <c r="F165" i="1"/>
  <c r="E165" i="1"/>
  <c r="D165" i="1"/>
  <c r="F164" i="1"/>
  <c r="E164" i="1"/>
  <c r="D164" i="1"/>
  <c r="F163" i="1"/>
  <c r="E163" i="1"/>
  <c r="D163" i="1"/>
  <c r="F162" i="1"/>
  <c r="E162" i="1"/>
  <c r="D162" i="1"/>
  <c r="F161" i="1"/>
  <c r="E161" i="1"/>
  <c r="D161" i="1"/>
  <c r="F160" i="1"/>
  <c r="E160" i="1"/>
  <c r="D160" i="1"/>
  <c r="F159" i="1"/>
  <c r="E159" i="1"/>
  <c r="D159" i="1"/>
  <c r="F158" i="1"/>
  <c r="E158" i="1"/>
  <c r="D158" i="1"/>
  <c r="F156" i="1"/>
  <c r="E156" i="1"/>
  <c r="D156" i="1"/>
  <c r="F155" i="1"/>
  <c r="E155" i="1"/>
  <c r="D155" i="1"/>
  <c r="F154" i="1"/>
  <c r="E154" i="1"/>
  <c r="D154" i="1"/>
  <c r="F153" i="1"/>
  <c r="E153" i="1"/>
  <c r="D153" i="1"/>
  <c r="F152" i="1"/>
  <c r="E152" i="1"/>
  <c r="D152" i="1"/>
  <c r="F151" i="1"/>
  <c r="E151" i="1"/>
  <c r="D151" i="1"/>
  <c r="F150" i="1"/>
  <c r="E150" i="1"/>
  <c r="D150" i="1"/>
  <c r="F67" i="1"/>
  <c r="F68" i="1"/>
  <c r="F69" i="1"/>
  <c r="F71" i="1"/>
  <c r="F72" i="1"/>
  <c r="F73" i="1"/>
  <c r="F75" i="1"/>
  <c r="F76" i="1"/>
  <c r="F77" i="1"/>
  <c r="F78" i="1"/>
  <c r="F65" i="1"/>
  <c r="E65" i="1"/>
  <c r="E66" i="1"/>
  <c r="E67" i="1"/>
  <c r="E68" i="1"/>
  <c r="E69" i="1"/>
  <c r="E70" i="1"/>
  <c r="E71" i="1"/>
  <c r="E72" i="1"/>
  <c r="E73" i="1"/>
  <c r="E74" i="1"/>
  <c r="E75" i="1"/>
  <c r="E76" i="1"/>
  <c r="E77" i="1"/>
  <c r="E78" i="1"/>
  <c r="D66" i="1"/>
  <c r="D67" i="1"/>
  <c r="D68" i="1"/>
  <c r="D69" i="1"/>
  <c r="D70" i="1"/>
  <c r="D71" i="1"/>
  <c r="D72" i="1"/>
  <c r="D73" i="1"/>
  <c r="D74" i="1"/>
  <c r="D75" i="1"/>
  <c r="D76" i="1"/>
  <c r="D77" i="1"/>
  <c r="D78" i="1"/>
  <c r="D65" i="1"/>
  <c r="F64" i="1"/>
  <c r="E64" i="1"/>
  <c r="D64" i="1"/>
  <c r="F63" i="1"/>
  <c r="E63" i="1"/>
  <c r="D63" i="1"/>
  <c r="F62" i="1"/>
  <c r="E62" i="1"/>
  <c r="D62" i="1"/>
  <c r="F61" i="1"/>
  <c r="E61" i="1"/>
  <c r="D61" i="1"/>
  <c r="K173" i="1"/>
  <c r="J173" i="1"/>
  <c r="L173" i="1" s="1"/>
  <c r="K172" i="1"/>
  <c r="J172" i="1"/>
  <c r="L172" i="1" s="1"/>
  <c r="K171" i="1"/>
  <c r="J171" i="1"/>
  <c r="L171" i="1" s="1"/>
  <c r="K170" i="1"/>
  <c r="K169" i="1"/>
  <c r="K168" i="1"/>
  <c r="K167" i="1"/>
  <c r="K166" i="1"/>
  <c r="K165" i="1"/>
  <c r="K164" i="1"/>
  <c r="K163" i="1"/>
  <c r="K162" i="1"/>
  <c r="K161" i="1"/>
  <c r="K160" i="1"/>
  <c r="K159" i="1"/>
  <c r="K158" i="1"/>
  <c r="K157" i="1"/>
  <c r="K156" i="1"/>
  <c r="K155" i="1"/>
  <c r="K154" i="1"/>
  <c r="K153" i="1"/>
  <c r="K152" i="1"/>
  <c r="K151" i="1"/>
  <c r="K150" i="1"/>
  <c r="K149" i="1"/>
  <c r="J149" i="1"/>
  <c r="L149" i="1" s="1"/>
  <c r="K148" i="1"/>
  <c r="J148" i="1"/>
  <c r="L148" i="1" s="1"/>
  <c r="K147" i="1"/>
  <c r="J147" i="1"/>
  <c r="L147" i="1" s="1"/>
  <c r="F86" i="1"/>
  <c r="E86" i="1"/>
  <c r="D86" i="1"/>
  <c r="F85" i="1"/>
  <c r="E85" i="1"/>
  <c r="D85" i="1"/>
  <c r="F84" i="1"/>
  <c r="E84" i="1"/>
  <c r="D84" i="1"/>
  <c r="F83" i="1"/>
  <c r="E83" i="1"/>
  <c r="D83" i="1"/>
  <c r="F82" i="1"/>
  <c r="E82" i="1"/>
  <c r="D82" i="1"/>
  <c r="K90" i="1"/>
  <c r="K89" i="1"/>
  <c r="J89" i="1"/>
  <c r="L89" i="1" s="1"/>
  <c r="K88" i="1"/>
  <c r="J88" i="1"/>
  <c r="L88" i="1" s="1"/>
  <c r="K87" i="1"/>
  <c r="J87" i="1"/>
  <c r="L87" i="1" s="1"/>
  <c r="K86" i="1"/>
  <c r="K85" i="1"/>
  <c r="K84" i="1"/>
  <c r="K83" i="1"/>
  <c r="K82" i="1"/>
  <c r="K81" i="1"/>
  <c r="J81" i="1"/>
  <c r="L81" i="1" s="1"/>
  <c r="K80" i="1"/>
  <c r="J80" i="1"/>
  <c r="L80" i="1" s="1"/>
  <c r="K79" i="1"/>
  <c r="J79" i="1"/>
  <c r="L79" i="1" s="1"/>
  <c r="K78" i="1"/>
  <c r="K77" i="1"/>
  <c r="K76" i="1"/>
  <c r="K75" i="1"/>
  <c r="K74" i="1"/>
  <c r="K73" i="1"/>
  <c r="J73" i="1"/>
  <c r="K72" i="1"/>
  <c r="K71" i="1"/>
  <c r="K70" i="1"/>
  <c r="K69" i="1"/>
  <c r="J69" i="1"/>
  <c r="K68" i="1"/>
  <c r="K67" i="1"/>
  <c r="K66" i="1"/>
  <c r="K65" i="1"/>
  <c r="J65" i="1"/>
  <c r="K64" i="1"/>
  <c r="K63" i="1"/>
  <c r="K62" i="1"/>
  <c r="K61" i="1"/>
  <c r="J61" i="1"/>
  <c r="K60" i="1"/>
  <c r="J60" i="1"/>
  <c r="L60" i="1" s="1"/>
  <c r="K59" i="1"/>
  <c r="J59" i="1"/>
  <c r="L59" i="1" s="1"/>
  <c r="K58" i="1"/>
  <c r="J58" i="1"/>
  <c r="L58" i="1" s="1"/>
  <c r="F178" i="1"/>
  <c r="E178" i="1"/>
  <c r="D178" i="1"/>
  <c r="F177" i="1"/>
  <c r="E177" i="1"/>
  <c r="D177" i="1"/>
  <c r="F176" i="1"/>
  <c r="E176" i="1"/>
  <c r="D176" i="1"/>
  <c r="F175" i="1"/>
  <c r="E175" i="1"/>
  <c r="D175" i="1"/>
  <c r="F185" i="1"/>
  <c r="E185" i="1"/>
  <c r="D185" i="1"/>
  <c r="F184" i="1"/>
  <c r="E184" i="1"/>
  <c r="F183" i="1"/>
  <c r="E183" i="1"/>
  <c r="D183" i="1"/>
  <c r="F182" i="1"/>
  <c r="E182" i="1"/>
  <c r="D182" i="1"/>
  <c r="F181" i="1"/>
  <c r="E181" i="1"/>
  <c r="D181" i="1"/>
  <c r="F196" i="1"/>
  <c r="E196" i="1"/>
  <c r="D196" i="1"/>
  <c r="F195" i="1"/>
  <c r="E195" i="1"/>
  <c r="D195" i="1"/>
  <c r="F194" i="1"/>
  <c r="E194" i="1"/>
  <c r="D194" i="1"/>
  <c r="F193" i="1"/>
  <c r="E193" i="1"/>
  <c r="D193" i="1"/>
  <c r="F192" i="1"/>
  <c r="E192" i="1"/>
  <c r="D192" i="1"/>
  <c r="F191" i="1"/>
  <c r="E191" i="1"/>
  <c r="D191" i="1"/>
  <c r="F190" i="1"/>
  <c r="E190" i="1"/>
  <c r="D190" i="1"/>
  <c r="F189" i="1"/>
  <c r="E189" i="1"/>
  <c r="D189" i="1"/>
  <c r="F188" i="1"/>
  <c r="E188" i="1"/>
  <c r="D188" i="1"/>
  <c r="F201" i="1"/>
  <c r="E201" i="1"/>
  <c r="D201" i="1"/>
  <c r="F200" i="1"/>
  <c r="E200" i="1"/>
  <c r="D200" i="1"/>
  <c r="F199" i="1"/>
  <c r="E199" i="1"/>
  <c r="D199" i="1"/>
  <c r="F215" i="1"/>
  <c r="E215" i="1"/>
  <c r="D215" i="1"/>
  <c r="F214" i="1"/>
  <c r="E214" i="1"/>
  <c r="D214" i="1"/>
  <c r="F213" i="1"/>
  <c r="E213" i="1"/>
  <c r="D213" i="1"/>
  <c r="F212" i="1"/>
  <c r="E212" i="1"/>
  <c r="D212" i="1"/>
  <c r="F211" i="1"/>
  <c r="E211" i="1"/>
  <c r="D211" i="1"/>
  <c r="F210" i="1"/>
  <c r="E210" i="1"/>
  <c r="D210" i="1"/>
  <c r="F209" i="1"/>
  <c r="E209" i="1"/>
  <c r="D209" i="1"/>
  <c r="F208" i="1"/>
  <c r="E208" i="1"/>
  <c r="D208" i="1"/>
  <c r="F207" i="1"/>
  <c r="E207" i="1"/>
  <c r="D207" i="1"/>
  <c r="F206" i="1"/>
  <c r="E206" i="1"/>
  <c r="D206" i="1"/>
  <c r="F205" i="1"/>
  <c r="E205" i="1"/>
  <c r="D205" i="1"/>
  <c r="F204" i="1"/>
  <c r="E204" i="1"/>
  <c r="D204" i="1"/>
  <c r="F231" i="1"/>
  <c r="E231" i="1"/>
  <c r="D231" i="1"/>
  <c r="F227" i="1"/>
  <c r="E227" i="1"/>
  <c r="D227" i="1"/>
  <c r="F226" i="1"/>
  <c r="E226" i="1"/>
  <c r="D226" i="1"/>
  <c r="F225" i="1"/>
  <c r="E225" i="1"/>
  <c r="D225" i="1"/>
  <c r="F224" i="1"/>
  <c r="E224" i="1"/>
  <c r="D224" i="1"/>
  <c r="F223" i="1"/>
  <c r="E223" i="1"/>
  <c r="D223" i="1"/>
  <c r="F222" i="1"/>
  <c r="E222" i="1"/>
  <c r="D222" i="1"/>
  <c r="F221" i="1"/>
  <c r="E221" i="1"/>
  <c r="D221" i="1"/>
  <c r="F220" i="1"/>
  <c r="E220" i="1"/>
  <c r="D220" i="1"/>
  <c r="K222" i="1"/>
  <c r="K221" i="1"/>
  <c r="J221" i="1"/>
  <c r="K220" i="1"/>
  <c r="K219" i="1"/>
  <c r="J219" i="1"/>
  <c r="L219" i="1" s="1"/>
  <c r="K218" i="1"/>
  <c r="J218" i="1"/>
  <c r="L218" i="1" s="1"/>
  <c r="K217" i="1"/>
  <c r="J217" i="1"/>
  <c r="L217" i="1" s="1"/>
  <c r="K216" i="1"/>
  <c r="J216" i="1"/>
  <c r="L216" i="1" s="1"/>
  <c r="K215" i="1"/>
  <c r="K234" i="1"/>
  <c r="J234" i="1"/>
  <c r="L234" i="1" s="1"/>
  <c r="K233" i="1"/>
  <c r="J233" i="1"/>
  <c r="L233" i="1" s="1"/>
  <c r="K232" i="1"/>
  <c r="J232" i="1"/>
  <c r="L232" i="1" s="1"/>
  <c r="K231" i="1"/>
  <c r="K230" i="1"/>
  <c r="J230" i="1"/>
  <c r="L230" i="1" s="1"/>
  <c r="K229" i="1"/>
  <c r="J229" i="1"/>
  <c r="L229" i="1" s="1"/>
  <c r="K228" i="1"/>
  <c r="J228" i="1"/>
  <c r="L228" i="1" s="1"/>
  <c r="K227" i="1"/>
  <c r="K226" i="1"/>
  <c r="K225" i="1"/>
  <c r="J225" i="1"/>
  <c r="K224" i="1"/>
  <c r="K223" i="1"/>
  <c r="K214" i="1"/>
  <c r="K213" i="1"/>
  <c r="K212" i="1"/>
  <c r="K211" i="1"/>
  <c r="K210" i="1"/>
  <c r="K209" i="1"/>
  <c r="J209" i="1"/>
  <c r="K208" i="1"/>
  <c r="K207" i="1"/>
  <c r="K206" i="1"/>
  <c r="K205" i="1"/>
  <c r="J205" i="1"/>
  <c r="K204" i="1"/>
  <c r="K203" i="1"/>
  <c r="J203" i="1"/>
  <c r="L203" i="1" s="1"/>
  <c r="K202" i="1"/>
  <c r="J202" i="1"/>
  <c r="L202" i="1" s="1"/>
  <c r="K201" i="1"/>
  <c r="J201" i="1"/>
  <c r="K200" i="1"/>
  <c r="K199" i="1"/>
  <c r="K198" i="1"/>
  <c r="J198" i="1"/>
  <c r="L198" i="1" s="1"/>
  <c r="K197" i="1"/>
  <c r="J197" i="1"/>
  <c r="L197" i="1" s="1"/>
  <c r="K196" i="1"/>
  <c r="K195" i="1"/>
  <c r="K194" i="1"/>
  <c r="K193" i="1"/>
  <c r="K192" i="1"/>
  <c r="K191" i="1"/>
  <c r="K190" i="1"/>
  <c r="K189" i="1"/>
  <c r="K188" i="1"/>
  <c r="K187" i="1"/>
  <c r="J187" i="1"/>
  <c r="L187" i="1" s="1"/>
  <c r="K186" i="1"/>
  <c r="J186" i="1"/>
  <c r="L186" i="1" s="1"/>
  <c r="K185" i="1"/>
  <c r="J185" i="1"/>
  <c r="K184" i="1"/>
  <c r="K183" i="1"/>
  <c r="K182" i="1"/>
  <c r="K181" i="1"/>
  <c r="K180" i="1"/>
  <c r="J180" i="1"/>
  <c r="L180" i="1" s="1"/>
  <c r="K179" i="1"/>
  <c r="J179" i="1"/>
  <c r="L179" i="1" s="1"/>
  <c r="K178" i="1"/>
  <c r="K177" i="1"/>
  <c r="K176" i="1"/>
  <c r="K175" i="1"/>
  <c r="K174" i="1"/>
  <c r="J174" i="1"/>
  <c r="L174" i="1" s="1"/>
  <c r="F146" i="1"/>
  <c r="E146" i="1"/>
  <c r="D146" i="1"/>
  <c r="F145" i="1"/>
  <c r="E145" i="1"/>
  <c r="D145" i="1"/>
  <c r="F144" i="1"/>
  <c r="E144" i="1"/>
  <c r="D144" i="1"/>
  <c r="F140" i="1"/>
  <c r="E140" i="1"/>
  <c r="D140" i="1"/>
  <c r="F139" i="1"/>
  <c r="E139" i="1"/>
  <c r="D139" i="1"/>
  <c r="F138" i="1"/>
  <c r="E138" i="1"/>
  <c r="D138" i="1"/>
  <c r="F137" i="1"/>
  <c r="E137" i="1"/>
  <c r="D137" i="1"/>
  <c r="F136" i="1"/>
  <c r="E136" i="1"/>
  <c r="D136" i="1"/>
  <c r="F135" i="1"/>
  <c r="E135" i="1"/>
  <c r="D135" i="1"/>
  <c r="F134" i="1"/>
  <c r="E134" i="1"/>
  <c r="D134" i="1"/>
  <c r="F133" i="1"/>
  <c r="E133" i="1"/>
  <c r="D133" i="1"/>
  <c r="F132" i="1"/>
  <c r="E132" i="1"/>
  <c r="D132" i="1"/>
  <c r="F131" i="1"/>
  <c r="E131" i="1"/>
  <c r="D131" i="1"/>
  <c r="F127" i="1"/>
  <c r="E127" i="1"/>
  <c r="D127" i="1"/>
  <c r="F126" i="1"/>
  <c r="E126" i="1"/>
  <c r="D126" i="1"/>
  <c r="F125" i="1"/>
  <c r="E125" i="1"/>
  <c r="D125" i="1"/>
  <c r="F124" i="1"/>
  <c r="E124" i="1"/>
  <c r="D124" i="1"/>
  <c r="F123" i="1"/>
  <c r="E123" i="1"/>
  <c r="D123" i="1"/>
  <c r="F122" i="1"/>
  <c r="E122" i="1"/>
  <c r="D122" i="1"/>
  <c r="F121" i="1"/>
  <c r="E121" i="1"/>
  <c r="D121" i="1"/>
  <c r="F120" i="1"/>
  <c r="E120" i="1"/>
  <c r="D120" i="1"/>
  <c r="F116" i="1"/>
  <c r="E116" i="1"/>
  <c r="D116" i="1"/>
  <c r="F115" i="1"/>
  <c r="E115" i="1"/>
  <c r="D115" i="1"/>
  <c r="F114" i="1"/>
  <c r="E114" i="1"/>
  <c r="D114" i="1"/>
  <c r="F113" i="1"/>
  <c r="E113" i="1"/>
  <c r="D113" i="1"/>
  <c r="F112" i="1"/>
  <c r="E112" i="1"/>
  <c r="D112" i="1"/>
  <c r="K146" i="1"/>
  <c r="J146" i="1"/>
  <c r="K145" i="1"/>
  <c r="J145" i="1"/>
  <c r="K144" i="1"/>
  <c r="K143" i="1"/>
  <c r="J143" i="1"/>
  <c r="L143" i="1" s="1"/>
  <c r="K142" i="1"/>
  <c r="J142" i="1"/>
  <c r="L142" i="1" s="1"/>
  <c r="K141" i="1"/>
  <c r="J141" i="1"/>
  <c r="L141" i="1" s="1"/>
  <c r="K140" i="1"/>
  <c r="J140" i="1"/>
  <c r="K139" i="1"/>
  <c r="K138" i="1"/>
  <c r="J138" i="1"/>
  <c r="K137" i="1"/>
  <c r="J137" i="1"/>
  <c r="K136" i="1"/>
  <c r="K135" i="1"/>
  <c r="K134" i="1"/>
  <c r="J134" i="1"/>
  <c r="K133" i="1"/>
  <c r="K132" i="1"/>
  <c r="K131" i="1"/>
  <c r="K130" i="1"/>
  <c r="J130" i="1"/>
  <c r="L130" i="1" s="1"/>
  <c r="K129" i="1"/>
  <c r="J129" i="1"/>
  <c r="L129" i="1" s="1"/>
  <c r="K128" i="1"/>
  <c r="J128" i="1"/>
  <c r="L128" i="1" s="1"/>
  <c r="K127" i="1"/>
  <c r="K126" i="1"/>
  <c r="J126" i="1"/>
  <c r="K125" i="1"/>
  <c r="J125" i="1"/>
  <c r="K124" i="1"/>
  <c r="J124" i="1"/>
  <c r="K123" i="1"/>
  <c r="K122" i="1"/>
  <c r="J122" i="1"/>
  <c r="K121" i="1"/>
  <c r="J121" i="1"/>
  <c r="K120" i="1"/>
  <c r="K119" i="1"/>
  <c r="J119" i="1"/>
  <c r="L119" i="1" s="1"/>
  <c r="K118" i="1"/>
  <c r="J118" i="1"/>
  <c r="L118" i="1" s="1"/>
  <c r="K117" i="1"/>
  <c r="J117" i="1"/>
  <c r="L117" i="1" s="1"/>
  <c r="K116" i="1"/>
  <c r="K115" i="1"/>
  <c r="K114" i="1"/>
  <c r="K113" i="1"/>
  <c r="J113" i="1"/>
  <c r="K112" i="1"/>
  <c r="J112" i="1"/>
  <c r="K111" i="1"/>
  <c r="J111" i="1"/>
  <c r="L111" i="1" s="1"/>
  <c r="F108" i="1"/>
  <c r="E108" i="1"/>
  <c r="D108" i="1"/>
  <c r="F107" i="1"/>
  <c r="E107" i="1"/>
  <c r="D107" i="1"/>
  <c r="F106" i="1"/>
  <c r="E106" i="1"/>
  <c r="D106" i="1"/>
  <c r="F102" i="1"/>
  <c r="E102" i="1"/>
  <c r="D102" i="1"/>
  <c r="F101" i="1"/>
  <c r="E101" i="1"/>
  <c r="D101" i="1"/>
  <c r="F100" i="1"/>
  <c r="E100" i="1"/>
  <c r="D100" i="1"/>
  <c r="F95" i="1"/>
  <c r="E95" i="1"/>
  <c r="D95" i="1"/>
  <c r="F94" i="1"/>
  <c r="E94" i="1"/>
  <c r="D94" i="1"/>
  <c r="F93" i="1"/>
  <c r="E93" i="1"/>
  <c r="D93" i="1"/>
  <c r="F92" i="1"/>
  <c r="E92" i="1"/>
  <c r="D92" i="1"/>
  <c r="F91" i="1"/>
  <c r="E91" i="1"/>
  <c r="D91" i="1"/>
  <c r="F90" i="1"/>
  <c r="E90" i="1"/>
  <c r="D90" i="1"/>
  <c r="K110" i="1"/>
  <c r="J110" i="1"/>
  <c r="L110" i="1" s="1"/>
  <c r="K109" i="1"/>
  <c r="J109" i="1"/>
  <c r="L109" i="1" s="1"/>
  <c r="K108" i="1"/>
  <c r="K107" i="1"/>
  <c r="K106" i="1"/>
  <c r="K105" i="1"/>
  <c r="J105" i="1"/>
  <c r="L105" i="1" s="1"/>
  <c r="K104" i="1"/>
  <c r="J104" i="1"/>
  <c r="L104" i="1" s="1"/>
  <c r="K103" i="1"/>
  <c r="J103" i="1"/>
  <c r="L103" i="1" s="1"/>
  <c r="K102" i="1"/>
  <c r="K101" i="1"/>
  <c r="J101" i="1"/>
  <c r="K100" i="1"/>
  <c r="K99" i="1"/>
  <c r="J99" i="1"/>
  <c r="L99" i="1" s="1"/>
  <c r="K98" i="1"/>
  <c r="J98" i="1"/>
  <c r="L98" i="1" s="1"/>
  <c r="K97" i="1"/>
  <c r="J97" i="1"/>
  <c r="L97" i="1" s="1"/>
  <c r="K96" i="1"/>
  <c r="J96" i="1"/>
  <c r="L96" i="1" s="1"/>
  <c r="K95" i="1"/>
  <c r="K94" i="1"/>
  <c r="K93" i="1"/>
  <c r="J93" i="1"/>
  <c r="K92" i="1"/>
  <c r="K91" i="1"/>
  <c r="F57" i="1"/>
  <c r="E57" i="1"/>
  <c r="D57" i="1"/>
  <c r="F56" i="1"/>
  <c r="E56" i="1"/>
  <c r="D56" i="1"/>
  <c r="F55" i="1"/>
  <c r="E55" i="1"/>
  <c r="D55" i="1"/>
  <c r="F54" i="1"/>
  <c r="E54" i="1"/>
  <c r="D54" i="1"/>
  <c r="F53" i="1"/>
  <c r="E53" i="1"/>
  <c r="D53" i="1"/>
  <c r="F52" i="1"/>
  <c r="E52" i="1"/>
  <c r="D52" i="1"/>
  <c r="F51" i="1"/>
  <c r="E51" i="1"/>
  <c r="D51" i="1"/>
  <c r="F50" i="1"/>
  <c r="E50" i="1"/>
  <c r="D50" i="1"/>
  <c r="F49" i="1"/>
  <c r="E49" i="1"/>
  <c r="D49" i="1"/>
  <c r="F48" i="1"/>
  <c r="E48" i="1"/>
  <c r="D48" i="1"/>
  <c r="F47" i="1"/>
  <c r="E47" i="1"/>
  <c r="D47" i="1"/>
  <c r="F46" i="1"/>
  <c r="E46" i="1"/>
  <c r="D46" i="1"/>
  <c r="F45" i="1"/>
  <c r="E45" i="1"/>
  <c r="D45" i="1"/>
  <c r="F44" i="1"/>
  <c r="E44" i="1"/>
  <c r="D44" i="1"/>
  <c r="F43" i="1"/>
  <c r="E43" i="1"/>
  <c r="D43" i="1"/>
  <c r="F42" i="1"/>
  <c r="E42" i="1"/>
  <c r="D42" i="1"/>
  <c r="F41" i="1"/>
  <c r="E41" i="1"/>
  <c r="D41" i="1"/>
  <c r="F40" i="1"/>
  <c r="E40" i="1"/>
  <c r="D40" i="1"/>
  <c r="F39" i="1"/>
  <c r="E39" i="1"/>
  <c r="D39" i="1"/>
  <c r="D34" i="1"/>
  <c r="E34" i="1"/>
  <c r="F34" i="1"/>
  <c r="D35" i="1"/>
  <c r="E35" i="1"/>
  <c r="F35" i="1"/>
  <c r="D36" i="1"/>
  <c r="E36" i="1"/>
  <c r="F36" i="1"/>
  <c r="D37" i="1"/>
  <c r="E37" i="1"/>
  <c r="F37" i="1"/>
  <c r="D38" i="1"/>
  <c r="E38" i="1"/>
  <c r="F38" i="1"/>
  <c r="F33" i="1"/>
  <c r="E33" i="1"/>
  <c r="D33" i="1"/>
  <c r="K57" i="1"/>
  <c r="K56" i="1"/>
  <c r="K55" i="1"/>
  <c r="K54" i="1"/>
  <c r="K53" i="1"/>
  <c r="K52" i="1"/>
  <c r="K51" i="1"/>
  <c r="K50" i="1"/>
  <c r="K49" i="1"/>
  <c r="K48" i="1"/>
  <c r="K47" i="1"/>
  <c r="K46" i="1"/>
  <c r="K45" i="1"/>
  <c r="K44" i="1"/>
  <c r="K43" i="1"/>
  <c r="K42" i="1"/>
  <c r="K41" i="1"/>
  <c r="K40" i="1"/>
  <c r="K39" i="1"/>
  <c r="K38" i="1"/>
  <c r="K37" i="1"/>
  <c r="K36" i="1"/>
  <c r="K35" i="1"/>
  <c r="K34" i="1"/>
  <c r="K33" i="1"/>
  <c r="K32" i="1"/>
  <c r="J32" i="1"/>
  <c r="L32" i="1" s="1"/>
  <c r="K31" i="1"/>
  <c r="J31" i="1"/>
  <c r="L31" i="1" s="1"/>
  <c r="T9" i="1"/>
  <c r="T10" i="1"/>
  <c r="T11" i="1"/>
  <c r="T15" i="1"/>
  <c r="T18" i="1"/>
  <c r="T19" i="1"/>
  <c r="T20" i="1"/>
  <c r="T21" i="1"/>
  <c r="T27" i="1"/>
  <c r="T29" i="1"/>
  <c r="T30" i="1"/>
  <c r="T31" i="1"/>
  <c r="T32" i="1"/>
  <c r="T33" i="1"/>
  <c r="J33" i="1" s="1"/>
  <c r="T35" i="1"/>
  <c r="J35" i="1" s="1"/>
  <c r="T37" i="1"/>
  <c r="T39" i="1"/>
  <c r="J39" i="1" s="1"/>
  <c r="T41" i="1"/>
  <c r="J41" i="1" s="1"/>
  <c r="T43" i="1"/>
  <c r="J43" i="1" s="1"/>
  <c r="T45" i="1"/>
  <c r="J45" i="1" s="1"/>
  <c r="T47" i="1"/>
  <c r="J47" i="1" s="1"/>
  <c r="T49" i="1"/>
  <c r="J49" i="1" s="1"/>
  <c r="T50" i="1"/>
  <c r="J50" i="1" s="1"/>
  <c r="T51" i="1"/>
  <c r="J51" i="1" s="1"/>
  <c r="T53" i="1"/>
  <c r="J53" i="1" s="1"/>
  <c r="T55" i="1"/>
  <c r="J55" i="1" s="1"/>
  <c r="T57" i="1"/>
  <c r="T58" i="1"/>
  <c r="T59" i="1"/>
  <c r="T60" i="1"/>
  <c r="T61" i="1"/>
  <c r="T63" i="1"/>
  <c r="T65" i="1"/>
  <c r="T67" i="1"/>
  <c r="T69" i="1"/>
  <c r="T71" i="1"/>
  <c r="T73" i="1"/>
  <c r="T75" i="1"/>
  <c r="T77" i="1"/>
  <c r="J77" i="1" s="1"/>
  <c r="T79" i="1"/>
  <c r="T80" i="1"/>
  <c r="T81" i="1"/>
  <c r="T83" i="1"/>
  <c r="J83" i="1" s="1"/>
  <c r="L83" i="1" s="1"/>
  <c r="G83" i="1" s="1"/>
  <c r="T85" i="1"/>
  <c r="J85" i="1" s="1"/>
  <c r="T87" i="1"/>
  <c r="T88" i="1"/>
  <c r="T89" i="1"/>
  <c r="T91" i="1"/>
  <c r="J91" i="1" s="1"/>
  <c r="L91" i="1" s="1"/>
  <c r="G91" i="1" s="1"/>
  <c r="T93" i="1"/>
  <c r="T95" i="1"/>
  <c r="T96" i="1"/>
  <c r="T97" i="1"/>
  <c r="T98" i="1"/>
  <c r="T99" i="1"/>
  <c r="T101" i="1"/>
  <c r="T103" i="1"/>
  <c r="T104" i="1"/>
  <c r="T105" i="1"/>
  <c r="T107" i="1"/>
  <c r="J107" i="1" s="1"/>
  <c r="T109" i="1"/>
  <c r="T110" i="1"/>
  <c r="T111" i="1"/>
  <c r="T112" i="1"/>
  <c r="T113" i="1"/>
  <c r="T115" i="1"/>
  <c r="J115" i="1" s="1"/>
  <c r="L115" i="1" s="1"/>
  <c r="G115" i="1" s="1"/>
  <c r="T117" i="1"/>
  <c r="T118" i="1"/>
  <c r="T119" i="1"/>
  <c r="T121" i="1"/>
  <c r="T122" i="1"/>
  <c r="T123" i="1"/>
  <c r="J123" i="1" s="1"/>
  <c r="T124" i="1"/>
  <c r="T125" i="1"/>
  <c r="T126" i="1"/>
  <c r="T127" i="1"/>
  <c r="J127" i="1" s="1"/>
  <c r="T128" i="1"/>
  <c r="T129" i="1"/>
  <c r="T130" i="1"/>
  <c r="T131" i="1"/>
  <c r="J131" i="1" s="1"/>
  <c r="T134" i="1"/>
  <c r="T135" i="1"/>
  <c r="J135" i="1" s="1"/>
  <c r="T137" i="1"/>
  <c r="T138" i="1"/>
  <c r="T139" i="1"/>
  <c r="J139" i="1" s="1"/>
  <c r="T140" i="1"/>
  <c r="T141" i="1"/>
  <c r="T142" i="1"/>
  <c r="T143" i="1"/>
  <c r="T145" i="1"/>
  <c r="T146" i="1"/>
  <c r="T147" i="1"/>
  <c r="T148" i="1"/>
  <c r="T149" i="1"/>
  <c r="T151" i="1"/>
  <c r="J151" i="1" s="1"/>
  <c r="T153" i="1"/>
  <c r="J153" i="1" s="1"/>
  <c r="L153" i="1" s="1"/>
  <c r="G153" i="1" s="1"/>
  <c r="T155" i="1"/>
  <c r="J155" i="1" s="1"/>
  <c r="L155" i="1" s="1"/>
  <c r="G155" i="1" s="1"/>
  <c r="T157" i="1"/>
  <c r="J157" i="1" s="1"/>
  <c r="L157" i="1" s="1"/>
  <c r="T158" i="1"/>
  <c r="T159" i="1"/>
  <c r="J159" i="1" s="1"/>
  <c r="T162" i="1"/>
  <c r="J162" i="1" s="1"/>
  <c r="L162" i="1" s="1"/>
  <c r="G162" i="1" s="1"/>
  <c r="T163" i="1"/>
  <c r="J163" i="1" s="1"/>
  <c r="T165" i="1"/>
  <c r="J165" i="1" s="1"/>
  <c r="T167" i="1"/>
  <c r="J167" i="1" s="1"/>
  <c r="T171" i="1"/>
  <c r="T172" i="1"/>
  <c r="T173" i="1"/>
  <c r="T174" i="1"/>
  <c r="T175" i="1"/>
  <c r="J175" i="1" s="1"/>
  <c r="T179" i="1"/>
  <c r="T180" i="1"/>
  <c r="T182" i="1"/>
  <c r="J182" i="1" s="1"/>
  <c r="T183" i="1"/>
  <c r="J183" i="1" s="1"/>
  <c r="T184" i="1"/>
  <c r="J184" i="1" s="1"/>
  <c r="T185" i="1"/>
  <c r="T186" i="1"/>
  <c r="T187" i="1"/>
  <c r="T190" i="1"/>
  <c r="J190" i="1" s="1"/>
  <c r="T191" i="1"/>
  <c r="J191" i="1" s="1"/>
  <c r="T192" i="1"/>
  <c r="J192" i="1" s="1"/>
  <c r="T195" i="1"/>
  <c r="J195" i="1" s="1"/>
  <c r="T196" i="1"/>
  <c r="J196" i="1" s="1"/>
  <c r="T197" i="1"/>
  <c r="T198" i="1"/>
  <c r="T199" i="1"/>
  <c r="J199" i="1" s="1"/>
  <c r="T200" i="1"/>
  <c r="J200" i="1" s="1"/>
  <c r="T201" i="1"/>
  <c r="T202" i="1"/>
  <c r="T203" i="1"/>
  <c r="T204" i="1"/>
  <c r="J204" i="1" s="1"/>
  <c r="T205" i="1"/>
  <c r="T206" i="1"/>
  <c r="J206" i="1" s="1"/>
  <c r="T207" i="1"/>
  <c r="J207" i="1" s="1"/>
  <c r="T209" i="1"/>
  <c r="T210" i="1"/>
  <c r="J210" i="1" s="1"/>
  <c r="T211" i="1"/>
  <c r="J211" i="1" s="1"/>
  <c r="T215" i="1"/>
  <c r="J215" i="1" s="1"/>
  <c r="T216" i="1"/>
  <c r="T217" i="1"/>
  <c r="T218" i="1"/>
  <c r="T219" i="1"/>
  <c r="T220" i="1"/>
  <c r="J220" i="1" s="1"/>
  <c r="T221" i="1"/>
  <c r="T222" i="1"/>
  <c r="J222" i="1" s="1"/>
  <c r="T223" i="1"/>
  <c r="J223" i="1" s="1"/>
  <c r="T224" i="1"/>
  <c r="J224" i="1" s="1"/>
  <c r="T225" i="1"/>
  <c r="T226" i="1"/>
  <c r="J226" i="1" s="1"/>
  <c r="T227" i="1"/>
  <c r="J227" i="1" s="1"/>
  <c r="T228" i="1"/>
  <c r="T229" i="1"/>
  <c r="T230" i="1"/>
  <c r="T231" i="1"/>
  <c r="J231" i="1" s="1"/>
  <c r="T232" i="1"/>
  <c r="T233" i="1"/>
  <c r="T234" i="1"/>
  <c r="T8" i="1"/>
  <c r="Q4" i="58"/>
  <c r="R4" i="58"/>
  <c r="Q5" i="58"/>
  <c r="T62" i="1" s="1"/>
  <c r="J62" i="1" s="1"/>
  <c r="R5" i="58"/>
  <c r="Q6" i="58"/>
  <c r="R6" i="58"/>
  <c r="Q7" i="58"/>
  <c r="T34" i="1" s="1"/>
  <c r="J34" i="1" s="1"/>
  <c r="R7" i="58"/>
  <c r="Q8" i="58"/>
  <c r="T86" i="1" s="1"/>
  <c r="J86" i="1" s="1"/>
  <c r="R8" i="58"/>
  <c r="Q9" i="58"/>
  <c r="R9" i="58"/>
  <c r="Q10" i="58"/>
  <c r="R10" i="58"/>
  <c r="Q11" i="58"/>
  <c r="T66" i="1" s="1"/>
  <c r="J66" i="1" s="1"/>
  <c r="R11" i="58"/>
  <c r="Q12" i="58"/>
  <c r="R12" i="58"/>
  <c r="Q13" i="58"/>
  <c r="R13" i="58"/>
  <c r="Q14" i="58"/>
  <c r="T38" i="1" s="1"/>
  <c r="R14" i="58"/>
  <c r="T17" i="1" s="1"/>
  <c r="Q15" i="58"/>
  <c r="R15" i="58"/>
  <c r="Q16" i="58"/>
  <c r="R16" i="58"/>
  <c r="Q17" i="58"/>
  <c r="R17" i="58"/>
  <c r="Q18" i="58"/>
  <c r="T82" i="1" s="1"/>
  <c r="J82" i="1" s="1"/>
  <c r="L82" i="1" s="1"/>
  <c r="G82" i="1" s="1"/>
  <c r="R18" i="58"/>
  <c r="Q19" i="58"/>
  <c r="R19" i="58"/>
  <c r="Q20" i="58"/>
  <c r="R20" i="58"/>
  <c r="Q21" i="58"/>
  <c r="R21" i="58"/>
  <c r="Q22" i="58"/>
  <c r="R22" i="58"/>
  <c r="Q23" i="58"/>
  <c r="R23" i="58"/>
  <c r="Q24" i="58"/>
  <c r="R24" i="58"/>
  <c r="R3" i="58"/>
  <c r="Q3" i="58"/>
  <c r="T22" i="1" s="1"/>
  <c r="L85" i="1" l="1"/>
  <c r="G85" i="1" s="1"/>
  <c r="L93" i="1"/>
  <c r="G93" i="1" s="1"/>
  <c r="L69" i="1"/>
  <c r="G69" i="1" s="1"/>
  <c r="H69" i="1" s="1"/>
  <c r="G70" i="1" s="1"/>
  <c r="L159" i="1"/>
  <c r="G159" i="1" s="1"/>
  <c r="H159" i="1" s="1"/>
  <c r="L151" i="1"/>
  <c r="G151" i="1" s="1"/>
  <c r="H151" i="1" s="1"/>
  <c r="L196" i="1"/>
  <c r="G196" i="1" s="1"/>
  <c r="H196" i="1" s="1"/>
  <c r="L101" i="1"/>
  <c r="G101" i="1" s="1"/>
  <c r="H101" i="1" s="1"/>
  <c r="L113" i="1"/>
  <c r="G113" i="1" s="1"/>
  <c r="H113" i="1" s="1"/>
  <c r="L65" i="1"/>
  <c r="G65" i="1" s="1"/>
  <c r="H65" i="1" s="1"/>
  <c r="G66" i="1" s="1"/>
  <c r="T177" i="1"/>
  <c r="J177" i="1" s="1"/>
  <c r="L177" i="1" s="1"/>
  <c r="G177" i="1" s="1"/>
  <c r="H177" i="1" s="1"/>
  <c r="T161" i="1"/>
  <c r="J161" i="1" s="1"/>
  <c r="L161" i="1" s="1"/>
  <c r="G161" i="1" s="1"/>
  <c r="H161" i="1" s="1"/>
  <c r="T133" i="1"/>
  <c r="J133" i="1" s="1"/>
  <c r="L133" i="1" s="1"/>
  <c r="G133" i="1" s="1"/>
  <c r="H133" i="1" s="1"/>
  <c r="T25" i="1"/>
  <c r="T13" i="1"/>
  <c r="T212" i="1"/>
  <c r="J212" i="1" s="1"/>
  <c r="L212" i="1" s="1"/>
  <c r="G212" i="1" s="1"/>
  <c r="H212" i="1" s="1"/>
  <c r="T208" i="1"/>
  <c r="J208" i="1" s="1"/>
  <c r="L208" i="1" s="1"/>
  <c r="G208" i="1" s="1"/>
  <c r="H208" i="1" s="1"/>
  <c r="T188" i="1"/>
  <c r="J188" i="1" s="1"/>
  <c r="L188" i="1" s="1"/>
  <c r="G188" i="1" s="1"/>
  <c r="H188" i="1" s="1"/>
  <c r="T176" i="1"/>
  <c r="J176" i="1" s="1"/>
  <c r="L176" i="1" s="1"/>
  <c r="G176" i="1" s="1"/>
  <c r="H176" i="1" s="1"/>
  <c r="T168" i="1"/>
  <c r="J168" i="1" s="1"/>
  <c r="L168" i="1" s="1"/>
  <c r="G168" i="1" s="1"/>
  <c r="H168" i="1" s="1"/>
  <c r="T164" i="1"/>
  <c r="J164" i="1" s="1"/>
  <c r="L164" i="1" s="1"/>
  <c r="G164" i="1" s="1"/>
  <c r="H164" i="1" s="1"/>
  <c r="T160" i="1"/>
  <c r="J160" i="1" s="1"/>
  <c r="L160" i="1" s="1"/>
  <c r="G160" i="1" s="1"/>
  <c r="H160" i="1" s="1"/>
  <c r="T156" i="1"/>
  <c r="J156" i="1" s="1"/>
  <c r="L156" i="1" s="1"/>
  <c r="G156" i="1" s="1"/>
  <c r="H156" i="1" s="1"/>
  <c r="T152" i="1"/>
  <c r="T144" i="1"/>
  <c r="J144" i="1" s="1"/>
  <c r="L144" i="1" s="1"/>
  <c r="G144" i="1" s="1"/>
  <c r="H144" i="1" s="1"/>
  <c r="T136" i="1"/>
  <c r="J136" i="1" s="1"/>
  <c r="T132" i="1"/>
  <c r="J132" i="1" s="1"/>
  <c r="L132" i="1" s="1"/>
  <c r="G132" i="1" s="1"/>
  <c r="H132" i="1" s="1"/>
  <c r="T120" i="1"/>
  <c r="J120" i="1" s="1"/>
  <c r="L120" i="1" s="1"/>
  <c r="G120" i="1" s="1"/>
  <c r="H120" i="1" s="1"/>
  <c r="T116" i="1"/>
  <c r="J116" i="1" s="1"/>
  <c r="L116" i="1" s="1"/>
  <c r="G116" i="1" s="1"/>
  <c r="H116" i="1" s="1"/>
  <c r="T108" i="1"/>
  <c r="J108" i="1" s="1"/>
  <c r="L108" i="1" s="1"/>
  <c r="G108" i="1" s="1"/>
  <c r="H108" i="1" s="1"/>
  <c r="T100" i="1"/>
  <c r="J100" i="1" s="1"/>
  <c r="L100" i="1" s="1"/>
  <c r="G100" i="1" s="1"/>
  <c r="H100" i="1" s="1"/>
  <c r="T92" i="1"/>
  <c r="J92" i="1" s="1"/>
  <c r="L92" i="1" s="1"/>
  <c r="G92" i="1" s="1"/>
  <c r="H92" i="1" s="1"/>
  <c r="T84" i="1"/>
  <c r="J84" i="1" s="1"/>
  <c r="L84" i="1" s="1"/>
  <c r="G84" i="1" s="1"/>
  <c r="H84" i="1" s="1"/>
  <c r="T76" i="1"/>
  <c r="T72" i="1"/>
  <c r="J72" i="1" s="1"/>
  <c r="L72" i="1" s="1"/>
  <c r="G72" i="1" s="1"/>
  <c r="H72" i="1" s="1"/>
  <c r="T68" i="1"/>
  <c r="J68" i="1" s="1"/>
  <c r="L68" i="1" s="1"/>
  <c r="G68" i="1" s="1"/>
  <c r="H68" i="1" s="1"/>
  <c r="T64" i="1"/>
  <c r="J64" i="1" s="1"/>
  <c r="L64" i="1" s="1"/>
  <c r="G64" i="1" s="1"/>
  <c r="H64" i="1" s="1"/>
  <c r="T56" i="1"/>
  <c r="J56" i="1" s="1"/>
  <c r="L56" i="1" s="1"/>
  <c r="G56" i="1" s="1"/>
  <c r="H56" i="1" s="1"/>
  <c r="T52" i="1"/>
  <c r="J52" i="1" s="1"/>
  <c r="L52" i="1" s="1"/>
  <c r="G52" i="1" s="1"/>
  <c r="H52" i="1" s="1"/>
  <c r="T48" i="1"/>
  <c r="J48" i="1" s="1"/>
  <c r="L48" i="1" s="1"/>
  <c r="G48" i="1" s="1"/>
  <c r="H48" i="1" s="1"/>
  <c r="T44" i="1"/>
  <c r="J44" i="1" s="1"/>
  <c r="L44" i="1" s="1"/>
  <c r="G44" i="1" s="1"/>
  <c r="H44" i="1" s="1"/>
  <c r="T40" i="1"/>
  <c r="J40" i="1" s="1"/>
  <c r="L40" i="1" s="1"/>
  <c r="G40" i="1" s="1"/>
  <c r="H40" i="1" s="1"/>
  <c r="T36" i="1"/>
  <c r="J36" i="1" s="1"/>
  <c r="L36" i="1" s="1"/>
  <c r="G36" i="1" s="1"/>
  <c r="H36" i="1" s="1"/>
  <c r="T28" i="1"/>
  <c r="T24" i="1"/>
  <c r="T16" i="1"/>
  <c r="T12" i="1"/>
  <c r="T23" i="1"/>
  <c r="T214" i="1"/>
  <c r="J214" i="1" s="1"/>
  <c r="L214" i="1" s="1"/>
  <c r="G214" i="1" s="1"/>
  <c r="H214" i="1" s="1"/>
  <c r="T194" i="1"/>
  <c r="J194" i="1" s="1"/>
  <c r="L194" i="1" s="1"/>
  <c r="G194" i="1" s="1"/>
  <c r="H194" i="1" s="1"/>
  <c r="T178" i="1"/>
  <c r="J178" i="1" s="1"/>
  <c r="L178" i="1" s="1"/>
  <c r="G178" i="1" s="1"/>
  <c r="H178" i="1" s="1"/>
  <c r="T170" i="1"/>
  <c r="J170" i="1" s="1"/>
  <c r="L170" i="1" s="1"/>
  <c r="G170" i="1" s="1"/>
  <c r="H170" i="1" s="1"/>
  <c r="T166" i="1"/>
  <c r="J166" i="1" s="1"/>
  <c r="L166" i="1" s="1"/>
  <c r="G166" i="1" s="1"/>
  <c r="H166" i="1" s="1"/>
  <c r="T154" i="1"/>
  <c r="J154" i="1" s="1"/>
  <c r="L154" i="1" s="1"/>
  <c r="G154" i="1" s="1"/>
  <c r="H154" i="1" s="1"/>
  <c r="T150" i="1"/>
  <c r="J150" i="1" s="1"/>
  <c r="L150" i="1" s="1"/>
  <c r="G150" i="1" s="1"/>
  <c r="H150" i="1" s="1"/>
  <c r="T114" i="1"/>
  <c r="J114" i="1" s="1"/>
  <c r="L114" i="1" s="1"/>
  <c r="G114" i="1" s="1"/>
  <c r="H114" i="1" s="1"/>
  <c r="T106" i="1"/>
  <c r="J106" i="1" s="1"/>
  <c r="L106" i="1" s="1"/>
  <c r="G106" i="1" s="1"/>
  <c r="H106" i="1" s="1"/>
  <c r="T102" i="1"/>
  <c r="T94" i="1"/>
  <c r="J94" i="1" s="1"/>
  <c r="L94" i="1" s="1"/>
  <c r="G94" i="1" s="1"/>
  <c r="H94" i="1" s="1"/>
  <c r="T90" i="1"/>
  <c r="J90" i="1" s="1"/>
  <c r="L90" i="1" s="1"/>
  <c r="G90" i="1" s="1"/>
  <c r="H90" i="1" s="1"/>
  <c r="T78" i="1"/>
  <c r="J78" i="1" s="1"/>
  <c r="L78" i="1" s="1"/>
  <c r="G78" i="1" s="1"/>
  <c r="H78" i="1" s="1"/>
  <c r="T74" i="1"/>
  <c r="J74" i="1" s="1"/>
  <c r="L74" i="1" s="1"/>
  <c r="T70" i="1"/>
  <c r="J70" i="1" s="1"/>
  <c r="L70" i="1" s="1"/>
  <c r="T54" i="1"/>
  <c r="J54" i="1" s="1"/>
  <c r="L54" i="1" s="1"/>
  <c r="G54" i="1" s="1"/>
  <c r="H54" i="1" s="1"/>
  <c r="T46" i="1"/>
  <c r="J46" i="1" s="1"/>
  <c r="L46" i="1" s="1"/>
  <c r="G46" i="1" s="1"/>
  <c r="H46" i="1" s="1"/>
  <c r="T42" i="1"/>
  <c r="J42" i="1" s="1"/>
  <c r="L42" i="1" s="1"/>
  <c r="G42" i="1" s="1"/>
  <c r="H42" i="1" s="1"/>
  <c r="T26" i="1"/>
  <c r="T14" i="1"/>
  <c r="T213" i="1"/>
  <c r="J213" i="1" s="1"/>
  <c r="L213" i="1" s="1"/>
  <c r="G213" i="1" s="1"/>
  <c r="H213" i="1" s="1"/>
  <c r="T193" i="1"/>
  <c r="J193" i="1" s="1"/>
  <c r="L193" i="1" s="1"/>
  <c r="G193" i="1" s="1"/>
  <c r="H193" i="1" s="1"/>
  <c r="T189" i="1"/>
  <c r="J189" i="1" s="1"/>
  <c r="L189" i="1" s="1"/>
  <c r="G189" i="1" s="1"/>
  <c r="H189" i="1" s="1"/>
  <c r="T181" i="1"/>
  <c r="J181" i="1" s="1"/>
  <c r="L181" i="1" s="1"/>
  <c r="G181" i="1" s="1"/>
  <c r="H181" i="1" s="1"/>
  <c r="T169" i="1"/>
  <c r="J169" i="1" s="1"/>
  <c r="L169" i="1" s="1"/>
  <c r="G169" i="1" s="1"/>
  <c r="H169" i="1" s="1"/>
  <c r="L136" i="1"/>
  <c r="G136" i="1" s="1"/>
  <c r="H136" i="1" s="1"/>
  <c r="L184" i="1"/>
  <c r="G184" i="1" s="1"/>
  <c r="H184" i="1" s="1"/>
  <c r="L175" i="1"/>
  <c r="G175" i="1" s="1"/>
  <c r="H175" i="1" s="1"/>
  <c r="L210" i="1"/>
  <c r="G210" i="1" s="1"/>
  <c r="H210" i="1" s="1"/>
  <c r="L39" i="1"/>
  <c r="G39" i="1" s="1"/>
  <c r="H39" i="1" s="1"/>
  <c r="L112" i="1"/>
  <c r="G112" i="1" s="1"/>
  <c r="H112" i="1" s="1"/>
  <c r="L124" i="1"/>
  <c r="G124" i="1" s="1"/>
  <c r="H124" i="1" s="1"/>
  <c r="L138" i="1"/>
  <c r="G138" i="1" s="1"/>
  <c r="H138" i="1" s="1"/>
  <c r="L140" i="1"/>
  <c r="G140" i="1" s="1"/>
  <c r="H140" i="1" s="1"/>
  <c r="L146" i="1"/>
  <c r="G146" i="1" s="1"/>
  <c r="H146" i="1" s="1"/>
  <c r="L185" i="1"/>
  <c r="G185" i="1" s="1"/>
  <c r="H185" i="1" s="1"/>
  <c r="L204" i="1"/>
  <c r="G204" i="1" s="1"/>
  <c r="H204" i="1" s="1"/>
  <c r="L224" i="1"/>
  <c r="G224" i="1" s="1"/>
  <c r="H224" i="1" s="1"/>
  <c r="L226" i="1"/>
  <c r="G226" i="1" s="1"/>
  <c r="H226" i="1" s="1"/>
  <c r="L220" i="1"/>
  <c r="G220" i="1" s="1"/>
  <c r="H220" i="1" s="1"/>
  <c r="L66" i="1"/>
  <c r="L163" i="1"/>
  <c r="G163" i="1" s="1"/>
  <c r="H163" i="1" s="1"/>
  <c r="L165" i="1"/>
  <c r="G165" i="1" s="1"/>
  <c r="H165" i="1" s="1"/>
  <c r="L167" i="1"/>
  <c r="G167" i="1" s="1"/>
  <c r="H167" i="1" s="1"/>
  <c r="L34" i="1"/>
  <c r="G34" i="1" s="1"/>
  <c r="H34" i="1" s="1"/>
  <c r="L50" i="1"/>
  <c r="G50" i="1" s="1"/>
  <c r="H50" i="1" s="1"/>
  <c r="L121" i="1"/>
  <c r="G121" i="1" s="1"/>
  <c r="H121" i="1" s="1"/>
  <c r="L123" i="1"/>
  <c r="G123" i="1" s="1"/>
  <c r="H123" i="1" s="1"/>
  <c r="L125" i="1"/>
  <c r="G125" i="1" s="1"/>
  <c r="H125" i="1" s="1"/>
  <c r="L127" i="1"/>
  <c r="G127" i="1" s="1"/>
  <c r="H127" i="1" s="1"/>
  <c r="L139" i="1"/>
  <c r="G139" i="1" s="1"/>
  <c r="H139" i="1" s="1"/>
  <c r="L145" i="1"/>
  <c r="G145" i="1" s="1"/>
  <c r="H145" i="1" s="1"/>
  <c r="L195" i="1"/>
  <c r="G195" i="1" s="1"/>
  <c r="H195" i="1" s="1"/>
  <c r="L225" i="1"/>
  <c r="G225" i="1" s="1"/>
  <c r="H225" i="1" s="1"/>
  <c r="L227" i="1"/>
  <c r="G227" i="1" s="1"/>
  <c r="H227" i="1" s="1"/>
  <c r="L215" i="1"/>
  <c r="G215" i="1" s="1"/>
  <c r="H215" i="1" s="1"/>
  <c r="L221" i="1"/>
  <c r="G221" i="1" s="1"/>
  <c r="H221" i="1" s="1"/>
  <c r="L73" i="1"/>
  <c r="G73" i="1" s="1"/>
  <c r="H73" i="1" s="1"/>
  <c r="G74" i="1" s="1"/>
  <c r="L77" i="1"/>
  <c r="G77" i="1" s="1"/>
  <c r="H77" i="1" s="1"/>
  <c r="L41" i="1"/>
  <c r="G41" i="1" s="1"/>
  <c r="H41" i="1" s="1"/>
  <c r="L43" i="1"/>
  <c r="G43" i="1" s="1"/>
  <c r="H43" i="1" s="1"/>
  <c r="L45" i="1"/>
  <c r="G45" i="1" s="1"/>
  <c r="H45" i="1" s="1"/>
  <c r="L47" i="1"/>
  <c r="G47" i="1" s="1"/>
  <c r="H47" i="1" s="1"/>
  <c r="L49" i="1"/>
  <c r="G49" i="1" s="1"/>
  <c r="H49" i="1" s="1"/>
  <c r="L51" i="1"/>
  <c r="G51" i="1" s="1"/>
  <c r="H51" i="1" s="1"/>
  <c r="L33" i="1"/>
  <c r="G33" i="1" s="1"/>
  <c r="H33" i="1" s="1"/>
  <c r="L35" i="1"/>
  <c r="G35" i="1" s="1"/>
  <c r="H35" i="1" s="1"/>
  <c r="L53" i="1"/>
  <c r="G53" i="1" s="1"/>
  <c r="H53" i="1" s="1"/>
  <c r="L55" i="1"/>
  <c r="G55" i="1" s="1"/>
  <c r="H55" i="1" s="1"/>
  <c r="L126" i="1"/>
  <c r="G126" i="1" s="1"/>
  <c r="H126" i="1" s="1"/>
  <c r="L134" i="1"/>
  <c r="G134" i="1" s="1"/>
  <c r="H134" i="1" s="1"/>
  <c r="L137" i="1"/>
  <c r="G137" i="1" s="1"/>
  <c r="H137" i="1" s="1"/>
  <c r="L182" i="1"/>
  <c r="G182" i="1" s="1"/>
  <c r="H182" i="1" s="1"/>
  <c r="L191" i="1"/>
  <c r="G191" i="1" s="1"/>
  <c r="H191" i="1" s="1"/>
  <c r="L200" i="1"/>
  <c r="G200" i="1" s="1"/>
  <c r="H200" i="1" s="1"/>
  <c r="L205" i="1"/>
  <c r="G205" i="1" s="1"/>
  <c r="H205" i="1" s="1"/>
  <c r="L207" i="1"/>
  <c r="G207" i="1" s="1"/>
  <c r="H207" i="1" s="1"/>
  <c r="L209" i="1"/>
  <c r="G209" i="1" s="1"/>
  <c r="H209" i="1" s="1"/>
  <c r="L211" i="1"/>
  <c r="G211" i="1" s="1"/>
  <c r="H211" i="1" s="1"/>
  <c r="L223" i="1"/>
  <c r="G223" i="1" s="1"/>
  <c r="H223" i="1" s="1"/>
  <c r="L222" i="1"/>
  <c r="G222" i="1" s="1"/>
  <c r="H222" i="1" s="1"/>
  <c r="L62" i="1"/>
  <c r="G62" i="1" s="1"/>
  <c r="H62" i="1" s="1"/>
  <c r="L86" i="1"/>
  <c r="G86" i="1" s="1"/>
  <c r="H86" i="1" s="1"/>
  <c r="H82" i="1"/>
  <c r="L107" i="1"/>
  <c r="G107" i="1" s="1"/>
  <c r="H107" i="1" s="1"/>
  <c r="L131" i="1"/>
  <c r="G131" i="1" s="1"/>
  <c r="H131" i="1" s="1"/>
  <c r="L135" i="1"/>
  <c r="G135" i="1" s="1"/>
  <c r="H135" i="1" s="1"/>
  <c r="L190" i="1"/>
  <c r="G190" i="1" s="1"/>
  <c r="H190" i="1" s="1"/>
  <c r="L192" i="1"/>
  <c r="G192" i="1" s="1"/>
  <c r="H192" i="1" s="1"/>
  <c r="L199" i="1"/>
  <c r="G199" i="1" s="1"/>
  <c r="H199" i="1" s="1"/>
  <c r="L201" i="1"/>
  <c r="G201" i="1" s="1"/>
  <c r="H201" i="1" s="1"/>
  <c r="L206" i="1"/>
  <c r="G206" i="1" s="1"/>
  <c r="H206" i="1" s="1"/>
  <c r="L61" i="1"/>
  <c r="G61" i="1" s="1"/>
  <c r="H61" i="1" s="1"/>
  <c r="H153" i="1"/>
  <c r="H155" i="1"/>
  <c r="H162" i="1"/>
  <c r="H93" i="1"/>
  <c r="H115" i="1"/>
  <c r="H91" i="1"/>
  <c r="H85" i="1"/>
  <c r="H83" i="1"/>
  <c r="L183" i="1"/>
  <c r="G183" i="1" s="1"/>
  <c r="H183" i="1" s="1"/>
  <c r="L122" i="1"/>
  <c r="G122" i="1" s="1"/>
  <c r="H122" i="1" s="1"/>
  <c r="L231" i="1"/>
  <c r="G231" i="1" s="1"/>
  <c r="H231" i="1" s="1"/>
  <c r="J19" i="1"/>
  <c r="L19" i="1" s="1"/>
  <c r="K19" i="1"/>
  <c r="J20" i="1"/>
  <c r="L20" i="1" s="1"/>
  <c r="K20" i="1"/>
  <c r="J21" i="1"/>
  <c r="L21" i="1" s="1"/>
  <c r="K21" i="1"/>
  <c r="K22" i="1"/>
  <c r="K23" i="1"/>
  <c r="K24" i="1"/>
  <c r="K25" i="1"/>
  <c r="K26" i="1"/>
  <c r="K27" i="1"/>
  <c r="K28" i="1"/>
  <c r="K29" i="1"/>
  <c r="J30" i="1"/>
  <c r="L30" i="1" s="1"/>
  <c r="K30" i="1"/>
  <c r="E29" i="1"/>
  <c r="E28" i="1"/>
  <c r="E27" i="1"/>
  <c r="E26" i="1"/>
  <c r="D26" i="1"/>
  <c r="E25" i="1"/>
  <c r="D25" i="1"/>
  <c r="E24" i="1"/>
  <c r="D24" i="1"/>
  <c r="E23" i="1"/>
  <c r="D23" i="1"/>
  <c r="E22" i="1"/>
  <c r="D22" i="1"/>
  <c r="K18" i="1"/>
  <c r="J18" i="1"/>
  <c r="L18" i="1" s="1"/>
  <c r="G18" i="1" s="1"/>
  <c r="K17" i="1"/>
  <c r="K16" i="1"/>
  <c r="K15" i="1"/>
  <c r="K14" i="1"/>
  <c r="K13" i="1"/>
  <c r="K12" i="1"/>
  <c r="K11" i="1"/>
  <c r="K10" i="1"/>
  <c r="K8" i="1"/>
  <c r="J8" i="1"/>
  <c r="L8" i="1" s="1"/>
  <c r="K9" i="1"/>
  <c r="J9" i="1"/>
  <c r="L9" i="1" s="1"/>
  <c r="G9" i="1" s="1"/>
  <c r="J10" i="1"/>
  <c r="D10" i="1"/>
  <c r="E10" i="1"/>
  <c r="D11" i="1"/>
  <c r="E11" i="1"/>
  <c r="D12" i="1"/>
  <c r="E12" i="1"/>
  <c r="D13" i="1"/>
  <c r="E13" i="1"/>
  <c r="D14" i="1"/>
  <c r="E14" i="1"/>
  <c r="D15" i="1"/>
  <c r="E15" i="1"/>
  <c r="D16" i="1"/>
  <c r="E16" i="1"/>
  <c r="D17" i="1"/>
  <c r="E17" i="1"/>
  <c r="D18" i="1"/>
  <c r="E18" i="1"/>
  <c r="E9" i="1"/>
  <c r="D9" i="1"/>
  <c r="L10" i="1" l="1"/>
  <c r="G10" i="1" s="1"/>
  <c r="G157" i="1"/>
  <c r="G5" i="52" l="1"/>
  <c r="E3" i="52"/>
  <c r="E2" i="52"/>
  <c r="P944" i="46" l="1"/>
  <c r="O944" i="46"/>
  <c r="Q158" i="1"/>
  <c r="P158" i="1"/>
  <c r="O158" i="1"/>
  <c r="N158" i="1"/>
  <c r="Q152" i="1"/>
  <c r="P152" i="1"/>
  <c r="O152" i="1"/>
  <c r="N152" i="1"/>
  <c r="Q76" i="1"/>
  <c r="P76" i="1"/>
  <c r="O76" i="1"/>
  <c r="N76" i="1"/>
  <c r="Q75" i="1"/>
  <c r="P75" i="1"/>
  <c r="O75" i="1"/>
  <c r="N75" i="1"/>
  <c r="Q71" i="1"/>
  <c r="P71" i="1"/>
  <c r="O71" i="1"/>
  <c r="N71" i="1"/>
  <c r="Q67" i="1"/>
  <c r="P67" i="1"/>
  <c r="O67" i="1"/>
  <c r="N67" i="1"/>
  <c r="Q63" i="1"/>
  <c r="P63" i="1"/>
  <c r="O63" i="1"/>
  <c r="N63" i="1"/>
  <c r="Q57" i="1" l="1"/>
  <c r="P57" i="1"/>
  <c r="O57" i="1"/>
  <c r="N57" i="1"/>
  <c r="Q102" i="1"/>
  <c r="P102" i="1"/>
  <c r="O102" i="1"/>
  <c r="N102" i="1"/>
  <c r="Q95" i="1"/>
  <c r="P95" i="1"/>
  <c r="O95" i="1"/>
  <c r="N95" i="1"/>
  <c r="H1491" i="11"/>
  <c r="G1491" i="11"/>
  <c r="F1491" i="11"/>
  <c r="O38" i="1"/>
  <c r="N38" i="1"/>
  <c r="O37" i="1"/>
  <c r="N37" i="1"/>
  <c r="Q38" i="1"/>
  <c r="P38" i="1"/>
  <c r="Q37" i="1"/>
  <c r="P37" i="1"/>
  <c r="A125" i="46"/>
  <c r="U126" i="46"/>
  <c r="V125" i="46"/>
  <c r="V124" i="46"/>
  <c r="U124" i="46"/>
  <c r="Q29" i="1"/>
  <c r="P29" i="1"/>
  <c r="O29" i="1"/>
  <c r="N29" i="1"/>
  <c r="D29" i="1" s="1"/>
  <c r="Q28" i="1"/>
  <c r="P28" i="1"/>
  <c r="O28" i="1"/>
  <c r="N28" i="1"/>
  <c r="D28" i="1" s="1"/>
  <c r="Q27" i="1"/>
  <c r="P27" i="1"/>
  <c r="O27" i="1"/>
  <c r="N27" i="1"/>
  <c r="D27" i="1" s="1"/>
  <c r="U75" i="46"/>
  <c r="A82" i="46"/>
  <c r="A78" i="46"/>
  <c r="U83" i="46"/>
  <c r="V82" i="46"/>
  <c r="V81" i="46"/>
  <c r="U81" i="46"/>
  <c r="U79" i="46"/>
  <c r="V78" i="46"/>
  <c r="V77" i="46"/>
  <c r="U77" i="46"/>
  <c r="I4" i="62" l="1"/>
  <c r="J4" i="62" s="1"/>
  <c r="G4" i="62" s="1"/>
  <c r="I7" i="62"/>
  <c r="J7" i="62" s="1"/>
  <c r="G7" i="62" s="1"/>
  <c r="I5" i="62"/>
  <c r="J5" i="62" s="1"/>
  <c r="G5" i="62" s="1"/>
  <c r="I14" i="62"/>
  <c r="J14" i="62" s="1"/>
  <c r="G14" i="62" s="1"/>
  <c r="I3" i="62"/>
  <c r="J3" i="62" s="1"/>
  <c r="G3" i="62" s="1"/>
  <c r="I15" i="62"/>
  <c r="J15" i="62" s="1"/>
  <c r="G15" i="62" s="1"/>
  <c r="I6" i="62"/>
  <c r="J6" i="62" s="1"/>
  <c r="G6" i="62" s="1"/>
  <c r="J38" i="1"/>
  <c r="L38" i="1" s="1"/>
  <c r="G38" i="1" s="1"/>
  <c r="H38" i="1" s="1"/>
  <c r="J95" i="1"/>
  <c r="L95" i="1" s="1"/>
  <c r="G95" i="1" s="1"/>
  <c r="H95" i="1" s="1"/>
  <c r="J37" i="1"/>
  <c r="L37" i="1" s="1"/>
  <c r="G37" i="1" s="1"/>
  <c r="H37" i="1" s="1"/>
  <c r="J102" i="1"/>
  <c r="L102" i="1" s="1"/>
  <c r="G102" i="1" s="1"/>
  <c r="H102" i="1" s="1"/>
  <c r="Q127" i="46"/>
  <c r="B125" i="46"/>
  <c r="B82" i="46"/>
  <c r="B78" i="46"/>
  <c r="Q84" i="46"/>
  <c r="Q80" i="46"/>
  <c r="J24" i="1" l="1"/>
  <c r="L24" i="1" s="1"/>
  <c r="G24" i="1" s="1"/>
  <c r="J25" i="1"/>
  <c r="L25" i="1" s="1"/>
  <c r="G25" i="1" s="1"/>
  <c r="J22" i="1"/>
  <c r="L22" i="1" s="1"/>
  <c r="G22" i="1" s="1"/>
  <c r="J26" i="1"/>
  <c r="L26" i="1" s="1"/>
  <c r="G26" i="1" s="1"/>
  <c r="J23" i="1"/>
  <c r="L23" i="1" s="1"/>
  <c r="G23" i="1" s="1"/>
  <c r="J28" i="1"/>
  <c r="L28" i="1" s="1"/>
  <c r="G28" i="1" s="1"/>
  <c r="J11" i="1"/>
  <c r="L11" i="1" s="1"/>
  <c r="G11" i="1" s="1"/>
  <c r="J29" i="1"/>
  <c r="L29" i="1" s="1"/>
  <c r="G29" i="1" s="1"/>
  <c r="J27" i="1"/>
  <c r="L27" i="1" s="1"/>
  <c r="G27" i="1" s="1"/>
  <c r="J15" i="1"/>
  <c r="L15" i="1" s="1"/>
  <c r="G15" i="1" s="1"/>
  <c r="J12" i="1"/>
  <c r="L12" i="1" s="1"/>
  <c r="G12" i="1" s="1"/>
  <c r="J16" i="1"/>
  <c r="L16" i="1" s="1"/>
  <c r="G16" i="1" s="1"/>
  <c r="J14" i="1"/>
  <c r="L14" i="1" s="1"/>
  <c r="G14" i="1" s="1"/>
  <c r="J13" i="1"/>
  <c r="L13" i="1" s="1"/>
  <c r="G13" i="1" s="1"/>
  <c r="J17" i="1"/>
  <c r="L17" i="1" s="1"/>
  <c r="G17" i="1" s="1"/>
  <c r="B366" i="46"/>
  <c r="B365" i="46"/>
  <c r="B364" i="46"/>
  <c r="B363" i="46"/>
  <c r="U366" i="46"/>
  <c r="O358" i="46"/>
  <c r="P358" i="46" s="1"/>
  <c r="V358" i="46" s="1"/>
  <c r="O357" i="46"/>
  <c r="P357" i="46" s="1"/>
  <c r="V357" i="46" s="1"/>
  <c r="O356" i="46"/>
  <c r="P356" i="46" s="1"/>
  <c r="V356" i="46" s="1"/>
  <c r="O355" i="46"/>
  <c r="P355" i="46" s="1"/>
  <c r="V355" i="46" s="1"/>
  <c r="O354" i="46"/>
  <c r="P354" i="46" s="1"/>
  <c r="V354" i="46" s="1"/>
  <c r="O353" i="46"/>
  <c r="P353" i="46" s="1"/>
  <c r="V353" i="46" s="1"/>
  <c r="O352" i="46"/>
  <c r="P352" i="46" s="1"/>
  <c r="V352" i="46" s="1"/>
  <c r="O351" i="46"/>
  <c r="P351" i="46" s="1"/>
  <c r="V351" i="46" s="1"/>
  <c r="O350" i="46"/>
  <c r="P350" i="46" s="1"/>
  <c r="V350" i="46" s="1"/>
  <c r="O349" i="46"/>
  <c r="P349" i="46" s="1"/>
  <c r="V349" i="46" s="1"/>
  <c r="O348" i="46"/>
  <c r="P348" i="46" s="1"/>
  <c r="V348" i="46" s="1"/>
  <c r="O347" i="46"/>
  <c r="P347" i="46" s="1"/>
  <c r="V347" i="46" s="1"/>
  <c r="O346" i="46"/>
  <c r="P346" i="46" s="1"/>
  <c r="V346" i="46" s="1"/>
  <c r="O345" i="46"/>
  <c r="P345" i="46" s="1"/>
  <c r="V345" i="46" s="1"/>
  <c r="O344" i="46"/>
  <c r="P344" i="46" s="1"/>
  <c r="V344" i="46" s="1"/>
  <c r="O343" i="46"/>
  <c r="P343" i="46" s="1"/>
  <c r="O340" i="46"/>
  <c r="P340" i="46" s="1"/>
  <c r="O365" i="46" s="1"/>
  <c r="P365" i="46" s="1"/>
  <c r="P18" i="47"/>
  <c r="Q18" i="47" s="1"/>
  <c r="P14" i="47"/>
  <c r="Q14" i="47"/>
  <c r="U358" i="46"/>
  <c r="U357" i="46"/>
  <c r="H357" i="46"/>
  <c r="F357" i="46"/>
  <c r="U356" i="46"/>
  <c r="H356" i="46"/>
  <c r="F356" i="46"/>
  <c r="U355" i="46"/>
  <c r="H355" i="46"/>
  <c r="F355" i="46"/>
  <c r="U354" i="46"/>
  <c r="H354" i="46"/>
  <c r="F354" i="46"/>
  <c r="U353" i="46"/>
  <c r="H353" i="46"/>
  <c r="F353" i="46"/>
  <c r="U352" i="46"/>
  <c r="H352" i="46"/>
  <c r="F352" i="46"/>
  <c r="U351" i="46"/>
  <c r="H351" i="46"/>
  <c r="F351" i="46"/>
  <c r="U350" i="46"/>
  <c r="H350" i="46"/>
  <c r="F350" i="46"/>
  <c r="U349" i="46"/>
  <c r="H349" i="46"/>
  <c r="F349" i="46"/>
  <c r="U348" i="46"/>
  <c r="H348" i="46"/>
  <c r="F348" i="46"/>
  <c r="U347" i="46"/>
  <c r="H347" i="46"/>
  <c r="F347" i="46"/>
  <c r="U346" i="46"/>
  <c r="H346" i="46"/>
  <c r="F346" i="46"/>
  <c r="U345" i="46"/>
  <c r="H345" i="46"/>
  <c r="F345" i="46"/>
  <c r="U344" i="46"/>
  <c r="H344" i="46"/>
  <c r="F344" i="46"/>
  <c r="U343" i="46"/>
  <c r="H343" i="46"/>
  <c r="F343" i="46"/>
  <c r="V342" i="46"/>
  <c r="U342" i="46"/>
  <c r="O366" i="46" l="1"/>
  <c r="P366" i="46" s="1"/>
  <c r="V343" i="46"/>
  <c r="P359" i="46"/>
  <c r="F146" i="52"/>
  <c r="P38" i="43"/>
  <c r="Q38" i="43" s="1"/>
  <c r="A38" i="8"/>
  <c r="A38" i="43" s="1"/>
  <c r="P1165" i="46"/>
  <c r="V1165" i="46" s="1"/>
  <c r="P1158" i="46"/>
  <c r="V1158" i="46" s="1"/>
  <c r="P1159" i="46"/>
  <c r="V1159" i="46" s="1"/>
  <c r="P1160" i="46"/>
  <c r="V1160" i="46" s="1"/>
  <c r="P1161" i="46"/>
  <c r="P1157" i="46"/>
  <c r="V1157" i="46" s="1"/>
  <c r="P1148" i="46"/>
  <c r="V1148" i="46" s="1"/>
  <c r="P1149" i="46"/>
  <c r="V1149" i="46" s="1"/>
  <c r="P1150" i="46"/>
  <c r="P1151" i="46"/>
  <c r="V1151" i="46" s="1"/>
  <c r="P1152" i="46"/>
  <c r="P1153" i="46"/>
  <c r="V1153" i="46" s="1"/>
  <c r="P1147" i="46"/>
  <c r="V1147" i="46" s="1"/>
  <c r="U1160" i="46"/>
  <c r="U1159" i="46"/>
  <c r="U1158" i="46"/>
  <c r="U1157" i="46"/>
  <c r="U1153" i="46"/>
  <c r="U1149" i="46"/>
  <c r="U1148" i="46"/>
  <c r="U1152" i="46"/>
  <c r="U1151" i="46"/>
  <c r="U1147" i="46"/>
  <c r="U1150" i="46"/>
  <c r="V1150" i="46"/>
  <c r="A1176" i="46"/>
  <c r="A1172" i="46"/>
  <c r="A1168" i="46"/>
  <c r="A1164" i="46"/>
  <c r="A1156" i="46"/>
  <c r="A1146" i="46"/>
  <c r="A1142" i="46"/>
  <c r="A1138" i="46"/>
  <c r="A1137" i="46"/>
  <c r="V1171" i="46"/>
  <c r="U1171" i="46"/>
  <c r="U1169" i="46"/>
  <c r="P1169" i="46"/>
  <c r="P1170" i="46" s="1"/>
  <c r="V1170" i="46" s="1"/>
  <c r="V1168" i="46"/>
  <c r="V1167" i="46"/>
  <c r="U1167" i="46"/>
  <c r="U1165" i="46"/>
  <c r="V1164" i="46"/>
  <c r="U1177" i="46"/>
  <c r="P1177" i="46"/>
  <c r="V1177" i="46" s="1"/>
  <c r="V1176" i="46"/>
  <c r="V1175" i="46"/>
  <c r="U1175" i="46"/>
  <c r="U1173" i="46"/>
  <c r="P1173" i="46"/>
  <c r="V1173" i="46" s="1"/>
  <c r="V1172" i="46"/>
  <c r="V1163" i="46"/>
  <c r="U1163" i="46"/>
  <c r="U1161" i="46"/>
  <c r="V1156" i="46"/>
  <c r="V1155" i="46"/>
  <c r="U1155" i="46"/>
  <c r="V1146" i="46"/>
  <c r="V1145" i="46"/>
  <c r="U1145" i="46"/>
  <c r="U1143" i="46"/>
  <c r="P1143" i="46"/>
  <c r="V1143" i="46" s="1"/>
  <c r="V1142" i="46"/>
  <c r="V1141" i="46"/>
  <c r="U1141" i="46"/>
  <c r="U1139" i="46"/>
  <c r="P1139" i="46"/>
  <c r="P1140" i="46" s="1"/>
  <c r="V1138" i="46"/>
  <c r="V1137" i="46"/>
  <c r="U1137" i="46"/>
  <c r="D228" i="1"/>
  <c r="G84" i="52" l="1"/>
  <c r="G113" i="52"/>
  <c r="G11" i="52"/>
  <c r="G73" i="52"/>
  <c r="G28" i="52"/>
  <c r="G58" i="52"/>
  <c r="G10" i="52"/>
  <c r="G129" i="52"/>
  <c r="G124" i="52"/>
  <c r="G66" i="52"/>
  <c r="G43" i="52"/>
  <c r="G47" i="52"/>
  <c r="G77" i="52"/>
  <c r="G18" i="52"/>
  <c r="G52" i="52"/>
  <c r="G40" i="52"/>
  <c r="G121" i="52"/>
  <c r="G102" i="52"/>
  <c r="G141" i="52"/>
  <c r="G99" i="52"/>
  <c r="G82" i="52"/>
  <c r="G110" i="52"/>
  <c r="G32" i="52"/>
  <c r="G103" i="52"/>
  <c r="G38" i="52"/>
  <c r="G15" i="52"/>
  <c r="G100" i="52"/>
  <c r="G140" i="52"/>
  <c r="G86" i="52"/>
  <c r="G81" i="52"/>
  <c r="G68" i="52"/>
  <c r="G85" i="52"/>
  <c r="G122" i="52"/>
  <c r="G91" i="52"/>
  <c r="G111" i="52"/>
  <c r="G88" i="52"/>
  <c r="G127" i="52"/>
  <c r="G83" i="52"/>
  <c r="G39" i="52"/>
  <c r="G107" i="52"/>
  <c r="G24" i="52"/>
  <c r="G45" i="52"/>
  <c r="G12" i="52"/>
  <c r="G90" i="52"/>
  <c r="G48" i="52"/>
  <c r="G20" i="52"/>
  <c r="G92" i="52"/>
  <c r="G116" i="52"/>
  <c r="G59" i="52"/>
  <c r="G8" i="52"/>
  <c r="G75" i="52"/>
  <c r="G41" i="52"/>
  <c r="G104" i="52"/>
  <c r="G145" i="52"/>
  <c r="G63" i="52"/>
  <c r="G117" i="52"/>
  <c r="G50" i="52"/>
  <c r="G46" i="52"/>
  <c r="G87" i="52"/>
  <c r="G64" i="52"/>
  <c r="G126" i="52"/>
  <c r="G142" i="52"/>
  <c r="G132" i="52"/>
  <c r="G101" i="52"/>
  <c r="G54" i="52"/>
  <c r="G78" i="52"/>
  <c r="G112" i="52"/>
  <c r="G120" i="52"/>
  <c r="G21" i="52"/>
  <c r="G62" i="52"/>
  <c r="G27" i="52"/>
  <c r="G105" i="52"/>
  <c r="G74" i="52"/>
  <c r="G96" i="52"/>
  <c r="G97" i="52"/>
  <c r="G76" i="52"/>
  <c r="G33" i="52"/>
  <c r="G44" i="52"/>
  <c r="G9" i="52"/>
  <c r="G42" i="52"/>
  <c r="G19" i="52"/>
  <c r="G94" i="52"/>
  <c r="G16" i="52"/>
  <c r="G35" i="52"/>
  <c r="G119" i="52"/>
  <c r="G115" i="52"/>
  <c r="G29" i="52"/>
  <c r="G143" i="52"/>
  <c r="G135" i="52"/>
  <c r="G130" i="52"/>
  <c r="G71" i="52"/>
  <c r="G93" i="52"/>
  <c r="G106" i="52"/>
  <c r="G72" i="52"/>
  <c r="G136" i="52"/>
  <c r="G131" i="52"/>
  <c r="G134" i="52"/>
  <c r="G98" i="52"/>
  <c r="G30" i="52"/>
  <c r="G125" i="52"/>
  <c r="G37" i="52"/>
  <c r="G114" i="52"/>
  <c r="G79" i="52"/>
  <c r="G61" i="52"/>
  <c r="G14" i="52"/>
  <c r="G53" i="52"/>
  <c r="G25" i="52"/>
  <c r="G57" i="52"/>
  <c r="G13" i="52"/>
  <c r="G17" i="52"/>
  <c r="G31" i="52"/>
  <c r="G55" i="52"/>
  <c r="G56" i="52"/>
  <c r="G70" i="52"/>
  <c r="G51" i="52"/>
  <c r="G49" i="52"/>
  <c r="G26" i="52"/>
  <c r="G23" i="52"/>
  <c r="G144" i="52"/>
  <c r="G67" i="52"/>
  <c r="G133" i="52"/>
  <c r="G109" i="52"/>
  <c r="G128" i="52"/>
  <c r="G138" i="52"/>
  <c r="G89" i="52"/>
  <c r="G69" i="52"/>
  <c r="G22" i="52"/>
  <c r="G36" i="52"/>
  <c r="G123" i="52"/>
  <c r="G139" i="52"/>
  <c r="G137" i="52"/>
  <c r="G95" i="52"/>
  <c r="G80" i="52"/>
  <c r="G60" i="52"/>
  <c r="G108" i="52"/>
  <c r="G65" i="52"/>
  <c r="G34" i="52"/>
  <c r="B1137" i="46"/>
  <c r="G118" i="52"/>
  <c r="V366" i="46"/>
  <c r="Q1166" i="46"/>
  <c r="B38" i="8"/>
  <c r="B38" i="43" s="1"/>
  <c r="Q1154" i="46"/>
  <c r="P1154" i="46"/>
  <c r="P1162" i="46"/>
  <c r="V1162" i="46" s="1"/>
  <c r="V1152" i="46"/>
  <c r="Q1144" i="46"/>
  <c r="V1169" i="46"/>
  <c r="Q1178" i="46"/>
  <c r="Q1170" i="46"/>
  <c r="U1170" i="46" s="1"/>
  <c r="Q1174" i="46"/>
  <c r="Q1162" i="46"/>
  <c r="Q1140" i="46"/>
  <c r="U1140" i="46" s="1"/>
  <c r="P1166" i="46"/>
  <c r="Q1164" i="46" s="1"/>
  <c r="U1164" i="46" s="1"/>
  <c r="P1144" i="46"/>
  <c r="V1144" i="46" s="1"/>
  <c r="V1161" i="46"/>
  <c r="P1174" i="46"/>
  <c r="V1174" i="46" s="1"/>
  <c r="B1168" i="46"/>
  <c r="B1164" i="46"/>
  <c r="Q1168" i="46"/>
  <c r="U1168" i="46" s="1"/>
  <c r="B1172" i="46"/>
  <c r="P1178" i="46"/>
  <c r="B1176" i="46"/>
  <c r="B1156" i="46"/>
  <c r="Q1156" i="46"/>
  <c r="U1156" i="46" s="1"/>
  <c r="B1146" i="46"/>
  <c r="B1142" i="46"/>
  <c r="B1138" i="46"/>
  <c r="V1140" i="46"/>
  <c r="Q1138" i="46"/>
  <c r="U1138" i="46" s="1"/>
  <c r="V1139" i="46"/>
  <c r="G146" i="52" l="1"/>
  <c r="U1162" i="46"/>
  <c r="U1154" i="46"/>
  <c r="V1154" i="46"/>
  <c r="Q1146" i="46"/>
  <c r="U1146" i="46" s="1"/>
  <c r="U1174" i="46"/>
  <c r="Q1172" i="46"/>
  <c r="U1172" i="46" s="1"/>
  <c r="V1166" i="46"/>
  <c r="U1166" i="46"/>
  <c r="Q1142" i="46"/>
  <c r="U1142" i="46" s="1"/>
  <c r="U1144" i="46"/>
  <c r="Q1176" i="46"/>
  <c r="U1176" i="46" s="1"/>
  <c r="V1178" i="46"/>
  <c r="U1178" i="46"/>
  <c r="P319" i="46" l="1"/>
  <c r="V319" i="46" s="1"/>
  <c r="P321" i="46"/>
  <c r="V321" i="46" s="1"/>
  <c r="P323" i="46"/>
  <c r="V323" i="46" s="1"/>
  <c r="V324" i="46"/>
  <c r="P325" i="46"/>
  <c r="V325" i="46" s="1"/>
  <c r="V326" i="46"/>
  <c r="P327" i="46"/>
  <c r="V327" i="46" s="1"/>
  <c r="P318" i="46"/>
  <c r="V318" i="46" s="1"/>
  <c r="P333" i="46"/>
  <c r="V333" i="46" s="1"/>
  <c r="P334" i="46"/>
  <c r="V334" i="46" s="1"/>
  <c r="P335" i="46"/>
  <c r="V335" i="46" s="1"/>
  <c r="P332" i="46"/>
  <c r="V332" i="46" s="1"/>
  <c r="V340" i="46"/>
  <c r="A338" i="46"/>
  <c r="A330" i="46"/>
  <c r="A316" i="46"/>
  <c r="V329" i="46"/>
  <c r="U329" i="46"/>
  <c r="U327" i="46"/>
  <c r="U326" i="46"/>
  <c r="U325" i="46"/>
  <c r="U324" i="46"/>
  <c r="U323" i="46"/>
  <c r="V322" i="46"/>
  <c r="U322" i="46"/>
  <c r="U321" i="46"/>
  <c r="V320" i="46"/>
  <c r="U320" i="46"/>
  <c r="U319" i="46"/>
  <c r="U318" i="46"/>
  <c r="V317" i="46"/>
  <c r="U317" i="46"/>
  <c r="V316" i="46"/>
  <c r="V337" i="46"/>
  <c r="U337" i="46"/>
  <c r="U335" i="46"/>
  <c r="U334" i="46"/>
  <c r="U333" i="46"/>
  <c r="U332" i="46"/>
  <c r="V331" i="46"/>
  <c r="U331" i="46"/>
  <c r="V330" i="46"/>
  <c r="V360" i="46"/>
  <c r="U360" i="46"/>
  <c r="U340" i="46"/>
  <c r="V339" i="46"/>
  <c r="U339" i="46"/>
  <c r="V338" i="46"/>
  <c r="P328" i="46" l="1"/>
  <c r="B316" i="46"/>
  <c r="B330" i="46"/>
  <c r="B338" i="46"/>
  <c r="Q328" i="46"/>
  <c r="P336" i="46"/>
  <c r="Q336" i="46"/>
  <c r="Q359" i="46"/>
  <c r="V1196" i="46"/>
  <c r="U1196" i="46"/>
  <c r="V1195" i="46"/>
  <c r="U1195" i="46"/>
  <c r="V1194" i="46"/>
  <c r="U1194" i="46"/>
  <c r="V1193" i="46"/>
  <c r="U1193" i="46"/>
  <c r="V1192" i="46"/>
  <c r="U1192" i="46"/>
  <c r="V1191" i="46"/>
  <c r="U1191" i="46"/>
  <c r="V1190" i="46"/>
  <c r="U1190" i="46"/>
  <c r="V1189" i="46"/>
  <c r="U1189" i="46"/>
  <c r="V1188" i="46"/>
  <c r="U1188" i="46"/>
  <c r="V1187" i="46"/>
  <c r="U1187" i="46"/>
  <c r="V1186" i="46"/>
  <c r="U1186" i="46"/>
  <c r="V1185" i="46"/>
  <c r="U1185" i="46"/>
  <c r="V1184" i="46"/>
  <c r="U1184" i="46"/>
  <c r="V1183" i="46"/>
  <c r="U1183" i="46"/>
  <c r="U1181" i="46"/>
  <c r="V1180" i="46"/>
  <c r="V1179" i="46"/>
  <c r="U1179" i="46"/>
  <c r="V1136" i="46"/>
  <c r="U1136" i="46"/>
  <c r="U1134" i="46"/>
  <c r="V1133" i="46"/>
  <c r="V1132" i="46"/>
  <c r="U1132" i="46"/>
  <c r="U1130" i="46"/>
  <c r="V1129" i="46"/>
  <c r="V1128" i="46"/>
  <c r="U1128" i="46"/>
  <c r="U1126" i="46"/>
  <c r="V1125" i="46"/>
  <c r="V1124" i="46"/>
  <c r="U1124" i="46"/>
  <c r="U1122" i="46"/>
  <c r="V1121" i="46"/>
  <c r="V1120" i="46"/>
  <c r="U1120" i="46"/>
  <c r="U1118" i="46"/>
  <c r="V1117" i="46"/>
  <c r="V1116" i="46"/>
  <c r="U1116" i="46"/>
  <c r="U1114" i="46"/>
  <c r="V1113" i="46"/>
  <c r="V1112" i="46"/>
  <c r="U1112" i="46"/>
  <c r="U1110" i="46"/>
  <c r="V1109" i="46"/>
  <c r="V1108" i="46"/>
  <c r="U1108" i="46"/>
  <c r="U1106" i="46"/>
  <c r="V1105" i="46"/>
  <c r="V1104" i="46"/>
  <c r="U1104" i="46"/>
  <c r="U1102" i="46"/>
  <c r="V1101" i="46"/>
  <c r="V1100" i="46"/>
  <c r="U1100" i="46"/>
  <c r="U1098" i="46"/>
  <c r="V1097" i="46"/>
  <c r="V1096" i="46"/>
  <c r="U1096" i="46"/>
  <c r="U1094" i="46"/>
  <c r="V1093" i="46"/>
  <c r="V1092" i="46"/>
  <c r="U1092" i="46"/>
  <c r="U1090" i="46"/>
  <c r="V1089" i="46"/>
  <c r="V1088" i="46"/>
  <c r="U1088" i="46"/>
  <c r="V1087" i="46"/>
  <c r="U1087" i="46"/>
  <c r="U1085" i="46"/>
  <c r="V1084" i="46"/>
  <c r="V1083" i="46"/>
  <c r="U1083" i="46"/>
  <c r="U1081" i="46"/>
  <c r="V1080" i="46"/>
  <c r="V1079" i="46"/>
  <c r="U1079" i="46"/>
  <c r="U1077" i="46"/>
  <c r="V1076" i="46"/>
  <c r="V1075" i="46"/>
  <c r="U1075" i="46"/>
  <c r="V1074" i="46"/>
  <c r="U1074" i="46"/>
  <c r="U1072" i="46"/>
  <c r="V1071" i="46"/>
  <c r="V1070" i="46"/>
  <c r="U1070" i="46"/>
  <c r="U1068" i="46"/>
  <c r="V1067" i="46"/>
  <c r="V1066" i="46"/>
  <c r="U1066" i="46"/>
  <c r="U1064" i="46"/>
  <c r="V1063" i="46"/>
  <c r="V1062" i="46"/>
  <c r="U1062" i="46"/>
  <c r="U1060" i="46"/>
  <c r="V1059" i="46"/>
  <c r="V1058" i="46"/>
  <c r="U1058" i="46"/>
  <c r="U1056" i="46"/>
  <c r="V1055" i="46"/>
  <c r="V1054" i="46"/>
  <c r="U1054" i="46"/>
  <c r="U1052" i="46"/>
  <c r="V1051" i="46"/>
  <c r="V1050" i="46"/>
  <c r="U1050" i="46"/>
  <c r="U1048" i="46"/>
  <c r="V1047" i="46"/>
  <c r="V1046" i="46"/>
  <c r="U1046" i="46"/>
  <c r="U1044" i="46"/>
  <c r="V1043" i="46"/>
  <c r="V1042" i="46"/>
  <c r="U1042" i="46"/>
  <c r="U1040" i="46"/>
  <c r="V1039" i="46"/>
  <c r="V1038" i="46"/>
  <c r="U1038" i="46"/>
  <c r="V1037" i="46"/>
  <c r="U1037" i="46"/>
  <c r="U1035" i="46"/>
  <c r="V1034" i="46"/>
  <c r="V1033" i="46"/>
  <c r="U1033" i="46"/>
  <c r="U1031" i="46"/>
  <c r="V1030" i="46"/>
  <c r="V1029" i="46"/>
  <c r="U1029" i="46"/>
  <c r="U1027" i="46"/>
  <c r="V1026" i="46"/>
  <c r="V1025" i="46"/>
  <c r="U1025" i="46"/>
  <c r="U1023" i="46"/>
  <c r="V1022" i="46"/>
  <c r="V1021" i="46"/>
  <c r="U1021" i="46"/>
  <c r="U1019" i="46"/>
  <c r="V1018" i="46"/>
  <c r="V1017" i="46"/>
  <c r="U1017" i="46"/>
  <c r="V1016" i="46"/>
  <c r="U1016" i="46"/>
  <c r="U1014" i="46"/>
  <c r="V1013" i="46"/>
  <c r="V1012" i="46"/>
  <c r="U1012" i="46"/>
  <c r="U1010" i="46"/>
  <c r="V1009" i="46"/>
  <c r="V1008" i="46"/>
  <c r="U1008" i="46"/>
  <c r="U1006" i="46"/>
  <c r="V1005" i="46"/>
  <c r="V1004" i="46"/>
  <c r="U1004" i="46"/>
  <c r="U1002" i="46"/>
  <c r="V1001" i="46"/>
  <c r="V1000" i="46"/>
  <c r="U1000" i="46"/>
  <c r="V999" i="46"/>
  <c r="U999" i="46"/>
  <c r="V998" i="46"/>
  <c r="U998" i="46"/>
  <c r="U996" i="46"/>
  <c r="V995" i="46"/>
  <c r="V994" i="46"/>
  <c r="U994" i="46"/>
  <c r="U992" i="46"/>
  <c r="V991" i="46"/>
  <c r="V990" i="46"/>
  <c r="U990" i="46"/>
  <c r="U988" i="46"/>
  <c r="V987" i="46"/>
  <c r="V986" i="46"/>
  <c r="U986" i="46"/>
  <c r="U984" i="46"/>
  <c r="V983" i="46"/>
  <c r="V982" i="46"/>
  <c r="U982" i="46"/>
  <c r="U980" i="46"/>
  <c r="V979" i="46"/>
  <c r="V978" i="46"/>
  <c r="U978" i="46"/>
  <c r="U976" i="46"/>
  <c r="U975" i="46"/>
  <c r="V974" i="46"/>
  <c r="V973" i="46"/>
  <c r="U973" i="46"/>
  <c r="U971" i="46"/>
  <c r="U970" i="46"/>
  <c r="V969" i="46"/>
  <c r="V968" i="46"/>
  <c r="U968" i="46"/>
  <c r="U966" i="46"/>
  <c r="U965" i="46"/>
  <c r="V964" i="46"/>
  <c r="V963" i="46"/>
  <c r="U963" i="46"/>
  <c r="U961" i="46"/>
  <c r="V960" i="46"/>
  <c r="V959" i="46"/>
  <c r="U959" i="46"/>
  <c r="U957" i="46"/>
  <c r="V956" i="46"/>
  <c r="V955" i="46"/>
  <c r="U955" i="46"/>
  <c r="U953" i="46"/>
  <c r="U952" i="46"/>
  <c r="V951" i="46"/>
  <c r="V950" i="46"/>
  <c r="U950" i="46"/>
  <c r="U948" i="46"/>
  <c r="V947" i="46"/>
  <c r="V946" i="46"/>
  <c r="U946" i="46"/>
  <c r="U944" i="46"/>
  <c r="V943" i="46"/>
  <c r="V942" i="46"/>
  <c r="U942" i="46"/>
  <c r="U940" i="46"/>
  <c r="V939" i="46"/>
  <c r="V938" i="46"/>
  <c r="U938" i="46"/>
  <c r="U936" i="46"/>
  <c r="V935" i="46"/>
  <c r="V934" i="46"/>
  <c r="U934" i="46"/>
  <c r="U932" i="46"/>
  <c r="V931" i="46"/>
  <c r="V930" i="46"/>
  <c r="U930" i="46"/>
  <c r="U928" i="46"/>
  <c r="V927" i="46"/>
  <c r="V926" i="46"/>
  <c r="U926" i="46"/>
  <c r="U924" i="46"/>
  <c r="V923" i="46"/>
  <c r="V922" i="46"/>
  <c r="U922" i="46"/>
  <c r="U920" i="46"/>
  <c r="V919" i="46"/>
  <c r="V918" i="46"/>
  <c r="U918" i="46"/>
  <c r="U916" i="46"/>
  <c r="V915" i="46"/>
  <c r="V914" i="46"/>
  <c r="U914" i="46"/>
  <c r="U912" i="46"/>
  <c r="V911" i="46"/>
  <c r="V910" i="46"/>
  <c r="U910" i="46"/>
  <c r="V909" i="46"/>
  <c r="U909" i="46"/>
  <c r="U907" i="46"/>
  <c r="V906" i="46"/>
  <c r="V905" i="46"/>
  <c r="U905" i="46"/>
  <c r="U903" i="46"/>
  <c r="V902" i="46"/>
  <c r="V901" i="46"/>
  <c r="U901" i="46"/>
  <c r="U899" i="46"/>
  <c r="V898" i="46"/>
  <c r="V897" i="46"/>
  <c r="U897" i="46"/>
  <c r="V896" i="46"/>
  <c r="U896" i="46"/>
  <c r="U894" i="46"/>
  <c r="V893" i="46"/>
  <c r="V892" i="46"/>
  <c r="U892" i="46"/>
  <c r="U890" i="46"/>
  <c r="V889" i="46"/>
  <c r="V888" i="46"/>
  <c r="U888" i="46"/>
  <c r="U886" i="46"/>
  <c r="V885" i="46"/>
  <c r="V884" i="46"/>
  <c r="U884" i="46"/>
  <c r="U882" i="46"/>
  <c r="V881" i="46"/>
  <c r="V880" i="46"/>
  <c r="U880" i="46"/>
  <c r="U878" i="46"/>
  <c r="U877" i="46"/>
  <c r="U876" i="46"/>
  <c r="V875" i="46"/>
  <c r="V874" i="46"/>
  <c r="U874" i="46"/>
  <c r="U872" i="46"/>
  <c r="U871" i="46"/>
  <c r="U870" i="46"/>
  <c r="V869" i="46"/>
  <c r="V868" i="46"/>
  <c r="U868" i="46"/>
  <c r="U866" i="46"/>
  <c r="V865" i="46"/>
  <c r="V864" i="46"/>
  <c r="U864" i="46"/>
  <c r="U862" i="46"/>
  <c r="V861" i="46"/>
  <c r="V860" i="46"/>
  <c r="U860" i="46"/>
  <c r="U858" i="46"/>
  <c r="U857" i="46"/>
  <c r="U856" i="46"/>
  <c r="V855" i="46"/>
  <c r="V854" i="46"/>
  <c r="U854" i="46"/>
  <c r="U852" i="46"/>
  <c r="V851" i="46"/>
  <c r="V850" i="46"/>
  <c r="U850" i="46"/>
  <c r="V849" i="46"/>
  <c r="U849" i="46"/>
  <c r="U847" i="46"/>
  <c r="U846" i="46"/>
  <c r="U845" i="46"/>
  <c r="U844" i="46"/>
  <c r="U843" i="46"/>
  <c r="U842" i="46"/>
  <c r="U841" i="46"/>
  <c r="U840" i="46"/>
  <c r="U839" i="46"/>
  <c r="U838" i="46"/>
  <c r="U837" i="46"/>
  <c r="U836" i="46"/>
  <c r="U835" i="46"/>
  <c r="U834" i="46"/>
  <c r="V833" i="46"/>
  <c r="V832" i="46"/>
  <c r="U832" i="46"/>
  <c r="U830" i="46"/>
  <c r="U829" i="46"/>
  <c r="U828" i="46"/>
  <c r="U827" i="46"/>
  <c r="U826" i="46"/>
  <c r="U825" i="46"/>
  <c r="U824" i="46"/>
  <c r="U823" i="46"/>
  <c r="U822" i="46"/>
  <c r="V821" i="46"/>
  <c r="V820" i="46"/>
  <c r="U820" i="46"/>
  <c r="U818" i="46"/>
  <c r="U817" i="46"/>
  <c r="U816" i="46"/>
  <c r="U815" i="46"/>
  <c r="U814" i="46"/>
  <c r="U813" i="46"/>
  <c r="U812" i="46"/>
  <c r="U811" i="46"/>
  <c r="U810" i="46"/>
  <c r="U809" i="46"/>
  <c r="U808" i="46"/>
  <c r="U807" i="46"/>
  <c r="U806" i="46"/>
  <c r="U805" i="46"/>
  <c r="U804" i="46"/>
  <c r="U803" i="46"/>
  <c r="U802" i="46"/>
  <c r="U801" i="46"/>
  <c r="U800" i="46"/>
  <c r="V799" i="46"/>
  <c r="V798" i="46"/>
  <c r="U798" i="46"/>
  <c r="U796" i="46"/>
  <c r="U795" i="46"/>
  <c r="U794" i="46"/>
  <c r="U793" i="46"/>
  <c r="U792" i="46"/>
  <c r="U791" i="46"/>
  <c r="U790" i="46"/>
  <c r="U789" i="46"/>
  <c r="V788" i="46"/>
  <c r="V787" i="46"/>
  <c r="U787" i="46"/>
  <c r="U785" i="46"/>
  <c r="U784" i="46"/>
  <c r="U783" i="46"/>
  <c r="U782" i="46"/>
  <c r="V781" i="46"/>
  <c r="V780" i="46"/>
  <c r="U780" i="46"/>
  <c r="U778" i="46"/>
  <c r="V777" i="46"/>
  <c r="V776" i="46"/>
  <c r="U776" i="46"/>
  <c r="U774" i="46"/>
  <c r="U773" i="46"/>
  <c r="V772" i="46"/>
  <c r="V771" i="46"/>
  <c r="U771" i="46"/>
  <c r="U769" i="46"/>
  <c r="U768" i="46"/>
  <c r="U767" i="46"/>
  <c r="U766" i="46"/>
  <c r="U765" i="46"/>
  <c r="U764" i="46"/>
  <c r="U763" i="46"/>
  <c r="U762" i="46"/>
  <c r="U761" i="46"/>
  <c r="U760" i="46"/>
  <c r="U759" i="46"/>
  <c r="U758" i="46"/>
  <c r="U757" i="46"/>
  <c r="U756" i="46"/>
  <c r="U755" i="46"/>
  <c r="U754" i="46"/>
  <c r="V753" i="46"/>
  <c r="V752" i="46"/>
  <c r="U752" i="46"/>
  <c r="V751" i="46"/>
  <c r="U751" i="46"/>
  <c r="U749" i="46"/>
  <c r="U748" i="46"/>
  <c r="V747" i="46"/>
  <c r="V746" i="46"/>
  <c r="U746" i="46"/>
  <c r="U744" i="46"/>
  <c r="V743" i="46"/>
  <c r="V742" i="46"/>
  <c r="U742" i="46"/>
  <c r="U740" i="46"/>
  <c r="V739" i="46"/>
  <c r="V738" i="46"/>
  <c r="U738" i="46"/>
  <c r="U736" i="46"/>
  <c r="V735" i="46"/>
  <c r="V734" i="46"/>
  <c r="U734" i="46"/>
  <c r="U732" i="46"/>
  <c r="V731" i="46"/>
  <c r="V730" i="46"/>
  <c r="U730" i="46"/>
  <c r="V729" i="46"/>
  <c r="U729" i="46"/>
  <c r="U727" i="46"/>
  <c r="U726" i="46"/>
  <c r="U725" i="46"/>
  <c r="U724" i="46"/>
  <c r="U723" i="46"/>
  <c r="U722" i="46"/>
  <c r="U721" i="46"/>
  <c r="U720" i="46"/>
  <c r="U719" i="46"/>
  <c r="U718" i="46"/>
  <c r="U717" i="46"/>
  <c r="U716" i="46"/>
  <c r="U715" i="46"/>
  <c r="U714" i="46"/>
  <c r="U713" i="46"/>
  <c r="U712" i="46"/>
  <c r="U711" i="46"/>
  <c r="U710" i="46"/>
  <c r="U709" i="46"/>
  <c r="U708" i="46"/>
  <c r="U707" i="46"/>
  <c r="U706" i="46"/>
  <c r="U705" i="46"/>
  <c r="U704" i="46"/>
  <c r="U703" i="46"/>
  <c r="U702" i="46"/>
  <c r="U701" i="46"/>
  <c r="U700" i="46"/>
  <c r="U699" i="46"/>
  <c r="U698" i="46"/>
  <c r="U697" i="46"/>
  <c r="U696" i="46"/>
  <c r="U695" i="46"/>
  <c r="U694" i="46"/>
  <c r="U693" i="46"/>
  <c r="V692" i="46"/>
  <c r="V691" i="46"/>
  <c r="U691" i="46"/>
  <c r="U689" i="46"/>
  <c r="U688" i="46"/>
  <c r="U687" i="46"/>
  <c r="U686" i="46"/>
  <c r="V685" i="46"/>
  <c r="U685" i="46"/>
  <c r="U684" i="46"/>
  <c r="U683" i="46"/>
  <c r="U682" i="46"/>
  <c r="U681" i="46"/>
  <c r="V680" i="46"/>
  <c r="U680" i="46"/>
  <c r="V679" i="46"/>
  <c r="V678" i="46"/>
  <c r="U678" i="46"/>
  <c r="U676" i="46"/>
  <c r="U675" i="46"/>
  <c r="U674" i="46"/>
  <c r="U673" i="46"/>
  <c r="V672" i="46"/>
  <c r="U672" i="46"/>
  <c r="U671" i="46"/>
  <c r="U670" i="46"/>
  <c r="U669" i="46"/>
  <c r="U668" i="46"/>
  <c r="V667" i="46"/>
  <c r="U667" i="46"/>
  <c r="V666" i="46"/>
  <c r="V665" i="46"/>
  <c r="U665" i="46"/>
  <c r="V664" i="46"/>
  <c r="U664" i="46"/>
  <c r="U662" i="46"/>
  <c r="V661" i="46"/>
  <c r="V660" i="46"/>
  <c r="U660" i="46"/>
  <c r="U658" i="46"/>
  <c r="V657" i="46"/>
  <c r="V656" i="46"/>
  <c r="U656" i="46"/>
  <c r="U654" i="46"/>
  <c r="U653" i="46"/>
  <c r="V652" i="46"/>
  <c r="V651" i="46"/>
  <c r="U651" i="46"/>
  <c r="V650" i="46"/>
  <c r="U650" i="46"/>
  <c r="V649" i="46"/>
  <c r="U649" i="46"/>
  <c r="U647" i="46"/>
  <c r="V646" i="46"/>
  <c r="V645" i="46"/>
  <c r="U645" i="46"/>
  <c r="U643" i="46"/>
  <c r="U642" i="46"/>
  <c r="U641" i="46"/>
  <c r="U640" i="46"/>
  <c r="U639" i="46"/>
  <c r="U638" i="46"/>
  <c r="U637" i="46"/>
  <c r="U636" i="46"/>
  <c r="U635" i="46"/>
  <c r="U634" i="46"/>
  <c r="U633" i="46"/>
  <c r="U632" i="46"/>
  <c r="U631" i="46"/>
  <c r="V630" i="46"/>
  <c r="V629" i="46"/>
  <c r="U629" i="46"/>
  <c r="U627" i="46"/>
  <c r="V626" i="46"/>
  <c r="V625" i="46"/>
  <c r="U625" i="46"/>
  <c r="U623" i="46"/>
  <c r="V622" i="46"/>
  <c r="V621" i="46"/>
  <c r="U621" i="46"/>
  <c r="U619" i="46"/>
  <c r="V618" i="46"/>
  <c r="U618" i="46"/>
  <c r="V617" i="46"/>
  <c r="V616" i="46"/>
  <c r="U616" i="46"/>
  <c r="U614" i="46"/>
  <c r="V613" i="46"/>
  <c r="U613" i="46"/>
  <c r="V612" i="46"/>
  <c r="V611" i="46"/>
  <c r="U611" i="46"/>
  <c r="V610" i="46"/>
  <c r="U610" i="46"/>
  <c r="U608" i="46"/>
  <c r="V607" i="46"/>
  <c r="V606" i="46"/>
  <c r="U606" i="46"/>
  <c r="U604" i="46"/>
  <c r="U603" i="46"/>
  <c r="V602" i="46"/>
  <c r="V601" i="46"/>
  <c r="U601" i="46"/>
  <c r="U599" i="46"/>
  <c r="U598" i="46"/>
  <c r="U597" i="46"/>
  <c r="U596" i="46"/>
  <c r="U595" i="46"/>
  <c r="V594" i="46"/>
  <c r="V593" i="46"/>
  <c r="U593" i="46"/>
  <c r="U591" i="46"/>
  <c r="U590" i="46"/>
  <c r="U589" i="46"/>
  <c r="U588" i="46"/>
  <c r="U587" i="46"/>
  <c r="U586" i="46"/>
  <c r="U585" i="46"/>
  <c r="U584" i="46"/>
  <c r="U583" i="46"/>
  <c r="U582" i="46"/>
  <c r="U581" i="46"/>
  <c r="U580" i="46"/>
  <c r="U579" i="46"/>
  <c r="U578" i="46"/>
  <c r="U577" i="46"/>
  <c r="U576" i="46"/>
  <c r="U575" i="46"/>
  <c r="U574" i="46"/>
  <c r="U573" i="46"/>
  <c r="U572" i="46"/>
  <c r="V571" i="46"/>
  <c r="V570" i="46"/>
  <c r="U570" i="46"/>
  <c r="U568" i="46"/>
  <c r="U567" i="46"/>
  <c r="U566" i="46"/>
  <c r="V565" i="46"/>
  <c r="V564" i="46"/>
  <c r="U564" i="46"/>
  <c r="V563" i="46"/>
  <c r="U563" i="46"/>
  <c r="U561" i="46"/>
  <c r="V560" i="46"/>
  <c r="U560" i="46"/>
  <c r="U559" i="46"/>
  <c r="U558" i="46"/>
  <c r="U557" i="46"/>
  <c r="U556" i="46"/>
  <c r="U555" i="46"/>
  <c r="V554" i="46"/>
  <c r="U554" i="46"/>
  <c r="U553" i="46"/>
  <c r="U552" i="46"/>
  <c r="U551" i="46"/>
  <c r="U550" i="46"/>
  <c r="U549" i="46"/>
  <c r="U548" i="46"/>
  <c r="U547" i="46"/>
  <c r="U546" i="46"/>
  <c r="U545" i="46"/>
  <c r="U544" i="46"/>
  <c r="U543" i="46"/>
  <c r="U542" i="46"/>
  <c r="U541" i="46"/>
  <c r="U540" i="46"/>
  <c r="U539" i="46"/>
  <c r="U538" i="46"/>
  <c r="U537" i="46"/>
  <c r="U536" i="46"/>
  <c r="U535" i="46"/>
  <c r="V534" i="46"/>
  <c r="U534" i="46"/>
  <c r="U533" i="46"/>
  <c r="U532" i="46"/>
  <c r="U531" i="46"/>
  <c r="U530" i="46"/>
  <c r="U529" i="46"/>
  <c r="U528" i="46"/>
  <c r="U527" i="46"/>
  <c r="U526" i="46"/>
  <c r="U525" i="46"/>
  <c r="U524" i="46"/>
  <c r="U523" i="46"/>
  <c r="U522" i="46"/>
  <c r="U521" i="46"/>
  <c r="U520" i="46"/>
  <c r="U519" i="46"/>
  <c r="U518" i="46"/>
  <c r="U517" i="46"/>
  <c r="U516" i="46"/>
  <c r="U515" i="46"/>
  <c r="U514" i="46"/>
  <c r="U513" i="46"/>
  <c r="U512" i="46"/>
  <c r="U511" i="46"/>
  <c r="U510" i="46"/>
  <c r="U509" i="46"/>
  <c r="U508" i="46"/>
  <c r="U507" i="46"/>
  <c r="U506" i="46"/>
  <c r="U505" i="46"/>
  <c r="U504" i="46"/>
  <c r="U503" i="46"/>
  <c r="U502" i="46"/>
  <c r="U501" i="46"/>
  <c r="U500" i="46"/>
  <c r="U499" i="46"/>
  <c r="U498" i="46"/>
  <c r="U497" i="46"/>
  <c r="U496" i="46"/>
  <c r="U495" i="46"/>
  <c r="U494" i="46"/>
  <c r="U493" i="46"/>
  <c r="V492" i="46"/>
  <c r="V491" i="46"/>
  <c r="U491" i="46"/>
  <c r="U489" i="46"/>
  <c r="U488" i="46"/>
  <c r="U487" i="46"/>
  <c r="U486" i="46"/>
  <c r="U485" i="46"/>
  <c r="V484" i="46"/>
  <c r="V483" i="46"/>
  <c r="U483" i="46"/>
  <c r="U481" i="46"/>
  <c r="V480" i="46"/>
  <c r="V479" i="46"/>
  <c r="U479" i="46"/>
  <c r="U477" i="46"/>
  <c r="V476" i="46"/>
  <c r="V475" i="46"/>
  <c r="U475" i="46"/>
  <c r="U473" i="46"/>
  <c r="V472" i="46"/>
  <c r="V471" i="46"/>
  <c r="U471" i="46"/>
  <c r="U469" i="46"/>
  <c r="V468" i="46"/>
  <c r="V467" i="46"/>
  <c r="U467" i="46"/>
  <c r="U465" i="46"/>
  <c r="U464" i="46"/>
  <c r="U463" i="46"/>
  <c r="U462" i="46"/>
  <c r="U461" i="46"/>
  <c r="U460" i="46"/>
  <c r="U459" i="46"/>
  <c r="U458" i="46"/>
  <c r="U457" i="46"/>
  <c r="U456" i="46"/>
  <c r="U455" i="46"/>
  <c r="V454" i="46"/>
  <c r="V453" i="46"/>
  <c r="U453" i="46"/>
  <c r="U451" i="46"/>
  <c r="V450" i="46"/>
  <c r="V449" i="46"/>
  <c r="U449" i="46"/>
  <c r="U447" i="46"/>
  <c r="V446" i="46"/>
  <c r="V445" i="46"/>
  <c r="U445" i="46"/>
  <c r="U443" i="46"/>
  <c r="V442" i="46"/>
  <c r="V441" i="46"/>
  <c r="U441" i="46"/>
  <c r="U439" i="46"/>
  <c r="U438" i="46"/>
  <c r="U437" i="46"/>
  <c r="U436" i="46"/>
  <c r="U435" i="46"/>
  <c r="U434" i="46"/>
  <c r="U433" i="46"/>
  <c r="U432" i="46"/>
  <c r="U431" i="46"/>
  <c r="U430" i="46"/>
  <c r="U429" i="46"/>
  <c r="V428" i="46"/>
  <c r="V427" i="46"/>
  <c r="U427" i="46"/>
  <c r="U425" i="46"/>
  <c r="V424" i="46"/>
  <c r="V423" i="46"/>
  <c r="U423" i="46"/>
  <c r="U421" i="46"/>
  <c r="V420" i="46"/>
  <c r="V419" i="46"/>
  <c r="U419" i="46"/>
  <c r="U417" i="46"/>
  <c r="V416" i="46"/>
  <c r="V415" i="46"/>
  <c r="U415" i="46"/>
  <c r="U413" i="46"/>
  <c r="U412" i="46"/>
  <c r="U411" i="46"/>
  <c r="U410" i="46"/>
  <c r="U409" i="46"/>
  <c r="U408" i="46"/>
  <c r="U407" i="46"/>
  <c r="U406" i="46"/>
  <c r="U405" i="46"/>
  <c r="U404" i="46"/>
  <c r="U403" i="46"/>
  <c r="V402" i="46"/>
  <c r="V401" i="46"/>
  <c r="U401" i="46"/>
  <c r="U399" i="46"/>
  <c r="V398" i="46"/>
  <c r="V397" i="46"/>
  <c r="U397" i="46"/>
  <c r="U395" i="46"/>
  <c r="U394" i="46"/>
  <c r="U393" i="46"/>
  <c r="U392" i="46"/>
  <c r="U391" i="46"/>
  <c r="U390" i="46"/>
  <c r="U389" i="46"/>
  <c r="U388" i="46"/>
  <c r="U387" i="46"/>
  <c r="U386" i="46"/>
  <c r="U385" i="46"/>
  <c r="V384" i="46"/>
  <c r="V383" i="46"/>
  <c r="U383" i="46"/>
  <c r="U381" i="46"/>
  <c r="U380" i="46"/>
  <c r="U379" i="46"/>
  <c r="U378" i="46"/>
  <c r="U377" i="46"/>
  <c r="U376" i="46"/>
  <c r="U375" i="46"/>
  <c r="U374" i="46"/>
  <c r="U373" i="46"/>
  <c r="U372" i="46"/>
  <c r="U371" i="46"/>
  <c r="V370" i="46"/>
  <c r="V369" i="46"/>
  <c r="U369" i="46"/>
  <c r="V368" i="46"/>
  <c r="U368" i="46"/>
  <c r="V361" i="46"/>
  <c r="V315" i="46"/>
  <c r="U315" i="46"/>
  <c r="U313" i="46"/>
  <c r="U312" i="46"/>
  <c r="U311" i="46"/>
  <c r="U310" i="46"/>
  <c r="U309" i="46"/>
  <c r="U308" i="46"/>
  <c r="U307" i="46"/>
  <c r="U306" i="46"/>
  <c r="U305" i="46"/>
  <c r="U304" i="46"/>
  <c r="U303" i="46"/>
  <c r="U302" i="46"/>
  <c r="U301" i="46"/>
  <c r="U300" i="46"/>
  <c r="U299" i="46"/>
  <c r="U298" i="46"/>
  <c r="V297" i="46"/>
  <c r="V296" i="46"/>
  <c r="U296" i="46"/>
  <c r="U294" i="46"/>
  <c r="V293" i="46"/>
  <c r="V292" i="46"/>
  <c r="U292" i="46"/>
  <c r="U290" i="46"/>
  <c r="U289" i="46"/>
  <c r="U288" i="46"/>
  <c r="U287" i="46"/>
  <c r="V286" i="46"/>
  <c r="V285" i="46"/>
  <c r="U285" i="46"/>
  <c r="U283" i="46"/>
  <c r="V282" i="46"/>
  <c r="U282" i="46"/>
  <c r="U281" i="46"/>
  <c r="V280" i="46"/>
  <c r="U280" i="46"/>
  <c r="U279" i="46"/>
  <c r="V278" i="46"/>
  <c r="U278" i="46"/>
  <c r="U277" i="46"/>
  <c r="V276" i="46"/>
  <c r="U276" i="46"/>
  <c r="U275" i="46"/>
  <c r="U274" i="46"/>
  <c r="V273" i="46"/>
  <c r="V272" i="46"/>
  <c r="U272" i="46"/>
  <c r="U270" i="46"/>
  <c r="U269" i="46"/>
  <c r="U268" i="46"/>
  <c r="U267" i="46"/>
  <c r="U266" i="46"/>
  <c r="U265" i="46"/>
  <c r="U264" i="46"/>
  <c r="U263" i="46"/>
  <c r="U262" i="46"/>
  <c r="U261" i="46"/>
  <c r="U260" i="46"/>
  <c r="U259" i="46"/>
  <c r="U258" i="46"/>
  <c r="U257" i="46"/>
  <c r="U256" i="46"/>
  <c r="V255" i="46"/>
  <c r="U255" i="46"/>
  <c r="U254" i="46"/>
  <c r="V253" i="46"/>
  <c r="U253" i="46"/>
  <c r="U252" i="46"/>
  <c r="V251" i="46"/>
  <c r="U251" i="46"/>
  <c r="U250" i="46"/>
  <c r="V249" i="46"/>
  <c r="U249" i="46"/>
  <c r="U248" i="46"/>
  <c r="V247" i="46"/>
  <c r="U247" i="46"/>
  <c r="U246" i="46"/>
  <c r="V245" i="46"/>
  <c r="U245" i="46"/>
  <c r="U244" i="46"/>
  <c r="U243" i="46"/>
  <c r="U242" i="46"/>
  <c r="V241" i="46"/>
  <c r="U241" i="46"/>
  <c r="U240" i="46"/>
  <c r="U239" i="46"/>
  <c r="U238" i="46"/>
  <c r="V237" i="46"/>
  <c r="V236" i="46"/>
  <c r="U236" i="46"/>
  <c r="U234" i="46"/>
  <c r="V233" i="46"/>
  <c r="U233" i="46"/>
  <c r="U232" i="46"/>
  <c r="V231" i="46"/>
  <c r="V230" i="46"/>
  <c r="U230" i="46"/>
  <c r="U228" i="46"/>
  <c r="V227" i="46"/>
  <c r="V226" i="46"/>
  <c r="U226" i="46"/>
  <c r="U224" i="46"/>
  <c r="V223" i="46"/>
  <c r="U223" i="46"/>
  <c r="U222" i="46"/>
  <c r="V221" i="46"/>
  <c r="U221" i="46"/>
  <c r="U220" i="46"/>
  <c r="V219" i="46"/>
  <c r="U219" i="46"/>
  <c r="U218" i="46"/>
  <c r="V217" i="46"/>
  <c r="V216" i="46"/>
  <c r="U216" i="46"/>
  <c r="U214" i="46"/>
  <c r="U213" i="46"/>
  <c r="U212" i="46"/>
  <c r="U211" i="46"/>
  <c r="U210" i="46"/>
  <c r="U209" i="46"/>
  <c r="U208" i="46"/>
  <c r="U207" i="46"/>
  <c r="U206" i="46"/>
  <c r="U205" i="46"/>
  <c r="U204" i="46"/>
  <c r="U203" i="46"/>
  <c r="U202" i="46"/>
  <c r="U201" i="46"/>
  <c r="U200" i="46"/>
  <c r="V199" i="46"/>
  <c r="U199" i="46"/>
  <c r="U198" i="46"/>
  <c r="V197" i="46"/>
  <c r="U197" i="46"/>
  <c r="U196" i="46"/>
  <c r="V195" i="46"/>
  <c r="U195" i="46"/>
  <c r="U194" i="46"/>
  <c r="V193" i="46"/>
  <c r="U193" i="46"/>
  <c r="U192" i="46"/>
  <c r="V191" i="46"/>
  <c r="U191" i="46"/>
  <c r="U190" i="46"/>
  <c r="V189" i="46"/>
  <c r="U189" i="46"/>
  <c r="U188" i="46"/>
  <c r="U187" i="46"/>
  <c r="U186" i="46"/>
  <c r="V185" i="46"/>
  <c r="U185" i="46"/>
  <c r="U184" i="46"/>
  <c r="U183" i="46"/>
  <c r="U182" i="46"/>
  <c r="V181" i="46"/>
  <c r="V180" i="46"/>
  <c r="U180" i="46"/>
  <c r="U178" i="46"/>
  <c r="U177" i="46"/>
  <c r="U176" i="46"/>
  <c r="U175" i="46"/>
  <c r="U174" i="46"/>
  <c r="U173" i="46"/>
  <c r="U172" i="46"/>
  <c r="U171" i="46"/>
  <c r="U170" i="46"/>
  <c r="U169" i="46"/>
  <c r="U168" i="46"/>
  <c r="U167" i="46"/>
  <c r="U166" i="46"/>
  <c r="U165" i="46"/>
  <c r="U164" i="46"/>
  <c r="V163" i="46"/>
  <c r="V162" i="46"/>
  <c r="U162" i="46"/>
  <c r="U160" i="46"/>
  <c r="V159" i="46"/>
  <c r="V158" i="46"/>
  <c r="U158" i="46"/>
  <c r="U156" i="46"/>
  <c r="U155" i="46"/>
  <c r="U154" i="46"/>
  <c r="V153" i="46"/>
  <c r="V152" i="46"/>
  <c r="U152" i="46"/>
  <c r="U150" i="46"/>
  <c r="V149" i="46"/>
  <c r="U149" i="46"/>
  <c r="U148" i="46"/>
  <c r="V147" i="46"/>
  <c r="U147" i="46"/>
  <c r="U146" i="46"/>
  <c r="V145" i="46"/>
  <c r="U145" i="46"/>
  <c r="U144" i="46"/>
  <c r="V143" i="46"/>
  <c r="U143" i="46"/>
  <c r="U142" i="46"/>
  <c r="U141" i="46"/>
  <c r="U140" i="46"/>
  <c r="V139" i="46"/>
  <c r="V138" i="46"/>
  <c r="U138" i="46"/>
  <c r="U136" i="46"/>
  <c r="V135" i="46"/>
  <c r="V134" i="46"/>
  <c r="U134" i="46"/>
  <c r="U132" i="46"/>
  <c r="U131" i="46"/>
  <c r="V130" i="46"/>
  <c r="U130" i="46"/>
  <c r="V129" i="46"/>
  <c r="V128" i="46"/>
  <c r="U128" i="46"/>
  <c r="U122" i="46"/>
  <c r="V121" i="46"/>
  <c r="V120" i="46"/>
  <c r="U120" i="46"/>
  <c r="V118" i="46"/>
  <c r="U118" i="46"/>
  <c r="U117" i="46"/>
  <c r="U116" i="46"/>
  <c r="U115" i="46"/>
  <c r="U114" i="46"/>
  <c r="V113" i="46"/>
  <c r="U113" i="46"/>
  <c r="V112" i="46"/>
  <c r="V111" i="46"/>
  <c r="U111" i="46"/>
  <c r="V109" i="46"/>
  <c r="U109" i="46"/>
  <c r="U108" i="46"/>
  <c r="U107" i="46"/>
  <c r="U106" i="46"/>
  <c r="U105" i="46"/>
  <c r="V104" i="46"/>
  <c r="U104" i="46"/>
  <c r="V103" i="46"/>
  <c r="V102" i="46"/>
  <c r="U102" i="46"/>
  <c r="U100" i="46"/>
  <c r="U99" i="46"/>
  <c r="U98" i="46"/>
  <c r="U97" i="46"/>
  <c r="V96" i="46"/>
  <c r="U96" i="46"/>
  <c r="V95" i="46"/>
  <c r="V94" i="46"/>
  <c r="U94" i="46"/>
  <c r="U92" i="46"/>
  <c r="U91" i="46"/>
  <c r="U90" i="46"/>
  <c r="U89" i="46"/>
  <c r="V88" i="46"/>
  <c r="U88" i="46"/>
  <c r="V87" i="46"/>
  <c r="V86" i="46"/>
  <c r="U86" i="46"/>
  <c r="V85" i="46"/>
  <c r="U85" i="46"/>
  <c r="U74" i="46"/>
  <c r="V73" i="46"/>
  <c r="V72" i="46"/>
  <c r="U72" i="46"/>
  <c r="U70" i="46"/>
  <c r="U69" i="46"/>
  <c r="V68" i="46"/>
  <c r="V67" i="46"/>
  <c r="U67" i="46"/>
  <c r="U65" i="46"/>
  <c r="V64" i="46"/>
  <c r="V63" i="46"/>
  <c r="U63" i="46"/>
  <c r="U61" i="46"/>
  <c r="V60" i="46"/>
  <c r="V59" i="46"/>
  <c r="U59" i="46"/>
  <c r="U57" i="46"/>
  <c r="V56" i="46"/>
  <c r="V55" i="46"/>
  <c r="U55" i="46"/>
  <c r="U53" i="46"/>
  <c r="V52" i="46"/>
  <c r="V51" i="46"/>
  <c r="U51" i="46"/>
  <c r="V50" i="46"/>
  <c r="U50" i="46"/>
  <c r="U48" i="46"/>
  <c r="V47" i="46"/>
  <c r="V46" i="46"/>
  <c r="U46" i="46"/>
  <c r="U44" i="46"/>
  <c r="V43" i="46"/>
  <c r="V42" i="46"/>
  <c r="U42" i="46"/>
  <c r="U40" i="46"/>
  <c r="U39" i="46"/>
  <c r="V38" i="46"/>
  <c r="V37" i="46"/>
  <c r="U37" i="46"/>
  <c r="U35" i="46"/>
  <c r="V34" i="46"/>
  <c r="V33" i="46"/>
  <c r="U33" i="46"/>
  <c r="U31" i="46"/>
  <c r="V30" i="46"/>
  <c r="V29" i="46"/>
  <c r="U29" i="46"/>
  <c r="U27" i="46"/>
  <c r="V26" i="46"/>
  <c r="V25" i="46"/>
  <c r="U25" i="46"/>
  <c r="U23" i="46"/>
  <c r="V22" i="46"/>
  <c r="V21" i="46"/>
  <c r="U21" i="46"/>
  <c r="U19" i="46"/>
  <c r="V18" i="46"/>
  <c r="V17" i="46"/>
  <c r="U17" i="46"/>
  <c r="U15" i="46"/>
  <c r="V14" i="46"/>
  <c r="V13" i="46"/>
  <c r="U13" i="46"/>
  <c r="V10" i="46"/>
  <c r="U11" i="46"/>
  <c r="F14" i="18"/>
  <c r="E14" i="18"/>
  <c r="G14" i="18" s="1"/>
  <c r="F13" i="18"/>
  <c r="G13" i="18" s="1"/>
  <c r="F12" i="18"/>
  <c r="G12" i="18" s="1"/>
  <c r="E12" i="18"/>
  <c r="G11" i="18"/>
  <c r="F10" i="18"/>
  <c r="G10" i="18" s="1"/>
  <c r="E10" i="18"/>
  <c r="F9" i="18"/>
  <c r="E9" i="18"/>
  <c r="G9" i="18" s="1"/>
  <c r="G8" i="18"/>
  <c r="G7" i="18"/>
  <c r="G6" i="18"/>
  <c r="G5" i="18"/>
  <c r="F5" i="18"/>
  <c r="E5" i="18"/>
  <c r="F4" i="18"/>
  <c r="G4" i="18" s="1"/>
  <c r="E4" i="18"/>
  <c r="O364" i="46" l="1"/>
  <c r="P364" i="46" s="1"/>
  <c r="O363" i="46"/>
  <c r="P363" i="46" s="1"/>
  <c r="U359" i="46"/>
  <c r="U336" i="46"/>
  <c r="U328" i="46"/>
  <c r="Q316" i="46"/>
  <c r="U316" i="46" s="1"/>
  <c r="V328" i="46"/>
  <c r="Q330" i="46"/>
  <c r="U330" i="46" s="1"/>
  <c r="V336" i="46"/>
  <c r="Q338" i="46"/>
  <c r="U338" i="46" s="1"/>
  <c r="V359" i="46"/>
  <c r="P367" i="46" l="1"/>
  <c r="P22" i="43"/>
  <c r="Q22" i="43" s="1"/>
  <c r="A22" i="8"/>
  <c r="B22" i="8" s="1"/>
  <c r="B22" i="43" s="1"/>
  <c r="A657" i="46"/>
  <c r="A661" i="46"/>
  <c r="B661" i="46" s="1"/>
  <c r="A652" i="46"/>
  <c r="A651" i="46"/>
  <c r="B651" i="46" s="1"/>
  <c r="D103" i="1"/>
  <c r="A22" i="43" l="1"/>
  <c r="Q655" i="46"/>
  <c r="Q659" i="46"/>
  <c r="B657" i="46"/>
  <c r="Q663" i="46"/>
  <c r="B652" i="46"/>
  <c r="K439" i="46" l="1"/>
  <c r="A630" i="46"/>
  <c r="A646" i="46"/>
  <c r="Q648" i="46" s="1"/>
  <c r="O643" i="46"/>
  <c r="P643" i="46" s="1"/>
  <c r="V643" i="46" s="1"/>
  <c r="O642" i="46"/>
  <c r="P642" i="46" s="1"/>
  <c r="V642" i="46" s="1"/>
  <c r="O641" i="46"/>
  <c r="P641" i="46" s="1"/>
  <c r="V641" i="46" s="1"/>
  <c r="O640" i="46"/>
  <c r="P640" i="46" s="1"/>
  <c r="V640" i="46" s="1"/>
  <c r="O639" i="46"/>
  <c r="P639" i="46" s="1"/>
  <c r="V639" i="46" s="1"/>
  <c r="O638" i="46"/>
  <c r="P638" i="46" s="1"/>
  <c r="V638" i="46" s="1"/>
  <c r="O637" i="46"/>
  <c r="P637" i="46" s="1"/>
  <c r="V637" i="46" s="1"/>
  <c r="O636" i="46"/>
  <c r="P636" i="46" s="1"/>
  <c r="V636" i="46" s="1"/>
  <c r="O635" i="46"/>
  <c r="P635" i="46" s="1"/>
  <c r="V635" i="46" s="1"/>
  <c r="O634" i="46"/>
  <c r="P634" i="46" s="1"/>
  <c r="V634" i="46" s="1"/>
  <c r="O633" i="46"/>
  <c r="P633" i="46" s="1"/>
  <c r="V633" i="46" s="1"/>
  <c r="O632" i="46"/>
  <c r="P632" i="46" s="1"/>
  <c r="V632" i="46" s="1"/>
  <c r="O631" i="46"/>
  <c r="P631" i="46" s="1"/>
  <c r="V631" i="46" s="1"/>
  <c r="P627" i="46"/>
  <c r="V627" i="46" s="1"/>
  <c r="A626" i="46"/>
  <c r="P628" i="46" l="1"/>
  <c r="V628" i="46" s="1"/>
  <c r="B646" i="46"/>
  <c r="Q644" i="46"/>
  <c r="Q628" i="46"/>
  <c r="P644" i="46"/>
  <c r="V644" i="46" s="1"/>
  <c r="B630" i="46"/>
  <c r="B626" i="46"/>
  <c r="Q626" i="46" l="1"/>
  <c r="U626" i="46" s="1"/>
  <c r="U628" i="46"/>
  <c r="U644" i="46"/>
  <c r="O647" i="46"/>
  <c r="Q630" i="46"/>
  <c r="U630" i="46" s="1"/>
  <c r="P647" i="46" l="1"/>
  <c r="V647" i="46" s="1"/>
  <c r="P648" i="46" l="1"/>
  <c r="V648" i="46" s="1"/>
  <c r="N595" i="46"/>
  <c r="Q646" i="46" l="1"/>
  <c r="U646" i="46" s="1"/>
  <c r="U648" i="46"/>
  <c r="K748" i="46"/>
  <c r="D217" i="1" l="1"/>
  <c r="P599" i="46"/>
  <c r="V599" i="46" s="1"/>
  <c r="P598" i="46"/>
  <c r="V598" i="46" s="1"/>
  <c r="P597" i="46"/>
  <c r="V597" i="46" s="1"/>
  <c r="K608" i="46"/>
  <c r="N608" i="46" s="1"/>
  <c r="P608" i="46" s="1"/>
  <c r="V608" i="46" s="1"/>
  <c r="K591" i="46"/>
  <c r="N591" i="46" s="1"/>
  <c r="P591" i="46" s="1"/>
  <c r="V591" i="46" s="1"/>
  <c r="N590" i="46"/>
  <c r="J590" i="46"/>
  <c r="N589" i="46"/>
  <c r="P589" i="46" s="1"/>
  <c r="V589" i="46" s="1"/>
  <c r="N588" i="46"/>
  <c r="P588" i="46" s="1"/>
  <c r="V588" i="46" s="1"/>
  <c r="K587" i="46"/>
  <c r="N587" i="46" s="1"/>
  <c r="P587" i="46" s="1"/>
  <c r="V587" i="46" s="1"/>
  <c r="K586" i="46"/>
  <c r="N586" i="46" s="1"/>
  <c r="P586" i="46" s="1"/>
  <c r="V586" i="46" s="1"/>
  <c r="K585" i="46"/>
  <c r="N585" i="46" s="1"/>
  <c r="P585" i="46" s="1"/>
  <c r="V585" i="46" s="1"/>
  <c r="K584" i="46"/>
  <c r="N584" i="46" s="1"/>
  <c r="P584" i="46" s="1"/>
  <c r="V584" i="46" s="1"/>
  <c r="K583" i="46"/>
  <c r="N583" i="46" s="1"/>
  <c r="P583" i="46" s="1"/>
  <c r="V583" i="46" s="1"/>
  <c r="K582" i="46"/>
  <c r="N582" i="46" s="1"/>
  <c r="P582" i="46" s="1"/>
  <c r="V582" i="46" s="1"/>
  <c r="K581" i="46"/>
  <c r="N581" i="46" s="1"/>
  <c r="P581" i="46" s="1"/>
  <c r="V581" i="46" s="1"/>
  <c r="K580" i="46"/>
  <c r="N580" i="46" s="1"/>
  <c r="P580" i="46" s="1"/>
  <c r="V580" i="46" s="1"/>
  <c r="K579" i="46"/>
  <c r="N579" i="46" s="1"/>
  <c r="P579" i="46" s="1"/>
  <c r="V579" i="46" s="1"/>
  <c r="K578" i="46"/>
  <c r="N578" i="46" s="1"/>
  <c r="P578" i="46" s="1"/>
  <c r="V578" i="46" s="1"/>
  <c r="K577" i="46"/>
  <c r="N577" i="46" s="1"/>
  <c r="P577" i="46" s="1"/>
  <c r="V577" i="46" s="1"/>
  <c r="K576" i="46"/>
  <c r="N576" i="46" s="1"/>
  <c r="P576" i="46" s="1"/>
  <c r="V576" i="46" s="1"/>
  <c r="K575" i="46"/>
  <c r="N575" i="46" s="1"/>
  <c r="P575" i="46" s="1"/>
  <c r="V575" i="46" s="1"/>
  <c r="K574" i="46"/>
  <c r="N574" i="46" s="1"/>
  <c r="P574" i="46" s="1"/>
  <c r="V574" i="46" s="1"/>
  <c r="K573" i="46"/>
  <c r="N573" i="46" s="1"/>
  <c r="P573" i="46" s="1"/>
  <c r="V573" i="46" s="1"/>
  <c r="K572" i="46"/>
  <c r="N572" i="46" s="1"/>
  <c r="P572" i="46" s="1"/>
  <c r="V572" i="46" s="1"/>
  <c r="P676" i="46"/>
  <c r="V676" i="46" s="1"/>
  <c r="K676" i="46"/>
  <c r="P675" i="46"/>
  <c r="V675" i="46" s="1"/>
  <c r="K675" i="46"/>
  <c r="P674" i="46"/>
  <c r="V674" i="46" s="1"/>
  <c r="K674" i="46"/>
  <c r="P673" i="46"/>
  <c r="V673" i="46" s="1"/>
  <c r="K673" i="46"/>
  <c r="P671" i="46"/>
  <c r="V671" i="46" s="1"/>
  <c r="K671" i="46"/>
  <c r="P670" i="46"/>
  <c r="V670" i="46" s="1"/>
  <c r="K670" i="46"/>
  <c r="P669" i="46"/>
  <c r="V669" i="46" s="1"/>
  <c r="K669" i="46"/>
  <c r="P668" i="46"/>
  <c r="V668" i="46" s="1"/>
  <c r="K668" i="46"/>
  <c r="K489" i="46"/>
  <c r="P489" i="46" s="1"/>
  <c r="V489" i="46" s="1"/>
  <c r="K488" i="46"/>
  <c r="K487" i="46"/>
  <c r="P487" i="46" s="1"/>
  <c r="V487" i="46" s="1"/>
  <c r="N561" i="46"/>
  <c r="P561" i="46" s="1"/>
  <c r="V561" i="46" s="1"/>
  <c r="K69" i="46"/>
  <c r="N69" i="46" s="1"/>
  <c r="O69" i="46" s="1"/>
  <c r="P69" i="46" s="1"/>
  <c r="V69" i="46" s="1"/>
  <c r="K65" i="46"/>
  <c r="N65" i="46" s="1"/>
  <c r="O65" i="46" s="1"/>
  <c r="P682" i="46"/>
  <c r="V682" i="46" s="1"/>
  <c r="P907" i="46"/>
  <c r="V907" i="46" s="1"/>
  <c r="N903" i="46"/>
  <c r="P903" i="46" s="1"/>
  <c r="V903" i="46" s="1"/>
  <c r="O899" i="46"/>
  <c r="P899" i="46" s="1"/>
  <c r="V899" i="46" s="1"/>
  <c r="P886" i="46"/>
  <c r="V886" i="46" s="1"/>
  <c r="N882" i="46"/>
  <c r="P878" i="46"/>
  <c r="V878" i="46" s="1"/>
  <c r="P877" i="46"/>
  <c r="V877" i="46" s="1"/>
  <c r="P876" i="46"/>
  <c r="V876" i="46" s="1"/>
  <c r="P872" i="46"/>
  <c r="V872" i="46" s="1"/>
  <c r="P871" i="46"/>
  <c r="V871" i="46" s="1"/>
  <c r="P870" i="46"/>
  <c r="V870" i="46" s="1"/>
  <c r="P858" i="46"/>
  <c r="V858" i="46" s="1"/>
  <c r="P857" i="46"/>
  <c r="V857" i="46" s="1"/>
  <c r="P856" i="46"/>
  <c r="V856" i="46" s="1"/>
  <c r="O852" i="46"/>
  <c r="P852" i="46" s="1"/>
  <c r="V852" i="46" s="1"/>
  <c r="P847" i="46"/>
  <c r="V847" i="46" s="1"/>
  <c r="P846" i="46"/>
  <c r="V846" i="46" s="1"/>
  <c r="P845" i="46"/>
  <c r="V845" i="46" s="1"/>
  <c r="P844" i="46"/>
  <c r="V844" i="46" s="1"/>
  <c r="P843" i="46"/>
  <c r="V843" i="46" s="1"/>
  <c r="P842" i="46"/>
  <c r="V842" i="46" s="1"/>
  <c r="P841" i="46"/>
  <c r="V841" i="46" s="1"/>
  <c r="P840" i="46"/>
  <c r="V840" i="46" s="1"/>
  <c r="P839" i="46"/>
  <c r="V839" i="46" s="1"/>
  <c r="P838" i="46"/>
  <c r="V838" i="46" s="1"/>
  <c r="P837" i="46"/>
  <c r="V837" i="46" s="1"/>
  <c r="P836" i="46"/>
  <c r="V836" i="46" s="1"/>
  <c r="P835" i="46"/>
  <c r="V835" i="46" s="1"/>
  <c r="P834" i="46"/>
  <c r="V834" i="46" s="1"/>
  <c r="P830" i="46"/>
  <c r="V830" i="46" s="1"/>
  <c r="P829" i="46"/>
  <c r="V829" i="46" s="1"/>
  <c r="P828" i="46"/>
  <c r="V828" i="46" s="1"/>
  <c r="P827" i="46"/>
  <c r="V827" i="46" s="1"/>
  <c r="P826" i="46"/>
  <c r="V826" i="46" s="1"/>
  <c r="P825" i="46"/>
  <c r="V825" i="46" s="1"/>
  <c r="P824" i="46"/>
  <c r="V824" i="46" s="1"/>
  <c r="P823" i="46"/>
  <c r="V823" i="46" s="1"/>
  <c r="P822" i="46"/>
  <c r="V822" i="46" s="1"/>
  <c r="P818" i="46"/>
  <c r="V818" i="46" s="1"/>
  <c r="P817" i="46"/>
  <c r="V817" i="46" s="1"/>
  <c r="P816" i="46"/>
  <c r="V816" i="46" s="1"/>
  <c r="P815" i="46"/>
  <c r="V815" i="46" s="1"/>
  <c r="P814" i="46"/>
  <c r="V814" i="46" s="1"/>
  <c r="P813" i="46"/>
  <c r="V813" i="46" s="1"/>
  <c r="P812" i="46"/>
  <c r="V812" i="46" s="1"/>
  <c r="P811" i="46"/>
  <c r="V811" i="46" s="1"/>
  <c r="P810" i="46"/>
  <c r="V810" i="46" s="1"/>
  <c r="P809" i="46"/>
  <c r="V809" i="46" s="1"/>
  <c r="P808" i="46"/>
  <c r="V808" i="46" s="1"/>
  <c r="P807" i="46"/>
  <c r="V807" i="46" s="1"/>
  <c r="P806" i="46"/>
  <c r="V806" i="46" s="1"/>
  <c r="P805" i="46"/>
  <c r="V805" i="46" s="1"/>
  <c r="P804" i="46"/>
  <c r="V804" i="46" s="1"/>
  <c r="P803" i="46"/>
  <c r="V803" i="46" s="1"/>
  <c r="P802" i="46"/>
  <c r="V802" i="46" s="1"/>
  <c r="P801" i="46"/>
  <c r="V801" i="46" s="1"/>
  <c r="P800" i="46"/>
  <c r="V800" i="46" s="1"/>
  <c r="P796" i="46"/>
  <c r="V796" i="46" s="1"/>
  <c r="P795" i="46"/>
  <c r="V795" i="46" s="1"/>
  <c r="P794" i="46"/>
  <c r="V794" i="46" s="1"/>
  <c r="P793" i="46"/>
  <c r="V793" i="46" s="1"/>
  <c r="P792" i="46"/>
  <c r="V792" i="46" s="1"/>
  <c r="P791" i="46"/>
  <c r="V791" i="46" s="1"/>
  <c r="P790" i="46"/>
  <c r="V790" i="46" s="1"/>
  <c r="P789" i="46"/>
  <c r="V789" i="46" s="1"/>
  <c r="J785" i="46"/>
  <c r="P785" i="46" s="1"/>
  <c r="V785" i="46" s="1"/>
  <c r="J784" i="46"/>
  <c r="P784" i="46" s="1"/>
  <c r="V784" i="46" s="1"/>
  <c r="J783" i="46"/>
  <c r="P783" i="46" s="1"/>
  <c r="V783" i="46" s="1"/>
  <c r="J782" i="46"/>
  <c r="P782" i="46" s="1"/>
  <c r="V782" i="46" s="1"/>
  <c r="N778" i="46"/>
  <c r="J778" i="46" s="1"/>
  <c r="P778" i="46" s="1"/>
  <c r="V778" i="46" s="1"/>
  <c r="J774" i="46"/>
  <c r="P774" i="46" s="1"/>
  <c r="V774" i="46" s="1"/>
  <c r="J773" i="46"/>
  <c r="P773" i="46" s="1"/>
  <c r="V773" i="46" s="1"/>
  <c r="N769" i="46"/>
  <c r="P768" i="46"/>
  <c r="V768" i="46" s="1"/>
  <c r="P767" i="46"/>
  <c r="V767" i="46" s="1"/>
  <c r="P766" i="46"/>
  <c r="V766" i="46" s="1"/>
  <c r="P765" i="46"/>
  <c r="V765" i="46" s="1"/>
  <c r="P764" i="46"/>
  <c r="V764" i="46" s="1"/>
  <c r="P763" i="46"/>
  <c r="V763" i="46" s="1"/>
  <c r="P762" i="46"/>
  <c r="V762" i="46" s="1"/>
  <c r="P761" i="46"/>
  <c r="V761" i="46" s="1"/>
  <c r="P760" i="46"/>
  <c r="V760" i="46" s="1"/>
  <c r="P759" i="46"/>
  <c r="V759" i="46" s="1"/>
  <c r="P758" i="46"/>
  <c r="V758" i="46" s="1"/>
  <c r="P757" i="46"/>
  <c r="V757" i="46" s="1"/>
  <c r="P756" i="46"/>
  <c r="V756" i="46" s="1"/>
  <c r="P755" i="46"/>
  <c r="V755" i="46" s="1"/>
  <c r="P754" i="46"/>
  <c r="V754" i="46" s="1"/>
  <c r="P744" i="46"/>
  <c r="V744" i="46" s="1"/>
  <c r="P740" i="46"/>
  <c r="V740" i="46" s="1"/>
  <c r="P736" i="46"/>
  <c r="V736" i="46" s="1"/>
  <c r="P732" i="46"/>
  <c r="V732" i="46" s="1"/>
  <c r="P727" i="46"/>
  <c r="V727" i="46" s="1"/>
  <c r="P726" i="46"/>
  <c r="V726" i="46" s="1"/>
  <c r="P725" i="46"/>
  <c r="V725" i="46" s="1"/>
  <c r="P724" i="46"/>
  <c r="V724" i="46" s="1"/>
  <c r="P723" i="46"/>
  <c r="V723" i="46" s="1"/>
  <c r="P722" i="46"/>
  <c r="V722" i="46" s="1"/>
  <c r="P721" i="46"/>
  <c r="V721" i="46" s="1"/>
  <c r="P720" i="46"/>
  <c r="V720" i="46" s="1"/>
  <c r="P719" i="46"/>
  <c r="V719" i="46" s="1"/>
  <c r="P718" i="46"/>
  <c r="V718" i="46" s="1"/>
  <c r="P717" i="46"/>
  <c r="V717" i="46" s="1"/>
  <c r="P716" i="46"/>
  <c r="V716" i="46" s="1"/>
  <c r="P715" i="46"/>
  <c r="V715" i="46" s="1"/>
  <c r="P714" i="46"/>
  <c r="V714" i="46" s="1"/>
  <c r="P713" i="46"/>
  <c r="V713" i="46" s="1"/>
  <c r="P712" i="46"/>
  <c r="V712" i="46" s="1"/>
  <c r="P711" i="46"/>
  <c r="V711" i="46" s="1"/>
  <c r="P710" i="46"/>
  <c r="V710" i="46" s="1"/>
  <c r="P709" i="46"/>
  <c r="V709" i="46" s="1"/>
  <c r="P708" i="46"/>
  <c r="V708" i="46" s="1"/>
  <c r="P707" i="46"/>
  <c r="V707" i="46" s="1"/>
  <c r="P706" i="46"/>
  <c r="V706" i="46" s="1"/>
  <c r="P705" i="46"/>
  <c r="V705" i="46" s="1"/>
  <c r="P704" i="46"/>
  <c r="V704" i="46" s="1"/>
  <c r="P703" i="46"/>
  <c r="V703" i="46" s="1"/>
  <c r="P702" i="46"/>
  <c r="V702" i="46" s="1"/>
  <c r="P701" i="46"/>
  <c r="V701" i="46" s="1"/>
  <c r="P700" i="46"/>
  <c r="V700" i="46" s="1"/>
  <c r="P699" i="46"/>
  <c r="V699" i="46" s="1"/>
  <c r="P698" i="46"/>
  <c r="V698" i="46" s="1"/>
  <c r="P697" i="46"/>
  <c r="V697" i="46" s="1"/>
  <c r="P696" i="46"/>
  <c r="V696" i="46" s="1"/>
  <c r="P695" i="46"/>
  <c r="V695" i="46" s="1"/>
  <c r="P694" i="46"/>
  <c r="V694" i="46" s="1"/>
  <c r="P693" i="46"/>
  <c r="V693" i="46" s="1"/>
  <c r="P689" i="46"/>
  <c r="V689" i="46" s="1"/>
  <c r="K689" i="46"/>
  <c r="P688" i="46"/>
  <c r="V688" i="46" s="1"/>
  <c r="K688" i="46"/>
  <c r="P687" i="46"/>
  <c r="V687" i="46" s="1"/>
  <c r="K687" i="46"/>
  <c r="P686" i="46"/>
  <c r="V686" i="46" s="1"/>
  <c r="K686" i="46"/>
  <c r="P684" i="46"/>
  <c r="V684" i="46" s="1"/>
  <c r="K684" i="46"/>
  <c r="P683" i="46"/>
  <c r="V683" i="46" s="1"/>
  <c r="K683" i="46"/>
  <c r="K682" i="46"/>
  <c r="P681" i="46"/>
  <c r="K681" i="46"/>
  <c r="V681" i="46" l="1"/>
  <c r="N654" i="46"/>
  <c r="O654" i="46" s="1"/>
  <c r="P654" i="46" s="1"/>
  <c r="V654" i="46" s="1"/>
  <c r="P769" i="46"/>
  <c r="V769" i="46" s="1"/>
  <c r="N653" i="46"/>
  <c r="O653" i="46" s="1"/>
  <c r="P882" i="46"/>
  <c r="V882" i="46" s="1"/>
  <c r="K603" i="46"/>
  <c r="J603" i="46" s="1"/>
  <c r="K604" i="46"/>
  <c r="P590" i="46"/>
  <c r="V590" i="46" s="1"/>
  <c r="P609" i="46"/>
  <c r="V609" i="46" s="1"/>
  <c r="P848" i="46"/>
  <c r="V848" i="46" s="1"/>
  <c r="N553" i="46" l="1"/>
  <c r="P553" i="46" s="1"/>
  <c r="V553" i="46" s="1"/>
  <c r="K544" i="46"/>
  <c r="N544" i="46" s="1"/>
  <c r="P544" i="46" s="1"/>
  <c r="V544" i="46" s="1"/>
  <c r="K545" i="46"/>
  <c r="N545" i="46" s="1"/>
  <c r="P545" i="46" s="1"/>
  <c r="V545" i="46" s="1"/>
  <c r="E552" i="46"/>
  <c r="D552" i="46"/>
  <c r="C552" i="46"/>
  <c r="E551" i="46"/>
  <c r="D551" i="46"/>
  <c r="C551" i="46"/>
  <c r="E550" i="46"/>
  <c r="D550" i="46"/>
  <c r="C550" i="46"/>
  <c r="E549" i="46"/>
  <c r="D549" i="46"/>
  <c r="C549" i="46"/>
  <c r="E548" i="46"/>
  <c r="D548" i="46"/>
  <c r="C548" i="46"/>
  <c r="E547" i="46"/>
  <c r="D547" i="46"/>
  <c r="C547" i="46"/>
  <c r="E546" i="46"/>
  <c r="D546" i="46"/>
  <c r="C546" i="46"/>
  <c r="N541" i="46"/>
  <c r="P541" i="46" s="1"/>
  <c r="V541" i="46" s="1"/>
  <c r="N540" i="46"/>
  <c r="P540" i="46" s="1"/>
  <c r="V540" i="46" s="1"/>
  <c r="K543" i="46"/>
  <c r="N543" i="46" s="1"/>
  <c r="P543" i="46" s="1"/>
  <c r="V543" i="46" s="1"/>
  <c r="N559" i="46"/>
  <c r="P559" i="46" s="1"/>
  <c r="V559" i="46" s="1"/>
  <c r="N558" i="46"/>
  <c r="P558" i="46" s="1"/>
  <c r="V558" i="46" s="1"/>
  <c r="N557" i="46"/>
  <c r="P557" i="46" s="1"/>
  <c r="V557" i="46" s="1"/>
  <c r="N556" i="46"/>
  <c r="P556" i="46" s="1"/>
  <c r="V556" i="46" s="1"/>
  <c r="N555" i="46"/>
  <c r="P555" i="46" s="1"/>
  <c r="V555" i="46" s="1"/>
  <c r="K542" i="46"/>
  <c r="N542" i="46" s="1"/>
  <c r="P542" i="46" s="1"/>
  <c r="V542" i="46" s="1"/>
  <c r="K539" i="46"/>
  <c r="N539" i="46" s="1"/>
  <c r="P539" i="46" s="1"/>
  <c r="V539" i="46" s="1"/>
  <c r="N538" i="46"/>
  <c r="P538" i="46" s="1"/>
  <c r="V538" i="46" s="1"/>
  <c r="N537" i="46"/>
  <c r="P537" i="46" s="1"/>
  <c r="V537" i="46" s="1"/>
  <c r="K536" i="46"/>
  <c r="N536" i="46" s="1"/>
  <c r="P536" i="46" s="1"/>
  <c r="V536" i="46" s="1"/>
  <c r="N535" i="46"/>
  <c r="P535" i="46" s="1"/>
  <c r="V535" i="46" s="1"/>
  <c r="N464" i="46"/>
  <c r="O464" i="46" s="1"/>
  <c r="P464" i="46" s="1"/>
  <c r="V464" i="46" s="1"/>
  <c r="N463" i="46"/>
  <c r="O463" i="46" s="1"/>
  <c r="P463" i="46" s="1"/>
  <c r="V463" i="46" s="1"/>
  <c r="N462" i="46"/>
  <c r="O462" i="46" s="1"/>
  <c r="P462" i="46" s="1"/>
  <c r="V462" i="46" s="1"/>
  <c r="N461" i="46"/>
  <c r="O461" i="46" s="1"/>
  <c r="P461" i="46" s="1"/>
  <c r="V461" i="46" s="1"/>
  <c r="N460" i="46"/>
  <c r="O460" i="46" s="1"/>
  <c r="P460" i="46" s="1"/>
  <c r="V460" i="46" s="1"/>
  <c r="N459" i="46"/>
  <c r="O459" i="46" s="1"/>
  <c r="P459" i="46" s="1"/>
  <c r="V459" i="46" s="1"/>
  <c r="N438" i="46"/>
  <c r="P438" i="46" s="1"/>
  <c r="V438" i="46" s="1"/>
  <c r="N437" i="46"/>
  <c r="P437" i="46" s="1"/>
  <c r="V437" i="46" s="1"/>
  <c r="N436" i="46"/>
  <c r="P436" i="46" s="1"/>
  <c r="V436" i="46" s="1"/>
  <c r="N435" i="46"/>
  <c r="P435" i="46" s="1"/>
  <c r="V435" i="46" s="1"/>
  <c r="N434" i="46"/>
  <c r="P434" i="46" s="1"/>
  <c r="V434" i="46" s="1"/>
  <c r="N433" i="46"/>
  <c r="P433" i="46" s="1"/>
  <c r="V433" i="46" s="1"/>
  <c r="N412" i="46"/>
  <c r="P412" i="46" s="1"/>
  <c r="V412" i="46" s="1"/>
  <c r="N411" i="46"/>
  <c r="P411" i="46" s="1"/>
  <c r="V411" i="46" s="1"/>
  <c r="N410" i="46"/>
  <c r="P410" i="46" s="1"/>
  <c r="V410" i="46" s="1"/>
  <c r="N409" i="46"/>
  <c r="P409" i="46" s="1"/>
  <c r="V409" i="46" s="1"/>
  <c r="N408" i="46"/>
  <c r="P408" i="46" s="1"/>
  <c r="V408" i="46" s="1"/>
  <c r="N407" i="46"/>
  <c r="P407" i="46" s="1"/>
  <c r="V407" i="46" s="1"/>
  <c r="N394" i="46"/>
  <c r="O394" i="46" s="1"/>
  <c r="P394" i="46" s="1"/>
  <c r="V394" i="46" s="1"/>
  <c r="N393" i="46"/>
  <c r="O393" i="46" s="1"/>
  <c r="P393" i="46" s="1"/>
  <c r="V393" i="46" s="1"/>
  <c r="N392" i="46"/>
  <c r="O392" i="46" s="1"/>
  <c r="P392" i="46" s="1"/>
  <c r="V392" i="46" s="1"/>
  <c r="N391" i="46"/>
  <c r="O391" i="46" s="1"/>
  <c r="P391" i="46" s="1"/>
  <c r="V391" i="46" s="1"/>
  <c r="N390" i="46"/>
  <c r="O390" i="46" s="1"/>
  <c r="P390" i="46" s="1"/>
  <c r="V390" i="46" s="1"/>
  <c r="N389" i="46"/>
  <c r="O389" i="46" s="1"/>
  <c r="P389" i="46" s="1"/>
  <c r="V389" i="46" s="1"/>
  <c r="N380" i="46"/>
  <c r="P380" i="46" s="1"/>
  <c r="V380" i="46" s="1"/>
  <c r="N379" i="46"/>
  <c r="P379" i="46" s="1"/>
  <c r="V379" i="46" s="1"/>
  <c r="N378" i="46"/>
  <c r="P378" i="46" s="1"/>
  <c r="V378" i="46" s="1"/>
  <c r="N377" i="46"/>
  <c r="P377" i="46" s="1"/>
  <c r="V377" i="46" s="1"/>
  <c r="N376" i="46"/>
  <c r="P376" i="46" s="1"/>
  <c r="V376" i="46" s="1"/>
  <c r="N375" i="46"/>
  <c r="P375" i="46" s="1"/>
  <c r="V375" i="46" s="1"/>
  <c r="K532" i="46"/>
  <c r="N532" i="46" s="1"/>
  <c r="P532" i="46" s="1"/>
  <c r="V532" i="46" s="1"/>
  <c r="K531" i="46"/>
  <c r="N531" i="46" s="1"/>
  <c r="P531" i="46" s="1"/>
  <c r="V531" i="46" s="1"/>
  <c r="K530" i="46"/>
  <c r="N530" i="46" s="1"/>
  <c r="P530" i="46" s="1"/>
  <c r="V530" i="46" s="1"/>
  <c r="N533" i="46"/>
  <c r="P533" i="46" s="1"/>
  <c r="V533" i="46" s="1"/>
  <c r="N528" i="46"/>
  <c r="P528" i="46" s="1"/>
  <c r="V528" i="46" s="1"/>
  <c r="K529" i="46"/>
  <c r="N529" i="46" s="1"/>
  <c r="P529" i="46" s="1"/>
  <c r="V529" i="46" s="1"/>
  <c r="N527" i="46"/>
  <c r="P527" i="46" s="1"/>
  <c r="V527" i="46" s="1"/>
  <c r="N514" i="46"/>
  <c r="P514" i="46" s="1"/>
  <c r="V514" i="46" s="1"/>
  <c r="N513" i="46"/>
  <c r="P513" i="46" s="1"/>
  <c r="V513" i="46" s="1"/>
  <c r="K526" i="46"/>
  <c r="N526" i="46" s="1"/>
  <c r="P526" i="46" s="1"/>
  <c r="V526" i="46" s="1"/>
  <c r="K525" i="46"/>
  <c r="N525" i="46" s="1"/>
  <c r="P525" i="46" s="1"/>
  <c r="V525" i="46" s="1"/>
  <c r="K524" i="46"/>
  <c r="N524" i="46" s="1"/>
  <c r="P524" i="46" s="1"/>
  <c r="V524" i="46" s="1"/>
  <c r="K523" i="46"/>
  <c r="N523" i="46" s="1"/>
  <c r="P523" i="46" s="1"/>
  <c r="V523" i="46" s="1"/>
  <c r="K522" i="46"/>
  <c r="N522" i="46" s="1"/>
  <c r="P522" i="46" s="1"/>
  <c r="V522" i="46" s="1"/>
  <c r="K521" i="46"/>
  <c r="N521" i="46" s="1"/>
  <c r="P521" i="46" s="1"/>
  <c r="V521" i="46" s="1"/>
  <c r="K517" i="46"/>
  <c r="N517" i="46" s="1"/>
  <c r="P517" i="46" s="1"/>
  <c r="V517" i="46" s="1"/>
  <c r="K512" i="46"/>
  <c r="N512" i="46" s="1"/>
  <c r="P512" i="46" s="1"/>
  <c r="V512" i="46" s="1"/>
  <c r="K515" i="46"/>
  <c r="N515" i="46" s="1"/>
  <c r="P515" i="46" s="1"/>
  <c r="V515" i="46" s="1"/>
  <c r="K516" i="46"/>
  <c r="N516" i="46" s="1"/>
  <c r="P516" i="46" s="1"/>
  <c r="V516" i="46" s="1"/>
  <c r="K518" i="46"/>
  <c r="N518" i="46" s="1"/>
  <c r="P518" i="46" s="1"/>
  <c r="V518" i="46" s="1"/>
  <c r="K519" i="46"/>
  <c r="N519" i="46" s="1"/>
  <c r="P519" i="46" s="1"/>
  <c r="V519" i="46" s="1"/>
  <c r="K520" i="46"/>
  <c r="N520" i="46" s="1"/>
  <c r="P520" i="46" s="1"/>
  <c r="V520" i="46" s="1"/>
  <c r="K511" i="46"/>
  <c r="N511" i="46" s="1"/>
  <c r="P511" i="46" s="1"/>
  <c r="V511" i="46" s="1"/>
  <c r="K510" i="46"/>
  <c r="N510" i="46" s="1"/>
  <c r="P510" i="46" s="1"/>
  <c r="V510" i="46" s="1"/>
  <c r="K509" i="46"/>
  <c r="N509" i="46" s="1"/>
  <c r="P509" i="46" s="1"/>
  <c r="V509" i="46" s="1"/>
  <c r="K549" i="46" l="1"/>
  <c r="N549" i="46" s="1"/>
  <c r="P549" i="46" s="1"/>
  <c r="V549" i="46" s="1"/>
  <c r="K546" i="46"/>
  <c r="N546" i="46" s="1"/>
  <c r="P546" i="46" s="1"/>
  <c r="V546" i="46" s="1"/>
  <c r="K548" i="46"/>
  <c r="N548" i="46" s="1"/>
  <c r="P548" i="46" s="1"/>
  <c r="V548" i="46" s="1"/>
  <c r="K550" i="46"/>
  <c r="N550" i="46" s="1"/>
  <c r="P550" i="46" s="1"/>
  <c r="V550" i="46" s="1"/>
  <c r="K552" i="46"/>
  <c r="N552" i="46" s="1"/>
  <c r="P552" i="46" s="1"/>
  <c r="V552" i="46" s="1"/>
  <c r="K547" i="46"/>
  <c r="N547" i="46" s="1"/>
  <c r="P547" i="46" s="1"/>
  <c r="V547" i="46" s="1"/>
  <c r="K551" i="46"/>
  <c r="N551" i="46" s="1"/>
  <c r="P551" i="46" s="1"/>
  <c r="V551" i="46" s="1"/>
  <c r="N495" i="46"/>
  <c r="P495" i="46" s="1"/>
  <c r="V495" i="46" s="1"/>
  <c r="N496" i="46"/>
  <c r="P496" i="46" s="1"/>
  <c r="V496" i="46" s="1"/>
  <c r="N498" i="46"/>
  <c r="P498" i="46" s="1"/>
  <c r="V498" i="46" s="1"/>
  <c r="N499" i="46"/>
  <c r="P499" i="46" s="1"/>
  <c r="V499" i="46" s="1"/>
  <c r="N501" i="46"/>
  <c r="P501" i="46" s="1"/>
  <c r="V501" i="46" s="1"/>
  <c r="N502" i="46"/>
  <c r="P502" i="46" s="1"/>
  <c r="V502" i="46" s="1"/>
  <c r="N504" i="46"/>
  <c r="P504" i="46" s="1"/>
  <c r="V504" i="46" s="1"/>
  <c r="N505" i="46"/>
  <c r="P505" i="46" s="1"/>
  <c r="V505" i="46" s="1"/>
  <c r="N507" i="46"/>
  <c r="P507" i="46" s="1"/>
  <c r="V507" i="46" s="1"/>
  <c r="N508" i="46"/>
  <c r="P508" i="46" s="1"/>
  <c r="V508" i="46" s="1"/>
  <c r="K494" i="46"/>
  <c r="K497" i="46"/>
  <c r="N497" i="46" s="1"/>
  <c r="P497" i="46" s="1"/>
  <c r="V497" i="46" s="1"/>
  <c r="K500" i="46"/>
  <c r="N500" i="46" s="1"/>
  <c r="P500" i="46" s="1"/>
  <c r="V500" i="46" s="1"/>
  <c r="K503" i="46"/>
  <c r="N503" i="46" s="1"/>
  <c r="P503" i="46" s="1"/>
  <c r="V503" i="46" s="1"/>
  <c r="K506" i="46"/>
  <c r="N506" i="46" s="1"/>
  <c r="P506" i="46" s="1"/>
  <c r="V506" i="46" s="1"/>
  <c r="R373" i="46"/>
  <c r="N458" i="46"/>
  <c r="O458" i="46" s="1"/>
  <c r="P458" i="46" s="1"/>
  <c r="V458" i="46" s="1"/>
  <c r="N457" i="46"/>
  <c r="O457" i="46" s="1"/>
  <c r="P457" i="46" s="1"/>
  <c r="V457" i="46" s="1"/>
  <c r="N456" i="46"/>
  <c r="O456" i="46" s="1"/>
  <c r="P456" i="46" s="1"/>
  <c r="V456" i="46" s="1"/>
  <c r="K465" i="46"/>
  <c r="N465" i="46" s="1"/>
  <c r="O465" i="46" s="1"/>
  <c r="P465" i="46" s="1"/>
  <c r="V465" i="46" s="1"/>
  <c r="K455" i="46"/>
  <c r="N455" i="46" s="1"/>
  <c r="N439" i="46"/>
  <c r="P439" i="46" s="1"/>
  <c r="V439" i="46" s="1"/>
  <c r="N432" i="46"/>
  <c r="P432" i="46" s="1"/>
  <c r="V432" i="46" s="1"/>
  <c r="N431" i="46"/>
  <c r="P431" i="46" s="1"/>
  <c r="V431" i="46" s="1"/>
  <c r="N430" i="46"/>
  <c r="P430" i="46" s="1"/>
  <c r="V430" i="46" s="1"/>
  <c r="K429" i="46"/>
  <c r="N429" i="46" s="1"/>
  <c r="P429" i="46" s="1"/>
  <c r="V429" i="46" s="1"/>
  <c r="K413" i="46"/>
  <c r="N413" i="46" s="1"/>
  <c r="P413" i="46" s="1"/>
  <c r="V413" i="46" s="1"/>
  <c r="N406" i="46"/>
  <c r="P406" i="46" s="1"/>
  <c r="V406" i="46" s="1"/>
  <c r="N405" i="46"/>
  <c r="P405" i="46" s="1"/>
  <c r="V405" i="46" s="1"/>
  <c r="N404" i="46"/>
  <c r="P404" i="46" s="1"/>
  <c r="V404" i="46" s="1"/>
  <c r="K403" i="46"/>
  <c r="N403" i="46" s="1"/>
  <c r="P403" i="46" s="1"/>
  <c r="V403" i="46" s="1"/>
  <c r="N372" i="46"/>
  <c r="N373" i="46"/>
  <c r="P373" i="46" s="1"/>
  <c r="V373" i="46" s="1"/>
  <c r="N374" i="46"/>
  <c r="P374" i="46" s="1"/>
  <c r="V374" i="46" s="1"/>
  <c r="N388" i="46"/>
  <c r="O388" i="46" s="1"/>
  <c r="P388" i="46" s="1"/>
  <c r="V388" i="46" s="1"/>
  <c r="N387" i="46"/>
  <c r="O387" i="46" s="1"/>
  <c r="P387" i="46" s="1"/>
  <c r="V387" i="46" s="1"/>
  <c r="N386" i="46"/>
  <c r="O386" i="46" s="1"/>
  <c r="P386" i="46" s="1"/>
  <c r="V386" i="46" s="1"/>
  <c r="K395" i="46"/>
  <c r="N395" i="46" s="1"/>
  <c r="O395" i="46" s="1"/>
  <c r="P395" i="46" s="1"/>
  <c r="V395" i="46" s="1"/>
  <c r="K385" i="46"/>
  <c r="N385" i="46" s="1"/>
  <c r="R372" i="46"/>
  <c r="K381" i="46"/>
  <c r="N381" i="46" s="1"/>
  <c r="P381" i="46" s="1"/>
  <c r="V381" i="46" s="1"/>
  <c r="P372" i="46" l="1"/>
  <c r="V372" i="46" s="1"/>
  <c r="K486" i="46"/>
  <c r="N494" i="46"/>
  <c r="P494" i="46" s="1"/>
  <c r="V494" i="46" s="1"/>
  <c r="K485" i="46"/>
  <c r="P136" i="46"/>
  <c r="V136" i="46" s="1"/>
  <c r="P155" i="46"/>
  <c r="V155" i="46" s="1"/>
  <c r="F299" i="46"/>
  <c r="H299" i="46"/>
  <c r="F300" i="46"/>
  <c r="H300" i="46"/>
  <c r="F301" i="46"/>
  <c r="H301" i="46"/>
  <c r="F302" i="46"/>
  <c r="H302" i="46"/>
  <c r="F303" i="46"/>
  <c r="H303" i="46"/>
  <c r="F304" i="46"/>
  <c r="H304" i="46"/>
  <c r="F305" i="46"/>
  <c r="H305" i="46"/>
  <c r="F306" i="46"/>
  <c r="H306" i="46"/>
  <c r="F307" i="46"/>
  <c r="H307" i="46"/>
  <c r="F308" i="46"/>
  <c r="H308" i="46"/>
  <c r="F309" i="46"/>
  <c r="H309" i="46"/>
  <c r="F310" i="46"/>
  <c r="H310" i="46"/>
  <c r="F311" i="46"/>
  <c r="H311" i="46"/>
  <c r="F312" i="46"/>
  <c r="H312" i="46"/>
  <c r="H298" i="46"/>
  <c r="F298" i="46"/>
  <c r="P287" i="46"/>
  <c r="V287" i="46" s="1"/>
  <c r="P248" i="46"/>
  <c r="V248" i="46" s="1"/>
  <c r="P137" i="46" l="1"/>
  <c r="V137" i="46" s="1"/>
  <c r="S287" i="46"/>
  <c r="P24" i="43" l="1"/>
  <c r="Q24" i="43" s="1"/>
  <c r="P26" i="43"/>
  <c r="Q26" i="43" s="1"/>
  <c r="P28" i="43"/>
  <c r="Q28" i="43" s="1"/>
  <c r="P30" i="43"/>
  <c r="Q30" i="43" s="1"/>
  <c r="P32" i="43"/>
  <c r="Q32" i="43" s="1"/>
  <c r="P34" i="43"/>
  <c r="Q34" i="43" s="1"/>
  <c r="P36" i="43"/>
  <c r="Q36" i="43" s="1"/>
  <c r="P18" i="43"/>
  <c r="P20" i="43"/>
  <c r="P21" i="43"/>
  <c r="A36" i="8"/>
  <c r="B36" i="8" s="1"/>
  <c r="B36" i="43" s="1"/>
  <c r="A34" i="8"/>
  <c r="B34" i="8" s="1"/>
  <c r="B34" i="43" s="1"/>
  <c r="A32" i="8"/>
  <c r="B32" i="8" s="1"/>
  <c r="B32" i="43" s="1"/>
  <c r="A30" i="8"/>
  <c r="A30" i="43" s="1"/>
  <c r="A28" i="8"/>
  <c r="B28" i="8" s="1"/>
  <c r="B28" i="43" s="1"/>
  <c r="A26" i="8"/>
  <c r="B26" i="8" s="1"/>
  <c r="B26" i="43" s="1"/>
  <c r="A24" i="8"/>
  <c r="B24" i="8" s="1"/>
  <c r="B24" i="43" s="1"/>
  <c r="A26" i="43" l="1"/>
  <c r="A34" i="43"/>
  <c r="A28" i="43"/>
  <c r="A24" i="43"/>
  <c r="A36" i="43"/>
  <c r="A32" i="43"/>
  <c r="B30" i="8"/>
  <c r="B30" i="43" s="1"/>
  <c r="H246" i="1" l="1"/>
  <c r="V9" i="46" l="1"/>
  <c r="U9" i="46"/>
  <c r="P40" i="46"/>
  <c r="V40" i="46" s="1"/>
  <c r="P39" i="46"/>
  <c r="V39" i="46" s="1"/>
  <c r="A47" i="46" l="1"/>
  <c r="A43" i="46"/>
  <c r="A38" i="46"/>
  <c r="A34" i="46"/>
  <c r="A30" i="46"/>
  <c r="A26" i="46"/>
  <c r="A22" i="46"/>
  <c r="A18" i="46"/>
  <c r="A14" i="46"/>
  <c r="P48" i="46"/>
  <c r="V48" i="46" s="1"/>
  <c r="N44" i="46"/>
  <c r="P44" i="46" s="1"/>
  <c r="V44" i="46" s="1"/>
  <c r="P41" i="46"/>
  <c r="V41" i="46" s="1"/>
  <c r="P35" i="46"/>
  <c r="V35" i="46" s="1"/>
  <c r="P31" i="46"/>
  <c r="V31" i="46" s="1"/>
  <c r="P27" i="46"/>
  <c r="V27" i="46" s="1"/>
  <c r="P23" i="46"/>
  <c r="V23" i="46" s="1"/>
  <c r="P19" i="46"/>
  <c r="V19" i="46" s="1"/>
  <c r="P15" i="46"/>
  <c r="V15" i="46" s="1"/>
  <c r="Q20" i="46" l="1"/>
  <c r="B18" i="46"/>
  <c r="B47" i="46"/>
  <c r="Q49" i="46"/>
  <c r="B14" i="46"/>
  <c r="B43" i="46"/>
  <c r="Q45" i="46"/>
  <c r="Q36" i="46"/>
  <c r="B22" i="46"/>
  <c r="B38" i="46"/>
  <c r="P28" i="46"/>
  <c r="V28" i="46" s="1"/>
  <c r="P49" i="46"/>
  <c r="V49" i="46" s="1"/>
  <c r="Q24" i="46"/>
  <c r="B26" i="46"/>
  <c r="Q41" i="46"/>
  <c r="U41" i="46" s="1"/>
  <c r="P24" i="46"/>
  <c r="V24" i="46" s="1"/>
  <c r="Q16" i="46"/>
  <c r="Q28" i="46"/>
  <c r="B30" i="46"/>
  <c r="P16" i="46"/>
  <c r="V16" i="46" s="1"/>
  <c r="P32" i="46"/>
  <c r="V32" i="46" s="1"/>
  <c r="Q32" i="46"/>
  <c r="B34" i="46"/>
  <c r="P36" i="46"/>
  <c r="V36" i="46" s="1"/>
  <c r="P20" i="46"/>
  <c r="V20" i="46" s="1"/>
  <c r="P45" i="46"/>
  <c r="V45" i="46" s="1"/>
  <c r="Q38" i="46"/>
  <c r="U38" i="46" s="1"/>
  <c r="U32" i="46" l="1"/>
  <c r="U49" i="46"/>
  <c r="U28" i="46"/>
  <c r="U36" i="46"/>
  <c r="U45" i="46"/>
  <c r="U16" i="46"/>
  <c r="U24" i="46"/>
  <c r="U20" i="46"/>
  <c r="Q18" i="46"/>
  <c r="U18" i="46" s="1"/>
  <c r="Q14" i="46"/>
  <c r="U14" i="46" s="1"/>
  <c r="Q47" i="46"/>
  <c r="U47" i="46" s="1"/>
  <c r="Q30" i="46"/>
  <c r="U30" i="46" s="1"/>
  <c r="Q26" i="46"/>
  <c r="U26" i="46" s="1"/>
  <c r="Q22" i="46"/>
  <c r="U22" i="46" s="1"/>
  <c r="Q34" i="46"/>
  <c r="U34" i="46" s="1"/>
  <c r="Q43" i="46"/>
  <c r="U43" i="46" s="1"/>
  <c r="A20" i="8" l="1"/>
  <c r="A20" i="43" s="1"/>
  <c r="D216" i="1" l="1"/>
  <c r="D171" i="1"/>
  <c r="D147" i="1"/>
  <c r="D141" i="1"/>
  <c r="D128" i="1"/>
  <c r="D109" i="1"/>
  <c r="D117" i="1"/>
  <c r="B20" i="8"/>
  <c r="B20" i="43" s="1"/>
  <c r="A1047" i="46"/>
  <c r="A1180" i="46" l="1"/>
  <c r="A1179" i="46"/>
  <c r="A1133" i="46"/>
  <c r="A1129" i="46"/>
  <c r="A1125" i="46"/>
  <c r="A1121" i="46"/>
  <c r="A1117" i="46"/>
  <c r="A1113" i="46"/>
  <c r="A1109" i="46"/>
  <c r="A1105" i="46"/>
  <c r="A1101" i="46"/>
  <c r="A1097" i="46"/>
  <c r="A1093" i="46"/>
  <c r="A1089" i="46"/>
  <c r="A1088" i="46"/>
  <c r="B1088" i="46" s="1"/>
  <c r="A1084" i="46"/>
  <c r="A1080" i="46"/>
  <c r="A1076" i="46"/>
  <c r="A1075" i="46"/>
  <c r="B1075" i="46" s="1"/>
  <c r="A1071" i="46"/>
  <c r="A1067" i="46"/>
  <c r="A1063" i="46"/>
  <c r="A1059" i="46"/>
  <c r="A1055" i="46"/>
  <c r="A1051" i="46"/>
  <c r="A1043" i="46"/>
  <c r="A1039" i="46"/>
  <c r="A1038" i="46"/>
  <c r="B1038" i="46" s="1"/>
  <c r="A1034" i="46"/>
  <c r="A1030" i="46"/>
  <c r="A1026" i="46"/>
  <c r="A1022" i="46"/>
  <c r="A1018" i="46"/>
  <c r="A1017" i="46"/>
  <c r="B1017" i="46" s="1"/>
  <c r="A1013" i="46"/>
  <c r="A1009" i="46"/>
  <c r="A1005" i="46"/>
  <c r="A1001" i="46"/>
  <c r="A1000" i="46"/>
  <c r="B1000" i="46" s="1"/>
  <c r="A999" i="46"/>
  <c r="B999" i="46" s="1"/>
  <c r="A995" i="46"/>
  <c r="A991" i="46"/>
  <c r="A987" i="46"/>
  <c r="A983" i="46"/>
  <c r="A979" i="46"/>
  <c r="A974" i="46"/>
  <c r="A969" i="46"/>
  <c r="A964" i="46"/>
  <c r="A960" i="46"/>
  <c r="A956" i="46"/>
  <c r="A951" i="46"/>
  <c r="A947" i="46"/>
  <c r="A943" i="46"/>
  <c r="A939" i="46"/>
  <c r="A935" i="46"/>
  <c r="A931" i="46"/>
  <c r="A927" i="46"/>
  <c r="A923" i="46"/>
  <c r="A919" i="46"/>
  <c r="A915" i="46"/>
  <c r="A911" i="46"/>
  <c r="A910" i="46"/>
  <c r="B910" i="46" s="1"/>
  <c r="A906" i="46"/>
  <c r="A902" i="46"/>
  <c r="A898" i="46"/>
  <c r="A897" i="46"/>
  <c r="B897" i="46" s="1"/>
  <c r="A893" i="46"/>
  <c r="A889" i="46"/>
  <c r="A885" i="46"/>
  <c r="A881" i="46"/>
  <c r="A875" i="46"/>
  <c r="A869" i="46"/>
  <c r="A865" i="46"/>
  <c r="A861" i="46"/>
  <c r="A855" i="46"/>
  <c r="B1179" i="46" l="1"/>
  <c r="A851" i="46"/>
  <c r="A850" i="46"/>
  <c r="B850" i="46" s="1"/>
  <c r="A833" i="46"/>
  <c r="A821" i="46"/>
  <c r="A799" i="46"/>
  <c r="A788" i="46"/>
  <c r="A781" i="46"/>
  <c r="A777" i="46"/>
  <c r="A772" i="46"/>
  <c r="A753" i="46"/>
  <c r="A752" i="46"/>
  <c r="B752" i="46" s="1"/>
  <c r="A747" i="46"/>
  <c r="A743" i="46"/>
  <c r="A739" i="46"/>
  <c r="A735" i="46"/>
  <c r="A731" i="46"/>
  <c r="A730" i="46"/>
  <c r="B730" i="46" s="1"/>
  <c r="A692" i="46"/>
  <c r="A679" i="46"/>
  <c r="A666" i="46"/>
  <c r="A665" i="46"/>
  <c r="B665" i="46" s="1"/>
  <c r="B943" i="46"/>
  <c r="Q921" i="46"/>
  <c r="A402" i="46"/>
  <c r="A398" i="46"/>
  <c r="A384" i="46"/>
  <c r="A370" i="46"/>
  <c r="A369" i="46"/>
  <c r="A361" i="46"/>
  <c r="A297" i="46"/>
  <c r="A293" i="46"/>
  <c r="A4" i="46"/>
  <c r="A650" i="46"/>
  <c r="B650" i="46" s="1"/>
  <c r="P1181" i="46"/>
  <c r="V1181" i="46" s="1"/>
  <c r="P1134" i="46"/>
  <c r="V1134" i="46" s="1"/>
  <c r="P1130" i="46"/>
  <c r="V1130" i="46" s="1"/>
  <c r="P1126" i="46"/>
  <c r="V1126" i="46" s="1"/>
  <c r="P1122" i="46"/>
  <c r="V1122" i="46" s="1"/>
  <c r="P1118" i="46"/>
  <c r="V1118" i="46" s="1"/>
  <c r="P1114" i="46"/>
  <c r="V1114" i="46" s="1"/>
  <c r="P1110" i="46"/>
  <c r="V1110" i="46" s="1"/>
  <c r="P1106" i="46"/>
  <c r="V1106" i="46" s="1"/>
  <c r="P1102" i="46"/>
  <c r="V1102" i="46" s="1"/>
  <c r="P1098" i="46"/>
  <c r="V1098" i="46" s="1"/>
  <c r="P1094" i="46"/>
  <c r="V1094" i="46" s="1"/>
  <c r="P1090" i="46"/>
  <c r="V1090" i="46" s="1"/>
  <c r="P1085" i="46"/>
  <c r="V1085" i="46" s="1"/>
  <c r="P1081" i="46"/>
  <c r="V1081" i="46" s="1"/>
  <c r="P1077" i="46"/>
  <c r="V1077" i="46" s="1"/>
  <c r="P1072" i="46"/>
  <c r="V1072" i="46" s="1"/>
  <c r="P1068" i="46"/>
  <c r="V1068" i="46" s="1"/>
  <c r="P1064" i="46"/>
  <c r="V1064" i="46" s="1"/>
  <c r="P1060" i="46"/>
  <c r="V1060" i="46" s="1"/>
  <c r="P1056" i="46"/>
  <c r="V1056" i="46" s="1"/>
  <c r="P1052" i="46"/>
  <c r="V1052" i="46" s="1"/>
  <c r="P1048" i="46"/>
  <c r="V1048" i="46" s="1"/>
  <c r="P1044" i="46"/>
  <c r="V1044" i="46" s="1"/>
  <c r="P1040" i="46"/>
  <c r="V1040" i="46" s="1"/>
  <c r="P1035" i="46"/>
  <c r="V1035" i="46" s="1"/>
  <c r="P1031" i="46"/>
  <c r="V1031" i="46" s="1"/>
  <c r="P1027" i="46"/>
  <c r="V1027" i="46" s="1"/>
  <c r="P1023" i="46"/>
  <c r="V1023" i="46" s="1"/>
  <c r="P1019" i="46"/>
  <c r="V1019" i="46" s="1"/>
  <c r="P1014" i="46"/>
  <c r="V1014" i="46" s="1"/>
  <c r="P1010" i="46"/>
  <c r="V1010" i="46" s="1"/>
  <c r="P1006" i="46"/>
  <c r="V1006" i="46" s="1"/>
  <c r="P1002" i="46"/>
  <c r="V1002" i="46" s="1"/>
  <c r="P996" i="46"/>
  <c r="V996" i="46" s="1"/>
  <c r="P992" i="46"/>
  <c r="V992" i="46" s="1"/>
  <c r="P988" i="46"/>
  <c r="V988" i="46" s="1"/>
  <c r="P984" i="46"/>
  <c r="V984" i="46" s="1"/>
  <c r="M980" i="46"/>
  <c r="M976" i="46"/>
  <c r="N976" i="46" s="1"/>
  <c r="P976" i="46" s="1"/>
  <c r="V976" i="46" s="1"/>
  <c r="N975" i="46"/>
  <c r="P975" i="46" s="1"/>
  <c r="V975" i="46" s="1"/>
  <c r="M971" i="46"/>
  <c r="N971" i="46" s="1"/>
  <c r="P971" i="46" s="1"/>
  <c r="V971" i="46" s="1"/>
  <c r="N970" i="46"/>
  <c r="P970" i="46" s="1"/>
  <c r="V970" i="46" s="1"/>
  <c r="P966" i="46"/>
  <c r="V966" i="46" s="1"/>
  <c r="P965" i="46"/>
  <c r="V965" i="46" s="1"/>
  <c r="M953" i="46"/>
  <c r="N953" i="46" s="1"/>
  <c r="P953" i="46" s="1"/>
  <c r="V953" i="46" s="1"/>
  <c r="N952" i="46"/>
  <c r="P952" i="46" s="1"/>
  <c r="V952" i="46" s="1"/>
  <c r="N948" i="46"/>
  <c r="P948" i="46" s="1"/>
  <c r="V948" i="46" s="1"/>
  <c r="P940" i="46"/>
  <c r="V940" i="46" s="1"/>
  <c r="N936" i="46"/>
  <c r="N932" i="46"/>
  <c r="P932" i="46" s="1"/>
  <c r="V932" i="46" s="1"/>
  <c r="O928" i="46"/>
  <c r="P928" i="46" s="1"/>
  <c r="V928" i="46" s="1"/>
  <c r="N924" i="46"/>
  <c r="P924" i="46" s="1"/>
  <c r="V924" i="46" s="1"/>
  <c r="N916" i="46"/>
  <c r="P912" i="46"/>
  <c r="V912" i="46" s="1"/>
  <c r="P894" i="46"/>
  <c r="V894" i="46" s="1"/>
  <c r="P890" i="46"/>
  <c r="V890" i="46" s="1"/>
  <c r="P749" i="46"/>
  <c r="V749" i="46" s="1"/>
  <c r="P748" i="46"/>
  <c r="V748" i="46" s="1"/>
  <c r="P916" i="46" l="1"/>
  <c r="P925" i="46"/>
  <c r="V925" i="46" s="1"/>
  <c r="P1078" i="46"/>
  <c r="V1078" i="46" s="1"/>
  <c r="P733" i="46"/>
  <c r="V733" i="46" s="1"/>
  <c r="P895" i="46"/>
  <c r="V895" i="46" s="1"/>
  <c r="P929" i="46"/>
  <c r="V929" i="46" s="1"/>
  <c r="P985" i="46"/>
  <c r="V985" i="46" s="1"/>
  <c r="P1053" i="46"/>
  <c r="V1053" i="46" s="1"/>
  <c r="P900" i="46"/>
  <c r="V900" i="46" s="1"/>
  <c r="P967" i="46"/>
  <c r="V967" i="46" s="1"/>
  <c r="P989" i="46"/>
  <c r="V989" i="46" s="1"/>
  <c r="P1115" i="46"/>
  <c r="V1115" i="46" s="1"/>
  <c r="P891" i="46"/>
  <c r="V891" i="46" s="1"/>
  <c r="P1049" i="46"/>
  <c r="V1049" i="46" s="1"/>
  <c r="P853" i="46"/>
  <c r="V853" i="46" s="1"/>
  <c r="P913" i="46"/>
  <c r="V913" i="46" s="1"/>
  <c r="P1003" i="46"/>
  <c r="V1003" i="46" s="1"/>
  <c r="P1065" i="46"/>
  <c r="V1065" i="46" s="1"/>
  <c r="P1099" i="46"/>
  <c r="V1099" i="46" s="1"/>
  <c r="P1028" i="46"/>
  <c r="V1028" i="46" s="1"/>
  <c r="P1119" i="46"/>
  <c r="V1119" i="46" s="1"/>
  <c r="P1182" i="46"/>
  <c r="V1182" i="46" s="1"/>
  <c r="P745" i="46"/>
  <c r="V745" i="46" s="1"/>
  <c r="P1069" i="46"/>
  <c r="V1069" i="46" s="1"/>
  <c r="P1103" i="46"/>
  <c r="V1103" i="46" s="1"/>
  <c r="P1131" i="46"/>
  <c r="V1131" i="46" s="1"/>
  <c r="P904" i="46"/>
  <c r="V904" i="46" s="1"/>
  <c r="P1032" i="46"/>
  <c r="V1032" i="46" s="1"/>
  <c r="P1135" i="46"/>
  <c r="V1135" i="46" s="1"/>
  <c r="P1024" i="46"/>
  <c r="V1024" i="46" s="1"/>
  <c r="P1041" i="46"/>
  <c r="V1041" i="46" s="1"/>
  <c r="P1057" i="46"/>
  <c r="V1057" i="46" s="1"/>
  <c r="P1073" i="46"/>
  <c r="V1073" i="46" s="1"/>
  <c r="P728" i="46"/>
  <c r="V728" i="46" s="1"/>
  <c r="P737" i="46"/>
  <c r="V737" i="46" s="1"/>
  <c r="P859" i="46"/>
  <c r="V859" i="46" s="1"/>
  <c r="P977" i="46"/>
  <c r="V977" i="46" s="1"/>
  <c r="P750" i="46"/>
  <c r="V750" i="46" s="1"/>
  <c r="P949" i="46"/>
  <c r="V949" i="46" s="1"/>
  <c r="P954" i="46"/>
  <c r="V954" i="46" s="1"/>
  <c r="P1091" i="46"/>
  <c r="V1091" i="46" s="1"/>
  <c r="P1107" i="46"/>
  <c r="V1107" i="46" s="1"/>
  <c r="P1123" i="46"/>
  <c r="V1123" i="46" s="1"/>
  <c r="P741" i="46"/>
  <c r="V741" i="46" s="1"/>
  <c r="P1007" i="46"/>
  <c r="V1007" i="46" s="1"/>
  <c r="P1082" i="46"/>
  <c r="V1082" i="46" s="1"/>
  <c r="Q945" i="46"/>
  <c r="B919" i="46"/>
  <c r="P690" i="46"/>
  <c r="V690" i="46" s="1"/>
  <c r="P770" i="46"/>
  <c r="V770" i="46" s="1"/>
  <c r="P933" i="46"/>
  <c r="V933" i="46" s="1"/>
  <c r="P941" i="46"/>
  <c r="V941" i="46" s="1"/>
  <c r="P887" i="46"/>
  <c r="V887" i="46" s="1"/>
  <c r="P786" i="46"/>
  <c r="V786" i="46" s="1"/>
  <c r="P831" i="46"/>
  <c r="V831" i="46" s="1"/>
  <c r="P775" i="46"/>
  <c r="V775" i="46" s="1"/>
  <c r="P1011" i="46"/>
  <c r="V1011" i="46" s="1"/>
  <c r="P1020" i="46"/>
  <c r="V1020" i="46" s="1"/>
  <c r="P819" i="46"/>
  <c r="V819" i="46" s="1"/>
  <c r="P879" i="46"/>
  <c r="V879" i="46" s="1"/>
  <c r="P779" i="46"/>
  <c r="V779" i="46" s="1"/>
  <c r="P908" i="46"/>
  <c r="V908" i="46" s="1"/>
  <c r="P1045" i="46"/>
  <c r="V1045" i="46" s="1"/>
  <c r="P997" i="46"/>
  <c r="V997" i="46" s="1"/>
  <c r="P1036" i="46"/>
  <c r="V1036" i="46" s="1"/>
  <c r="P797" i="46"/>
  <c r="V797" i="46" s="1"/>
  <c r="P883" i="46"/>
  <c r="V883" i="46" s="1"/>
  <c r="P1061" i="46"/>
  <c r="V1061" i="46" s="1"/>
  <c r="P873" i="46"/>
  <c r="V873" i="46" s="1"/>
  <c r="P972" i="46"/>
  <c r="V972" i="46" s="1"/>
  <c r="P993" i="46"/>
  <c r="V993" i="46" s="1"/>
  <c r="P1015" i="46"/>
  <c r="V1015" i="46" s="1"/>
  <c r="P1086" i="46"/>
  <c r="V1086" i="46" s="1"/>
  <c r="P1095" i="46"/>
  <c r="V1095" i="46" s="1"/>
  <c r="P1111" i="46"/>
  <c r="V1111" i="46" s="1"/>
  <c r="P1127" i="46"/>
  <c r="V1127" i="46" s="1"/>
  <c r="V916" i="46" l="1"/>
  <c r="O920" i="46"/>
  <c r="P920" i="46" s="1"/>
  <c r="V920" i="46"/>
  <c r="P917" i="46"/>
  <c r="V917" i="46" s="1"/>
  <c r="M862" i="46"/>
  <c r="P862" i="46" s="1"/>
  <c r="V862" i="46" s="1"/>
  <c r="Q964" i="46"/>
  <c r="U964" i="46" s="1"/>
  <c r="Q1026" i="46"/>
  <c r="U1026" i="46" s="1"/>
  <c r="Q1001" i="46"/>
  <c r="U1001" i="46" s="1"/>
  <c r="Q1076" i="46"/>
  <c r="U1076" i="46" s="1"/>
  <c r="Q1117" i="46"/>
  <c r="U1117" i="46" s="1"/>
  <c r="Q851" i="46"/>
  <c r="U851" i="46" s="1"/>
  <c r="K957" i="46"/>
  <c r="N957" i="46" s="1"/>
  <c r="Q1047" i="46"/>
  <c r="U1047" i="46" s="1"/>
  <c r="Q1063" i="46"/>
  <c r="U1063" i="46" s="1"/>
  <c r="Q1129" i="46"/>
  <c r="U1129" i="46" s="1"/>
  <c r="Q987" i="46"/>
  <c r="U987" i="46" s="1"/>
  <c r="Q983" i="46"/>
  <c r="U983" i="46" s="1"/>
  <c r="Q1133" i="46"/>
  <c r="U1133" i="46" s="1"/>
  <c r="Q1101" i="46"/>
  <c r="U1101" i="46" s="1"/>
  <c r="Q889" i="46"/>
  <c r="U889" i="46" s="1"/>
  <c r="Q1071" i="46"/>
  <c r="U1071" i="46" s="1"/>
  <c r="Q855" i="46"/>
  <c r="U855" i="46" s="1"/>
  <c r="Q1180" i="46"/>
  <c r="U1180" i="46" s="1"/>
  <c r="Q731" i="46"/>
  <c r="U731" i="46" s="1"/>
  <c r="Q753" i="46"/>
  <c r="U753" i="46" s="1"/>
  <c r="Q1055" i="46"/>
  <c r="U1055" i="46" s="1"/>
  <c r="Q739" i="46"/>
  <c r="U739" i="46" s="1"/>
  <c r="Q1039" i="46"/>
  <c r="U1039" i="46" s="1"/>
  <c r="Q1030" i="46"/>
  <c r="U1030" i="46" s="1"/>
  <c r="Q974" i="46"/>
  <c r="U974" i="46" s="1"/>
  <c r="Q1067" i="46"/>
  <c r="U1067" i="46" s="1"/>
  <c r="Q1121" i="46"/>
  <c r="U1121" i="46" s="1"/>
  <c r="Q1105" i="46"/>
  <c r="U1105" i="46" s="1"/>
  <c r="Q1113" i="46"/>
  <c r="U1113" i="46" s="1"/>
  <c r="Q1089" i="46"/>
  <c r="U1089" i="46" s="1"/>
  <c r="Q927" i="46"/>
  <c r="U927" i="46" s="1"/>
  <c r="Q1097" i="46"/>
  <c r="U1097" i="46" s="1"/>
  <c r="Q1051" i="46"/>
  <c r="U1051" i="46" s="1"/>
  <c r="Q743" i="46"/>
  <c r="U743" i="46" s="1"/>
  <c r="Q947" i="46"/>
  <c r="U947" i="46" s="1"/>
  <c r="Q692" i="46"/>
  <c r="U692" i="46" s="1"/>
  <c r="Q902" i="46"/>
  <c r="U902" i="46" s="1"/>
  <c r="Q911" i="46"/>
  <c r="U911" i="46" s="1"/>
  <c r="Q898" i="46"/>
  <c r="U898" i="46" s="1"/>
  <c r="Q893" i="46"/>
  <c r="U893" i="46" s="1"/>
  <c r="Q923" i="46"/>
  <c r="U923" i="46" s="1"/>
  <c r="N980" i="46"/>
  <c r="P980" i="46" s="1"/>
  <c r="V980" i="46" s="1"/>
  <c r="Q747" i="46"/>
  <c r="U747" i="46" s="1"/>
  <c r="Q735" i="46"/>
  <c r="U735" i="46" s="1"/>
  <c r="Q1022" i="46"/>
  <c r="U1022" i="46" s="1"/>
  <c r="Q1080" i="46"/>
  <c r="U1080" i="46" s="1"/>
  <c r="Q1005" i="46"/>
  <c r="U1005" i="46" s="1"/>
  <c r="Q951" i="46"/>
  <c r="U951" i="46" s="1"/>
  <c r="Q969" i="46"/>
  <c r="U969" i="46" s="1"/>
  <c r="Q781" i="46"/>
  <c r="U781" i="46" s="1"/>
  <c r="Q939" i="46"/>
  <c r="Q1034" i="46"/>
  <c r="U1034" i="46" s="1"/>
  <c r="Q772" i="46"/>
  <c r="U772" i="46" s="1"/>
  <c r="V944" i="46"/>
  <c r="O936" i="46"/>
  <c r="P936" i="46" s="1"/>
  <c r="V936" i="46" s="1"/>
  <c r="Q931" i="46"/>
  <c r="U931" i="46" s="1"/>
  <c r="Q885" i="46"/>
  <c r="U885" i="46" s="1"/>
  <c r="Q1093" i="46"/>
  <c r="U1093" i="46" s="1"/>
  <c r="Q869" i="46"/>
  <c r="U869" i="46" s="1"/>
  <c r="Q1059" i="46"/>
  <c r="U1059" i="46" s="1"/>
  <c r="Q875" i="46"/>
  <c r="U875" i="46" s="1"/>
  <c r="Q821" i="46"/>
  <c r="U821" i="46" s="1"/>
  <c r="Q788" i="46"/>
  <c r="U788" i="46" s="1"/>
  <c r="Q799" i="46"/>
  <c r="U799" i="46" s="1"/>
  <c r="Q679" i="46"/>
  <c r="U679" i="46" s="1"/>
  <c r="Q1084" i="46"/>
  <c r="U1084" i="46" s="1"/>
  <c r="Q1125" i="46"/>
  <c r="U1125" i="46" s="1"/>
  <c r="Q833" i="46"/>
  <c r="U833" i="46" s="1"/>
  <c r="Q1109" i="46"/>
  <c r="U1109" i="46" s="1"/>
  <c r="Q906" i="46"/>
  <c r="U906" i="46" s="1"/>
  <c r="Q1018" i="46"/>
  <c r="U1018" i="46" s="1"/>
  <c r="Q991" i="46"/>
  <c r="U991" i="46" s="1"/>
  <c r="Q1009" i="46"/>
  <c r="U1009" i="46" s="1"/>
  <c r="Q777" i="46"/>
  <c r="U777" i="46" s="1"/>
  <c r="Q1013" i="46"/>
  <c r="U1013" i="46" s="1"/>
  <c r="Q881" i="46"/>
  <c r="U881" i="46" s="1"/>
  <c r="Q995" i="46"/>
  <c r="U995" i="46" s="1"/>
  <c r="Q1043" i="46"/>
  <c r="U1043" i="46" s="1"/>
  <c r="P677" i="46"/>
  <c r="V677" i="46" s="1"/>
  <c r="U939" i="46" l="1"/>
  <c r="F157" i="1"/>
  <c r="H157" i="1" s="1"/>
  <c r="Q915" i="46"/>
  <c r="U915" i="46" s="1"/>
  <c r="P921" i="46"/>
  <c r="Q919" i="46" s="1"/>
  <c r="U919" i="46" s="1"/>
  <c r="P957" i="46"/>
  <c r="V957" i="46" s="1"/>
  <c r="P981" i="46"/>
  <c r="V981" i="46" s="1"/>
  <c r="P863" i="46"/>
  <c r="V863" i="46" s="1"/>
  <c r="Q666" i="46"/>
  <c r="U666" i="46" s="1"/>
  <c r="P945" i="46"/>
  <c r="P937" i="46"/>
  <c r="V937" i="46" s="1"/>
  <c r="U921" i="46" l="1"/>
  <c r="V921" i="46"/>
  <c r="P958" i="46"/>
  <c r="V958" i="46" s="1"/>
  <c r="V945" i="46"/>
  <c r="U945" i="46"/>
  <c r="Q979" i="46"/>
  <c r="U979" i="46" s="1"/>
  <c r="N866" i="46"/>
  <c r="P866" i="46" s="1"/>
  <c r="V866" i="46" s="1"/>
  <c r="Q861" i="46"/>
  <c r="U861" i="46" s="1"/>
  <c r="Q943" i="46"/>
  <c r="U943" i="46" s="1"/>
  <c r="Q935" i="46"/>
  <c r="U935" i="46" s="1"/>
  <c r="N961" i="46" l="1"/>
  <c r="P961" i="46" s="1"/>
  <c r="V961" i="46" s="1"/>
  <c r="Q956" i="46"/>
  <c r="U956" i="46" s="1"/>
  <c r="P653" i="46"/>
  <c r="V653" i="46" s="1"/>
  <c r="P867" i="46"/>
  <c r="V867" i="46" s="1"/>
  <c r="P962" i="46" l="1"/>
  <c r="V962" i="46" s="1"/>
  <c r="P655" i="46"/>
  <c r="Q865" i="46"/>
  <c r="U865" i="46" s="1"/>
  <c r="Q960" i="46" l="1"/>
  <c r="U960" i="46" s="1"/>
  <c r="O658" i="46"/>
  <c r="P658" i="46" s="1"/>
  <c r="V658" i="46" s="1"/>
  <c r="V655" i="46"/>
  <c r="U655" i="46"/>
  <c r="Q652" i="46"/>
  <c r="U652" i="46" s="1"/>
  <c r="P659" i="46" l="1"/>
  <c r="U659" i="46" s="1"/>
  <c r="V659" i="46" l="1"/>
  <c r="O662" i="46"/>
  <c r="Q657" i="46"/>
  <c r="U657" i="46" s="1"/>
  <c r="Q1135" i="46"/>
  <c r="U1135" i="46" s="1"/>
  <c r="B1133" i="46"/>
  <c r="Q1131" i="46"/>
  <c r="U1131" i="46" s="1"/>
  <c r="B1129" i="46"/>
  <c r="Q1127" i="46"/>
  <c r="U1127" i="46" s="1"/>
  <c r="B1125" i="46"/>
  <c r="Q1123" i="46"/>
  <c r="U1123" i="46" s="1"/>
  <c r="B1121" i="46"/>
  <c r="Q1119" i="46"/>
  <c r="U1119" i="46" s="1"/>
  <c r="B1117" i="46"/>
  <c r="Q1107" i="46"/>
  <c r="U1107" i="46" s="1"/>
  <c r="B1105" i="46"/>
  <c r="Q1103" i="46"/>
  <c r="U1103" i="46" s="1"/>
  <c r="B1101" i="46"/>
  <c r="Q1099" i="46"/>
  <c r="U1099" i="46" s="1"/>
  <c r="B1097" i="46"/>
  <c r="Q1095" i="46"/>
  <c r="U1095" i="46" s="1"/>
  <c r="B1093" i="46"/>
  <c r="Q1078" i="46"/>
  <c r="U1078" i="46" s="1"/>
  <c r="B1076" i="46"/>
  <c r="Q1065" i="46"/>
  <c r="U1065" i="46" s="1"/>
  <c r="B1063" i="46"/>
  <c r="Q1061" i="46"/>
  <c r="U1061" i="46" s="1"/>
  <c r="B1059" i="46"/>
  <c r="Q1045" i="46"/>
  <c r="U1045" i="46" s="1"/>
  <c r="B1043" i="46"/>
  <c r="Q1041" i="46"/>
  <c r="U1041" i="46" s="1"/>
  <c r="B1039" i="46"/>
  <c r="E186" i="1"/>
  <c r="D186" i="1"/>
  <c r="Q1036" i="46"/>
  <c r="U1036" i="46" s="1"/>
  <c r="B1034" i="46"/>
  <c r="Q1032" i="46"/>
  <c r="U1032" i="46" s="1"/>
  <c r="B1030" i="46"/>
  <c r="Q1020" i="46"/>
  <c r="U1020" i="46" s="1"/>
  <c r="B1018" i="46"/>
  <c r="Q1015" i="46"/>
  <c r="U1015" i="46" s="1"/>
  <c r="B1013" i="46"/>
  <c r="Q1011" i="46"/>
  <c r="U1011" i="46" s="1"/>
  <c r="B1009" i="46"/>
  <c r="Q1007" i="46"/>
  <c r="U1007" i="46" s="1"/>
  <c r="B1005" i="46"/>
  <c r="Q1003" i="46"/>
  <c r="U1003" i="46" s="1"/>
  <c r="B1001" i="46"/>
  <c r="Q997" i="46"/>
  <c r="U997" i="46" s="1"/>
  <c r="B995" i="46"/>
  <c r="Q993" i="46"/>
  <c r="U993" i="46" s="1"/>
  <c r="B991" i="46"/>
  <c r="Q989" i="46"/>
  <c r="U989" i="46" s="1"/>
  <c r="B987" i="46"/>
  <c r="Q985" i="46"/>
  <c r="U985" i="46" s="1"/>
  <c r="B983" i="46"/>
  <c r="Q981" i="46"/>
  <c r="U981" i="46" s="1"/>
  <c r="B979" i="46"/>
  <c r="Q972" i="46"/>
  <c r="U972" i="46" s="1"/>
  <c r="B969" i="46"/>
  <c r="Q967" i="46"/>
  <c r="U967" i="46" s="1"/>
  <c r="B964" i="46"/>
  <c r="Q962" i="46"/>
  <c r="U962" i="46" s="1"/>
  <c r="B960" i="46"/>
  <c r="Q958" i="46"/>
  <c r="U958" i="46" s="1"/>
  <c r="B956" i="46"/>
  <c r="Q954" i="46"/>
  <c r="U954" i="46" s="1"/>
  <c r="B951" i="46"/>
  <c r="Q941" i="46"/>
  <c r="U941" i="46" s="1"/>
  <c r="B939" i="46"/>
  <c r="Q937" i="46"/>
  <c r="U937" i="46" s="1"/>
  <c r="B935" i="46"/>
  <c r="Q933" i="46"/>
  <c r="U933" i="46" s="1"/>
  <c r="B931" i="46"/>
  <c r="Q929" i="46"/>
  <c r="U929" i="46" s="1"/>
  <c r="B927" i="46"/>
  <c r="Q925" i="46"/>
  <c r="U925" i="46" s="1"/>
  <c r="B923" i="46"/>
  <c r="Q917" i="46"/>
  <c r="U917" i="46" s="1"/>
  <c r="B915" i="46"/>
  <c r="Q913" i="46"/>
  <c r="U913" i="46" s="1"/>
  <c r="B911" i="46"/>
  <c r="Q900" i="46"/>
  <c r="U900" i="46" s="1"/>
  <c r="B898" i="46"/>
  <c r="Q879" i="46"/>
  <c r="U879" i="46" s="1"/>
  <c r="B875" i="46"/>
  <c r="Q873" i="46"/>
  <c r="U873" i="46" s="1"/>
  <c r="B869" i="46"/>
  <c r="Q867" i="46"/>
  <c r="U867" i="46" s="1"/>
  <c r="B865" i="46"/>
  <c r="Q863" i="46"/>
  <c r="U863" i="46" s="1"/>
  <c r="B861" i="46"/>
  <c r="Q859" i="46"/>
  <c r="U859" i="46" s="1"/>
  <c r="B855" i="46"/>
  <c r="Q853" i="46"/>
  <c r="U853" i="46" s="1"/>
  <c r="B851" i="46"/>
  <c r="Q770" i="46"/>
  <c r="U770" i="46" s="1"/>
  <c r="B753" i="46"/>
  <c r="Q750" i="46"/>
  <c r="U750" i="46" s="1"/>
  <c r="B747" i="46"/>
  <c r="Q741" i="46"/>
  <c r="U741" i="46" s="1"/>
  <c r="B739" i="46"/>
  <c r="Q728" i="46"/>
  <c r="U728" i="46" s="1"/>
  <c r="B692" i="46"/>
  <c r="Q690" i="46"/>
  <c r="U690" i="46" s="1"/>
  <c r="B679" i="46"/>
  <c r="Q677" i="46"/>
  <c r="U677" i="46" s="1"/>
  <c r="B666" i="46"/>
  <c r="P662" i="46" l="1"/>
  <c r="V662" i="46" s="1"/>
  <c r="Q1049" i="46"/>
  <c r="U1049" i="46" s="1"/>
  <c r="B1047" i="46"/>
  <c r="P663" i="46" l="1"/>
  <c r="V663" i="46" s="1"/>
  <c r="Q661" i="46" l="1"/>
  <c r="U661" i="46" s="1"/>
  <c r="U663" i="46"/>
  <c r="J14" i="47"/>
  <c r="G14" i="47"/>
  <c r="D14" i="47"/>
  <c r="M99" i="46"/>
  <c r="M131" i="46" s="1"/>
  <c r="S107" i="46"/>
  <c r="T107" i="46" s="1"/>
  <c r="L99" i="46"/>
  <c r="W91" i="46"/>
  <c r="X91" i="46" s="1"/>
  <c r="A159" i="46"/>
  <c r="P160" i="46"/>
  <c r="V160" i="46" s="1"/>
  <c r="A227" i="46"/>
  <c r="P228" i="46"/>
  <c r="V228" i="46" s="1"/>
  <c r="P294" i="46"/>
  <c r="V294" i="46" s="1"/>
  <c r="X295" i="46"/>
  <c r="P161" i="46" l="1"/>
  <c r="V161" i="46" s="1"/>
  <c r="K14" i="47"/>
  <c r="L14" i="47" s="1"/>
  <c r="S294" i="46"/>
  <c r="P229" i="46"/>
  <c r="V229" i="46" s="1"/>
  <c r="P295" i="46"/>
  <c r="V295" i="46" s="1"/>
  <c r="M14" i="47" l="1"/>
  <c r="N14" i="47" s="1"/>
  <c r="Q159" i="46"/>
  <c r="U159" i="46" s="1"/>
  <c r="K107" i="46"/>
  <c r="L107" i="46" s="1"/>
  <c r="K99" i="46"/>
  <c r="O99" i="46" s="1"/>
  <c r="P99" i="46" s="1"/>
  <c r="V99" i="46" s="1"/>
  <c r="K131" i="46"/>
  <c r="K91" i="46"/>
  <c r="O91" i="46" s="1"/>
  <c r="P91" i="46" s="1"/>
  <c r="V91" i="46" s="1"/>
  <c r="Q227" i="46"/>
  <c r="U227" i="46" s="1"/>
  <c r="Q293" i="46"/>
  <c r="U293" i="46" s="1"/>
  <c r="N131" i="46" l="1"/>
  <c r="P131" i="46" s="1"/>
  <c r="V131" i="46" s="1"/>
  <c r="M116" i="46"/>
  <c r="N107" i="46"/>
  <c r="N116" i="46" s="1"/>
  <c r="M107" i="46"/>
  <c r="Q295" i="46"/>
  <c r="U295" i="46" s="1"/>
  <c r="B293" i="46"/>
  <c r="Q229" i="46"/>
  <c r="U229" i="46" s="1"/>
  <c r="B227" i="46"/>
  <c r="S108" i="46"/>
  <c r="S105" i="46"/>
  <c r="M100" i="46"/>
  <c r="M132" i="46" s="1"/>
  <c r="M89" i="46"/>
  <c r="O116" i="46" l="1"/>
  <c r="P116" i="46" s="1"/>
  <c r="V116" i="46" s="1"/>
  <c r="H1500" i="11"/>
  <c r="G1500" i="11"/>
  <c r="F1500" i="11"/>
  <c r="H1499" i="11"/>
  <c r="G1499" i="11"/>
  <c r="F1499" i="11"/>
  <c r="H1498" i="11"/>
  <c r="G1498" i="11"/>
  <c r="F1498" i="11"/>
  <c r="H1497" i="11"/>
  <c r="G1497" i="11"/>
  <c r="F1497" i="11"/>
  <c r="H1496" i="11"/>
  <c r="G1496" i="11"/>
  <c r="F1496" i="11"/>
  <c r="H1495" i="11"/>
  <c r="G1495" i="11"/>
  <c r="F1495" i="11"/>
  <c r="H1494" i="11"/>
  <c r="G1494" i="11"/>
  <c r="F1494" i="11"/>
  <c r="H1493" i="11"/>
  <c r="G1493" i="11"/>
  <c r="F1493" i="11"/>
  <c r="H1492" i="11"/>
  <c r="G1492" i="11"/>
  <c r="F1492" i="11"/>
  <c r="H1490" i="11"/>
  <c r="G1490" i="11"/>
  <c r="F1490" i="11"/>
  <c r="H1489" i="11"/>
  <c r="G1489" i="11"/>
  <c r="F1489" i="11"/>
  <c r="H1488" i="11"/>
  <c r="G1488" i="11"/>
  <c r="F1488" i="11"/>
  <c r="H1487" i="11"/>
  <c r="G1487" i="11"/>
  <c r="F1487" i="11"/>
  <c r="H1486" i="11"/>
  <c r="G1486" i="11"/>
  <c r="F1486" i="11"/>
  <c r="I17" i="62" l="1"/>
  <c r="J17" i="62" s="1"/>
  <c r="G17" i="62" s="1"/>
  <c r="I10" i="62"/>
  <c r="J10" i="62" s="1"/>
  <c r="G10" i="62" s="1"/>
  <c r="I11" i="62"/>
  <c r="J11" i="62" s="1"/>
  <c r="G11" i="62" s="1"/>
  <c r="I12" i="62"/>
  <c r="J12" i="62" s="1"/>
  <c r="G12" i="62" s="1"/>
  <c r="J158" i="1"/>
  <c r="L158" i="1" s="1"/>
  <c r="G158" i="1" s="1"/>
  <c r="H158" i="1" s="1"/>
  <c r="J71" i="1"/>
  <c r="L71" i="1" s="1"/>
  <c r="G71" i="1" s="1"/>
  <c r="H71" i="1" s="1"/>
  <c r="J75" i="1"/>
  <c r="L75" i="1" s="1"/>
  <c r="G75" i="1" s="1"/>
  <c r="H75" i="1" s="1"/>
  <c r="J67" i="1"/>
  <c r="L67" i="1" s="1"/>
  <c r="G67" i="1" s="1"/>
  <c r="H67" i="1" s="1"/>
  <c r="I16" i="62"/>
  <c r="J16" i="62" s="1"/>
  <c r="G16" i="62" s="1"/>
  <c r="I9" i="62"/>
  <c r="J9" i="62" s="1"/>
  <c r="G9" i="62" s="1"/>
  <c r="I8" i="62"/>
  <c r="J8" i="62" s="1"/>
  <c r="G8" i="62" s="1"/>
  <c r="J57" i="1"/>
  <c r="L57" i="1" s="1"/>
  <c r="G57" i="1" s="1"/>
  <c r="H57" i="1" s="1"/>
  <c r="J63" i="1"/>
  <c r="L63" i="1" s="1"/>
  <c r="G63" i="1" s="1"/>
  <c r="H63" i="1" s="1"/>
  <c r="J152" i="1"/>
  <c r="L152" i="1" s="1"/>
  <c r="G152" i="1" s="1"/>
  <c r="H152" i="1" s="1"/>
  <c r="I13" i="62"/>
  <c r="J13" i="62" s="1"/>
  <c r="G13" i="62" s="1"/>
  <c r="J76" i="1"/>
  <c r="L76" i="1" s="1"/>
  <c r="G76" i="1" s="1"/>
  <c r="H76" i="1" s="1"/>
  <c r="P313" i="46"/>
  <c r="V313" i="46" s="1"/>
  <c r="P312" i="46"/>
  <c r="V312" i="46" s="1"/>
  <c r="P311" i="46"/>
  <c r="V311" i="46" s="1"/>
  <c r="P310" i="46"/>
  <c r="V310" i="46" s="1"/>
  <c r="P234" i="46"/>
  <c r="V234" i="46" s="1"/>
  <c r="E5" i="52" l="1"/>
  <c r="S310" i="46"/>
  <c r="S312" i="46"/>
  <c r="S313" i="46"/>
  <c r="S311" i="46"/>
  <c r="P623" i="46" l="1"/>
  <c r="V623" i="46" s="1"/>
  <c r="A622" i="46"/>
  <c r="P40" i="43" l="1"/>
  <c r="Q40" i="43" s="1"/>
  <c r="P624" i="46"/>
  <c r="V624" i="46" s="1"/>
  <c r="Q624" i="46"/>
  <c r="B622" i="46"/>
  <c r="Q161" i="46"/>
  <c r="U161" i="46" s="1"/>
  <c r="U624" i="46" l="1"/>
  <c r="Q622" i="46"/>
  <c r="U622" i="46" s="1"/>
  <c r="S106" i="46" l="1"/>
  <c r="T106" i="46" s="1"/>
  <c r="T105" i="46"/>
  <c r="L100" i="46"/>
  <c r="L98" i="46"/>
  <c r="L97" i="46"/>
  <c r="P309" i="46"/>
  <c r="V309" i="46" s="1"/>
  <c r="P308" i="46"/>
  <c r="V308" i="46" s="1"/>
  <c r="P307" i="46"/>
  <c r="V307" i="46" s="1"/>
  <c r="P306" i="46"/>
  <c r="V306" i="46" s="1"/>
  <c r="P305" i="46"/>
  <c r="V305" i="46" s="1"/>
  <c r="P304" i="46"/>
  <c r="V304" i="46" s="1"/>
  <c r="P303" i="46"/>
  <c r="V303" i="46" s="1"/>
  <c r="P302" i="46"/>
  <c r="V302" i="46" s="1"/>
  <c r="P301" i="46"/>
  <c r="V301" i="46" s="1"/>
  <c r="P300" i="46"/>
  <c r="V300" i="46" s="1"/>
  <c r="P299" i="46"/>
  <c r="V299" i="46" s="1"/>
  <c r="P298" i="46"/>
  <c r="V298" i="46" s="1"/>
  <c r="K619" i="46"/>
  <c r="J619" i="46" s="1"/>
  <c r="P619" i="46" s="1"/>
  <c r="V619" i="46" s="1"/>
  <c r="K614" i="46"/>
  <c r="J614" i="46" s="1"/>
  <c r="P614" i="46" s="1"/>
  <c r="V614" i="46" s="1"/>
  <c r="A607" i="46"/>
  <c r="P603" i="46"/>
  <c r="V603" i="46" s="1"/>
  <c r="N596" i="46"/>
  <c r="P596" i="46" s="1"/>
  <c r="V596" i="46" s="1"/>
  <c r="P595" i="46"/>
  <c r="V595" i="46" s="1"/>
  <c r="P568" i="46"/>
  <c r="V568" i="46" s="1"/>
  <c r="P567" i="46"/>
  <c r="V567" i="46" s="1"/>
  <c r="P566" i="46"/>
  <c r="V566" i="46" s="1"/>
  <c r="A564" i="46"/>
  <c r="B564" i="46" s="1"/>
  <c r="A565" i="46"/>
  <c r="P600" i="46" l="1"/>
  <c r="V600" i="46" s="1"/>
  <c r="N493" i="46"/>
  <c r="P493" i="46" s="1"/>
  <c r="V493" i="46" s="1"/>
  <c r="B607" i="46"/>
  <c r="Q609" i="46"/>
  <c r="U609" i="46" s="1"/>
  <c r="T108" i="46"/>
  <c r="P314" i="46"/>
  <c r="V314" i="46" s="1"/>
  <c r="J604" i="46"/>
  <c r="P604" i="46" s="1"/>
  <c r="V604" i="46" s="1"/>
  <c r="P488" i="46"/>
  <c r="V488" i="46" s="1"/>
  <c r="P486" i="46"/>
  <c r="V486" i="46" s="1"/>
  <c r="P485" i="46"/>
  <c r="V485" i="46" s="1"/>
  <c r="O455" i="46"/>
  <c r="P455" i="46" s="1"/>
  <c r="V455" i="46" s="1"/>
  <c r="O385" i="46"/>
  <c r="P385" i="46" s="1"/>
  <c r="V385" i="46" s="1"/>
  <c r="K371" i="46"/>
  <c r="C43" i="8" s="1"/>
  <c r="P290" i="46"/>
  <c r="V290" i="46" s="1"/>
  <c r="P289" i="46"/>
  <c r="V289" i="46" s="1"/>
  <c r="P288" i="46"/>
  <c r="V288" i="46" s="1"/>
  <c r="P283" i="46"/>
  <c r="V283" i="46" s="1"/>
  <c r="S282" i="46"/>
  <c r="P281" i="46"/>
  <c r="V281" i="46" s="1"/>
  <c r="S280" i="46"/>
  <c r="P279" i="46"/>
  <c r="V279" i="46" s="1"/>
  <c r="S278" i="46"/>
  <c r="P277" i="46"/>
  <c r="V277" i="46" s="1"/>
  <c r="S276" i="46"/>
  <c r="P275" i="46"/>
  <c r="V275" i="46" s="1"/>
  <c r="P274" i="46"/>
  <c r="V274" i="46" s="1"/>
  <c r="P270" i="46"/>
  <c r="V270" i="46" s="1"/>
  <c r="P269" i="46"/>
  <c r="V269" i="46" s="1"/>
  <c r="P268" i="46"/>
  <c r="V268" i="46" s="1"/>
  <c r="P267" i="46"/>
  <c r="V267" i="46" s="1"/>
  <c r="P266" i="46"/>
  <c r="V266" i="46" s="1"/>
  <c r="P265" i="46"/>
  <c r="V265" i="46" s="1"/>
  <c r="P264" i="46"/>
  <c r="V264" i="46" s="1"/>
  <c r="P263" i="46"/>
  <c r="V263" i="46" s="1"/>
  <c r="P262" i="46"/>
  <c r="V262" i="46" s="1"/>
  <c r="P261" i="46"/>
  <c r="V261" i="46" s="1"/>
  <c r="P260" i="46"/>
  <c r="V260" i="46" s="1"/>
  <c r="P259" i="46"/>
  <c r="V259" i="46" s="1"/>
  <c r="P258" i="46"/>
  <c r="V258" i="46" s="1"/>
  <c r="P257" i="46"/>
  <c r="V257" i="46" s="1"/>
  <c r="P256" i="46"/>
  <c r="V256" i="46" s="1"/>
  <c r="P254" i="46"/>
  <c r="V254" i="46" s="1"/>
  <c r="P252" i="46"/>
  <c r="V252" i="46" s="1"/>
  <c r="P250" i="46"/>
  <c r="V250" i="46" s="1"/>
  <c r="P246" i="46"/>
  <c r="V246" i="46" s="1"/>
  <c r="P244" i="46"/>
  <c r="V244" i="46" s="1"/>
  <c r="P243" i="46"/>
  <c r="V243" i="46" s="1"/>
  <c r="P242" i="46"/>
  <c r="V242" i="46" s="1"/>
  <c r="P240" i="46"/>
  <c r="V240" i="46" s="1"/>
  <c r="P239" i="46"/>
  <c r="V239" i="46" s="1"/>
  <c r="P238" i="46"/>
  <c r="V238" i="46" s="1"/>
  <c r="P232" i="46"/>
  <c r="V232" i="46" s="1"/>
  <c r="P224" i="46"/>
  <c r="V224" i="46" s="1"/>
  <c r="P222" i="46"/>
  <c r="V222" i="46" s="1"/>
  <c r="P220" i="46"/>
  <c r="V220" i="46" s="1"/>
  <c r="P218" i="46"/>
  <c r="V218" i="46" s="1"/>
  <c r="P214" i="46"/>
  <c r="V214" i="46" s="1"/>
  <c r="P213" i="46"/>
  <c r="V213" i="46" s="1"/>
  <c r="P212" i="46"/>
  <c r="V212" i="46" s="1"/>
  <c r="P211" i="46"/>
  <c r="V211" i="46" s="1"/>
  <c r="P210" i="46"/>
  <c r="V210" i="46" s="1"/>
  <c r="P209" i="46"/>
  <c r="V209" i="46" s="1"/>
  <c r="P208" i="46"/>
  <c r="V208" i="46" s="1"/>
  <c r="P207" i="46"/>
  <c r="V207" i="46" s="1"/>
  <c r="P206" i="46"/>
  <c r="V206" i="46" s="1"/>
  <c r="P205" i="46"/>
  <c r="V205" i="46" s="1"/>
  <c r="P204" i="46"/>
  <c r="V204" i="46" s="1"/>
  <c r="P203" i="46"/>
  <c r="V203" i="46" s="1"/>
  <c r="P202" i="46"/>
  <c r="V202" i="46" s="1"/>
  <c r="P201" i="46"/>
  <c r="V201" i="46" s="1"/>
  <c r="P200" i="46"/>
  <c r="V200" i="46" s="1"/>
  <c r="P198" i="46"/>
  <c r="V198" i="46" s="1"/>
  <c r="P196" i="46"/>
  <c r="V196" i="46" s="1"/>
  <c r="P194" i="46"/>
  <c r="V194" i="46" s="1"/>
  <c r="P192" i="46"/>
  <c r="V192" i="46" s="1"/>
  <c r="P190" i="46"/>
  <c r="V190" i="46" s="1"/>
  <c r="P188" i="46"/>
  <c r="V188" i="46" s="1"/>
  <c r="P187" i="46"/>
  <c r="V187" i="46" s="1"/>
  <c r="P186" i="46"/>
  <c r="V186" i="46" s="1"/>
  <c r="P184" i="46"/>
  <c r="V184" i="46" s="1"/>
  <c r="P183" i="46"/>
  <c r="V183" i="46" s="1"/>
  <c r="P182" i="46"/>
  <c r="V182" i="46" s="1"/>
  <c r="P178" i="46"/>
  <c r="V178" i="46" s="1"/>
  <c r="P177" i="46"/>
  <c r="V177" i="46" s="1"/>
  <c r="P176" i="46"/>
  <c r="V176" i="46" s="1"/>
  <c r="P175" i="46"/>
  <c r="V175" i="46" s="1"/>
  <c r="P174" i="46"/>
  <c r="V174" i="46" s="1"/>
  <c r="P173" i="46"/>
  <c r="V173" i="46" s="1"/>
  <c r="P172" i="46"/>
  <c r="V172" i="46" s="1"/>
  <c r="P171" i="46"/>
  <c r="V171" i="46" s="1"/>
  <c r="P170" i="46"/>
  <c r="V170" i="46" s="1"/>
  <c r="P169" i="46"/>
  <c r="V169" i="46" s="1"/>
  <c r="P168" i="46"/>
  <c r="V168" i="46" s="1"/>
  <c r="P167" i="46"/>
  <c r="V167" i="46" s="1"/>
  <c r="P166" i="46"/>
  <c r="V166" i="46" s="1"/>
  <c r="P165" i="46"/>
  <c r="V165" i="46" s="1"/>
  <c r="P164" i="46"/>
  <c r="V164" i="46" s="1"/>
  <c r="P156" i="46"/>
  <c r="V156" i="46" s="1"/>
  <c r="P154" i="46"/>
  <c r="V154" i="46" s="1"/>
  <c r="P150" i="46"/>
  <c r="V150" i="46" s="1"/>
  <c r="P148" i="46"/>
  <c r="V148" i="46" s="1"/>
  <c r="P146" i="46"/>
  <c r="V146" i="46" s="1"/>
  <c r="P144" i="46"/>
  <c r="V144" i="46" s="1"/>
  <c r="P142" i="46"/>
  <c r="V142" i="46" s="1"/>
  <c r="P141" i="46"/>
  <c r="V141" i="46" s="1"/>
  <c r="P140" i="46"/>
  <c r="V140" i="46" s="1"/>
  <c r="P70" i="46"/>
  <c r="V70" i="46" s="1"/>
  <c r="P65" i="46"/>
  <c r="V65" i="46" s="1"/>
  <c r="P57" i="46"/>
  <c r="V57" i="46" s="1"/>
  <c r="P53" i="46"/>
  <c r="V53" i="46" s="1"/>
  <c r="P54" i="46" l="1"/>
  <c r="O74" i="46" s="1"/>
  <c r="P74" i="46" s="1"/>
  <c r="P58" i="46"/>
  <c r="V58" i="46" s="1"/>
  <c r="P490" i="46"/>
  <c r="V490" i="46" s="1"/>
  <c r="P66" i="46"/>
  <c r="P151" i="46"/>
  <c r="V151" i="46" s="1"/>
  <c r="P396" i="46"/>
  <c r="V396" i="46" s="1"/>
  <c r="K132" i="46"/>
  <c r="N132" i="46" s="1"/>
  <c r="P132" i="46" s="1"/>
  <c r="V132" i="46" s="1"/>
  <c r="P284" i="46"/>
  <c r="V284" i="46" s="1"/>
  <c r="P291" i="46"/>
  <c r="V291" i="46" s="1"/>
  <c r="P562" i="46"/>
  <c r="V562" i="46" s="1"/>
  <c r="V367" i="46"/>
  <c r="N371" i="46"/>
  <c r="C44" i="8" s="1"/>
  <c r="O107" i="46"/>
  <c r="P107" i="46" s="1"/>
  <c r="V107" i="46" s="1"/>
  <c r="P157" i="46"/>
  <c r="V157" i="46" s="1"/>
  <c r="P179" i="46"/>
  <c r="V179" i="46" s="1"/>
  <c r="S290" i="46"/>
  <c r="S279" i="46"/>
  <c r="P235" i="46"/>
  <c r="V235" i="46" s="1"/>
  <c r="S288" i="46"/>
  <c r="Q607" i="46"/>
  <c r="U607" i="46" s="1"/>
  <c r="S277" i="46"/>
  <c r="S281" i="46"/>
  <c r="S298" i="46"/>
  <c r="S300" i="46"/>
  <c r="S302" i="46"/>
  <c r="S304" i="46"/>
  <c r="S306" i="46"/>
  <c r="S308" i="46"/>
  <c r="S299" i="46"/>
  <c r="S301" i="46"/>
  <c r="S303" i="46"/>
  <c r="S305" i="46"/>
  <c r="S307" i="46"/>
  <c r="S309" i="46"/>
  <c r="S289" i="46"/>
  <c r="S274" i="46"/>
  <c r="S275" i="46"/>
  <c r="S283" i="46"/>
  <c r="O75" i="46" l="1"/>
  <c r="V66" i="46"/>
  <c r="V54" i="46"/>
  <c r="O61" i="46"/>
  <c r="P61" i="46" s="1"/>
  <c r="V61" i="46" s="1"/>
  <c r="P133" i="46"/>
  <c r="V133" i="46" s="1"/>
  <c r="O399" i="46"/>
  <c r="P399" i="46" s="1"/>
  <c r="P400" i="46" s="1"/>
  <c r="P371" i="46"/>
  <c r="V371" i="46" s="1"/>
  <c r="A480" i="46"/>
  <c r="A476" i="46"/>
  <c r="A472" i="46"/>
  <c r="A468" i="46"/>
  <c r="A454" i="46"/>
  <c r="A450" i="46"/>
  <c r="Q452" i="46" s="1"/>
  <c r="A446" i="46"/>
  <c r="A442" i="46"/>
  <c r="A428" i="46"/>
  <c r="A424" i="46"/>
  <c r="Q426" i="46" s="1"/>
  <c r="A420" i="46"/>
  <c r="A416" i="46"/>
  <c r="P473" i="46"/>
  <c r="V473" i="46" s="1"/>
  <c r="L469" i="46"/>
  <c r="P447" i="46"/>
  <c r="V447" i="46" s="1"/>
  <c r="L443" i="46"/>
  <c r="P421" i="46"/>
  <c r="V421" i="46" s="1"/>
  <c r="L417" i="46"/>
  <c r="P75" i="46" l="1"/>
  <c r="V75" i="46" s="1"/>
  <c r="V74" i="46"/>
  <c r="P382" i="46"/>
  <c r="V382" i="46" s="1"/>
  <c r="B472" i="46"/>
  <c r="Q474" i="46"/>
  <c r="Q478" i="46"/>
  <c r="B476" i="46"/>
  <c r="B480" i="46"/>
  <c r="Q482" i="46"/>
  <c r="P474" i="46"/>
  <c r="V474" i="46" s="1"/>
  <c r="B420" i="46"/>
  <c r="Q448" i="46"/>
  <c r="Q414" i="46"/>
  <c r="B454" i="46"/>
  <c r="B416" i="46"/>
  <c r="Q470" i="46"/>
  <c r="Q422" i="46"/>
  <c r="Q440" i="46"/>
  <c r="B442" i="46"/>
  <c r="B450" i="46"/>
  <c r="B424" i="46"/>
  <c r="B468" i="46"/>
  <c r="B428" i="46"/>
  <c r="Q466" i="46"/>
  <c r="B446" i="46"/>
  <c r="B402" i="46"/>
  <c r="Q418" i="46"/>
  <c r="Q444" i="46"/>
  <c r="P422" i="46"/>
  <c r="V422" i="46" s="1"/>
  <c r="P414" i="46"/>
  <c r="V414" i="46" s="1"/>
  <c r="P448" i="46"/>
  <c r="V448" i="46" s="1"/>
  <c r="P440" i="46"/>
  <c r="V440" i="46" s="1"/>
  <c r="U440" i="46" l="1"/>
  <c r="U422" i="46"/>
  <c r="U448" i="46"/>
  <c r="U414" i="46"/>
  <c r="U474" i="46"/>
  <c r="Q472" i="46"/>
  <c r="Q420" i="46"/>
  <c r="Q446" i="46"/>
  <c r="N443" i="46"/>
  <c r="P443" i="46" s="1"/>
  <c r="V443" i="46" s="1"/>
  <c r="Q428" i="46"/>
  <c r="U428" i="46" s="1"/>
  <c r="N417" i="46"/>
  <c r="P417" i="46" s="1"/>
  <c r="V417" i="46" s="1"/>
  <c r="Q402" i="46"/>
  <c r="U402" i="46" s="1"/>
  <c r="U472" i="46" l="1"/>
  <c r="F74" i="1"/>
  <c r="H74" i="1" s="1"/>
  <c r="U446" i="46"/>
  <c r="F70" i="1"/>
  <c r="H70" i="1" s="1"/>
  <c r="U420" i="46"/>
  <c r="F66" i="1"/>
  <c r="H66" i="1" s="1"/>
  <c r="P418" i="46"/>
  <c r="P444" i="46"/>
  <c r="V418" i="46" l="1"/>
  <c r="U418" i="46"/>
  <c r="V444" i="46"/>
  <c r="U444" i="46"/>
  <c r="Q442" i="46"/>
  <c r="U442" i="46" s="1"/>
  <c r="O451" i="46"/>
  <c r="Q416" i="46"/>
  <c r="U416" i="46" s="1"/>
  <c r="O425" i="46"/>
  <c r="P425" i="46" s="1"/>
  <c r="P451" i="46" l="1"/>
  <c r="V451" i="46" s="1"/>
  <c r="V425" i="46"/>
  <c r="P426" i="46"/>
  <c r="P466" i="46"/>
  <c r="P452" i="46"/>
  <c r="V466" i="46" l="1"/>
  <c r="U466" i="46"/>
  <c r="V426" i="46"/>
  <c r="U426" i="46"/>
  <c r="V452" i="46"/>
  <c r="U452" i="46"/>
  <c r="Q450" i="46"/>
  <c r="U450" i="46" s="1"/>
  <c r="Q424" i="46"/>
  <c r="U424" i="46" s="1"/>
  <c r="Q454" i="46"/>
  <c r="U454" i="46" s="1"/>
  <c r="O481" i="46"/>
  <c r="N469" i="46"/>
  <c r="P469" i="46" s="1"/>
  <c r="V469" i="46" s="1"/>
  <c r="P481" i="46" l="1"/>
  <c r="V481" i="46" s="1"/>
  <c r="P470" i="46"/>
  <c r="O477" i="46" s="1"/>
  <c r="P477" i="46" s="1"/>
  <c r="P482" i="46" l="1"/>
  <c r="Q480" i="46" s="1"/>
  <c r="U480" i="46" s="1"/>
  <c r="V470" i="46"/>
  <c r="U470" i="46"/>
  <c r="V477" i="46"/>
  <c r="Q468" i="46"/>
  <c r="U468" i="46" s="1"/>
  <c r="V482" i="46" l="1"/>
  <c r="U482" i="46"/>
  <c r="P478" i="46"/>
  <c r="V478" i="46" l="1"/>
  <c r="U478" i="46"/>
  <c r="Q476" i="46"/>
  <c r="U476" i="46" s="1"/>
  <c r="W89" i="46" l="1"/>
  <c r="X89" i="46" s="1"/>
  <c r="W90" i="46"/>
  <c r="X90" i="46" s="1"/>
  <c r="W92" i="46"/>
  <c r="X92" i="46" s="1"/>
  <c r="A594" i="46" l="1"/>
  <c r="A135" i="46"/>
  <c r="Q600" i="46" l="1"/>
  <c r="U600" i="46" s="1"/>
  <c r="B594" i="46"/>
  <c r="B135" i="46"/>
  <c r="Q137" i="46"/>
  <c r="U137" i="46" s="1"/>
  <c r="Q594" i="46" l="1"/>
  <c r="U594" i="46" s="1"/>
  <c r="J7" i="47" l="1"/>
  <c r="G7" i="47"/>
  <c r="D7" i="47"/>
  <c r="J18" i="47"/>
  <c r="G18" i="47"/>
  <c r="D18" i="47"/>
  <c r="J13" i="47"/>
  <c r="G13" i="47"/>
  <c r="D13" i="47"/>
  <c r="J12" i="47"/>
  <c r="G12" i="47"/>
  <c r="D12" i="47"/>
  <c r="J11" i="47"/>
  <c r="G11" i="47"/>
  <c r="D11" i="47"/>
  <c r="J6" i="47"/>
  <c r="G6" i="47"/>
  <c r="D6" i="47"/>
  <c r="J5" i="47"/>
  <c r="G5" i="47"/>
  <c r="D5" i="47"/>
  <c r="J4" i="47"/>
  <c r="G4" i="47"/>
  <c r="D4" i="47"/>
  <c r="J3" i="47"/>
  <c r="G3" i="47"/>
  <c r="D3" i="47"/>
  <c r="K4" i="47" l="1"/>
  <c r="M4" i="47" s="1"/>
  <c r="N4" i="47" s="1"/>
  <c r="C22" i="47" s="1"/>
  <c r="K18" i="47"/>
  <c r="L18" i="47" s="1"/>
  <c r="K11" i="47"/>
  <c r="M11" i="47" s="1"/>
  <c r="N11" i="47" s="1"/>
  <c r="C24" i="47" s="1"/>
  <c r="K12" i="47"/>
  <c r="M12" i="47" s="1"/>
  <c r="N12" i="47" s="1"/>
  <c r="C25" i="47" s="1"/>
  <c r="K3" i="47"/>
  <c r="L3" i="47" s="1"/>
  <c r="K13" i="47"/>
  <c r="M13" i="47" s="1"/>
  <c r="N13" i="47" s="1"/>
  <c r="C26" i="47" s="1"/>
  <c r="K5" i="47"/>
  <c r="M5" i="47" s="1"/>
  <c r="N5" i="47" s="1"/>
  <c r="C23" i="47" s="1"/>
  <c r="K6" i="47"/>
  <c r="M6" i="47" s="1"/>
  <c r="N6" i="47" s="1"/>
  <c r="K7" i="47"/>
  <c r="L7" i="47" s="1"/>
  <c r="L4" i="47"/>
  <c r="L12" i="47"/>
  <c r="M18" i="47" l="1"/>
  <c r="N18" i="47" s="1"/>
  <c r="C27" i="47" s="1"/>
  <c r="L13" i="47"/>
  <c r="M3" i="47"/>
  <c r="N3" i="47" s="1"/>
  <c r="C21" i="47" s="1"/>
  <c r="L11" i="47"/>
  <c r="L5" i="47"/>
  <c r="L6" i="47"/>
  <c r="M7" i="47"/>
  <c r="N7" i="47" s="1"/>
  <c r="A68" i="46" l="1"/>
  <c r="A64" i="46"/>
  <c r="Q71" i="46" l="1"/>
  <c r="B68" i="46"/>
  <c r="Q66" i="46"/>
  <c r="U66" i="46" s="1"/>
  <c r="B64" i="46" l="1"/>
  <c r="A617" i="46"/>
  <c r="A612" i="46"/>
  <c r="A611" i="46"/>
  <c r="B611" i="46" s="1"/>
  <c r="A602" i="46"/>
  <c r="A571" i="46"/>
  <c r="A492" i="46"/>
  <c r="B369" i="46"/>
  <c r="A484" i="46"/>
  <c r="A286" i="46"/>
  <c r="A273" i="46"/>
  <c r="A237" i="46"/>
  <c r="A231" i="46"/>
  <c r="A217" i="46"/>
  <c r="A181" i="46"/>
  <c r="A163" i="46"/>
  <c r="A153" i="46"/>
  <c r="A139" i="46"/>
  <c r="A129" i="46"/>
  <c r="A121" i="46"/>
  <c r="A112" i="46"/>
  <c r="A103" i="46"/>
  <c r="A95" i="46"/>
  <c r="A87" i="46"/>
  <c r="A86" i="46"/>
  <c r="B86" i="46" s="1"/>
  <c r="A73" i="46"/>
  <c r="A60" i="46"/>
  <c r="A56" i="46"/>
  <c r="A52" i="46"/>
  <c r="A51" i="46"/>
  <c r="B51" i="46" s="1"/>
  <c r="N11" i="46"/>
  <c r="P11" i="46" s="1"/>
  <c r="V11" i="46" s="1"/>
  <c r="A10" i="46"/>
  <c r="A9" i="46"/>
  <c r="A5" i="46"/>
  <c r="A3" i="46"/>
  <c r="A2" i="46"/>
  <c r="P1" i="46"/>
  <c r="F28" i="1" l="1"/>
  <c r="H28" i="1" s="1"/>
  <c r="F22" i="1"/>
  <c r="H22" i="1" s="1"/>
  <c r="F18" i="1"/>
  <c r="H18" i="1" s="1"/>
  <c r="F27" i="1"/>
  <c r="F12" i="1"/>
  <c r="H12" i="1" s="1"/>
  <c r="F29" i="1"/>
  <c r="H29" i="1" s="1"/>
  <c r="F25" i="1"/>
  <c r="H25" i="1" s="1"/>
  <c r="F24" i="1"/>
  <c r="H24" i="1" s="1"/>
  <c r="F23" i="1"/>
  <c r="H23" i="1" s="1"/>
  <c r="F11" i="1"/>
  <c r="H11" i="1" s="1"/>
  <c r="F13" i="1"/>
  <c r="H13" i="1" s="1"/>
  <c r="F15" i="1"/>
  <c r="H15" i="1" s="1"/>
  <c r="F10" i="1"/>
  <c r="H10" i="1" s="1"/>
  <c r="F14" i="1"/>
  <c r="H14" i="1" s="1"/>
  <c r="F16" i="1"/>
  <c r="H16" i="1" s="1"/>
  <c r="F26" i="1"/>
  <c r="H26" i="1" s="1"/>
  <c r="F17" i="1"/>
  <c r="H17" i="1" s="1"/>
  <c r="Q605" i="46"/>
  <c r="B602" i="46"/>
  <c r="B9" i="46"/>
  <c r="P225" i="46"/>
  <c r="V225" i="46" s="1"/>
  <c r="P215" i="46"/>
  <c r="V215" i="46" s="1"/>
  <c r="P12" i="46"/>
  <c r="V12" i="46" s="1"/>
  <c r="P271" i="46"/>
  <c r="V271" i="46" s="1"/>
  <c r="P569" i="46"/>
  <c r="V569" i="46" s="1"/>
  <c r="P615" i="46"/>
  <c r="V615" i="46" s="1"/>
  <c r="P620" i="46"/>
  <c r="V620" i="46" s="1"/>
  <c r="H27" i="1" l="1"/>
  <c r="H103" i="1"/>
  <c r="H109" i="1"/>
  <c r="Q565" i="46"/>
  <c r="U565" i="46" s="1"/>
  <c r="K90" i="46"/>
  <c r="O90" i="46" s="1"/>
  <c r="P90" i="46" s="1"/>
  <c r="V90" i="46" s="1"/>
  <c r="K98" i="46"/>
  <c r="O98" i="46" s="1"/>
  <c r="P98" i="46" s="1"/>
  <c r="V98" i="46" s="1"/>
  <c r="K106" i="46"/>
  <c r="K89" i="46"/>
  <c r="O89" i="46" s="1"/>
  <c r="P89" i="46" s="1"/>
  <c r="V89" i="46" s="1"/>
  <c r="K97" i="46"/>
  <c r="O97" i="46" s="1"/>
  <c r="P97" i="46" s="1"/>
  <c r="V97" i="46" s="1"/>
  <c r="K105" i="46"/>
  <c r="L105" i="46" s="1"/>
  <c r="K108" i="46"/>
  <c r="K100" i="46"/>
  <c r="O100" i="46" s="1"/>
  <c r="P100" i="46" s="1"/>
  <c r="V100" i="46" s="1"/>
  <c r="K92" i="46"/>
  <c r="O92" i="46" s="1"/>
  <c r="P92" i="46" s="1"/>
  <c r="V92" i="46" s="1"/>
  <c r="X284" i="46"/>
  <c r="P605" i="46"/>
  <c r="V605" i="46" s="1"/>
  <c r="X291" i="46"/>
  <c r="X314" i="46"/>
  <c r="Q52" i="46"/>
  <c r="U52" i="46" s="1"/>
  <c r="Q231" i="46"/>
  <c r="U231" i="46" s="1"/>
  <c r="Q273" i="46"/>
  <c r="U273" i="46" s="1"/>
  <c r="Q217" i="46"/>
  <c r="U217" i="46" s="1"/>
  <c r="Q163" i="46"/>
  <c r="U163" i="46" s="1"/>
  <c r="Q56" i="46"/>
  <c r="U56" i="46" s="1"/>
  <c r="Q286" i="46"/>
  <c r="U286" i="46" s="1"/>
  <c r="Q181" i="46"/>
  <c r="U181" i="46" s="1"/>
  <c r="Q612" i="46"/>
  <c r="U612" i="46" s="1"/>
  <c r="Q237" i="46"/>
  <c r="U237" i="46" s="1"/>
  <c r="Q297" i="46"/>
  <c r="U297" i="46" s="1"/>
  <c r="Q384" i="46"/>
  <c r="U384" i="46" s="1"/>
  <c r="Q153" i="46"/>
  <c r="U153" i="46" s="1"/>
  <c r="Q484" i="46"/>
  <c r="U484" i="46" s="1"/>
  <c r="Q617" i="46"/>
  <c r="U617" i="46" s="1"/>
  <c r="Q139" i="46"/>
  <c r="U139" i="46" s="1"/>
  <c r="Q10" i="46"/>
  <c r="U10" i="46" s="1"/>
  <c r="Q225" i="46"/>
  <c r="U225" i="46" s="1"/>
  <c r="B217" i="46"/>
  <c r="N106" i="46" l="1"/>
  <c r="N115" i="46" s="1"/>
  <c r="L106" i="46"/>
  <c r="M108" i="46"/>
  <c r="L108" i="46"/>
  <c r="U605" i="46"/>
  <c r="N105" i="46"/>
  <c r="M105" i="46"/>
  <c r="N108" i="46"/>
  <c r="M106" i="46"/>
  <c r="M117" i="46"/>
  <c r="M115" i="46"/>
  <c r="V399" i="46"/>
  <c r="P101" i="46"/>
  <c r="V101" i="46" s="1"/>
  <c r="Q492" i="46"/>
  <c r="U492" i="46" s="1"/>
  <c r="F9" i="1"/>
  <c r="H9" i="1" s="1"/>
  <c r="P62" i="46"/>
  <c r="Q602" i="46"/>
  <c r="U602" i="46" s="1"/>
  <c r="O79" i="46" l="1"/>
  <c r="V62" i="46"/>
  <c r="O105" i="46"/>
  <c r="P105" i="46" s="1"/>
  <c r="V105" i="46" s="1"/>
  <c r="O108" i="46"/>
  <c r="P108" i="46" s="1"/>
  <c r="V108" i="46" s="1"/>
  <c r="N117" i="46"/>
  <c r="O117" i="46" s="1"/>
  <c r="P117" i="46" s="1"/>
  <c r="V117" i="46" s="1"/>
  <c r="O106" i="46"/>
  <c r="P106" i="46" s="1"/>
  <c r="V106" i="46" s="1"/>
  <c r="M114" i="46"/>
  <c r="V400" i="46"/>
  <c r="Q129" i="46"/>
  <c r="U129" i="46" s="1"/>
  <c r="O115" i="46"/>
  <c r="P115" i="46" s="1"/>
  <c r="V115" i="46" s="1"/>
  <c r="Q95" i="46"/>
  <c r="U95" i="46" s="1"/>
  <c r="P93" i="46"/>
  <c r="Q370" i="46"/>
  <c r="U370" i="46" s="1"/>
  <c r="Q60" i="46"/>
  <c r="U60" i="46" s="1"/>
  <c r="P79" i="46" l="1"/>
  <c r="V79" i="46" s="1"/>
  <c r="V93" i="46"/>
  <c r="P110" i="46"/>
  <c r="Q398" i="46"/>
  <c r="U398" i="46" s="1"/>
  <c r="Q135" i="46"/>
  <c r="U135" i="46" s="1"/>
  <c r="Q87" i="46"/>
  <c r="U87" i="46" s="1"/>
  <c r="N114" i="46"/>
  <c r="O114" i="46" s="1"/>
  <c r="P114" i="46" s="1"/>
  <c r="V114" i="46" s="1"/>
  <c r="P71" i="46"/>
  <c r="V110" i="46" l="1"/>
  <c r="O126" i="46"/>
  <c r="O83" i="46"/>
  <c r="P83" i="46" s="1"/>
  <c r="V71" i="46"/>
  <c r="U71" i="46"/>
  <c r="P119" i="46"/>
  <c r="Q64" i="46"/>
  <c r="U64" i="46" s="1"/>
  <c r="P126" i="46" l="1"/>
  <c r="V126" i="46" s="1"/>
  <c r="V119" i="46"/>
  <c r="O122" i="46"/>
  <c r="P76" i="46"/>
  <c r="Q103" i="46"/>
  <c r="U103" i="46" s="1"/>
  <c r="Q112" i="46"/>
  <c r="U112" i="46" s="1"/>
  <c r="Q68" i="46"/>
  <c r="U68" i="46" s="1"/>
  <c r="P122" i="46" l="1"/>
  <c r="V122" i="46" s="1"/>
  <c r="P127" i="46"/>
  <c r="V76" i="46"/>
  <c r="Q73" i="46"/>
  <c r="U73" i="46" s="1"/>
  <c r="P123" i="46"/>
  <c r="V123" i="46" s="1"/>
  <c r="Q235" i="46"/>
  <c r="U235" i="46" s="1"/>
  <c r="Q314" i="46"/>
  <c r="U314" i="46" s="1"/>
  <c r="B297" i="46"/>
  <c r="Q179" i="46"/>
  <c r="U179" i="46" s="1"/>
  <c r="V127" i="46" l="1"/>
  <c r="Q125" i="46"/>
  <c r="U127" i="46"/>
  <c r="P80" i="46"/>
  <c r="B163" i="46"/>
  <c r="B231" i="46"/>
  <c r="Q121" i="46"/>
  <c r="U121" i="46" s="1"/>
  <c r="U125" i="46" l="1"/>
  <c r="V83" i="46"/>
  <c r="P84" i="46"/>
  <c r="V80" i="46"/>
  <c r="Q78" i="46"/>
  <c r="U80" i="46"/>
  <c r="U78" i="46" l="1"/>
  <c r="V84" i="46"/>
  <c r="Q82" i="46"/>
  <c r="U84" i="46"/>
  <c r="Q361" i="46"/>
  <c r="U82" i="46" l="1"/>
  <c r="U361" i="46"/>
  <c r="Q133" i="46"/>
  <c r="U133" i="46" s="1"/>
  <c r="B129" i="46"/>
  <c r="P10" i="43" l="1"/>
  <c r="Q10" i="43" s="1"/>
  <c r="P12" i="43"/>
  <c r="Q12" i="43" s="1"/>
  <c r="P14" i="43"/>
  <c r="Q14" i="43" s="1"/>
  <c r="P16" i="43"/>
  <c r="Q16" i="43" s="1"/>
  <c r="Q18" i="43"/>
  <c r="A5" i="43"/>
  <c r="A3" i="43"/>
  <c r="A2" i="43"/>
  <c r="A4" i="43"/>
  <c r="P8" i="43"/>
  <c r="Q8" i="43" s="1"/>
  <c r="A18" i="8" l="1"/>
  <c r="A18" i="43" s="1"/>
  <c r="B18" i="8" l="1"/>
  <c r="B18" i="43" s="1"/>
  <c r="B95" i="46" l="1"/>
  <c r="Q101" i="46"/>
  <c r="U101" i="46" s="1"/>
  <c r="Q110" i="46" l="1"/>
  <c r="U110" i="46" s="1"/>
  <c r="B112" i="46"/>
  <c r="Q119" i="46"/>
  <c r="U119" i="46" s="1"/>
  <c r="B121" i="46"/>
  <c r="Q123" i="46"/>
  <c r="U123" i="46" s="1"/>
  <c r="Q151" i="46"/>
  <c r="U151" i="46" s="1"/>
  <c r="Q157" i="46"/>
  <c r="U157" i="46" s="1"/>
  <c r="Q215" i="46"/>
  <c r="U215" i="46" s="1"/>
  <c r="Q271" i="46"/>
  <c r="U271" i="46" s="1"/>
  <c r="Q284" i="46"/>
  <c r="U284" i="46" s="1"/>
  <c r="B286" i="46"/>
  <c r="Q291" i="46"/>
  <c r="U291" i="46" s="1"/>
  <c r="B361" i="46"/>
  <c r="Q367" i="46"/>
  <c r="U367" i="46" s="1"/>
  <c r="B484" i="46"/>
  <c r="B139" i="46" l="1"/>
  <c r="B237" i="46"/>
  <c r="B153" i="46"/>
  <c r="B181" i="46"/>
  <c r="B103" i="46"/>
  <c r="Q490" i="46"/>
  <c r="U490" i="46" s="1"/>
  <c r="B617" i="46"/>
  <c r="D96" i="1"/>
  <c r="B612" i="46"/>
  <c r="Q620" i="46" l="1"/>
  <c r="U620" i="46" s="1"/>
  <c r="Q615" i="46"/>
  <c r="U615" i="46" s="1"/>
  <c r="Q62" i="46" l="1"/>
  <c r="U62" i="46" s="1"/>
  <c r="B60" i="46"/>
  <c r="Q58" i="46" l="1"/>
  <c r="U58" i="46" s="1"/>
  <c r="B56" i="46"/>
  <c r="B565" i="46" l="1"/>
  <c r="Q569" i="46"/>
  <c r="U569" i="46" s="1"/>
  <c r="Q76" i="46" l="1"/>
  <c r="U76" i="46" s="1"/>
  <c r="B73" i="46"/>
  <c r="Q400" i="46" l="1"/>
  <c r="U400" i="46" s="1"/>
  <c r="B398" i="46"/>
  <c r="D58" i="1"/>
  <c r="D30" i="1"/>
  <c r="D19" i="1"/>
  <c r="Q396" i="46" l="1"/>
  <c r="U396" i="46" s="1"/>
  <c r="B384" i="46"/>
  <c r="Q592" i="46" l="1"/>
  <c r="B571" i="46"/>
  <c r="B492" i="46"/>
  <c r="Q382" i="46"/>
  <c r="U382" i="46" s="1"/>
  <c r="Q54" i="46"/>
  <c r="U54" i="46" s="1"/>
  <c r="B52" i="46"/>
  <c r="Q12" i="46"/>
  <c r="B10" i="46"/>
  <c r="A40" i="8"/>
  <c r="A40" i="43" s="1"/>
  <c r="D232" i="1"/>
  <c r="U12" i="46" l="1"/>
  <c r="B370" i="46"/>
  <c r="B87" i="46"/>
  <c r="Q562" i="46"/>
  <c r="U562" i="46" s="1"/>
  <c r="Q93" i="46"/>
  <c r="U93" i="46" s="1"/>
  <c r="Q1182" i="46"/>
  <c r="U1182" i="46" s="1"/>
  <c r="B40" i="8"/>
  <c r="B40" i="43" s="1"/>
  <c r="D87" i="1" l="1"/>
  <c r="D79" i="1"/>
  <c r="D481" i="8" l="1"/>
  <c r="D374" i="8"/>
  <c r="D287" i="8"/>
  <c r="D160" i="8"/>
  <c r="D141" i="8"/>
  <c r="D128" i="8"/>
  <c r="D105" i="8"/>
  <c r="D94" i="8"/>
  <c r="A16" i="8" l="1"/>
  <c r="A16" i="43" s="1"/>
  <c r="A14" i="8"/>
  <c r="A14" i="43" s="1"/>
  <c r="A12" i="8"/>
  <c r="A12" i="43" s="1"/>
  <c r="A10" i="8"/>
  <c r="A10" i="43" s="1"/>
  <c r="A8" i="8"/>
  <c r="A8" i="43" s="1"/>
  <c r="E58" i="1" l="1"/>
  <c r="E32" i="1"/>
  <c r="E31" i="1"/>
  <c r="E30" i="1"/>
  <c r="E21" i="1"/>
  <c r="A5" i="1"/>
  <c r="A5" i="52" s="1"/>
  <c r="A4" i="1"/>
  <c r="A4" i="52" s="1"/>
  <c r="A3" i="1"/>
  <c r="A3" i="52" s="1"/>
  <c r="A2" i="1"/>
  <c r="A2" i="52" s="1"/>
  <c r="G1" i="1"/>
  <c r="B10" i="8" l="1"/>
  <c r="B10" i="43" s="1"/>
  <c r="B14" i="8"/>
  <c r="B14" i="43" s="1"/>
  <c r="B8" i="8"/>
  <c r="B8" i="43" s="1"/>
  <c r="B12" i="8"/>
  <c r="B12" i="43" s="1"/>
  <c r="B16" i="8"/>
  <c r="B16" i="43" s="1"/>
  <c r="H96" i="1" l="1"/>
  <c r="H19" i="1" l="1"/>
  <c r="D8" i="8" l="1"/>
  <c r="D8" i="43" l="1"/>
  <c r="H30" i="1"/>
  <c r="M9" i="43" l="1"/>
  <c r="E9" i="43"/>
  <c r="K9" i="43"/>
  <c r="J9" i="43"/>
  <c r="G9" i="43"/>
  <c r="L9" i="43"/>
  <c r="I9" i="43"/>
  <c r="H9" i="43"/>
  <c r="N9" i="43"/>
  <c r="F9" i="43"/>
  <c r="P9" i="43" l="1"/>
  <c r="Q9" i="43" s="1"/>
  <c r="D10" i="8" l="1"/>
  <c r="D10" i="43" l="1"/>
  <c r="I11" i="43" l="1"/>
  <c r="G11" i="43"/>
  <c r="H11" i="43"/>
  <c r="N11" i="43"/>
  <c r="F11" i="43"/>
  <c r="K11" i="43"/>
  <c r="M11" i="43"/>
  <c r="E11" i="43"/>
  <c r="L11" i="43"/>
  <c r="J11" i="43"/>
  <c r="P11" i="43" l="1"/>
  <c r="Q11" i="43" s="1"/>
  <c r="H79" i="1" l="1"/>
  <c r="P592" i="46" l="1"/>
  <c r="V592" i="46" l="1"/>
  <c r="V8" i="46" s="1"/>
  <c r="U592" i="46"/>
  <c r="Q571" i="46"/>
  <c r="U571" i="46" s="1"/>
  <c r="J2" i="1" l="1"/>
  <c r="H87" i="1" l="1"/>
  <c r="B1180" i="46" l="1"/>
  <c r="B273" i="46"/>
  <c r="D22" i="8" l="1"/>
  <c r="B159" i="46"/>
  <c r="D24" i="8"/>
  <c r="D18" i="8"/>
  <c r="D14" i="8"/>
  <c r="D16" i="8"/>
  <c r="D16" i="43" l="1"/>
  <c r="N17" i="43" s="1"/>
  <c r="D14" i="43"/>
  <c r="G15" i="43" s="1"/>
  <c r="D18" i="43"/>
  <c r="N19" i="43" s="1"/>
  <c r="D24" i="43"/>
  <c r="M25" i="43" s="1"/>
  <c r="D22" i="43"/>
  <c r="K23" i="43" s="1"/>
  <c r="H58" i="1"/>
  <c r="D12" i="8" s="1"/>
  <c r="H232" i="1"/>
  <c r="M15" i="43" l="1"/>
  <c r="M17" i="43"/>
  <c r="N15" i="43"/>
  <c r="E15" i="43"/>
  <c r="F15" i="43"/>
  <c r="K15" i="43"/>
  <c r="I15" i="43"/>
  <c r="K25" i="43"/>
  <c r="G25" i="43"/>
  <c r="N25" i="43"/>
  <c r="I25" i="43"/>
  <c r="F25" i="43"/>
  <c r="H19" i="43"/>
  <c r="G23" i="43"/>
  <c r="E17" i="43"/>
  <c r="L19" i="43"/>
  <c r="M23" i="43"/>
  <c r="J25" i="43"/>
  <c r="H25" i="43"/>
  <c r="H15" i="43"/>
  <c r="L15" i="43"/>
  <c r="L17" i="43"/>
  <c r="E25" i="43"/>
  <c r="L25" i="43"/>
  <c r="J15" i="43"/>
  <c r="G17" i="43"/>
  <c r="J17" i="43"/>
  <c r="F19" i="43"/>
  <c r="K19" i="43"/>
  <c r="E19" i="43"/>
  <c r="I23" i="43"/>
  <c r="L23" i="43"/>
  <c r="E23" i="43"/>
  <c r="H17" i="43"/>
  <c r="F17" i="43"/>
  <c r="G19" i="43"/>
  <c r="J19" i="43"/>
  <c r="I19" i="43"/>
  <c r="J23" i="43"/>
  <c r="N23" i="43"/>
  <c r="F23" i="43"/>
  <c r="I17" i="43"/>
  <c r="K17" i="43"/>
  <c r="M19" i="43"/>
  <c r="H23" i="43"/>
  <c r="D12" i="43"/>
  <c r="N13" i="43" s="1"/>
  <c r="B1089" i="46"/>
  <c r="Q1028" i="46"/>
  <c r="U1028" i="46" s="1"/>
  <c r="B1026" i="46"/>
  <c r="Q1091" i="46"/>
  <c r="U1091" i="46" s="1"/>
  <c r="P25" i="43" l="1"/>
  <c r="Q25" i="43" s="1"/>
  <c r="P19" i="43"/>
  <c r="Q19" i="43" s="1"/>
  <c r="P15" i="43"/>
  <c r="Q15" i="43" s="1"/>
  <c r="P17" i="43"/>
  <c r="Q17" i="43" s="1"/>
  <c r="P23" i="43"/>
  <c r="Q23" i="43" s="1"/>
  <c r="G13" i="43"/>
  <c r="I13" i="43"/>
  <c r="K13" i="43"/>
  <c r="M13" i="43"/>
  <c r="E13" i="43"/>
  <c r="L13" i="43"/>
  <c r="F13" i="43"/>
  <c r="J13" i="43"/>
  <c r="H13" i="43"/>
  <c r="P13" i="43" l="1"/>
  <c r="Q13" i="43" s="1"/>
  <c r="Q745" i="46" l="1"/>
  <c r="U745" i="46" s="1"/>
  <c r="Q1073" i="46"/>
  <c r="U1073" i="46" s="1"/>
  <c r="Q1057" i="46"/>
  <c r="U1057" i="46" s="1"/>
  <c r="Q1115" i="46"/>
  <c r="U1115" i="46" s="1"/>
  <c r="B799" i="46"/>
  <c r="B772" i="46"/>
  <c r="B885" i="46"/>
  <c r="Q775" i="46"/>
  <c r="U775" i="46" s="1"/>
  <c r="Q895" i="46"/>
  <c r="U895" i="46" s="1"/>
  <c r="B1071" i="46"/>
  <c r="Q848" i="46"/>
  <c r="U848" i="46" s="1"/>
  <c r="B1067" i="46"/>
  <c r="Q737" i="46"/>
  <c r="U737" i="46" s="1"/>
  <c r="B1113" i="46"/>
  <c r="B974" i="46"/>
  <c r="B788" i="46"/>
  <c r="B906" i="46"/>
  <c r="B777" i="46"/>
  <c r="B735" i="46"/>
  <c r="B1055" i="46"/>
  <c r="B947" i="46"/>
  <c r="B1080" i="46"/>
  <c r="Q887" i="46"/>
  <c r="U887" i="46" s="1"/>
  <c r="Q891" i="46"/>
  <c r="U891" i="46" s="1"/>
  <c r="Q786" i="46"/>
  <c r="U786" i="46" s="1"/>
  <c r="B833" i="46"/>
  <c r="Q1086" i="46"/>
  <c r="U1086" i="46" s="1"/>
  <c r="Q977" i="46"/>
  <c r="U977" i="46" s="1"/>
  <c r="Q1069" i="46"/>
  <c r="U1069" i="46" s="1"/>
  <c r="Q1111" i="46"/>
  <c r="U1111" i="46" s="1"/>
  <c r="B893" i="46"/>
  <c r="B889" i="46"/>
  <c r="Q1082" i="46"/>
  <c r="U1082" i="46" s="1"/>
  <c r="Q797" i="46"/>
  <c r="U797" i="46" s="1"/>
  <c r="Q1053" i="46"/>
  <c r="U1053" i="46" s="1"/>
  <c r="B743" i="46"/>
  <c r="B1084" i="46"/>
  <c r="Q831" i="46"/>
  <c r="U831" i="46" s="1"/>
  <c r="B1051" i="46"/>
  <c r="B821" i="46"/>
  <c r="Q733" i="46"/>
  <c r="B1109" i="46"/>
  <c r="Q779" i="46"/>
  <c r="U779" i="46" s="1"/>
  <c r="Q908" i="46"/>
  <c r="U908" i="46" s="1"/>
  <c r="B781" i="46"/>
  <c r="Q819" i="46"/>
  <c r="U819" i="46" s="1"/>
  <c r="Q949" i="46"/>
  <c r="U949" i="46" s="1"/>
  <c r="U733" i="46" l="1"/>
  <c r="Q904" i="46"/>
  <c r="U904" i="46" s="1"/>
  <c r="Q883" i="46"/>
  <c r="U883" i="46" s="1"/>
  <c r="B731" i="46"/>
  <c r="B902" i="46"/>
  <c r="B881" i="46"/>
  <c r="B1022" i="46"/>
  <c r="D40" i="8" l="1"/>
  <c r="Q1024" i="46"/>
  <c r="U1024" i="46" l="1"/>
  <c r="D40" i="43"/>
  <c r="J4" i="1"/>
  <c r="N4" i="1" s="1"/>
  <c r="G41" i="43" l="1"/>
  <c r="H41" i="43"/>
  <c r="I41" i="43"/>
  <c r="K41" i="43"/>
  <c r="M41" i="43"/>
  <c r="F41" i="43"/>
  <c r="J41" i="43"/>
  <c r="E41" i="43"/>
  <c r="L41" i="43"/>
  <c r="N41" i="43"/>
  <c r="J3" i="1"/>
  <c r="U8" i="46"/>
  <c r="P41" i="43" l="1"/>
  <c r="Q41" i="43" s="1"/>
  <c r="N2" i="1"/>
  <c r="K2" i="1"/>
  <c r="N3" i="1"/>
  <c r="U5" i="46"/>
  <c r="U7" i="46"/>
  <c r="H171" i="1" l="1"/>
  <c r="H147" i="1" l="1"/>
  <c r="D34" i="8" s="1"/>
  <c r="D34" i="43" l="1"/>
  <c r="J35" i="43" s="1"/>
  <c r="H141" i="1"/>
  <c r="D32" i="8" s="1"/>
  <c r="N35" i="43" l="1"/>
  <c r="H35" i="43"/>
  <c r="E35" i="43"/>
  <c r="G35" i="43"/>
  <c r="L35" i="43"/>
  <c r="I35" i="43"/>
  <c r="M35" i="43"/>
  <c r="F35" i="43"/>
  <c r="K35" i="43"/>
  <c r="D32" i="43"/>
  <c r="H33" i="43" s="1"/>
  <c r="D30" i="8"/>
  <c r="H117" i="1"/>
  <c r="D26" i="8" s="1"/>
  <c r="H128" i="1"/>
  <c r="D28" i="8" s="1"/>
  <c r="N33" i="43" l="1"/>
  <c r="G33" i="43"/>
  <c r="J33" i="43"/>
  <c r="L33" i="43"/>
  <c r="F33" i="43"/>
  <c r="K33" i="43"/>
  <c r="M33" i="43"/>
  <c r="E33" i="43"/>
  <c r="I33" i="43"/>
  <c r="P35" i="43"/>
  <c r="Q35" i="43" s="1"/>
  <c r="D28" i="43"/>
  <c r="M29" i="43" s="1"/>
  <c r="D30" i="43"/>
  <c r="N31" i="43" s="1"/>
  <c r="D26" i="43"/>
  <c r="L27" i="43" s="1"/>
  <c r="P33" i="43" l="1"/>
  <c r="Q33" i="43" s="1"/>
  <c r="F29" i="43"/>
  <c r="I29" i="43"/>
  <c r="K31" i="43"/>
  <c r="J29" i="43"/>
  <c r="E29" i="43"/>
  <c r="H29" i="43"/>
  <c r="N29" i="43"/>
  <c r="K29" i="43"/>
  <c r="G29" i="43"/>
  <c r="L29" i="43"/>
  <c r="E31" i="43"/>
  <c r="L31" i="43"/>
  <c r="F31" i="43"/>
  <c r="H31" i="43"/>
  <c r="G31" i="43"/>
  <c r="M31" i="43"/>
  <c r="J31" i="43"/>
  <c r="I31" i="43"/>
  <c r="G27" i="43"/>
  <c r="M27" i="43"/>
  <c r="K27" i="43"/>
  <c r="H27" i="43"/>
  <c r="F27" i="43"/>
  <c r="J27" i="43"/>
  <c r="I27" i="43"/>
  <c r="N27" i="43"/>
  <c r="E27" i="43"/>
  <c r="P29" i="43" l="1"/>
  <c r="Q29" i="43" s="1"/>
  <c r="P31" i="43"/>
  <c r="Q31" i="43" s="1"/>
  <c r="P27" i="43"/>
  <c r="Q27" i="43" s="1"/>
  <c r="H216" i="1" l="1"/>
  <c r="D36" i="8" s="1"/>
  <c r="H217" i="1" l="1"/>
  <c r="D36" i="43"/>
  <c r="D20" i="8" l="1"/>
  <c r="M37" i="43"/>
  <c r="F37" i="43"/>
  <c r="L37" i="43"/>
  <c r="G37" i="43"/>
  <c r="I37" i="43"/>
  <c r="H37" i="43"/>
  <c r="K37" i="43"/>
  <c r="N37" i="43"/>
  <c r="E37" i="43"/>
  <c r="J37" i="43"/>
  <c r="P37" i="43" l="1"/>
  <c r="Q37" i="43" s="1"/>
  <c r="H228" i="1" l="1"/>
  <c r="H238" i="1" s="1"/>
  <c r="D38" i="8" l="1"/>
  <c r="H234" i="1"/>
  <c r="H250" i="1" s="1"/>
  <c r="D38" i="43" l="1"/>
  <c r="E39" i="43" s="1"/>
  <c r="E44" i="43" s="1"/>
  <c r="E45" i="43" s="1"/>
  <c r="C42" i="8"/>
  <c r="H242" i="1"/>
  <c r="H243" i="1" s="1"/>
  <c r="H239" i="1"/>
  <c r="D48" i="8"/>
  <c r="H247" i="1"/>
  <c r="L39" i="43" l="1"/>
  <c r="L44" i="43" s="1"/>
  <c r="N39" i="43"/>
  <c r="H39" i="43"/>
  <c r="H44" i="43" s="1"/>
  <c r="J39" i="43"/>
  <c r="J44" i="43" s="1"/>
  <c r="K39" i="43"/>
  <c r="K44" i="43" s="1"/>
  <c r="F39" i="43"/>
  <c r="F44" i="43" s="1"/>
  <c r="D42" i="43"/>
  <c r="E42" i="43" s="1"/>
  <c r="E43" i="43" s="1"/>
  <c r="G39" i="43"/>
  <c r="G44" i="43" s="1"/>
  <c r="I39" i="43"/>
  <c r="I44" i="43" s="1"/>
  <c r="G148" i="52"/>
  <c r="H148" i="52" s="1"/>
  <c r="C45" i="8"/>
  <c r="C46" i="8"/>
  <c r="M39" i="43"/>
  <c r="M44" i="43" s="1"/>
  <c r="C22" i="8"/>
  <c r="C14" i="8"/>
  <c r="C18" i="8"/>
  <c r="C10" i="8"/>
  <c r="C26" i="8"/>
  <c r="C8" i="8"/>
  <c r="C32" i="8"/>
  <c r="C34" i="8"/>
  <c r="C28" i="8"/>
  <c r="C12" i="8"/>
  <c r="C30" i="8"/>
  <c r="C36" i="8"/>
  <c r="C16" i="8"/>
  <c r="C40" i="8"/>
  <c r="C24" i="8"/>
  <c r="C20" i="8"/>
  <c r="C38" i="8"/>
  <c r="D49" i="8"/>
  <c r="H42" i="43" l="1"/>
  <c r="K42" i="43"/>
  <c r="G42" i="43"/>
  <c r="N42" i="43"/>
  <c r="N43" i="43" s="1"/>
  <c r="M42" i="43"/>
  <c r="I42" i="43"/>
  <c r="L42" i="43"/>
  <c r="J42" i="43"/>
  <c r="F42" i="43"/>
  <c r="F43" i="43" s="1"/>
  <c r="P39" i="43"/>
  <c r="Q39" i="43" s="1"/>
  <c r="F45" i="43"/>
  <c r="G45" i="43" s="1"/>
  <c r="G43" i="43" l="1"/>
  <c r="H43" i="43" s="1"/>
  <c r="I43" i="43" s="1"/>
  <c r="J43" i="43" s="1"/>
  <c r="K43" i="43" s="1"/>
  <c r="L43" i="43" s="1"/>
  <c r="M43" i="43" s="1"/>
  <c r="H45" i="43"/>
  <c r="I45" i="43" s="1"/>
  <c r="J45" i="43" s="1"/>
  <c r="K45" i="43" s="1"/>
  <c r="L45" i="43" s="1"/>
  <c r="M45" i="43" s="1"/>
  <c r="N45" i="43" s="1"/>
  <c r="P42" i="43" s="1"/>
  <c r="Q42" i="43" s="1"/>
</calcChain>
</file>

<file path=xl/sharedStrings.xml><?xml version="1.0" encoding="utf-8"?>
<sst xmlns="http://schemas.openxmlformats.org/spreadsheetml/2006/main" count="53646" uniqueCount="30537">
  <si>
    <t>BDI:</t>
  </si>
  <si>
    <t>ITEM</t>
  </si>
  <si>
    <t>CÓDIGO</t>
  </si>
  <si>
    <t>ORGÃO</t>
  </si>
  <si>
    <t>DESCRIÇÃO SERVIÇO</t>
  </si>
  <si>
    <t>m</t>
  </si>
  <si>
    <t>Reservatório de fibra de vidro de 1000 L, incl. suporte em madeira de 7x12cm, elevado de 4m</t>
  </si>
  <si>
    <t>SERVIÇOS PRELIMINARES</t>
  </si>
  <si>
    <t>t</t>
  </si>
  <si>
    <t xml:space="preserve"> </t>
  </si>
  <si>
    <t>Reaterro com areia, tudo incluído, em Vias Urbanas</t>
  </si>
  <si>
    <t>06</t>
  </si>
  <si>
    <t>Remoção de meio fio em Vias Urbanas</t>
  </si>
  <si>
    <t>TOTAL GERAL</t>
  </si>
  <si>
    <t>TOTAL</t>
  </si>
  <si>
    <t>QUANTIDADE</t>
  </si>
  <si>
    <t>CRONOGRAMA FÍSICO-FINANCEIRO</t>
  </si>
  <si>
    <t>DESCRIÇÃO</t>
  </si>
  <si>
    <t xml:space="preserve">Físico (%) </t>
  </si>
  <si>
    <t>Financeiro (R$)</t>
  </si>
  <si>
    <t>Total Parcial (%)</t>
  </si>
  <si>
    <t>Total Acumulado (%)</t>
  </si>
  <si>
    <t>Total Financeiro (R$)</t>
  </si>
  <si>
    <t>Total Acumulado (R$)</t>
  </si>
  <si>
    <t>PLANILHA ORÇAMENTÁRIA</t>
  </si>
  <si>
    <t>07</t>
  </si>
  <si>
    <t>Sinalização vertical com chapa em esmalte sintético</t>
  </si>
  <si>
    <t>RESUMO DE ORÇAMENTO</t>
  </si>
  <si>
    <t>03</t>
  </si>
  <si>
    <t>02</t>
  </si>
  <si>
    <t>01</t>
  </si>
  <si>
    <t>CONSULTORIA:</t>
  </si>
  <si>
    <t>Custo Unitário</t>
  </si>
  <si>
    <t>Com BDI</t>
  </si>
  <si>
    <t>Sem BDI</t>
  </si>
  <si>
    <t>VALORES (R$)</t>
  </si>
  <si>
    <t>Não imprimir</t>
  </si>
  <si>
    <t>BDI</t>
  </si>
  <si>
    <t>UNIDADE</t>
  </si>
  <si>
    <t>UNITÁRIO</t>
  </si>
  <si>
    <t>CUSTO (R$)</t>
  </si>
  <si>
    <t>POSIÇÃO</t>
  </si>
  <si>
    <t>ESTACA</t>
  </si>
  <si>
    <t>INICIAL</t>
  </si>
  <si>
    <t>FINAL</t>
  </si>
  <si>
    <t>EXTENSÃO
(m)</t>
  </si>
  <si>
    <t>LARGURA
(m)</t>
  </si>
  <si>
    <t>ÁREA
(m²)</t>
  </si>
  <si>
    <t>VOLUME
(m³)</t>
  </si>
  <si>
    <t>PROF.
(m)</t>
  </si>
  <si>
    <t>CONFERÊNCIA</t>
  </si>
  <si>
    <t>%</t>
  </si>
  <si>
    <t>Conferência link das quantidades</t>
  </si>
  <si>
    <t>Transporte</t>
  </si>
  <si>
    <t>XP</t>
  </si>
  <si>
    <t>XR</t>
  </si>
  <si>
    <t>Origem</t>
  </si>
  <si>
    <t>Destino</t>
  </si>
  <si>
    <t>DEMOLIÇÕES E RETIRADAS</t>
  </si>
  <si>
    <t>Remoção de pavimentação poliédrica em Vias Urbanas</t>
  </si>
  <si>
    <t>Demolição mecânica de concreto em Vias Urbanas</t>
  </si>
  <si>
    <t>Destocamento de árvores com diâmetro de 15 a 30 cm, com trator de esteira</t>
  </si>
  <si>
    <t>Base de brita graduada, inclusive fornecimento, exclusive transporte da brita em Vias Urbanas</t>
  </si>
  <si>
    <t>Bicicletário em tubo de ferro galvanizado 1" e ferro liso 1/2", inclusive pintura, conforme projeto padrão SEDU</t>
  </si>
  <si>
    <t>QUANT.</t>
  </si>
  <si>
    <t>PAISAGISMO</t>
  </si>
  <si>
    <t>Demolição e remoção de pavimento asfáltico em Vias Urbanas</t>
  </si>
  <si>
    <t>08</t>
  </si>
  <si>
    <t>Poste de iluminação urbana com luminária tipo chapeú chinês</t>
  </si>
  <si>
    <t>Remanejamento de ligação e religação de redes de esgoto, em Vias Urbanas</t>
  </si>
  <si>
    <t>Sub-base de brita graduada, inclusive fornecimento e transporte da brita em Vias Urbanas</t>
  </si>
  <si>
    <t>Bota-fora</t>
  </si>
  <si>
    <t>Diferença</t>
  </si>
  <si>
    <t>Conferência da soma</t>
  </si>
  <si>
    <t>Código</t>
  </si>
  <si>
    <t>Serviço</t>
  </si>
  <si>
    <t>Unidade</t>
  </si>
  <si>
    <t>Carga de material de 1ª categoria</t>
  </si>
  <si>
    <t>Carga de material de 2ª categoria (solo, areia, brita, excl. rocha escavada)</t>
  </si>
  <si>
    <t>Carga de material de 3ª categoria (rocha)</t>
  </si>
  <si>
    <t>Compactação de aterros em rocha</t>
  </si>
  <si>
    <t>Compactação de aterros 100% P.I.</t>
  </si>
  <si>
    <t>Compactação de aterros 100% PN</t>
  </si>
  <si>
    <t>Decapagem de pedreira, 1ª categoria, com escavadeira</t>
  </si>
  <si>
    <t>Decapagem de pedreira, 1ª categoria, com trator de esteiras</t>
  </si>
  <si>
    <t>Demolição de material de 3ª categoria com fio diamantado</t>
  </si>
  <si>
    <t>Desmonte de rocha</t>
  </si>
  <si>
    <t>Escalonamento de taludes com escavadeira</t>
  </si>
  <si>
    <t>Escalonamento de taludes, com trator de esteiras</t>
  </si>
  <si>
    <t>Escavação e carga de material de barreira (remoção)</t>
  </si>
  <si>
    <t>Escavação e carga de material de 1ª categoria com escavadeira</t>
  </si>
  <si>
    <t>Escavação e carga de material de 1ª categoria, com trator de esteira e pá carregadeira</t>
  </si>
  <si>
    <t>Escavação e carga de material de 2ª categoria com escavadeira</t>
  </si>
  <si>
    <t>Escavação e carga de material de 2ª categoria, com trator de esteira e pá carregadeira</t>
  </si>
  <si>
    <t>Escavação e carga de material de 3ª categoria (fogo controlado)</t>
  </si>
  <si>
    <t>Escavação e carga de material de 3ª categoria (H bancada &gt;1,0 m)</t>
  </si>
  <si>
    <t>Espalhamento / regularização / compactação de material em bota-fora</t>
  </si>
  <si>
    <t>Espalhamento de material de 1ª categoria com motoniveladora</t>
  </si>
  <si>
    <t>Espalhamento de material de 1ª categoria com trator de esteiras</t>
  </si>
  <si>
    <t>Fragmentação de rocha (fogacheamento)</t>
  </si>
  <si>
    <t>Limpeza de acostamento</t>
  </si>
  <si>
    <t>Limpeza, desmatamento e destocamento de jazida com remoçao 15 cm solo orgânico</t>
  </si>
  <si>
    <t>Pré-fissuramento de taludes de rocha</t>
  </si>
  <si>
    <t>Remoção de solos moles, incluindo carregamento mecânico com escavadeira hidráulica</t>
  </si>
  <si>
    <t>Roçada mecânica</t>
  </si>
  <si>
    <t>Transporte horizontal com trator de lâmina de material de 1ª cat. DMTaté 50m</t>
  </si>
  <si>
    <t>Base com mistura de Saibro, Argila e Brita, 45%, 15% e 40%, exclusive transporte</t>
  </si>
  <si>
    <t>Base com mistura de solo 80% e areia 20%, inclusive transporte da areia</t>
  </si>
  <si>
    <t>Base de brita graduada, inclusive fornecimento e transporte da brita</t>
  </si>
  <si>
    <t>Base de brita graduada, inclusive fornecimento, exclusive transporte da brita</t>
  </si>
  <si>
    <t>Base de brita 1, inclusive fornecimento, exclusive transporte da brita</t>
  </si>
  <si>
    <t>Base de escória de aciaria, inclusive fornecimento e transporte da escória</t>
  </si>
  <si>
    <t>Base de solo brita, 40% em peso, inclusive fornecimento, exclusive transporte da brita</t>
  </si>
  <si>
    <t>Base de solo brita, 50% em peso, inclusive fornecimento, exclusive transporte da brita</t>
  </si>
  <si>
    <t>Base de solo brita, 70% em peso, inclusive fornecimento, exclusive transporte da brita</t>
  </si>
  <si>
    <t>Base de solo brita, 80% em peso, inclusive fornecimento e transporte da brita</t>
  </si>
  <si>
    <t>Base solo brita, 20% em peso, inclusive fornecimento e transporte da brita</t>
  </si>
  <si>
    <t>Base solo brita, 50% em peso, inclusive fornecimento e transporte da brita</t>
  </si>
  <si>
    <t>Base solo brita, 70% em peso, inclusive fornecimento e transporte da brita</t>
  </si>
  <si>
    <t>Base solo brita, 80% em peso, inclusive fornecimento, exclusive transporte da brita</t>
  </si>
  <si>
    <t>Capa selante (emulsão e areia) inclusive fornecimento e transporte comercial da emulsão</t>
  </si>
  <si>
    <t>CBUQ (camada pronta - capa) exclusive fornecimento e transportes do CAP e massa</t>
  </si>
  <si>
    <t>CBUQ (massa fina - faixa"D") exclusive fornecimento do CAP e transp.de todos os materiais</t>
  </si>
  <si>
    <t>Demolição e remoção de pavimento asfáltico</t>
  </si>
  <si>
    <t>Estabilização granulométrica de solo s/ mistura 100% P.I.</t>
  </si>
  <si>
    <t>Estabilização granulométrica de solo s/ mistura 100% P.M.</t>
  </si>
  <si>
    <t>Estabilização granulométrica de solos c/ mistura na pista 100 % P.I.</t>
  </si>
  <si>
    <t>Fresagem de pavimento asfáltico a frio, esp. até 15cm, exclusive transporte de materiais</t>
  </si>
  <si>
    <t>Imprimação exclusive fornecimento e transporte comercial do material betuminoso</t>
  </si>
  <si>
    <t>Imprimação inclusive fornecimento e transporte comercial do material betuminoso</t>
  </si>
  <si>
    <t>Lama asfáltica (faixa I - ISSA) exclusive fornecimento e transporte comercial da emulsão</t>
  </si>
  <si>
    <t>Lama asfáltica (faixa I - ISSA) inclusive fornecimento e transporte comercial da emulsão</t>
  </si>
  <si>
    <t>Lama asfáltica (faixa II - ISSA) exclusive fornecimento e transporte comercial da emulsão</t>
  </si>
  <si>
    <t>Lama asfáltica (faixa II - ISSA) inclusive fornecimento e transporte comercial da emulsão</t>
  </si>
  <si>
    <t>Lama asfáltica (faixa III - ISSA) exclusive fornecimento e transporte comercial da emulsão</t>
  </si>
  <si>
    <t>Lama asfáltica (faixa III - ISSA) inclusive fornecimento e transporte comercial da emulsão</t>
  </si>
  <si>
    <t>Lama asfáltica (faixa IV - ISSA) exclusive fornecimento e transporte comercial da emulsão</t>
  </si>
  <si>
    <t>Lama asfáltica (faixa IV - ISSA) inclusive fornecimento e transporte comercial da emulsão</t>
  </si>
  <si>
    <t>Meio fio (assentamento), inclusive caiação</t>
  </si>
  <si>
    <t>Obturação de buracos c/ CBUQ inclusive fornecimento e transporte dos materiais betuminosos</t>
  </si>
  <si>
    <t>Obturação de buracos c/ PMF exclusive fornecimento e transporte comercial da emulsão</t>
  </si>
  <si>
    <t>Obturação de buracos c/ PMF exclusive fornecimento e transporte dos materiais betuminosos</t>
  </si>
  <si>
    <t>Obturação de buracos c/ PMF inclusive fornecimento e transporte comercial da emulsão</t>
  </si>
  <si>
    <t>Obturação de buracos c/ PMF inclusive fornecimento e transporte dos materiais betuminosos</t>
  </si>
  <si>
    <t>Pintura de ligação exclusive fornecimento e transporte comercial do material betuminoso</t>
  </si>
  <si>
    <t>Pintura de ligação inclusive fornecimento e transporte comercial do material betuminoso</t>
  </si>
  <si>
    <t>PMF (massa asfáltica) exclusive fornecimento e transporte comercial da emulsão</t>
  </si>
  <si>
    <t>PMF (massa asfáltica) inclusive fornecimento e transporte comercial da emulsão</t>
  </si>
  <si>
    <t>Pó de pedra, fornecimento</t>
  </si>
  <si>
    <t>Produção de brita no canteiro, exclusive o desmonte e fragmentação de rocha</t>
  </si>
  <si>
    <t>Reciclagem de pavimento (Base existente + CBUQ) sem adição de materiais</t>
  </si>
  <si>
    <t>Reciclagem de pavimento (Base existente + T.S.D.) sem adição de materiais</t>
  </si>
  <si>
    <t>Recuperação de base de acostamento exclusive transporte do material (solo)</t>
  </si>
  <si>
    <t>Recuperação de base de acostamentos, inclusive fornecimento e transporte da brita</t>
  </si>
  <si>
    <t>Reforço do sub leito 100% P.I.</t>
  </si>
  <si>
    <t>Remoção de capa asfáltica em TSS, TSD, ou TST exclusive transporte</t>
  </si>
  <si>
    <t>Remoção de meio fio</t>
  </si>
  <si>
    <t>Remoção de pavimentação poliédrica</t>
  </si>
  <si>
    <t>Remoção e reassentamento de blocos de concreto, inclusive perdas</t>
  </si>
  <si>
    <t>Revestimento em estradas vicinais (saibro)</t>
  </si>
  <si>
    <t>Revestimento primário, espalhamento e compactação (espessura até 0,15m)</t>
  </si>
  <si>
    <t>Sub-base c/ mistura de solo 80% e areia 20%, inclusive transporte da areia</t>
  </si>
  <si>
    <t>Sub-base de brita graduada, inclusive fornecimento e transporte da brita</t>
  </si>
  <si>
    <t>Sub-base de brita graduada, inclusive fornecimento, exclusive transporte da brita</t>
  </si>
  <si>
    <t>Sub-base de brita 1, inclusive fornecimento, exclusive transporte da brita</t>
  </si>
  <si>
    <t>Sub-base de escória de aciaria, inclusive fornecimento e transporte da escória</t>
  </si>
  <si>
    <t>Sub-base de solo brita, 50% em peso, inclusive fornecimento, exclusive transporte da brita</t>
  </si>
  <si>
    <t>Sub-base solo brita, 20% em peso, inclusive fornecimento e transporte da brita.</t>
  </si>
  <si>
    <t>Sub-base solo brita, 30% em peso, inclusive fornecimento e transporte da brita</t>
  </si>
  <si>
    <t>Sub-base solo brita, 50% em peso, inclusive fornecimento e transporte da brita</t>
  </si>
  <si>
    <t>Sub-base solo brita, 70% em peso, inclusive fornecimento e transporte da brita</t>
  </si>
  <si>
    <t>T.S.B.S. inclusive fornecimento e transporte comercial dos materiais e lavagem da brita</t>
  </si>
  <si>
    <t>Aço CA-25, fornecimento, dobragem e colocação nas formas</t>
  </si>
  <si>
    <t>kg</t>
  </si>
  <si>
    <t>Aluguel mensal de escoramento tubular com tubos metálicos com até 10 metros de altura</t>
  </si>
  <si>
    <t>Alvenaria de pedra de mão (junta seca), inclusive transporte da pedra</t>
  </si>
  <si>
    <t>Andaime de madeira para altura até 7 m, compreendendo montagem e desmontagem</t>
  </si>
  <si>
    <t>Andaime suspenso em madeira, inclusive montagem e desmontagem</t>
  </si>
  <si>
    <t>Apicoamento manual de superfície de concreto</t>
  </si>
  <si>
    <t>Apiloamento manual</t>
  </si>
  <si>
    <t>Argamassa cimento e areia traço 1:4, tudo incluído</t>
  </si>
  <si>
    <t>Argamassa cimento (nata), inclusive transporte de cimento</t>
  </si>
  <si>
    <t>Argamassa de cimento e areia, traço 1:4, consumo de cimento 400 kg/m³</t>
  </si>
  <si>
    <t>Aterro com areia, exceto fornecimento da areia</t>
  </si>
  <si>
    <t>Berço de concreto ciclópico para BDTC diâmetro 0,60 m</t>
  </si>
  <si>
    <t>Berço de concreto ciclópico para BDTC diâmetro 0,80 m</t>
  </si>
  <si>
    <t>Berço de concreto ciclópico para BDTC diâmetro 1,00 m</t>
  </si>
  <si>
    <t>Berço de concreto ciclópico para BDTC diâmetro 1,20 m</t>
  </si>
  <si>
    <t>Berço de concreto ciclópico para BDTC diâmetro 1,50 m</t>
  </si>
  <si>
    <t>Berço de concreto ciclópico para BSTC diâmetro 0,40 m</t>
  </si>
  <si>
    <t>Berço de concreto ciclópico para BSTC diâmetro 0,60 m</t>
  </si>
  <si>
    <t>Berço de concreto ciclópico para BSTC diâmetro 0,80 m</t>
  </si>
  <si>
    <t>Berço de concreto ciclópico para BSTC diâmetro 1,00 m</t>
  </si>
  <si>
    <t>Berço de concreto ciclópico para BSTC diâmetro 1,20 m</t>
  </si>
  <si>
    <t>Berço de concreto ciclópico para BSTC diâmetro 1,50 m</t>
  </si>
  <si>
    <t>Berço de concreto ciclópico para BTTC diâmetro 0,60 m</t>
  </si>
  <si>
    <t>Berço de concreto ciclópico para BTTC diâmetro 0,80 m</t>
  </si>
  <si>
    <t>Berço de concreto ciclópico para BTTC diâmetro 1,00 m</t>
  </si>
  <si>
    <t>Berço de concreto ciclópico para BTTC diâmetro 1,20 m</t>
  </si>
  <si>
    <t>Berço de concreto ciclópico para BTTC diâmetro 1,50 m</t>
  </si>
  <si>
    <t>Boca de BDCC 1,50 x 1,50 m projeto DNIT</t>
  </si>
  <si>
    <t>Boca de BDCC 2,00 x 1,20 m conforme projeto</t>
  </si>
  <si>
    <t>Boca de BDCC 2,00 x 2,00 m projeto DNIT</t>
  </si>
  <si>
    <t>Boca de BDCC 2,00 x 3,00 m projeto DNIT</t>
  </si>
  <si>
    <t>Boca de BDCC 2,50 x 2,00 m conforme projeto</t>
  </si>
  <si>
    <t>Boca de BDCC 2,50 x 2,50 m projeto DNIT</t>
  </si>
  <si>
    <t>Boca de BDCC 2,50 x 3,00 m projeto DNIT</t>
  </si>
  <si>
    <t>Boca de BDCC 3,00 x 3,00 m projeto DNIT</t>
  </si>
  <si>
    <t>Boca de BSCC 1,50 x 1,50 m projeto DNIT</t>
  </si>
  <si>
    <t>Boca de BSCC 2,00 x 2,00 m projeto DNIT</t>
  </si>
  <si>
    <t>Boca de BSCC 2,00 x 3,00 m projeto DNIT</t>
  </si>
  <si>
    <t>Boca de BSCC 2,50 x 2,50 m projeto DNIT</t>
  </si>
  <si>
    <t>Boca de BSCC 2,50 x 3,00 m projeto DNIT</t>
  </si>
  <si>
    <t>Boca de BSCC 3,00 x 3,00 m projeto DNIT</t>
  </si>
  <si>
    <t>Boca de BTCC 1,50 x 1,50 m projeto DNIT</t>
  </si>
  <si>
    <t>Boca de BTCC 2,00 x 2,00 m projeto DNIT</t>
  </si>
  <si>
    <t>Boca de BTCC 2,00 x 3,00 m projeto DNIT</t>
  </si>
  <si>
    <t>Boca de BTCC 2,50 x 2,50 m projeto DNIT</t>
  </si>
  <si>
    <t>Boca de BTCC 2,50 x 3,00 m projeto DNIT</t>
  </si>
  <si>
    <t>Boca de BTCC 3,00 x 3,00 m projeto DNIT</t>
  </si>
  <si>
    <t>Boca de concreto ciclópico para BDTC diâmetro 0,60 m</t>
  </si>
  <si>
    <t>Boca de concreto ciclópico para BDTC diâmetro 0,80 m</t>
  </si>
  <si>
    <t>Boca de concreto ciclópico para BDTC diâmetro 1,00 m</t>
  </si>
  <si>
    <t>Boca de concreto ciclópico para BDTC diâmetro 1,20 m</t>
  </si>
  <si>
    <t>Boca de concreto ciclópico para BDTC diâmetro 1,50 m</t>
  </si>
  <si>
    <t>Boca de concreto ciclópico para BSTC diâmetro 0,40 m</t>
  </si>
  <si>
    <t>Boca de concreto ciclópico para BSTC diâmetro 0,60 m</t>
  </si>
  <si>
    <t>Boca de concreto ciclópico para BSTC diâmetro 0,80 m</t>
  </si>
  <si>
    <t>Boca de concreto ciclópico para BSTC diâmetro 1,00 m</t>
  </si>
  <si>
    <t>Boca de concreto ciclópico para BSTC diâmetro 1,20 m</t>
  </si>
  <si>
    <t>Boca de concreto ciclópico para BSTC diâmetro 1,50 m</t>
  </si>
  <si>
    <t>Boca de concreto ciclópico para BTTC diâmetro 0,60 m</t>
  </si>
  <si>
    <t>Boca de concreto ciclópico para BTTC diâmetro 0,80 m</t>
  </si>
  <si>
    <t>Boca de concreto ciclópico para BTTC diâmetro 1,00 m</t>
  </si>
  <si>
    <t>Boca de concreto ciclópico para BTTC diâmetro 1,20 m</t>
  </si>
  <si>
    <t>Boca de concreto ciclópico para BTTC diâmetro 1,50 m</t>
  </si>
  <si>
    <t>Boca de lobo simples</t>
  </si>
  <si>
    <t>Boca de saída de dreno profundo BSD-01</t>
  </si>
  <si>
    <t>Caiação de meio fios, sarjetas, etc</t>
  </si>
  <si>
    <t>Caixa Boca de Lobo em bloco pré-moldado 1,20 x 1,20m</t>
  </si>
  <si>
    <t>Caixa de passagem (2,50 x 2,50m)</t>
  </si>
  <si>
    <t>Caixa para rede de dutos, dimensões 100 x 100 x 100 cm</t>
  </si>
  <si>
    <t>Caixa para rede de dutos, dimensões 60 x 60 x 60 cm</t>
  </si>
  <si>
    <t>Caixa ralo de elementos pré-moldados em concreto (tudo incluído)</t>
  </si>
  <si>
    <t>Canaleta com grelha DP-1, inclusive transporte da grelha</t>
  </si>
  <si>
    <t>Canaleta de concreto, com forma retangular inclusive caiação - parede 12 cm</t>
  </si>
  <si>
    <t>Canaleta de concreto retangular (0,130m³/m) inclusive caiação</t>
  </si>
  <si>
    <t>Canaleta de concreto (0,130m³/m) forma trapezoidal inclusive caiação</t>
  </si>
  <si>
    <t>Cerca de tela galvanizada fio 12 malha 3"x3", com altura de 1,80 m</t>
  </si>
  <si>
    <t>Chapisco com argamassa de cimento e areia no traço 1:3</t>
  </si>
  <si>
    <t>Chapisco com argamassa de cimento e pedrisco no traço 1:4</t>
  </si>
  <si>
    <t>Colchão drenante de areia para fundação de aterros, exclusive o fornecimento de areia</t>
  </si>
  <si>
    <t>Concreto ciclópico com 70% concreto 10,0 MPa e 30% de pedra de mão, tudo incluído</t>
  </si>
  <si>
    <t>Concreto ciclópico com 70% concreto 15,0 MPa e 30% de pedra de mão, tudo incluído</t>
  </si>
  <si>
    <t>Concreto ciclópico com 70% concreto 20,0 MPa e 30% de pedra de mão, tudo incluído</t>
  </si>
  <si>
    <t>Concreto de Cim.Port. com equip peq.porte (custo SICRO/DNIT)</t>
  </si>
  <si>
    <t>Concreto de regularização, tudo incluído</t>
  </si>
  <si>
    <t>Corpo BSTC diâmetro 0,20 m C.S. MF inclusive escavação, reaterro e transporte do tubo</t>
  </si>
  <si>
    <t>Corpo BSTC diâmetro 0,20 m C.S. PB inclusive escavação, reaterro e transporte do tubo</t>
  </si>
  <si>
    <t>Corpo BSTC diâmetro 0,30 m C.S. MF inclusive escavação, reaterro e transporte do tubo</t>
  </si>
  <si>
    <t>Corpo BSTC diâmetro 0,30 m C.S. PB inclusive escavação, reaterro e transporte do tubo</t>
  </si>
  <si>
    <t>Corpo BSTC diâmetro 0,40 m C.S. MF inclusive escavação, reaterro e transporte do tubo</t>
  </si>
  <si>
    <t>Corpo BSTC diâmetro 0,40 m C.S. PB inclusive escavação, reaterro e transporte do tubo</t>
  </si>
  <si>
    <t>Corpo BSTC diâmetro 0,60 m C.S. MF inclusive escavação, reaterro e transporte do tubo</t>
  </si>
  <si>
    <t>Corpo BSTC diâmetro 0,60 m C.S. PB inclusive escavação, reaterro e transporte do tubo</t>
  </si>
  <si>
    <t>Corpo de BDCC 1,50 x 1,50 m projeto DNIT para 2,50 &lt; H &lt; 5,00 m</t>
  </si>
  <si>
    <t>Corpo de BDCC 2,00 x 2,00 m projeto DNIT para 2,50 &lt; H &lt;5,00 m</t>
  </si>
  <si>
    <t>Corpo de BDCC 2,00 x 3,00 m projeto DNIT para 2,50 &lt; H &lt; 5,00 m</t>
  </si>
  <si>
    <t>Corpo de BDCC 2,50 x 2,00 m - tudo incluído conforme projeto</t>
  </si>
  <si>
    <t>Corpo de BDCC 2,50 x 2,50 m projeto DNIT para 2,50 &lt; H &lt; 5,00 m</t>
  </si>
  <si>
    <t>Corpo de BDCC 2,50 x 3,00 m projeto DNIT para 2,50 &lt; H &lt; 5,00 m</t>
  </si>
  <si>
    <t>Corpo de BDCC 3,00 x 3,00 m projeto DNIT para 2,50 &lt; H &lt; 5,00 m</t>
  </si>
  <si>
    <t>Corpo de BSCC 1,50 x 1,50 m projeto DNIT para 2,50 &lt; H &lt; 5,00 m</t>
  </si>
  <si>
    <t>Corpo de BSCC 2,00 x 2,00 m projeto DNIT para 2,50 &lt; H &lt; 5,00 m</t>
  </si>
  <si>
    <t>Corpo de BSCC 2,00 x 3,00 m projeto DNIT para 2,50 &lt; H &lt; 5,00 m</t>
  </si>
  <si>
    <t>Corpo de BSCC 2,50 x 2,50 m projeto DNIT para 2,50 &lt; H &lt; 5,00 m</t>
  </si>
  <si>
    <t>Corpo de BSCC 2,50 x 3,00 m projeto DNIT para 2,50 &lt; H &lt; 5,00 m</t>
  </si>
  <si>
    <t>Corpo de BSCC 3,00 x 3,00 m projeto DNIT para 2,50 &lt; H &lt; 5,00 m</t>
  </si>
  <si>
    <t>Corpo de BTCC 1,50 x 1,50 m projeto DNIT para 2,50 &lt; H &lt; 5,00 m</t>
  </si>
  <si>
    <t>Corpo de BTCC 2,00 x 2,00 m projeto DNIT para 2,50 &lt; H &lt; 5,00 m</t>
  </si>
  <si>
    <t>Corpo de BTCC 2,00 x 3,00 m projeto DNIT para 2,50 &lt; H &lt; 5,00 m</t>
  </si>
  <si>
    <t>Corpo de BTCC 2,50 x 2,50 m projeto DNIT para 2,50 &lt; H &lt; 5,00 m</t>
  </si>
  <si>
    <t>Corpo de BTCC 2,50 x 3,00 m projeto DNIT para 2,50 &lt; H &lt; 5,00 m</t>
  </si>
  <si>
    <t>Corpo de BTCC 3,00 x 3,00 m projeto DNIT para 2,50 &lt; H &lt; 5,00 m</t>
  </si>
  <si>
    <t>Corte e esmerilhamento de pontas de tubo de ferro fundido DN 500 a 200mm</t>
  </si>
  <si>
    <t>Demolição manual alvenaria tijolo furado assentado com argamassa</t>
  </si>
  <si>
    <t>Demolição manual de concreto armado</t>
  </si>
  <si>
    <t>Demolição manual de concreto simples ou ciclópico</t>
  </si>
  <si>
    <t>Demolição mecânica de concreto</t>
  </si>
  <si>
    <t>Descida d'água concreto armado (calha) c/ caiação (DSA-01A) canal</t>
  </si>
  <si>
    <t>Descida d'água concreto armado (calha) c/ caiação (DSA-01A) dispersor</t>
  </si>
  <si>
    <t>Descida d'água concreto armado (degraus) c/ caiação (DSA-03A) apoio</t>
  </si>
  <si>
    <t>Descida d'água concreto armado (degraus) c/ caiação (DSA-03A) degrau</t>
  </si>
  <si>
    <t>Descida d'água concreto armado (degraus) c/ caiação (DSA-03A) dispersor</t>
  </si>
  <si>
    <t>Descida d'água concreto armado DP-1 (calha) c/ caiação</t>
  </si>
  <si>
    <t>Descida d'água concreto armado DP-1 (degraus) c/ caiação</t>
  </si>
  <si>
    <t>Descida d'água concreto simples (calha) c/ caiação (DSA-01) canal</t>
  </si>
  <si>
    <t>Descida d'água concreto simples (calha) c/ caiação (DSA-01) dispersor</t>
  </si>
  <si>
    <t>Descida d'água concreto simples (degraus) c/ caiação (DSA-03) apoio</t>
  </si>
  <si>
    <t>Descida d'água concreto simples (degraus) c/ caiação (DSA-03) degrau</t>
  </si>
  <si>
    <t>Descida d'água concreto simples (degraus) c/ caiação (DSA-03) dispersor</t>
  </si>
  <si>
    <t>Deslocamento de cerca de tela galvanizada fio 12 malha 3" x 3"</t>
  </si>
  <si>
    <t>Dissipador de energia aplicado a saída d'água tipo DP-1</t>
  </si>
  <si>
    <t>Dissipador de energia aplicado a saída de bueiro/descida d'agua de aterro (DEB-01)</t>
  </si>
  <si>
    <t>Dissipador de energia aplicado a saída de bueiro/descida d'água de aterro (DEB-02)</t>
  </si>
  <si>
    <t>Dissipador de energia aplicado a saída de bueiro/descida d'água de aterro (DEB-03)</t>
  </si>
  <si>
    <t>Dissipador de energia aplicado a saída de bueiro/descida d'água de aterro (DEB-04)</t>
  </si>
  <si>
    <t>Dissipador de energia aplicado a saída de bueiro/descida d'água de aterro (DEB-05)</t>
  </si>
  <si>
    <t>Dissipador de energia aplicado a saída de bueiro/descida d'água de aterro (DEB-06)</t>
  </si>
  <si>
    <t>Dissipador de energia aplicado a saída de bueiro/descida d'água de aterro (DEB-07)</t>
  </si>
  <si>
    <t>Dissipador de energia aplicado a saída de bueiro/descida d'água de aterro (DEB-08)</t>
  </si>
  <si>
    <t>Dissipador de energia aplicado a saída de bueiro/descida d'água de aterro (DEB-09)</t>
  </si>
  <si>
    <t>Dissipador de energia aplicado a saída de bueiro/descida d'água de aterro (DEB-10)</t>
  </si>
  <si>
    <t>Dissipador de energia aplicado a saída de bueiro/descida d'água de aterro (DEB-12)</t>
  </si>
  <si>
    <t>Dissipador de energia aplicado a saída de sarjeta/valeta (DES-01)</t>
  </si>
  <si>
    <t>Dissipador de energia aplicado a saída de sarjeta/valeta (DES-02)</t>
  </si>
  <si>
    <t>Dissipador de energia aplicado a saída de sarjeta/valeta (DES-03)</t>
  </si>
  <si>
    <t>Dreno ou Barbacã em tubo PVC, diâmetro de 2"</t>
  </si>
  <si>
    <t>Eletroduto para rede de lógica, inclusive conexões</t>
  </si>
  <si>
    <t>Eletroduto PVC diâmetro 75mm, fornecimento e assentamento</t>
  </si>
  <si>
    <t>Eletroduto PVC rígido roscável diâm. 50mm, fornecimento e assentamento</t>
  </si>
  <si>
    <t>Eletroduto tipo Kanaflex diâmetro 1 1/2", fornecimento e assentamento</t>
  </si>
  <si>
    <t>Eletroduto tipo Kanaflex diâmetro 2", fornecimento e assentamento</t>
  </si>
  <si>
    <t>Eletroduto tipo Kanaflex diâmetro 4", fornecimento e assentamento</t>
  </si>
  <si>
    <t>Enrocamento de pedra de mão arrumada exclusive transporte</t>
  </si>
  <si>
    <t>Enrocamento de pedra jogada exclusive o fornecimento e transporte da pedra</t>
  </si>
  <si>
    <t>Enrocamento de pedra jogada inclusive fornecimento, exclusive transporte da pedra</t>
  </si>
  <si>
    <t>Entrada para descida d'agua DP-1 (calha/degraus) inclusive caiação</t>
  </si>
  <si>
    <t>Entrada para descida d'água EDA-01</t>
  </si>
  <si>
    <t>Entrada para descida d'água EDA-02</t>
  </si>
  <si>
    <t>Escada de madeira executada sobre terreno inclinado, com 80 cm de largura mínima</t>
  </si>
  <si>
    <t>Escoramento de cavas e valas, inclusive fornecimento e transportes das madeiras</t>
  </si>
  <si>
    <t>Forma especial de madeira para meio fio, inclusive fornecimento e transporte das madeiras</t>
  </si>
  <si>
    <t>Forma metálica para meio fio</t>
  </si>
  <si>
    <t>Gabiões com caixas galvanizadas, sem manta</t>
  </si>
  <si>
    <t>Geogrelha monodirecional 200KN, fornecimento e assentamento</t>
  </si>
  <si>
    <t>Lastro de brita, inclusive transporte da brita</t>
  </si>
  <si>
    <t>Limpeza e apicoamento manual de superfície de rocha</t>
  </si>
  <si>
    <t>Limpeza e desobstrução de BDTC e BDCC</t>
  </si>
  <si>
    <t>Limpeza e desobstrução de BQTC</t>
  </si>
  <si>
    <t>Limpeza e desobstrução de BSTC e BSCC</t>
  </si>
  <si>
    <t>Limpeza e desobstrução de BTTC e BTCC</t>
  </si>
  <si>
    <t>Limpeza e preparo de superfície de aço</t>
  </si>
  <si>
    <t>Lona plástica preta para isolamento de concretagem sobre solo, fornecimento e colocação</t>
  </si>
  <si>
    <t>Manta Geotêxtil não tecida RT - 16 kn/m, fornecimento e aplicação</t>
  </si>
  <si>
    <t>Meio fio de concreto DP-1, inclusive caiação</t>
  </si>
  <si>
    <t>Meio fio de concreto MFC 01, inclusive caiação</t>
  </si>
  <si>
    <t>Meio fio de concreto MFC 05, inclusive caiação</t>
  </si>
  <si>
    <t>Meio fio de concreto pré-moldado (12 x 30 x 15) cm, inclusive caiação e transporte do meio fio</t>
  </si>
  <si>
    <t>Meio fio de concreto pré-moldado (1,20m x 0,12m x 0,15m x 0,30m), exclusive transporte</t>
  </si>
  <si>
    <t>Meio fio de pedra (fornecimento e assentamento), inclusive caiação e transporte do meio fio</t>
  </si>
  <si>
    <t>Meio fio sarjeta de concreto tipo DP-1 (0,035 m³/m) inclusive caiação</t>
  </si>
  <si>
    <t>Mureta de corte em rocha</t>
  </si>
  <si>
    <t>Muro de testa em concreto para saída de dreno profundo em solo, inclusive transporte do tubo</t>
  </si>
  <si>
    <t>Passagem d'água 1,10 x 1,00 - Canteiro</t>
  </si>
  <si>
    <t>Pedra de mão para (concreto ciclópico ou alvenaria) rocha paga em medição</t>
  </si>
  <si>
    <t>Pintura com nata de cimento</t>
  </si>
  <si>
    <t>Pintura interna ou externa sobre ferro, com tinta a base de resina de borracha clorada</t>
  </si>
  <si>
    <t>Placas pré-moldadas para passeio</t>
  </si>
  <si>
    <t>Plataforma ou passarela de pinho de 1ª ou similar, 1" x 12"</t>
  </si>
  <si>
    <t>Poço de Visita para BSTC diâm. 0,40m em blocos de concreto</t>
  </si>
  <si>
    <t>Poço de visita para BSTC diâm. 0,60m em blocos de concreto</t>
  </si>
  <si>
    <t>Poço de visita para BSTC diâm. 0,80m em blocos de concreto</t>
  </si>
  <si>
    <t>Poço de visita para BTTC diam. 1,20 m - tudo incluído</t>
  </si>
  <si>
    <t>Reaterro com areia, tudo incluído</t>
  </si>
  <si>
    <t>Reaterro de cavas c/ compactação manual (apiloamento)</t>
  </si>
  <si>
    <t>Reaterro de cavas c/ compactação manual (apiloamento) (dim. reduz.)</t>
  </si>
  <si>
    <t>Reaterro de cavas c/ compactação mecânica (compactador manual)</t>
  </si>
  <si>
    <t>Religação de rede de água em PVC DN 20mm, inclusive conexões</t>
  </si>
  <si>
    <t>Religação de rede de água em PVC DN 25mm, incluisve conexões</t>
  </si>
  <si>
    <t>Religação de rede de água em PVC DN 32mm, incluisve conexões</t>
  </si>
  <si>
    <t>Religação de rede de água em PVC DN 75mm, inclusive conexões</t>
  </si>
  <si>
    <t>Religação de rede de água em PVC PBA CL 15 DN 100mm, inclusive conexões</t>
  </si>
  <si>
    <t>Remanejamento de ligação e religação de redes de esgoto</t>
  </si>
  <si>
    <t>Remoção de bueiros existentes</t>
  </si>
  <si>
    <t>Rip-rap c/ argamassa cimento areia 1:6, inclusive aquisição e transporte dos materiais</t>
  </si>
  <si>
    <t>Rip-rap de areia inclusive escavação, transporte e fornecimento de materiais</t>
  </si>
  <si>
    <t>Rip-rap de solo e cimento (Traço 1:15)</t>
  </si>
  <si>
    <t>Saída d'água concreto armado DP-1 c/ caiação</t>
  </si>
  <si>
    <t>Saída d'água concreto p/ aterro c/ caiação (SDA-01)</t>
  </si>
  <si>
    <t>Saída d'água concreto p/ aterro c/ caiação (SDA-02)</t>
  </si>
  <si>
    <t>Saída d'água concreto p/ corte c/ caiação (SDC-01)</t>
  </si>
  <si>
    <t>Sarjeta de concreto DP-1 (0,081 m³/m) calha triangular, inclusive caiação</t>
  </si>
  <si>
    <t>Sarjeta de concreto DP-2 (0,085 m³/m) calha triangular, inclusive caiação</t>
  </si>
  <si>
    <t>Sarjeta de concreto SCA 40/10</t>
  </si>
  <si>
    <t>Sarjeta de concreto (SCA 70/15) calha triangular, inclusive caiação</t>
  </si>
  <si>
    <t>Sarjeta de concreto (SCA 90/10) calha triangular, inclusive caiação</t>
  </si>
  <si>
    <t>Sarjeta de concreto SCC 40/15</t>
  </si>
  <si>
    <t>Sarjeta de concreto (STC - 02) calha triangular em corte/aterro, inclusive caiação</t>
  </si>
  <si>
    <t>Sarjeta de concreto (STC - 04) calha triangular de bancada em corte, inclusive caiação</t>
  </si>
  <si>
    <t>Tampa de concreto em grelha, fornecimento, assentamento e transporte</t>
  </si>
  <si>
    <t>Tampão F.F.A.P. com 100 kg, fornecimento, assentamento e transporte</t>
  </si>
  <si>
    <t>Tela de aço soldada Telcon Q-138 ou similar, fornecimento e assentamento.</t>
  </si>
  <si>
    <t>Tela de aço soldada Telcon Q-196 ou similar, fornecimento e assentamento.</t>
  </si>
  <si>
    <t>Terminal de dreno de alívio de pavimento (DP - TDA - 01)</t>
  </si>
  <si>
    <t>Transporte de materiais encosta abaixo, serviço manual, inclusive carga e descarga</t>
  </si>
  <si>
    <t>t dam</t>
  </si>
  <si>
    <t>Transporte de materiais encosta acima, serviço manual, inclusive carga e descarga</t>
  </si>
  <si>
    <t>Transposição de segmento de sarjeta - TSS 01, inclusive transporte do tubo de concreto</t>
  </si>
  <si>
    <t>Tubo de PVC NBR 5648 diâmetro 50 mm, fornecimento e assentamento</t>
  </si>
  <si>
    <t>Tubo de PVC NBR 5648 diâmetro 75 mm, fornecimento e assentamento</t>
  </si>
  <si>
    <t>Tubo de PVC PBA diâmetro 300 mm, fornecimento e assentamento</t>
  </si>
  <si>
    <t>Tubo de PVC rígido série R diâmetro 100 mm, fornecimento e assentamento</t>
  </si>
  <si>
    <t>Tubo irrifort agropecuário diâmetro 32 mm, fornecimento e assentamento</t>
  </si>
  <si>
    <t>Tubo para irrigação linha fixa PN40 50 mm, fornecimento e assentamento</t>
  </si>
  <si>
    <t>Tubo PVC PBA diâmetro 150 mm, fornecimento e assentamento</t>
  </si>
  <si>
    <t>Tubos de ferro fundido diâmetro 0,90 m, assentamento</t>
  </si>
  <si>
    <t>Tubos para irrigação Linha fixa PN40, diâmetro 75 mm, fornecimento e assentamento</t>
  </si>
  <si>
    <t>Valeta de pedra argamassada VPAR</t>
  </si>
  <si>
    <t>Valeta de pedra jogada VPJ, inclusive transporte da pedra</t>
  </si>
  <si>
    <t>Valeta de proteção de aterro enleivada (VPA-01 DNIT)</t>
  </si>
  <si>
    <t>Valeta de proteção de aterro revestida em concreto (VPA-03 DNIT)</t>
  </si>
  <si>
    <t>Valeta de proteção de aterro VPA 02 (revestida em concreto)</t>
  </si>
  <si>
    <t>Valeta de proteção de aterro VPA-01 (escavação)</t>
  </si>
  <si>
    <t>Valeta de proteção de corte - desobstrução e limpeza</t>
  </si>
  <si>
    <t>Valeta de proteção de corte enleivada (VPC-01 DNIT)</t>
  </si>
  <si>
    <t>Valeta de proteção de corte revestida em concreto VPC-03</t>
  </si>
  <si>
    <t>Valeta de proteção de corte VPC-01 (escavação)</t>
  </si>
  <si>
    <t>Valeta de proteção de corte VPC-02 (revestida em grama)</t>
  </si>
  <si>
    <t>CAP FLEX 60/85, fornecimento</t>
  </si>
  <si>
    <t>CAP-50/70, fornecimento</t>
  </si>
  <si>
    <t>CM-30, fornecimento</t>
  </si>
  <si>
    <t>Dope, fornecimento</t>
  </si>
  <si>
    <t>Emulsão RL-1C- FLEX (Emulflex RL-1C-E), fornecimento</t>
  </si>
  <si>
    <t>Emulsão RM-1C, fornecimento</t>
  </si>
  <si>
    <t>Emulsão RR-1C FLEX (Emulflex RR-1C-E,) fornecimento</t>
  </si>
  <si>
    <t>Emulsão RR-1C, fornecimento</t>
  </si>
  <si>
    <t>Emulsão RR-2C, fornecimento</t>
  </si>
  <si>
    <t>Emulsão RR-2C-FLEX (Emulflex RR-2C-E), fornecimento</t>
  </si>
  <si>
    <t>Abrigo de Ônibus - Rodovia Rural - 3,40 m x 6,00 m</t>
  </si>
  <si>
    <t>Abrigo de Ônibus Urbano - Padrão reduzido - 2,40 x 6,00 m</t>
  </si>
  <si>
    <t>Braço galvanizado 101mm - projeção 4,70m, fornecimento e instalação</t>
  </si>
  <si>
    <t>Cabo de cobre nú, seção 35 mm2, fornecimento e colocação</t>
  </si>
  <si>
    <t>Cabo flexível 2 x 1,5 mm², fornecimento e instalação</t>
  </si>
  <si>
    <t>Cabo flexível 2 x 2,5 mm², fornecimento e instalação</t>
  </si>
  <si>
    <t>Cabo flexível 3 x 1,5 mm², fornecimento e instalação</t>
  </si>
  <si>
    <t>Cabo flexível 4 x 1,5 mm², fornecimento e instalação</t>
  </si>
  <si>
    <t>Caixa de passagem de concreto armado de 0,40 x 0,40 x 0,40m</t>
  </si>
  <si>
    <t>Caixa de passagem de eletroduto de lógica</t>
  </si>
  <si>
    <t>Calçada de concreto</t>
  </si>
  <si>
    <t>Cerca de arame farpado 4 fios com postes cada 2,5 m, esticadores de concreto a cada 25,0 m</t>
  </si>
  <si>
    <t>Cerca de arame farpado 8 fios com postes concreto 10 x 10 x 220 cm, a cada 1,5 m</t>
  </si>
  <si>
    <t>Corrimão em eucalipto tratado</t>
  </si>
  <si>
    <t>Demolição de cerca de madeira com 4 fios</t>
  </si>
  <si>
    <t>Demolição de edificações</t>
  </si>
  <si>
    <t>Descida d'água em madeira e pedra de mão, tudo incluído</t>
  </si>
  <si>
    <t>Deslocamento de cerca de madeira com 4 fios de arame</t>
  </si>
  <si>
    <t>Eletroduto de aço galv. 1 1/4" inclusive abertura e fechamento de rasgos em alvenaria, e luvas</t>
  </si>
  <si>
    <t>Eletroduto de PVC diâmetro de 4", fornecimento e instalação</t>
  </si>
  <si>
    <t>Estrutura de madeira para telha cerâmica ancorada em laje ou alvenaria</t>
  </si>
  <si>
    <t>Fita isolante em rolo de 19 mm x 20 m, número 33 Scoth ou equivalente</t>
  </si>
  <si>
    <t>Haste cobreada para aterramento diâmetro 5/8" x 2,4m ( fornecimento e instalação)</t>
  </si>
  <si>
    <t>Isolador de Porcelana tipo roldana com rack 3 x 16, instalação</t>
  </si>
  <si>
    <t>Ladrilho hidráulico (argamassa cimento e areia 1:4), fornecimento e assentamento</t>
  </si>
  <si>
    <t>Mata-burro</t>
  </si>
  <si>
    <t>Passagem de gado (boca)</t>
  </si>
  <si>
    <t>Passagem de gado (sem guarda corpo)</t>
  </si>
  <si>
    <t>Pavimentação com pedra de mão (pé de moleque) argamassada</t>
  </si>
  <si>
    <t>Pintura com tinta a óleo em esquadria de ferros duas demãos</t>
  </si>
  <si>
    <t>Pintura em látex acrílica em parede externa, sem massa corrida, três demãos</t>
  </si>
  <si>
    <t>Pintura logomarca DER-ES em mourões de concreto ( baixo relevo )</t>
  </si>
  <si>
    <t>Poste galvanizado 101mm simples, fornecimento e instalação</t>
  </si>
  <si>
    <t>Poste galvanizado 114 mm - 1boca, fornecimento e instalação</t>
  </si>
  <si>
    <t>Poste galvanizado 114mm - 2 bocas, fornecimento e instalação</t>
  </si>
  <si>
    <t>Rampa de pedestres, com piso em ladrilho hidráulico podotátil</t>
  </si>
  <si>
    <t>Rampa em pedra de mão (pé de moleque) argamassada e travada</t>
  </si>
  <si>
    <t>Remoção de camada vegetal</t>
  </si>
  <si>
    <t>Retirada de Defensa Metálica</t>
  </si>
  <si>
    <t>Retirada e recolocação de alambrado</t>
  </si>
  <si>
    <t>Sumidouro cilíndrico pré-moldado diam. 2,00m com 5 anéis inclusive escavação</t>
  </si>
  <si>
    <t>Suporte de concreto armado ( 15x15x280 ) com logomarca pintada em baixo relevo</t>
  </si>
  <si>
    <t>Arborização para paisagismo ( mudas viveiro de espera) com altura maior que 150 cm</t>
  </si>
  <si>
    <t>Arborização para paisagismo (mudas viveiro de espera) com altura até 150 cm</t>
  </si>
  <si>
    <t>Conformação manual de taludes</t>
  </si>
  <si>
    <t>Grama  em placas em taludes com estacas de madeira, fornecimento e plantio</t>
  </si>
  <si>
    <t>Grama em placas, fornecimento e plantio (sem fixação com estacas)</t>
  </si>
  <si>
    <t>Gramínea em leiva, extração</t>
  </si>
  <si>
    <t>Gramínea em leiva, extração, plantio e transporte</t>
  </si>
  <si>
    <t>Gramíneas em sementes, fornecimento e plantio a lanço</t>
  </si>
  <si>
    <t>Hidrossemeadura simples em taludes</t>
  </si>
  <si>
    <t>Hidrossemeadura simples em terrenos planos</t>
  </si>
  <si>
    <t>Reflorestamento com espécies nativas da mata atlântica, mudas em sacolas ou tubetes</t>
  </si>
  <si>
    <t>Revestimento vegetal com grama em placas, inclusive transporte de grama</t>
  </si>
  <si>
    <t>Revestimento vegetal por hidrossemeadura com manta de fibras vegetais</t>
  </si>
  <si>
    <t>Roçada para manutenção de mudas</t>
  </si>
  <si>
    <t>Abraçadeira para fixação de semáforo em braço/coluna de diâmetro 101 ou 114 mm</t>
  </si>
  <si>
    <t>Anteparo 3 x 300 mm, fornecimento e instalação</t>
  </si>
  <si>
    <t>Balizador de concreto ( fornecimento e assentamento )</t>
  </si>
  <si>
    <t>Botoeira com sinal sonoro, fornecimento e instalação</t>
  </si>
  <si>
    <t>Cabos para rede de dados (sincronismo) blindado 2 x 20 awg, fornecimento e instalação</t>
  </si>
  <si>
    <t>Cones para sinalização, fornecimento e colocação</t>
  </si>
  <si>
    <t>Controlador Eletrônico Microprocessado 4 fases, fornecimento e instalação</t>
  </si>
  <si>
    <t>Controlador Eletrônico Microprocessado 6/6 fases, fornecimento e instalação</t>
  </si>
  <si>
    <t>Defensa de concreto tipo New Jersey, fornecimento e colocação</t>
  </si>
  <si>
    <t>Elementos de madeira para sinalização - cavaletes</t>
  </si>
  <si>
    <t>Ondulação transversal em CBUQ</t>
  </si>
  <si>
    <t>Ondulação transversal em concreto</t>
  </si>
  <si>
    <t>Pintura acrílica sobre capa asfáltica</t>
  </si>
  <si>
    <t>Pintura de setas e zebrados em material termoplástico - 5 anos ( por extrusão)</t>
  </si>
  <si>
    <t>Sinalização com chapa em alumínio revestida em película</t>
  </si>
  <si>
    <t>Sinalização noturna ( fio com lâmpada e balde ), fornecimento e instalação</t>
  </si>
  <si>
    <t>Sinalização vertical com chapa revestida em película, inclusive suporte em madeira</t>
  </si>
  <si>
    <t>Sonorizador</t>
  </si>
  <si>
    <t>Tacha refletiva birrefletorizada, fornecimento e aplicação</t>
  </si>
  <si>
    <t>Tachão refletivo birrefletorizado, fornecimento e aplicação</t>
  </si>
  <si>
    <t>Aluguel de automóvel VW/ Gol (flex) 1,0 ou equivalente, inclusive combustível, sem motorista</t>
  </si>
  <si>
    <t>Aluguel mensal de automóvel utilitário inclusive combustível, exclusive motorista</t>
  </si>
  <si>
    <t>Aplicação de jato de ar comprimido para limpeza de trincas</t>
  </si>
  <si>
    <t>Arborização (mudas de árvores com altura até 1,50 m)</t>
  </si>
  <si>
    <t>Boca de bueiro tubular em concreto ciclópico inclusive escavação, tudo incluído</t>
  </si>
  <si>
    <t>Capina manual inclusive, limpeza</t>
  </si>
  <si>
    <t>Carga manual de material de limpeza de galerias urbanas</t>
  </si>
  <si>
    <t>CBUQ - Usinagem, aquisição e transporte dos materiais</t>
  </si>
  <si>
    <t>Cerca com mourões de madeira, inclusive escavação e transporte de mourão e arame farpado</t>
  </si>
  <si>
    <t>Compactação de subleito</t>
  </si>
  <si>
    <t>Conformação de taludes de corte</t>
  </si>
  <si>
    <t>Corpo e berço de bueiro tubular, inclusive transporte do tubo</t>
  </si>
  <si>
    <t>Demolição e remoção de estrutura de pavimento inclusive capa asfáltica</t>
  </si>
  <si>
    <t>Desmatamento, destocamento e limpeza</t>
  </si>
  <si>
    <t>Desobstrução manual de valetas</t>
  </si>
  <si>
    <t>Escavação, carga e transporte de material de 1º categoria</t>
  </si>
  <si>
    <t>Fresagem de pavimento asfáltico à frio, inclusive transporte do material</t>
  </si>
  <si>
    <t>Imprimação inclusive fornecimento e transporte do CM-30</t>
  </si>
  <si>
    <t>Lama asfáltica (faixa I - ISSA) (tudo incluído)</t>
  </si>
  <si>
    <t>Lama asfáltica (faixa II - ISSA) (tudo incluído)</t>
  </si>
  <si>
    <t>Lama asfáltica (faixa III - ISSA) (tudo incluído)</t>
  </si>
  <si>
    <t>Lama asfáltica (faixa IV - ISSA) (tudo incluído)</t>
  </si>
  <si>
    <t>Limpeza de sarjeta e meio-fio</t>
  </si>
  <si>
    <t>Limpeza e desobstrução de bueiros</t>
  </si>
  <si>
    <t>Limpeza e desobstrução de caixa coletora</t>
  </si>
  <si>
    <t>Limpeza e pintura de guarda-corpo</t>
  </si>
  <si>
    <t>Meio-fio pré-moldado em concreto, inclusive caiação e transporte do meio-fio</t>
  </si>
  <si>
    <t>Obturação de buracos com CBUQ (tudo incluído)</t>
  </si>
  <si>
    <t>Obturação de buracos com PMF (tudo incluído)</t>
  </si>
  <si>
    <t>Obturação de buracos com PMF usinado pelo DER-ES (tudo incluído)</t>
  </si>
  <si>
    <t>Pintura de dispositivos de drenagem</t>
  </si>
  <si>
    <t>Pintura de ligação, inclusive fornecimento e transporte da emulsão</t>
  </si>
  <si>
    <t>Pintura de pontes a base de cal</t>
  </si>
  <si>
    <t>Placas de sinalização, assentamento</t>
  </si>
  <si>
    <t>Placas de sinalização, inclusive materiais, substituição</t>
  </si>
  <si>
    <t>PMF - Usinagem, aquisição e transportes dos materiais</t>
  </si>
  <si>
    <t>Recomposição de revestimento c/ CBUQ - Inclusive fornecimento e transporte dos materiais</t>
  </si>
  <si>
    <t>Recomposição de revestimento c/ PMF - Inclusive fornecimento e transporte dos materiais</t>
  </si>
  <si>
    <t>Recomposição de revestimento primário (tudo incluído)</t>
  </si>
  <si>
    <t>Recomposição mecânica de aterros</t>
  </si>
  <si>
    <t>Reconformação mecânica de plataforma (patrolamento)</t>
  </si>
  <si>
    <t>Remendo com massa asfáltica fria (tudo incluído)</t>
  </si>
  <si>
    <t>Remendo com massa asfáltica fria usinada pelo DER-ES (tudo incluído)</t>
  </si>
  <si>
    <t>Remendo com massa asfáltica quente (tudo incluído)</t>
  </si>
  <si>
    <t>Remoção mecânica de barreiras</t>
  </si>
  <si>
    <t>Reparo de bueiros celulares (inclusive boca)</t>
  </si>
  <si>
    <t>Reparo de bueiros tubulares</t>
  </si>
  <si>
    <t>Reparo de guarda-corpo</t>
  </si>
  <si>
    <t>Reparo de meio-fio, inclusive caiação</t>
  </si>
  <si>
    <t>Reparo de muros de arrimo</t>
  </si>
  <si>
    <t>Reparo de sarjeta, inclusive caiação</t>
  </si>
  <si>
    <t>Retirada de placas de sinalização</t>
  </si>
  <si>
    <t>Roçada mecanizada</t>
  </si>
  <si>
    <t>Selagem de trincas, inclusive transporte de areia e emulsão</t>
  </si>
  <si>
    <t>Sinalização horizontal - taxa 0,6 l/m², tudo incluído</t>
  </si>
  <si>
    <t>Sinalização vertical, inclusive transporte de placa sinalização e madeira</t>
  </si>
  <si>
    <t>Sub-base de solo estabilizada granulométricamente sem mistura inclusive escavação e carga</t>
  </si>
  <si>
    <t>Tapa-panela, inclusive transporte de material de 1ª categoria</t>
  </si>
  <si>
    <t>TSD - Tratamento superficial duplo incl. transporte dos materiais</t>
  </si>
  <si>
    <t>Valeta não revestida</t>
  </si>
  <si>
    <t>Aluguel mensal de barco de alumínio 4,20 m com motor 15 HP (equipamentos)</t>
  </si>
  <si>
    <t>Reunião de Comunicação Social inclusive material de consumo</t>
  </si>
  <si>
    <t>Escoramento para blocos submersos, inclusive transporte da madeira</t>
  </si>
  <si>
    <t>Estaca metálica dupla exclusive fornecimento de trilhos</t>
  </si>
  <si>
    <t>Estaca metálica, fornecimento, transporte, perdas, solda, emenda, corte e cravação de TR- 68</t>
  </si>
  <si>
    <t>Estaca metálica simples exclusive fornecimento de trilhos</t>
  </si>
  <si>
    <t>Perfuração rotativa inclinada, em solo, com coroa de Widia, diâmetro 150mm</t>
  </si>
  <si>
    <t>Perfuração rotativa inclinada, em solo, com coroa de Widia, diâmetro 75mm</t>
  </si>
  <si>
    <t>Placas pré-moldadas para forma de tabuleiro de ponte</t>
  </si>
  <si>
    <t>Remoção de superestrutura de pontes com auxilio de guindaste para 40 toneladas</t>
  </si>
  <si>
    <t>Acessório para tirante protendido de aço Rocsolo ou similar diâmetro 29,3 mm</t>
  </si>
  <si>
    <t>Acessório para tirante protendido de aço ST 85/105</t>
  </si>
  <si>
    <t>Chapas de aço SAC 41 de 1/4" para passarelas, fornecimento, soldagem e montagem</t>
  </si>
  <si>
    <t>Concreto projetado com cimento especial</t>
  </si>
  <si>
    <t>Concreto projetado com cimento especial, inclusive aditivo de pega Sigunit STM-35 AF</t>
  </si>
  <si>
    <t>Escoramento contínuo de cavas em estaca prancha de largura até 4000 mm</t>
  </si>
  <si>
    <t>Estrutura metálica provisória para macaqueamento de laje de ponte</t>
  </si>
  <si>
    <t>Formas curvas de madeira sem reutilização, inclusive fornecimento e transporte das madeiras</t>
  </si>
  <si>
    <t>Furação, fornecimento e fixação de grampos diam.16 mm com resina epoxi (prof. 50 cm)</t>
  </si>
  <si>
    <t>Furação, fornecimento e fixação de grampos 10 mm com resina epoxi</t>
  </si>
  <si>
    <t>Guarda corpo em toras de eucalipto conf. projeto</t>
  </si>
  <si>
    <t>Guarda corpo metálico</t>
  </si>
  <si>
    <t>Guarda corpo padrão (tipo DNIT)</t>
  </si>
  <si>
    <t>Hidrojateamento de superfícies de concreto</t>
  </si>
  <si>
    <t>Hidrojateamento de superfícies metálicas</t>
  </si>
  <si>
    <t>Injeção de calda de cimento para chumbamento de tirantes</t>
  </si>
  <si>
    <t>Injeção de epoxi em fissuras, inclusive preparo e montagem de bicos de injeção</t>
  </si>
  <si>
    <t>Junta de cantoneira L de 4" x 4" x 3/8"</t>
  </si>
  <si>
    <t>Perfuração de concreto</t>
  </si>
  <si>
    <t>Perfuração de rocha para fixação de chumbadores</t>
  </si>
  <si>
    <t>Pintura a cal em pontes (2 demãos)</t>
  </si>
  <si>
    <t>Tirante de Aço CA-50, diâmetro de 25mm (1"), para comprimentos até 6m</t>
  </si>
  <si>
    <t>Tirante protendido em Aço GEWI 50/55 ou similar, diâmetro de 32mm</t>
  </si>
  <si>
    <t>Carga de material de 1ª categoria em Vias Urbanas</t>
  </si>
  <si>
    <t>Carga de material de 2ª categoria (solo, areia, brita, excl. rocha escavada) em Vias Urbanas</t>
  </si>
  <si>
    <t>Carga de material de 3ª categoria (rocha) em Vias Urbanas</t>
  </si>
  <si>
    <t>Compactação de aterros 100% PN em Vias Urbanas</t>
  </si>
  <si>
    <t>Escalonamento de taludes com escavadeira em Vias Urbanas</t>
  </si>
  <si>
    <t>Escavação, carga de material de 3ª categoria (fogo controlado) em Vias Urbanas</t>
  </si>
  <si>
    <t>Escavação e carga de material de barreira (remoção) em Vias Urbanas</t>
  </si>
  <si>
    <t>Escavação e carga de material de 1ª categoria com escavadeira em Vias Urbanas</t>
  </si>
  <si>
    <t>Escavação e carga de material de 2ª categoria com escavadeira em Vias Urbanas</t>
  </si>
  <si>
    <t>Escavação e carga de material de 3ª categoria (H bancada &gt;1,0 m) em Vias Urbanas</t>
  </si>
  <si>
    <t>Fragmentação de rocha (fogacheamento) em Vias Urbanas</t>
  </si>
  <si>
    <t>Limpeza de acostamento em Vias Urbanas</t>
  </si>
  <si>
    <t>Pré-fissuramento de taludes de rocha em Vias Urbanas</t>
  </si>
  <si>
    <t>Recomposição vegetal de jazidas, empréstimos e bota-fora em Vias Urbanas</t>
  </si>
  <si>
    <t>Base de brita 1, inclusive fornecimento, exclusive transporte da brita em Vias Urbanas</t>
  </si>
  <si>
    <t>Remoção de capa asfáltica em TSS, TSD, ou TST exclusive transporte em Vias Urbanas</t>
  </si>
  <si>
    <t>Remoção e reassentamento de blocos de concreto, inclusive perdas em Vias Urbanas</t>
  </si>
  <si>
    <t>Remoção e reassentamento de paralelepípedos, inclusive perdas em Vias Urbanas</t>
  </si>
  <si>
    <t>Sub-base de brita 1, inclusive fornecimento, exclusive transporte da brita em Vias Urbanas</t>
  </si>
  <si>
    <t>Alvenaria de bloco (39 x 19 x 19) cm espessura 19 cm em Vias Urbanas</t>
  </si>
  <si>
    <t>Andaime suspenso em madeira, inclusive montagem e desmontagem em Vias Urbanas</t>
  </si>
  <si>
    <t>Apicoamento manual de superfície de concreto em Vias Urbanas</t>
  </si>
  <si>
    <t>Apiloamento manual em Vias Urbanas</t>
  </si>
  <si>
    <t>Argamassa cimento e areia traço 1:4 em Vias Urbanas</t>
  </si>
  <si>
    <t>Argamassa cimento (nata) em Vias Urbanas</t>
  </si>
  <si>
    <t>Argamassa de cimento e areia, traço 1:4, consumo de cimento 400 kg/m³ em Vias Urbanas</t>
  </si>
  <si>
    <t>Berço de concreto ciclópico para BDTC diâmetro 0,60 m em Via Urbanas</t>
  </si>
  <si>
    <t>Boca de BDCC 2,00 x 1,20m conforme projeto em Vias Urbanas</t>
  </si>
  <si>
    <t>Boca de BDCC 2,00 x 2,50 m em Vias Urbanas</t>
  </si>
  <si>
    <t>Boca de BSCC 2,50 x 2,50 m, projeto DNIT em Vias Urbanas</t>
  </si>
  <si>
    <t>Boca de lobo simples em blocos pré-moldados CR(0,40 x 0,80 m) em Vias Urbanas</t>
  </si>
  <si>
    <t>Caiação de meio fios, sarjetas, etc. em Vias Urbanas</t>
  </si>
  <si>
    <t>Caixa Boca de Lobo em bloco pré-moldado 1,20 x 1,20m em Vias Urbanas</t>
  </si>
  <si>
    <t>Caixa para rede de dutos dimensões 100 x100 x100 cm, em Vias Urbanas</t>
  </si>
  <si>
    <t>Caixa para rede de dutos dimensões 60 x 60 x 60 cm, em Vias Urbanas</t>
  </si>
  <si>
    <t>Caixa ralo com grelha de concreto em blocos pré-moldados - CRG - Vias Urbanas</t>
  </si>
  <si>
    <t>Caixa ralo de elementos pré-moldados em concreto (tudo incluído) em Vias Urbanas</t>
  </si>
  <si>
    <t>Canaleta com grelha DP-1, inclusive transporte da grelha em Vias Urbanas</t>
  </si>
  <si>
    <t>Canaleta de concreto retangular (0,130m³/m) inclusive caiação em Vias Urbanas</t>
  </si>
  <si>
    <t>Canaleta de concreto (0,130m³/m) forma trapezoidal inclusive caiação em Vias Urbanas</t>
  </si>
  <si>
    <t>Chapisco com argamassa de cimento e areia 1:3 em Vias Urbanas</t>
  </si>
  <si>
    <t>Chapisco com argamassa de cimento e pedrisco 1:4 em Vias Urbanas</t>
  </si>
  <si>
    <t>Concreto de regularização em Vias Urbanas</t>
  </si>
  <si>
    <t>Corpo de BDCC 1,00 x 1,00 m em Vias Urbanas</t>
  </si>
  <si>
    <t>Corpo de BDCC 1,50 x 1,50 m projeto DNIT para 2,50 &lt; H &lt; 5,00 m em Vias Urbanas</t>
  </si>
  <si>
    <t>Corpo de BDCC 2,00 x 2,00 m projeto DNIT para 2,50 &lt; H &lt; 5,00 m em Vias Urbanas</t>
  </si>
  <si>
    <t>Corpo de BDCC 2,00 x 2,50 m em Vias Urbanas</t>
  </si>
  <si>
    <t>Corpo de BDCC 2,00 x 3,00 m projeto DNIT p/ 2,50 &lt; H &lt; 5,00 m em Vias Urbanas</t>
  </si>
  <si>
    <t>Corpo de BDCC 2,50 x 2,00m - tudo incluído conforme projeto em Vias Urbanas</t>
  </si>
  <si>
    <t>Corpo de BDCC 2,50 x 2,50 m projeto DNIT p/ 2,50&lt; H &lt;5,00 m em Vias Urbanas</t>
  </si>
  <si>
    <t>Corpo de BDCC 2,50 x 3,00 m projeto DNIT p/ 2,50 &lt; H &lt; 5,00 m em Vias Urbanas</t>
  </si>
  <si>
    <t>Corpo de BDCC 3,00 x 3,00 m projeto DNIT p/ 2,50 &lt; H &lt; 5,00 m em Vias Urbanas</t>
  </si>
  <si>
    <t>Corpo de BSCC 1,50x1,50m projeto DNIT p/ 2,50&lt; H &lt;5,00m em Vias Urbanas</t>
  </si>
  <si>
    <t>Corpo de BSCC 2,00x2,00m projeto DNIT p/ 2,50&lt; H &lt;5,00m em Vias Urbanas</t>
  </si>
  <si>
    <t>Corpo de BSCC 2,00x3,00m projeto DNIT p/ 2,50&lt; H &lt;5,00m em Vias Urbanas</t>
  </si>
  <si>
    <t>Corpo de BSCC 2,50x2,50m projeto DNIT para 2,50&lt; H &lt;5,00m em Vias Urbanas</t>
  </si>
  <si>
    <t>Corpo de BSCC 2,50x3,00m projeto DNIT para 2,50&lt; H &lt;5,00m em Vias Urbanas</t>
  </si>
  <si>
    <t>Corpo de BSCC 3,00x1,50 para 2,50m&lt; H &lt; 5,00m , em Vias Urbanas</t>
  </si>
  <si>
    <t>Corpo de BSCC 3,00x3,00m projeto DNIT para 2,50&lt; H &lt;5,00m em Vias Urbanas</t>
  </si>
  <si>
    <t>Corpo de BTCC 1,50 x 1,50 m projeto DNIT para 2,50 &lt; H &lt; 5,00 m em Vias Urbanas</t>
  </si>
  <si>
    <t>Corpo de BTCC 2,00 x 2,00 m projeto DNIT para 2,50 &lt; H &lt; 5,00 m em Vias Urbanas</t>
  </si>
  <si>
    <t>Corpo de BTCC 2,00 x 3,00 m projeto DNIT para 2,50 &lt; H &lt; 5,00 m em Vias Urbanas</t>
  </si>
  <si>
    <t>Corpo de BTCC 2,50 x 2,50 m projeto DNIT para 2,50 &lt; H &lt; 5,00 m em Vias Urbanas</t>
  </si>
  <si>
    <t>Corpo de BTCC 2,50 x 3,00 m projeto DNIT para 2,50 &lt; H &lt; 5,00 m em Vias Urbanas</t>
  </si>
  <si>
    <t>Corpo de BTCC 3,00 x 3,00 m projeto DNIT para 2,50 &lt; H &lt; 5,00 m em Vias Urbanas</t>
  </si>
  <si>
    <t>Demolição manual alvenaria tijolo furado assentado com argamassa em Vias Urbanas</t>
  </si>
  <si>
    <t>Demolição manual de concreto armado em Vias Urbanas</t>
  </si>
  <si>
    <t>Demolição manual de concreto simples ou ciclópico em Vias Urbanas</t>
  </si>
  <si>
    <t>Descida d'água concreto simples (degraus) c/ caiação (DSA-03) apoio em Vias Urbanas</t>
  </si>
  <si>
    <t>Deslocamento de cerca de tela galvanizada fio 12 malha 3" x 3", em Vias Urbanas</t>
  </si>
  <si>
    <t>Dreno ou Barbacã em tubo PVC, diâmetro de 2" em Vias Urbanas</t>
  </si>
  <si>
    <t>Eletroduto para rede de lógica, inclusive conexões, em Vias Urbanas</t>
  </si>
  <si>
    <t>Eletroduto PVC diâmetro 75mm, fornecimento e assentamento em Vias Urbanas</t>
  </si>
  <si>
    <t>Eletroduto PVC rígido roscável diâm. 50 mm, fornecimento e assentamento em Vias Urbanas</t>
  </si>
  <si>
    <t>Eletroduto tipo Kanaflex diâmetro 1 1/2", fornecimento e assentamento em Vias Urbanas</t>
  </si>
  <si>
    <t>Eletroduto tipo Kanaflex diâmetro 2", fornecimento e assentamento em Vias Urbanas</t>
  </si>
  <si>
    <t>Eletroduto tipo Kanaflex diâmetro 4", fornecimento e assentamento em Vias Urbanas</t>
  </si>
  <si>
    <t>Forma metálica para meio fio, em Vias Urbanas</t>
  </si>
  <si>
    <t>Gabiões com caixas galvanizadas, sem manta, em Vias Urbanas</t>
  </si>
  <si>
    <t>Geotêxtil não tecido RT-16 kn/m, fornecimento e aplicação em Vias Urbanas</t>
  </si>
  <si>
    <t>Lastro de brita, inclusive transporte da brita em Vias Urbanas</t>
  </si>
  <si>
    <t>Limpeza e apicoamento manual de superfície de rocha em Vias Urbanas</t>
  </si>
  <si>
    <t>Limpeza e desobstrução de BDTC e BDCC em Vias Urbanas</t>
  </si>
  <si>
    <t>Limpeza e desobstrução de BQTC em Vias Urbanas</t>
  </si>
  <si>
    <t>Limpeza e desobstrução de BSTC e BSCC em Vias Urbanas</t>
  </si>
  <si>
    <t>Limpeza e desobstrução de BTTC e BTCC em Vias Urbanas</t>
  </si>
  <si>
    <t>Limpeza e preparo de superfície de aço em Vias Urbanas</t>
  </si>
  <si>
    <t>Pedra de mão p/ (concreto ciclópico ou alvenaria) rocha paga em medição em Vias Urbanas</t>
  </si>
  <si>
    <t>Pintura com nata de cimento em Vias Urbanas</t>
  </si>
  <si>
    <t>Plataforma ou passarela de pinho de 1ª ou similar, 1" x 12", em Vias Urbanas</t>
  </si>
  <si>
    <t>Reaterro de cavas c/ compactação manual (apiloamento) (dim. reduz.), em Vias Urbanas</t>
  </si>
  <si>
    <t>Reaterro de cavas c/ compactação manual (apiloamento) em Vias Urbanas</t>
  </si>
  <si>
    <t>Recuperação de poço de visita inclusive fornecimento tampão F.F.A.P., em Vias Urbanas</t>
  </si>
  <si>
    <t>Religação de rede de água em PVC DN 20 mm, inclusive conexões, em Vias Urbanas</t>
  </si>
  <si>
    <t>Religação de rede de água em PVC DN 25 mm, inclusive conexões, em Vias Urbanas</t>
  </si>
  <si>
    <t>Religação de rede de água em PVC DN 32 mm, inclusive conexões, em Vias Urbanas</t>
  </si>
  <si>
    <t>Religação de rede de água em PVC DN 75 mm, inclusive conexões, em Vias Urbanas</t>
  </si>
  <si>
    <t>Remoção de bueiros existentes, em Vias Urbanas</t>
  </si>
  <si>
    <t>Sarjeta de concreto DP-1 (0,081 m³/m) calha triangular, inclusive caiação, em Vias Urbanas</t>
  </si>
  <si>
    <t>Sarjeta de concreto DP-2 (0,085 m³/m) calha triangular, inclusive caiação, em Vias Urbanas</t>
  </si>
  <si>
    <t>Sarjeta de concreto SCA 40/10 - em Vias Urbanas</t>
  </si>
  <si>
    <t>Sarjeta de concreto (SCA 70/15) calha triangular, inclusive caiação, em Vias Urbanas</t>
  </si>
  <si>
    <t>Sarjeta de concreto (SCA 90/10) calha triangular, inclusive caiação, em Vias Urbanas</t>
  </si>
  <si>
    <t>Tampa de concreto em grelha, fornecimento, assentamento e transporte, em Vias Urbanas</t>
  </si>
  <si>
    <t>Tampão F.F.A.P. com 100 kg, fornecimento, assentamento e transporte em Vias Urbanas</t>
  </si>
  <si>
    <t>Tela de aço soldada Telcon Q-138 ou similar, fornecimento e assentamento em Vias Urbanas</t>
  </si>
  <si>
    <t>Terminal de dreno de alívio de pavimento (DP - TDA - 01) em Vias Urbanas</t>
  </si>
  <si>
    <t>Trincheira drenante em madeira em Vias Urbanas</t>
  </si>
  <si>
    <t>Tubo de PVC NBR 5648 diâmetro 50 mm, fornecimento e assentamento em Vias Urbanas</t>
  </si>
  <si>
    <t>Tubo de PVC NBR 5648 diâmetro 75 mm, fornecimento e assentamento em Vias Urbanas</t>
  </si>
  <si>
    <t>Tubo de PVC PBA diâmetro 300 mm, fornecimento e assentamento em Vias Urbanas</t>
  </si>
  <si>
    <t>Tubo de PVC rígido série R diâmetro 100 mm, fornecimento e assentamento em Vias Urbanas</t>
  </si>
  <si>
    <t>Tubo irrifort agropecuário diâmetro 32 mm, fornecimento e assentamento em Vias Urbanas</t>
  </si>
  <si>
    <t>Tubo para irrigação linha fixa PN40 50 mm, fornecimento e assentamento em Vias Urbanas</t>
  </si>
  <si>
    <t>Tubo PVC PBA diâmetro 150 mm, fornecimento e assentamento em Vias Urbanas</t>
  </si>
  <si>
    <t>Tubos de ferro fundido diâmetro 0,90 m, assentamento em Vias Urbanas</t>
  </si>
  <si>
    <t>Valeta de pedra argamassada VPAR em Vias Urbanas</t>
  </si>
  <si>
    <t>Valeta de pedra jogada VPJ, inclusive transporte da pedra em Vias Urbanas</t>
  </si>
  <si>
    <t>Valeta de proteção de corte - desobstrução e limpeza em Vias Urbanas</t>
  </si>
  <si>
    <t>Aluguel de container para almoxarifado</t>
  </si>
  <si>
    <t>Aluguel de container tipo vestiário, 2 luminárias, piso especial e janela</t>
  </si>
  <si>
    <t>Canaleta de concreto retangular com grelha em barra de aço</t>
  </si>
  <si>
    <t>Mobilização e desmobilização de caminhão basculante (máximo)</t>
  </si>
  <si>
    <t>h</t>
  </si>
  <si>
    <t>Mobilização e desmobilização de caminhão carroceria (máximo)</t>
  </si>
  <si>
    <t>Mobilização e desmobilização de caminhão tanque (6.000 L) (máximo)</t>
  </si>
  <si>
    <t>Mobilização e desmobilização de container acima de 150 km</t>
  </si>
  <si>
    <t>Mobilização e desmobilização de container até 50 km</t>
  </si>
  <si>
    <t>Mobilização e desmobilização de container de 51 km até 150 km</t>
  </si>
  <si>
    <t>Mobilização e desmobilização de equipamentos com carreta prancha (máximo)</t>
  </si>
  <si>
    <t>Sistema separador de água e óleo</t>
  </si>
  <si>
    <t>Fórmula de Transporte (R$/t)</t>
  </si>
  <si>
    <t>TR-201-00 (Comercial - Caminhão basculante)</t>
  </si>
  <si>
    <t>TR-202-00 (Comercial - Caminhão basculante)</t>
  </si>
  <si>
    <t>TR-203-00 (Comercial - Caminhão carroceria)</t>
  </si>
  <si>
    <t>TR-204-00 (Comercial - Carreta prancha)</t>
  </si>
  <si>
    <t>TR-301-00 (Massa Asfáltica)</t>
  </si>
  <si>
    <t>Transporte Local de Materiais (TR-101-01) (Vias urbanas - Caminhão basculante)</t>
  </si>
  <si>
    <t>TR-202-01 (Comercial - Caminhão basculante)</t>
  </si>
  <si>
    <t>TR-203-01 (Comercial - Caminhão carroceria)</t>
  </si>
  <si>
    <t>TR-204-01 (Comercial - Carreta com Prancha)</t>
  </si>
  <si>
    <t>LOCAL COM DMT ATÉ 3,0 KM (Caminhão basculante)</t>
  </si>
  <si>
    <t>LOCAL COM DMT DE 3,1 A 5,0 KM (Caminhão basculante)</t>
  </si>
  <si>
    <t>LOCAL COM DMT DE 5,1 A 10,0 KM (Caminhão basculante)</t>
  </si>
  <si>
    <t>LOCAL COM DMT DE 10,1 A 15,0 KM (Caminhão basculante)</t>
  </si>
  <si>
    <t>Transporte de materiais para DMT acima de 15 KM (Caminhão basculante)</t>
  </si>
  <si>
    <t>M3</t>
  </si>
  <si>
    <t>M2</t>
  </si>
  <si>
    <t>Roçada manual com roçadeira costal, ferramentas manuais, inclusive limpeza manual</t>
  </si>
  <si>
    <t>Aço CA-50, fornecimento, dobragem e colocação nas formas (preço médio das bitolas)</t>
  </si>
  <si>
    <t>Aço CA-50 média, diâmetro de 6.3 a 10 mm, fornecimento, dobragem e colocação nas formas</t>
  </si>
  <si>
    <t>Aço CA-60 fina, diâmetro de 4.2 a 5.0 mm, fornecimento, dobragem e colocação nas formas</t>
  </si>
  <si>
    <t>Poço de visita para BDTC diam. 1,00 m - tudo incluido</t>
  </si>
  <si>
    <t>Compactação de aterros 100% PI em Vias Urbanas</t>
  </si>
  <si>
    <t>06.01</t>
  </si>
  <si>
    <t>06.02</t>
  </si>
  <si>
    <t>Banco de concreto aparente com tampo de 40x40x5 cm e base de 20x20x36 cm para mesa de jogos, conforme detalhe em projeto</t>
  </si>
  <si>
    <t>Rede para futebol de salão</t>
  </si>
  <si>
    <t>Trave para futebol de salão de tubo de ferro galvanizado 3", com recuo, removível, dimensões oficiais 3x2m</t>
  </si>
  <si>
    <t>Reboco tipo paulista de argamassa de cimento, cal hidratada CH1 e areia lavada traço 1:0.5:6, espessura 25 mm</t>
  </si>
  <si>
    <t>Pintura com tinta acrílica Suvinil, Coral ou Metalatex, inclusive selador acrílico, em paredes externas a três demãos</t>
  </si>
  <si>
    <t>Retirada de grades, gradis, alambrados, cercas e portões</t>
  </si>
  <si>
    <t>Caixa de areia de alvenaria de blocos de concreto 9x19x39cm, dim. 60x60cm e Hmáx=1m, c/ tampa em concreto esp. 5cm, lastro concreto esp. 10cm, revestida intern. c/ chapisco e reboco impermeabilizante, incl. escavação e reaterro</t>
  </si>
  <si>
    <t>Recuperação de poço de visita inclusive fornecimento tampão F.F.A.P.</t>
  </si>
  <si>
    <t>Aquisição de solo de jazida comercial (saibreira)</t>
  </si>
  <si>
    <t>Caixa de passagem (2,50 x 2,50m) em Vias Urbanas</t>
  </si>
  <si>
    <t>mês</t>
  </si>
  <si>
    <t>Preço Unitário</t>
  </si>
  <si>
    <t>RESUMO</t>
  </si>
  <si>
    <t>CODIGO</t>
  </si>
  <si>
    <t>DESCRICAO</t>
  </si>
  <si>
    <t>PRECO UNITARIO</t>
  </si>
  <si>
    <t>UN</t>
  </si>
  <si>
    <t>M</t>
  </si>
  <si>
    <t>MES</t>
  </si>
  <si>
    <t>KG</t>
  </si>
  <si>
    <t>ATERRO COM AREIA COM ADENSAMENTO HIDRAULICO</t>
  </si>
  <si>
    <t>CORTE E ATERRO COMPENSADO</t>
  </si>
  <si>
    <t>T</t>
  </si>
  <si>
    <t>H</t>
  </si>
  <si>
    <r>
      <t xml:space="preserve">TABELA REFERENCIAL - </t>
    </r>
    <r>
      <rPr>
        <b/>
        <sz val="15"/>
        <color rgb="FFC00000"/>
        <rFont val="Arial"/>
        <family val="2"/>
      </rPr>
      <t>CESAN</t>
    </r>
  </si>
  <si>
    <t>Demolição de piso revestido com cerâmica</t>
  </si>
  <si>
    <t>Demolição de piso revestido com cerâmica inclusive lastro de concreto</t>
  </si>
  <si>
    <t>Demolição de piso de tábuas</t>
  </si>
  <si>
    <t>Demolição de revestimento com lambris de madeira</t>
  </si>
  <si>
    <t>Retirada de revestimento antigo em reboco</t>
  </si>
  <si>
    <t>Demolição manual de concreto simples (EMOP 05.001.001)</t>
  </si>
  <si>
    <t>Demolição de concreto armado, com utilização de rompedor pneumático</t>
  </si>
  <si>
    <t>Retirada manual de pavimento em paralelepípedos, incluindo empilhamento para reaproveitamento</t>
  </si>
  <si>
    <t>Retirada de portas e janelas de madeira, inclusive batentes</t>
  </si>
  <si>
    <t>Retirada de esquadrias metálicas</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</si>
  <si>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</si>
  <si>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</si>
  <si>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</si>
  <si>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</si>
  <si>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</si>
  <si>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</si>
  <si>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bancada de pia</t>
  </si>
  <si>
    <t>Retirada de tanque de cimento</t>
  </si>
  <si>
    <t>Demolição de forro de madeira, sem reaproveitamento</t>
  </si>
  <si>
    <t>Retirada de poste de aço de 4 a 6 m</t>
  </si>
  <si>
    <t>Retirada de pintura antiga a base de PVA</t>
  </si>
  <si>
    <t>Apicoamento de superfície com revestimento em argamassa</t>
  </si>
  <si>
    <t>Retirada de pontos elétricos (luminárias, interruptores e tomadas)</t>
  </si>
  <si>
    <t>Retirada de vidros quebrados</t>
  </si>
  <si>
    <t>Retirada de rodapé em argamassa de cimento e areia</t>
  </si>
  <si>
    <t>Remoção de telhas cerâmicas, tipo colonial, inclusive cumeeiras</t>
  </si>
  <si>
    <t>Remoção de telha ondulada de fibrocimento, inclusive cumeeira</t>
  </si>
  <si>
    <t>Retirada de rodapé de madeira ou cerâmica</t>
  </si>
  <si>
    <t>Demolição de piso granilite</t>
  </si>
  <si>
    <t>Demolição mecânica de edificações existentes</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</si>
  <si>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</si>
  <si>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</si>
  <si>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</si>
  <si>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</si>
  <si>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</si>
  <si>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</si>
  <si>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</si>
  <si>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</si>
  <si>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</si>
  <si>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</si>
  <si>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</si>
  <si>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</si>
  <si>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</si>
  <si>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</si>
  <si>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</si>
  <si>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</si>
  <si>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</si>
  <si>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</si>
  <si>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</si>
  <si>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LIMPEZA DO TERRENO</t>
  </si>
  <si>
    <t>Corte de capoeira fina, a foice (manual)</t>
  </si>
  <si>
    <t>Raspagem e limpeza do terreno (manual)</t>
  </si>
  <si>
    <t>Corte e destocamento de árvores com diâmetro de até 15 cm</t>
  </si>
  <si>
    <t>Corte e destocamento de árvores com diâmetro superior a 30 cm</t>
  </si>
  <si>
    <t>LOCAÇÃO</t>
  </si>
  <si>
    <t>Locação de obra com gabarito de madeira</t>
  </si>
  <si>
    <t>Equipe topográfica para serviços simples de locação e nivelamento (incluindo equipamento, transporte e profissionais nivel médio)</t>
  </si>
  <si>
    <t>INSTALAÇÃO DO CANTEIRO DE OBRAS</t>
  </si>
  <si>
    <t>TAPUMES, BARRACÕES E COBERTURAS</t>
  </si>
  <si>
    <t>Locação de andaime metálico para trabalho em fachada de edifíco (aluguel de 1 m² por 1 mês) inclusive frete, montagem e desmontagem</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</si>
  <si>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</si>
  <si>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</si>
  <si>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</si>
  <si>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</si>
  <si>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</si>
  <si>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</si>
  <si>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</si>
  <si>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</si>
  <si>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</si>
  <si>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</si>
  <si>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</si>
  <si>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</si>
  <si>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</si>
  <si>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</si>
  <si>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</si>
  <si>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</si>
  <si>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</si>
  <si>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</si>
  <si>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ESCAVAÇÕES</t>
  </si>
  <si>
    <t>Escavação manual em material de 1a. categoria, até 1.50 m de profundidade</t>
  </si>
  <si>
    <t>Escavação manual em material de 2a. categoria, até 1.50 m de profundidade</t>
  </si>
  <si>
    <t>Escavação mecânica em material de 2a. categoria</t>
  </si>
  <si>
    <t>REATERRO E COMPACTAÇÃO</t>
  </si>
  <si>
    <t>Reaterro apiloado de cavas de fundação, em camadas de 20 cm</t>
  </si>
  <si>
    <t>Aterro compactado utilizando compactador de placa vibratória com reaproveitamento do material</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</si>
  <si>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</si>
  <si>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</si>
  <si>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ESTRUTURAS</t>
  </si>
  <si>
    <t>Fornecimento, preparo e aplicação de concreto ciclópico Fck=15MPa com 30% de pedra de mão</t>
  </si>
  <si>
    <t>Fôrma em chapa de madeira compensada plastificada 12mm para estrutura em geral, 5 reaproveitamentos, reforçada com sarrafos de madeira 2.5x10cm (incl material, corte, montagem, escoras em eucalipto e desforma)</t>
  </si>
  <si>
    <t>ESTRUTURAS DE CONCRETO APARENTE</t>
  </si>
  <si>
    <t>Fôrma com chapa compensada plastificada esp. 12mm, utização 5 vezes</t>
  </si>
  <si>
    <t>DIVERSOS</t>
  </si>
  <si>
    <t>Execução de junta de dilatação 2 x 2 cm considerando 1cm de aplicação de isopor e 1cm de aplicação de mastique elástico do tipo sikaflex 1a ou equivalente</t>
  </si>
  <si>
    <t>RECUPERAÇÃO DE ESTRUTURAS</t>
  </si>
  <si>
    <t>Remoção cuidadosa do concreto afetado, através de escarificação</t>
  </si>
  <si>
    <t>Remoção cuidadosa do concreto afetado, através de escarificação (considerando esp. escarificada de 5cm)</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</si>
  <si>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</si>
  <si>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</si>
  <si>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</si>
  <si>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</si>
  <si>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</si>
  <si>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</si>
  <si>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</si>
  <si>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</si>
  <si>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</si>
  <si>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PAREDES E PAINÉIS</t>
  </si>
  <si>
    <t>ALVENARIA DE VEDAÇÃO</t>
  </si>
  <si>
    <t>Alvenaria em bloco de pedra argamassada com cimento e areia no traço 1:3</t>
  </si>
  <si>
    <t>Cobogó de concreto tipo cruzeta de 20 x 20 x 10 cm, assentado com argamassa de cimento, cal hidratada e areia no traço1:0,5:5, espessura das juntas de 10mm e espessura de parede 10cm</t>
  </si>
  <si>
    <t>PLACAS E PAINÉIS DIVISÓRIOS</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</si>
  <si>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</si>
  <si>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</si>
  <si>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</si>
  <si>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</si>
  <si>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</si>
  <si>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VERGAS/CONTRAVERGA</t>
  </si>
  <si>
    <t>Verga/contraverga reta de concreto armado 10 x 5 cm, Fck = 15 MPa, inclusive forma, armação e desforma</t>
  </si>
  <si>
    <t>Verga/contraverga curva de concreto armado 10 x 5 cm, Fck = 15 MPa, inclusive forma, armação e desforma</t>
  </si>
  <si>
    <t>ALVENARIA ESTRUTURAL</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</si>
  <si>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</si>
  <si>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</si>
  <si>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</si>
  <si>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VEDAÇÃO EMPREGANDO ARGAMASSA DE CIMENTO, CAL E AREIA</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</si>
  <si>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</si>
  <si>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</si>
  <si>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</si>
  <si>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</si>
  <si>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</si>
  <si>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</si>
  <si>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</si>
  <si>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ESQUADRIAS DE MADEIRA</t>
  </si>
  <si>
    <t>MARCOS E ALIZARES</t>
  </si>
  <si>
    <t>FERRAGENS</t>
  </si>
  <si>
    <t>PORTA EM MADEIRA DE LEI TIPO ANGELIM PEDRA OU EQUIV. C/ ENCHIMENTO EM MADEIRA DE 1ª QUALIDADE ESP 30MM, COM VISOR DE VIDRO, INCL. ALIZARES, DOBRADIÇAS E FECHADURAS EXT EM LATÃO CROMADO LAFONTE/EQUIV , EXCL. MARCO, NAS DIMENSÕES:</t>
  </si>
  <si>
    <t>REVISÕES E REPAROS</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</si>
  <si>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</si>
  <si>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</si>
  <si>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</si>
  <si>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</si>
  <si>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</si>
  <si>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dobradiça 3 x 2 1/2"</t>
  </si>
  <si>
    <t>Reparo na porta com plaina, incl. retirada e recolocação de folha de porta</t>
  </si>
  <si>
    <t>Recolocação de marco em madeira, excl. marco</t>
  </si>
  <si>
    <t>ESQUADRIAS METÁLICAS</t>
  </si>
  <si>
    <t>GRADES E PORTÕES</t>
  </si>
  <si>
    <t>Tela de proteção de arame galvanizado 1/2" fio 12, com quadro em tubo de ferro galvanizado 1 1/2" e cantoneira de ferro 1/2" x 1/2" x1/8", conforme detalhe em projeto</t>
  </si>
  <si>
    <t>Grade de ferro em barra chata, inclusive chumbamento</t>
  </si>
  <si>
    <t>Portão de ferro de correr em barra chata, inclusive chumbamento</t>
  </si>
  <si>
    <t>Portão de ferro de abrir em barra chata, chapa e tubo, inclusive chumbamento</t>
  </si>
  <si>
    <t>ESQUADRIAS METÁLICAS (M2)</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</si>
  <si>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</si>
  <si>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</si>
  <si>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</si>
  <si>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</si>
  <si>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</si>
  <si>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VIDROS PARA ESQUADRIAS</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</si>
  <si>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</si>
  <si>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</si>
  <si>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</si>
  <si>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</si>
  <si>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COBERTURA</t>
  </si>
  <si>
    <t>ESTRUTURA PARA TELHADO</t>
  </si>
  <si>
    <t>Estrutura de madeira de lei tipo Paraju ou equivalente para cobertura de telha de fibrocimento canalete 49/90, inclusive tratamento com cupinicida, exclusive telhas</t>
  </si>
  <si>
    <t>TELHADO</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</si>
  <si>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</si>
  <si>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</si>
  <si>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</si>
  <si>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cumeeiras (telhas compradas na fábrica, posto obra)</t>
  </si>
  <si>
    <t>Cumeeira para cobertura em telhas onduladas de fibrocimento 6.0mm</t>
  </si>
  <si>
    <t>Cobertura em telha ondulada de alumínio, esp. 0.5mm, inclusive acessórios de fixação</t>
  </si>
  <si>
    <t>Telha em aço galvanizado trapezoidal 40, e=0.50mm, pintura cor branca nas duas faces, inclusive acessório de fixação, ref. Stanto André, Eternit, Metform ou equivalente</t>
  </si>
  <si>
    <t>Cobertura em telha termoacustica tipo telha/telha em aço galvanizado trapez. 40, e=0.43mm, pint. face. sup. e infer. cor branca, incl. acess. fix. nucleo em poliuretano (injeção contínua), e=30mm, ref. Sto André, Panissol, Metform</t>
  </si>
  <si>
    <t>RUFOS E CALHAS</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</si>
  <si>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</si>
  <si>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</si>
  <si>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</si>
  <si>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</si>
  <si>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PLATIBANDA</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</si>
  <si>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</si>
  <si>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</si>
  <si>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</si>
  <si>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</si>
  <si>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</si>
  <si>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</si>
  <si>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IMPERMEABILIZAÇÃO</t>
  </si>
  <si>
    <t>IMPERMEABILIZAÇÃO DE CAIXAS DE ÁGUA</t>
  </si>
  <si>
    <t>Impermeabilização nas seguintes etapas: chapisco traço 1:2 c/ sika 1 ou equivalente, revest. duplo c/ argamassa de cimento e areia traço 1:3 c/ sika 1 ou equivalente, em 2x15 mm e acab. argamassa 1:1</t>
  </si>
  <si>
    <t>Índice de imperm.c/ manta asfáltica atendendo NBR 9952, asfalto polimérico, esp.4mm reforç.c/ filme int.em polietileno, regul.base c/ arg.1:4 esp.mín.15mm, proteção mec. arg. 1:4 esp.20mm e juntas dilat.</t>
  </si>
  <si>
    <t>IMPERMEABILIZAÇÃO CALHAS, LAJES DESCOBERTAS, BALDRAMES, PAREDES E JARDINEIRAS</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</si>
  <si>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</si>
  <si>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</si>
  <si>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</si>
  <si>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</si>
  <si>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</si>
  <si>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</si>
  <si>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</si>
  <si>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Chapisco com argamassa de cimento e areia média ou grossa lavada no traço 1:3, espessura 5 mm</t>
  </si>
  <si>
    <t>REBAIXAMENTOS</t>
  </si>
  <si>
    <t>Forro PVC branco L = 20 cm, frisado, colocado</t>
  </si>
  <si>
    <t>REVESTIMENTO EMPREGANDO ARGAMASSA DE CIMENTO, CAL E AREIA</t>
  </si>
  <si>
    <t>Emboço de argamassa de cimento, cal hidratada CH1 e areia lavada traço 1:0.5:6, espessura 20 mm</t>
  </si>
  <si>
    <t>REVESTIMENTO DE PAREDES</t>
  </si>
  <si>
    <t>Chapisco de argamassa de cimento e areia média ou grossa lavada, no traço 1:3, espessura 5 mm</t>
  </si>
  <si>
    <t>ACABAMENTOS</t>
  </si>
  <si>
    <t>Azulejo branco 15 x 15 cm, juntas a prumo, assentado com argamassa de cimento colante, inclusive rejuntamento com cimento branco, marcas de referência Eliane, Cecrisa ou Portobello</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</si>
  <si>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</si>
  <si>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</si>
  <si>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</si>
  <si>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</si>
  <si>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</si>
  <si>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</si>
  <si>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</si>
  <si>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</si>
  <si>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</si>
  <si>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</si>
  <si>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</si>
  <si>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</si>
  <si>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LASTRO DE CONTRAPISO</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</si>
  <si>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</si>
  <si>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</si>
  <si>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</si>
  <si>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</si>
  <si>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</si>
  <si>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</si>
  <si>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</si>
  <si>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</si>
  <si>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</si>
  <si>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</si>
  <si>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</si>
  <si>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</si>
  <si>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</si>
  <si>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Piso cerâmico 45x45cm, PEI 5, Cargo Plus Gray, marcas de referência Eliane, Cecrisa ou Portobello, assentado com argamassa de cimento colante, inclusive rejuntamento</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</si>
  <si>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</si>
  <si>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</si>
  <si>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</si>
  <si>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</si>
  <si>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</si>
  <si>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polido mecanizado, inclusive regularização e=3.0cm</t>
  </si>
  <si>
    <t>Porcelanato polido, acabamento brilhante, dim. 50x50cm, ref. de cor PANNA PLUS PO Eliane/equiv, utilizando dupla colagem de argamassa colante para porcelanato tipo ACIII e rejunte 1mm para porcelanato</t>
  </si>
  <si>
    <t>Porcelanato polido, acabamento acetinado, dim. 60x60cm, ref. de cor CIMENTO CINZA BOLD Potobello/equiv, utilizando dupla colagem de argamassa colante para porcelanato tipo ACIII e rejunte 1mm para porcelanato</t>
  </si>
  <si>
    <t>Porcelanato natural, acabamento acetinado, dim. 50x50cm, ref. PLATINA NA Eliane/equiv, utilizando dupla colagem de argamassa colante para porcelanato tipo ACIII e rejunte 1mm para porcelanato</t>
  </si>
  <si>
    <t>Piso cerâmico esmaltado, PEI 5, acabamento semibrilho, dim. 44x44cm, ref. de cor IMOLA ICE Biancogres/equiv. assentado com argamassa de cimento colante, inclusive rejuntamento com cimento branco</t>
  </si>
  <si>
    <t>Piso cerâmico esmaltado, PEI 5, acabamento semibrilho, dim. 45x45cm, ref. de cor CARGO PLUS WHITE Eliane/equiv. assentado com argamassa de cimento colante, inclusive rejuntamento</t>
  </si>
  <si>
    <t>DEGRAUS, RODAPÉS, SOLEIRAS E PEITORIS</t>
  </si>
  <si>
    <t>Rodapé de argamassa de cimento e areia no traço 1:3, altura de 7 cm e espessura de 2 cm</t>
  </si>
  <si>
    <t>Rodapé de madeira de lei 7.0 x 1.5 cm, fixado com parafuso e bucha plástica n° 7</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</si>
  <si>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</si>
  <si>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</si>
  <si>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</si>
  <si>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</si>
  <si>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</si>
  <si>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</si>
  <si>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</si>
  <si>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</si>
  <si>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SUMIDOUROS, FOSSAS SÉPTICAS E FILTROS ANAERÓBIOS</t>
  </si>
  <si>
    <t>ENTRADA DE ÁGUA</t>
  </si>
  <si>
    <t>Ponto de água fria (lavatório, tanque, pia de cozinha, etc...)</t>
  </si>
  <si>
    <t>pt</t>
  </si>
  <si>
    <t>Ponto com registro de pressão (chuveiro, caixa de descarga, etc...)</t>
  </si>
  <si>
    <t>Ponto de torneira de jardim (para praças)</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</si>
  <si>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</si>
  <si>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</si>
  <si>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</si>
  <si>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</si>
  <si>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</si>
  <si>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</si>
  <si>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</si>
  <si>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</si>
  <si>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</si>
  <si>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TUBULAÇÃO DE LIGAÇÃO DE CAIXAS</t>
  </si>
  <si>
    <t>Tubos de concreto simples C1, diâmetro 200 mm, com rejuntamento de argamassa de cimento, cal hidratada e areia no traço 1:2:6, incluindo escavação e berço, conf. normas e especificações.</t>
  </si>
  <si>
    <t>Tubos de concreto simples C1,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</si>
  <si>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</si>
  <si>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</si>
  <si>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</si>
  <si>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</si>
  <si>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EMPREGANDO ARGAMASSA DE CIMENTO, CAL E AREIA</t>
  </si>
  <si>
    <t>Caixas de inspeção de alv. blocos concreto 9x19x39cm, dim, 60x60cm e Hmáx = 1m, com tampa de conc. esp. 5cm, lastro de conc. esp. 10cm, revest intern. c/ chapisco e reboco impermeabilizado, incl. escavação, reaterro e enchimento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</si>
  <si>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</si>
  <si>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</si>
  <si>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</si>
  <si>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</si>
  <si>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</si>
  <si>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</si>
  <si>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</si>
  <si>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</si>
  <si>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</si>
  <si>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</si>
  <si>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</si>
  <si>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</si>
  <si>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25mm (1")</t>
  </si>
  <si>
    <t>Tubo de aço galvanizado, inclusive conexões, diâm. 40mm (11/2")</t>
  </si>
  <si>
    <t>Tubo de aço galvanizado, inclusive conexões, diâm. 50mm (2")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</si>
  <si>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</si>
  <si>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</si>
  <si>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</si>
  <si>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</si>
  <si>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</si>
  <si>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</si>
  <si>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</si>
  <si>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75mm (21/2"), inclusive conexões</t>
  </si>
  <si>
    <t>Tubo de PVC rígido soldável marrom, diâm. 85mm (3"), inclusive conexões</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</si>
  <si>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</si>
  <si>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</si>
  <si>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</si>
  <si>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</si>
  <si>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</si>
  <si>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CAIXAS DE PVC / EQUIPAMENTOS</t>
  </si>
  <si>
    <t>Reparo para válvula de descarga, completo</t>
  </si>
  <si>
    <t>Sifão em PVC para tanque 2"</t>
  </si>
  <si>
    <t>Ralo seco em PVC 100x100mm, com grelha em PVC</t>
  </si>
  <si>
    <t>Caixa sifonada em PVC, diâm. 150mm, com grelha e porta grelha quadrados, em aço inox</t>
  </si>
  <si>
    <t>Caixa seca em PVC, diâm. 100mm, com grelha e porta grelha quadrados, em aço inox</t>
  </si>
  <si>
    <t>Tampa para caixa sifonada, em PVC, de 150x150mm</t>
  </si>
  <si>
    <t>Tampa para ralo, em PVC, de 100x100mm</t>
  </si>
  <si>
    <t>ABERTURA E FECHAMENTO DE RASGOS (inclusive preparo e aplicação de argamassa)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</si>
  <si>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</si>
  <si>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</si>
  <si>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</si>
  <si>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</si>
  <si>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</si>
  <si>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</si>
  <si>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</si>
  <si>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INSTALAÇÕES ELÉTRICAS</t>
  </si>
  <si>
    <t>PADRÃO DE ENTRADA</t>
  </si>
  <si>
    <t>Derivação ramal entrada, incl. mureta rev.c/ chap. e reb. c/ arg. de cimento, cal e areia traço 1:0,5:6, c/ quadros de medição, de transformador de corrente, chave geral tripolar, disjuntores, eletrodutos e cabos conf. det.</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</si>
  <si>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</si>
  <si>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</si>
  <si>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t>
  </si>
  <si>
    <t>Quadro de distribuição para 06 circuitos, inclusive disjuntores monopolar</t>
  </si>
  <si>
    <t>Quadro de distribuição de energia, de embutir, com 12 divisões modulares com barramento</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</si>
  <si>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</si>
  <si>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</si>
  <si>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</si>
  <si>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</si>
  <si>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</si>
  <si>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</si>
  <si>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de distribuição de energia, de embutir, com 6 divisões modulares, sem barramento</t>
  </si>
  <si>
    <t>Quadro distrib. energia, embutido ou semi embutido, capac. p/ 56 disj. DIN, c/barram trif. 225A barra. neutro e terra, fab. em chapa de aço 12 USG com porta, espelho, trinco com fechad ch</t>
  </si>
  <si>
    <t>CAIXAS DE PASSAGEM</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</si>
  <si>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</si>
  <si>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</si>
  <si>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</si>
  <si>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</si>
  <si>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Caixa de passagem 4x2", chapa 18</t>
  </si>
  <si>
    <t>Caixa de passagem 4x4", chapa 18</t>
  </si>
  <si>
    <t>Caixa de passagem 200x200x100mm, chapa 18, com tampa parafusada</t>
  </si>
  <si>
    <t>Caixa de passagem 300x300x120mm, chapa 18, com tampa parafusada</t>
  </si>
  <si>
    <t>ENVELOPAMENTO DE ELETRODUTOS</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</si>
  <si>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</si>
  <si>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</si>
  <si>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</si>
  <si>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</si>
  <si>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INSTALAÇÕES APARENTES</t>
  </si>
  <si>
    <t>Eletroduto aparente de PVC rígido roscável diâmetro 3/4"</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</si>
  <si>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</si>
  <si>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</si>
  <si>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</si>
  <si>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</si>
  <si>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</si>
  <si>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</si>
  <si>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</si>
  <si>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</si>
  <si>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</si>
  <si>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</si>
  <si>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</si>
  <si>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</si>
  <si>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</si>
  <si>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</si>
  <si>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</si>
  <si>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</si>
  <si>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</si>
  <si>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</si>
  <si>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</si>
  <si>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</si>
  <si>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</si>
  <si>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</si>
  <si>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</si>
  <si>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</si>
  <si>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</si>
  <si>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</si>
  <si>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COMPOSIÇÕES INTERMEDIÁRIAS P/ ELETRICA</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</si>
  <si>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</si>
  <si>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</si>
  <si>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</si>
  <si>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</si>
  <si>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</si>
  <si>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Soquete para lâmpada fluorescente</t>
  </si>
  <si>
    <t>CAIXAS DE PASSAGEM EMPREGANDO ARGAMASSA DE CIMENTO, CAL E AREIA</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</si>
  <si>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</si>
  <si>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</si>
  <si>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</si>
  <si>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passagem de alvenaria de blocos cerâmicos 10 furos 10x20x20cm, dimensão de 50x50x50cm,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</si>
  <si>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</si>
  <si>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</si>
  <si>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</si>
  <si>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ELETRODUTOS E CONEXÕES</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</si>
  <si>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</si>
  <si>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</si>
  <si>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</si>
  <si>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</si>
  <si>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</si>
  <si>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</si>
  <si>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</si>
  <si>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</si>
  <si>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</si>
  <si>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</si>
  <si>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</si>
  <si>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</si>
  <si>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</si>
  <si>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</si>
  <si>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</si>
  <si>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</si>
  <si>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Disjuntor DR bipolar 20A, corrente nominal 30 mA</t>
  </si>
  <si>
    <t>Dispositivo de proteção contra surto (DPS) bipolar, tensão nominal máxima 275VCA, corente de surto máxima 40KA.</t>
  </si>
  <si>
    <t>Chave blindada tripolar 600V/200A</t>
  </si>
  <si>
    <t>Chave blindada tripolar 600V/400A</t>
  </si>
  <si>
    <t>Chave blindada tripolar 600V/800A</t>
  </si>
  <si>
    <t>Fusive NH 125A, tamanho 01</t>
  </si>
  <si>
    <t>FIOS E CABOS</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</si>
  <si>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</si>
  <si>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</si>
  <si>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</si>
  <si>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</si>
  <si>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</si>
  <si>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</si>
  <si>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</si>
  <si>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</si>
  <si>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termoplástico, com isolamento para 1000V, seção de 2.5 mm2</t>
  </si>
  <si>
    <t>Cabo de cobre termoplástico, com isolamento para 1000V, seção de 4.0 mm2</t>
  </si>
  <si>
    <t>Fio ou cabo de cobre termoplástico, com isolamento para 1000V, seção de 6.0 mm2</t>
  </si>
  <si>
    <t>Fio ou cabo de cobre termoplástico, com isolamento para 1000V, seção de 10.0 mm2</t>
  </si>
  <si>
    <t>Cabo de cobre termoplástico, com isolamento para 1000V, seção de 25.0 mm2</t>
  </si>
  <si>
    <t>Cabo de cobre termoplástico, com isolamento para 1000V, seção de 35.0 mm2</t>
  </si>
  <si>
    <t>Fio ou cabo paralelo de cobre, com isolamento para 750V, seção de 2 x 2.5 mm2</t>
  </si>
  <si>
    <t>Cabo de cobre termoplástico, com isolamento para 1000V, seção de 50 mm2</t>
  </si>
  <si>
    <t>Cabo de cobre termoplástico, com isolamento para 1000V, seção de 95.0 mm2</t>
  </si>
  <si>
    <t>Cabo de cobre termoplástico, com isolamento para 1000V, seção de 120.0 mm2</t>
  </si>
  <si>
    <t>Cabo de cobre termoplástico, com isolamento para 1000V, seção de 300.0 mm2</t>
  </si>
  <si>
    <t>Cabo de cobre termoplástico, com isolamento para 1000V, seção de 70,0mm2</t>
  </si>
  <si>
    <t>Cabo de cobre termoplástico, com isolamento para 1000V, seção de 150,0mm2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</si>
  <si>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</si>
  <si>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</si>
  <si>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</si>
  <si>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</si>
  <si>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Cabo paralelo PP de cobre, com isolamento para 750V, seção 3x2,5mm2</t>
  </si>
  <si>
    <t>Cabo paralelo PP de cobre, com isolamento para 750V, seção 3x4,0mm2</t>
  </si>
  <si>
    <t>SERVIÇOS DIVERSOS</t>
  </si>
  <si>
    <t>Cabeçote de alumínio de 1 1/2"</t>
  </si>
  <si>
    <t>Sapatilha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</si>
  <si>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</si>
  <si>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</si>
  <si>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</si>
  <si>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</si>
  <si>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</si>
  <si>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</si>
  <si>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</si>
  <si>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Padrão de entrada de energia elétrica, monofásico, entrada aérea, a 2 fios, carga instalada de 3500 até 9000W</t>
  </si>
  <si>
    <t>Padrão de entrada de energia elétrica, bifásico, entrada aérea, a 3 fios, carga instalada de 9001 até 15000W, instalada em muro</t>
  </si>
  <si>
    <t>Padrão de entrada de energia elétrica, trifásico, entrada aérea, a 4 fios, carga instalada de 15001 até 26000W, instalada em muro</t>
  </si>
  <si>
    <t>Padrão de entrada de energia elétrica, trifásico, entrada aérea, a 4 fios, carga instalada de 34001 até 41000W, instalada em muro</t>
  </si>
  <si>
    <t>Padrão de entrada de energia elétrica, trifásico, entrada aérea, a 4 fios, carga instalada de 41001 até 47000W, instalada em muro</t>
  </si>
  <si>
    <t>Padrão de entrada de energia elétrica, trifásico, entrada subterrânea, a 4 fios, carga instalada de 41001 até 47000W, instalada em muro</t>
  </si>
  <si>
    <t>Padrão de entrada de energia elétrica, trifásico, entrada aérea, a 4 fios, carga instalada de 47001 até 57000W, instalada em muro</t>
  </si>
  <si>
    <t>Padrão de entrada de energia elétrica, trifásico, entrada subterrânea, a 4 fios, carga instalada de 47001 até 57000W, instalada em muro</t>
  </si>
  <si>
    <t>Padrão de entrada de energia elétrica, trifásico, entrada aérea, a 4 fios, carga instalada de 57001 até 75000W, instalada em muro</t>
  </si>
  <si>
    <t>Padrão de entrada de energia elétrica, trifásico, entrada subterrânea, a 4 fios, carga instalada de 57001 até 75000W, instalada em muro</t>
  </si>
  <si>
    <t>QUADROS DE DISTRIBUIÇÃO COM BARRAMENTO, TRINCO E FECHADURA</t>
  </si>
  <si>
    <t>TERMINAIS, CONECTORES E ABRAÇADEIRAS</t>
  </si>
  <si>
    <t>Terminal para ligação de cabo a barra de 95 mm2</t>
  </si>
  <si>
    <t>Conector split bolt para cabo de 4.0 mm2</t>
  </si>
  <si>
    <t>Conector porcelana 3 polos para cabos de #4,0mm2</t>
  </si>
  <si>
    <t>Conector porcelana 3 polos para cabo de #6,0mm2</t>
  </si>
  <si>
    <t>Prensa cabos para eletroduto 1/2"</t>
  </si>
  <si>
    <t>OUTRAS INSTALAÇÕES</t>
  </si>
  <si>
    <t>INSTALAÇÃO DE TELEFONE</t>
  </si>
  <si>
    <t>Aterramento com haste de terra 5/8"x2.40m, cabo de cobre nú 6mm2 em caixa de concreto de dimensões internas de 30x30x30cm</t>
  </si>
  <si>
    <t>Caixa para telefone padrão TELEMAR, dim. 1070 x 520 x 500 mm, com tampa de ferro tipo R2, assentada com argamassa de cimento, cal e areia</t>
  </si>
  <si>
    <t>Tomada para telefone com conector RJ 11</t>
  </si>
  <si>
    <t>INSTALAÇÃO DE GÁS</t>
  </si>
  <si>
    <t>Abrigo de gás para 2 cilindros 45 Kg, exec. em alv. bloco conc cheio,dim 2.10x0.85x1.50m, inclusive cilindros e rede interna do abrigo compreendendo tubos e válvulas de esfera que interligam os cilindros</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</si>
  <si>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</si>
  <si>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</si>
  <si>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Condutor de cobre nú, seção de 35mm2, inclusive suportes isoladores e acessórios de fixação, conforme projeto</t>
  </si>
  <si>
    <t>Cabo condutor de cobre eletrolítico nu, tempera meio dura, encordoamento classe 2, para aterramento, diam. 50mm2</t>
  </si>
  <si>
    <t>Kit completo para solda Exotérmica (Molde HCL 5/8" Ref: TEL905611 / Cartucho n° 115 Ref: TEL 909115 / Alicate Z 201 Ref: TEL 998201), marca de referência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</si>
  <si>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</si>
  <si>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</si>
  <si>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</si>
  <si>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</si>
  <si>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</si>
  <si>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</si>
  <si>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Fixador ômega em latão ref. 733, inclusive parafuso fenda DN 4,2x32mm, bucha nylon DN 6mm e vedação dos furos com poliuretano ref. 5905, marca de ref. Termotécnica ou equivalente</t>
  </si>
  <si>
    <t>INSTALAÇÃO DE INCÊNDIO</t>
  </si>
  <si>
    <t>Hidrante de recalque no passeio em caixa metálica de 40x60x40cm, incl. registro globo angular 90º de 63mm, adaptador p/ engate rápido e tampa c/ corrente</t>
  </si>
  <si>
    <t>Ponto para seta indicativa de saída, incl. seta em acrílico, com fonte alimentadora própria que assegure um funcionamento mínimo de 1h, para quando ocorrer falta de energia elétrica na rede pública, conforme projeto</t>
  </si>
  <si>
    <t>Ponto para iluminação de emergência completo, inclusive bloco autônomo de iluminação 2x9W com tomada universal</t>
  </si>
  <si>
    <t>DEPÓSITO DE GÁS</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</si>
  <si>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</si>
  <si>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</si>
  <si>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</si>
  <si>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</si>
  <si>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</si>
  <si>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</si>
  <si>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</si>
  <si>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</si>
  <si>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</si>
  <si>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Pintura com tinta esmalte sintético Suvinil, Coral ou Metalatex a duas demãos, inclusive fundo anti corrosivo a uma demão, em metal</t>
  </si>
  <si>
    <t>INSTALAÇÃO DE REDE LÓGICA</t>
  </si>
  <si>
    <t>Conector RJ 45 macho</t>
  </si>
  <si>
    <t>LOUÇAS</t>
  </si>
  <si>
    <t>Lavatório de louça branca com coluna, marcas de referência Deca, Celite ou Ideal Standard, inclusive sifão, válvula e engates cromados, exclusive torneira.</t>
  </si>
  <si>
    <t>Saboneteira de louça branca, 15x15cm, marcas de referência Deca, Celite ou Ideal Standard.</t>
  </si>
  <si>
    <t>Cabide de louça branca com 2 ganchos, marcas de referência Deca, Celite ou Ideal Standard</t>
  </si>
  <si>
    <t>Papeleira de louça branca, 15x15cm, marcas de referência Deca, Celite ou Ideal Standard.</t>
  </si>
  <si>
    <t>Bacia sifonada infantil de louça branca, marcas de referência Deca, Celite ou Ideal Standard, inclusive tampa e acessórios</t>
  </si>
  <si>
    <t>Cuba louça de embutir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</si>
  <si>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</si>
  <si>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</si>
  <si>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Saboneteira de louça branca de 7,5 x 15 cm, marcas de referência Deca, Celite ou Ideal Standard</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</si>
  <si>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</si>
  <si>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</si>
  <si>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</si>
  <si>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</si>
  <si>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</si>
  <si>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</si>
  <si>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</si>
  <si>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</si>
  <si>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</si>
  <si>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Cuba louça branca oval, de embutir, Mod. L37, marca de ref. Deca incl. válvula e sifão, exclusive torneira.</t>
  </si>
  <si>
    <t>Bacia convencional em louça branca ref. Linha Ravena P9 Deca ou equiv., inclusive tubo de ligação, acessórios de fixação e assento plástico</t>
  </si>
  <si>
    <t>Bacia sanitária de louça branca, com caixa acoplada duplo acionamento, marca de ref. Deca Linha Ravena ou equivalente, inclusive assento plástico e acessórios de fixação</t>
  </si>
  <si>
    <t>BANCADAS</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</si>
  <si>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</si>
  <si>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</si>
  <si>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</si>
  <si>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</si>
  <si>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TORNEIRAS, REGISTROS, VÁLVULAS E METAIS</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</si>
  <si>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</si>
  <si>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</si>
  <si>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</si>
  <si>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</si>
  <si>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</si>
  <si>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de metal com borda roscável, marcas de referência Fabrimar, Deca ou Docol</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</si>
  <si>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</si>
  <si>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</si>
  <si>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</si>
  <si>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</si>
  <si>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</si>
  <si>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</si>
  <si>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</si>
  <si>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</si>
  <si>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</si>
  <si>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</si>
  <si>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</si>
  <si>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</si>
  <si>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</si>
  <si>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</si>
  <si>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</si>
  <si>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</si>
  <si>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</si>
  <si>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Torneira de parede articulável acabamento cromado, marcas de ref. Fabrimar, Deca, Docol ou equivalente</t>
  </si>
  <si>
    <t>Chuveiro com desviador flexivel e ducha manual, mod. 1975C ref. Deca ou equivalente</t>
  </si>
  <si>
    <t>OUTROS APARELHOS</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</si>
  <si>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</si>
  <si>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</si>
  <si>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</si>
  <si>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</si>
  <si>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Cuba de aço inox n° 1(dim.460x300x150)mm, marcas de referência Franke, Strake, tramontina, inclusive válvula de metal 31/2" e sifão cromado 1 x 1/2", excl. torneira</t>
  </si>
  <si>
    <t>Cuba p/ panelões de aço inox 80x60x40 cm, marcas de referência Fisher, Metalpress ou Mekal, inclusive válvula metal 1 1/4" e sifão cromado 1 x 1 1/2", excl. torneira</t>
  </si>
  <si>
    <t>Ducha manual Acqua jet , linha Aquarius, com registro ref.C 2195, marcas de referência Fabrimar, Deca ou Docol</t>
  </si>
  <si>
    <t>Cabide simples de um gancho, linha Versailles, ref. 08, acabamento cromado, da Moldenox, Docol ou Deca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</si>
  <si>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</si>
  <si>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</si>
  <si>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</si>
  <si>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</si>
  <si>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</si>
  <si>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</si>
  <si>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</si>
  <si>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</si>
  <si>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</si>
  <si>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</si>
  <si>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</si>
  <si>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Bebebedouro elétrico de pressão para portadores de necessidades especiais IBBL BDF300 ou equivalente</t>
  </si>
  <si>
    <t>LUMINÁRIAS</t>
  </si>
  <si>
    <t>Luminária industrial a prova de tempo, 45 graus, wetzel ou equivalente, inclusive lampada mista 160W</t>
  </si>
  <si>
    <t>Arandela com lâmpada incandescente de 100W</t>
  </si>
  <si>
    <t>Luminária tipo globo de plástico 9x4", inclusive plafonier</t>
  </si>
  <si>
    <t>INTERRUPTORES E TOMADAS</t>
  </si>
  <si>
    <t>Interruptor de uma tecla paralelo 10A/250V, com placa 4x2"</t>
  </si>
  <si>
    <t>Interruptor de uma tecla simples 10A/250V e uma tomada 2 polos 10A/250V, padrão brasileiro, NBR 14136, linha branca, com placa 4x2"</t>
  </si>
  <si>
    <t>Interruptor de duas teclas simples 10A/250V e uma tomada 2 polos universal 10A/250V, com placa 4x2"</t>
  </si>
  <si>
    <t>Interruptor pulsador de campainha 10A/250V, com placa 4x2"</t>
  </si>
  <si>
    <t>Tomada de 3 polos 20A/250V, com placa 4x2"</t>
  </si>
  <si>
    <t>Interruptor de três teclas simples 10 A/250 V e duas teclas simples 10A/250V, com placa 4x4"</t>
  </si>
  <si>
    <t>Espelho para caixa estampada 4 x 2"</t>
  </si>
  <si>
    <t>BOMBAS</t>
  </si>
  <si>
    <t>Bomba centrífuga monofásica 1/2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</si>
  <si>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</si>
  <si>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</si>
  <si>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</si>
  <si>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Poste circular de concreto 11m padrão ESCELSA, incl. 3 projetores PL 400 MA c/ lâmpada VM 400W, reator tipo externo 400 W /220V alto fator de potência, Tecnowatt ou equivalente.</t>
  </si>
  <si>
    <t>VENTILADORES</t>
  </si>
  <si>
    <t>Ventilador de teto base madeira sem alojamento para luminária, ref. Tron ou equivalente, com comando de interruptor simples, sem dimer para regulagem de velocidade</t>
  </si>
  <si>
    <t>Campainha tipo prato Pial, cod. 414.18</t>
  </si>
  <si>
    <t>Chuveiro elétrico tipo ducha Lorenzet ou Corona</t>
  </si>
  <si>
    <t>PINTURA</t>
  </si>
  <si>
    <t>SOBRE PAREDES E FORROS</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</si>
  <si>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</si>
  <si>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</si>
  <si>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</si>
  <si>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duas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</si>
  <si>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</si>
  <si>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</si>
  <si>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</si>
  <si>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</si>
  <si>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</si>
  <si>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</si>
  <si>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</si>
  <si>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</si>
  <si>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SOBRE CONCRETO OU BLOCOS CERÂMICOS APARENTES</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</si>
  <si>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</si>
  <si>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</si>
  <si>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</si>
  <si>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</si>
  <si>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Pintura com tinta PVA, sobre concreto ou bloco de concreto, a duas demãos, marcas de referência Suvinil, Coral ou Metalatex</t>
  </si>
  <si>
    <t>SOBRE MADEIRA</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</si>
  <si>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</si>
  <si>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</si>
  <si>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</si>
  <si>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</si>
  <si>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SOBRE METAL</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</si>
  <si>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</si>
  <si>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</si>
  <si>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SOBRE ELEMENTOS ESPECIAIS</t>
  </si>
  <si>
    <t>Pintura de letras em chapas de ferro, dimensões 20x30cm, com tinta óleo ou esmalte, a duas demãos, marcas de referência Suvinil, Coral ou Metalatex</t>
  </si>
  <si>
    <t>SOBRE PISOS</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</si>
  <si>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</si>
  <si>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</si>
  <si>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sobre pisos, marcas de referência Novacor, Coral ou Suvinil, a duas demãos</t>
  </si>
  <si>
    <t>Pintura à base de epoxi, marcas de referência Suvinil, Coral ou Metalatex, em faixas com largura de 8 cm, para demarcação de quadra de esportes</t>
  </si>
  <si>
    <t>SERVIÇOS COMPLEMENTARES EXTERNOS</t>
  </si>
  <si>
    <t>MUROS E FECHAMENTOS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</si>
  <si>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</si>
  <si>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</si>
  <si>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Muro de arrimo de concreto ciclópico com aterro na parte posterior, inclusive forma de madeira e dreno de brita</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</si>
  <si>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</si>
  <si>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</si>
  <si>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</si>
  <si>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</si>
  <si>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PAVIMENTAÇÃO</t>
  </si>
  <si>
    <t>Passeio de cimentado camurçado com argamassa de cimento e areia no traço 1:3 esp. 1.5cm, e lastro de concreto com 8cm de espessura, inclusive preparo de caixa</t>
  </si>
  <si>
    <t>Execução de lastro de brita nº 02 sob passeios e ciclovias, incl. escavação</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</si>
  <si>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</si>
  <si>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</si>
  <si>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</si>
  <si>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</si>
  <si>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terra vegetal</t>
  </si>
  <si>
    <t>Fornecimento e espalhamento de pó de pedra</t>
  </si>
  <si>
    <t>Fornecimento e plantio de grama em placas tipo esmeralda, inclusive fornecimento de terra vegetal</t>
  </si>
  <si>
    <t>TRATAMENTO, CONSERVAÇÃO E LIMPEZA</t>
  </si>
  <si>
    <t>Limpeza geral da obra</t>
  </si>
  <si>
    <t>Limpeza de pisos e revestimentos cerâmicos</t>
  </si>
  <si>
    <t>DIVERSOS EXTERNOS</t>
  </si>
  <si>
    <t>Mesa de concreto aparente com tampo de 60x60x5 cm, base de 30x30x75 cm e tabuleiro 40x40cm embutido no concreto, feito com pastilhas de mármore branco e granito preto de 5x5x2cm conf. projeto</t>
  </si>
  <si>
    <t>Brises de chapa de cimento amianto, acabamento esmalte sintético acetinado branco, peça com dimensões 110x25cm (exclusive pintura)</t>
  </si>
  <si>
    <t>Banco de concreto armado aparente com apoios de alvenaria assentada com argamassa de cimento, cal e areia, largura de 0,50m e espessura de 0,05m</t>
  </si>
  <si>
    <t>QUADRA DE ESPORTES (Ver nota 9 da planilha)</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</si>
  <si>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</si>
  <si>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</si>
  <si>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</si>
  <si>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</si>
  <si>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Conjunto de poste de voleibol de tubo de ferro galvanizado 3"e parte móvel de 21/2", inclusive carretilha, furo com tubo de ferro galvanizado de 31/2"e tampão de furo</t>
  </si>
  <si>
    <t>Tabela de basquete de madeira, com aro, inclusive colocação</t>
  </si>
  <si>
    <t>Poste completo para iluminação de quadra poliesportiva com tres projetores circulares PL 400VM TECNOWATT ou equiv. e lâmpadas vapor de mercúrio 400W/220V PHILIPS ou equiv., inclusive cruzeta p/ fixação dos projetores</t>
  </si>
  <si>
    <t>Alambrado com tela fio 12, malha de 1", tubos de ferro galvanizado verticais de 2" e tubos de ferro galvanizado horizontais de 1" soldados nas partes superior e inferior, inclusive portão</t>
  </si>
  <si>
    <t>Preparo, regularização e compactação do terreno (compactador manual) para execução de piso de quadra</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</si>
  <si>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</si>
  <si>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</si>
  <si>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Projetor marca de referência tecnowatt PL 400MA com lâmpada Vapor de Mercúrio 400W</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</si>
  <si>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</si>
  <si>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</si>
  <si>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</si>
  <si>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SERVIÇOS COMPLEMENTARES INTERNOS</t>
  </si>
  <si>
    <t>QUADROS DE GIZ / AVISO</t>
  </si>
  <si>
    <t>Quadro de avisos de fórmica lisa brilhante</t>
  </si>
  <si>
    <t>Quadro de giz novo, completo, de laminado melamínico verde escolar, inclusive requadro de madeira 2.5 x 5.0 cm e porta giz, com dimensões de 3.95 x 1.29 m</t>
  </si>
  <si>
    <t>Quadro mural de azulejo extra 15 x 15 cm e moldura de madeira de lei de 7.0 x 2.5 cm nas dimensões de 2.09 x 1.04 m</t>
  </si>
  <si>
    <t>Quadro branco para pincel em laminado melamínico brilhante, dim. 3.00 x 1.50 m, inclusive requadro de alumínio anodizado natural largura de 3cm</t>
  </si>
  <si>
    <t>ARMÁRIOS E PRATELEIRAS</t>
  </si>
  <si>
    <t>DIVERSOS INTERNOS</t>
  </si>
  <si>
    <t>Guarda corpo de tubo de ferro galvanizado, diâm. 3" e 2", h=0.8 m inclusive pintura a óleo ou esmalte</t>
  </si>
  <si>
    <t>Corrimão de tubo de ferro galvanizado diâmetro 3" com chumbadores a cada 1.50m, inclusive pintura a óleo ou esmalte</t>
  </si>
  <si>
    <t>Banco de concreto armado aparente Fck=15 MPa, com apoios de concreto, largura de 45cm, espessura de 7cm e altura de 45cm</t>
  </si>
  <si>
    <r>
      <t xml:space="preserve">TABELA REFERENCIAL - </t>
    </r>
    <r>
      <rPr>
        <b/>
        <sz val="15"/>
        <color rgb="FFC00000"/>
        <rFont val="Arial"/>
        <family val="2"/>
      </rPr>
      <t>IOPES</t>
    </r>
  </si>
  <si>
    <t/>
  </si>
  <si>
    <t>Aterro com areia em áreas de calçada, inclusive fornecimento e adensamento</t>
  </si>
  <si>
    <t>Reaterro de valas, exclusive compactação</t>
  </si>
  <si>
    <t>TRANSPORTES</t>
  </si>
  <si>
    <t>Lastro de brita 3 e 4, apiloado manualmente</t>
  </si>
  <si>
    <t>Lastro de areia</t>
  </si>
  <si>
    <t>04</t>
  </si>
  <si>
    <t>05</t>
  </si>
  <si>
    <t>Demolição de revestimento com azulejos</t>
  </si>
  <si>
    <t>Demolição de piso cimentado inclusive lastro de concreto</t>
  </si>
  <si>
    <t>Demolição de alvenaria</t>
  </si>
  <si>
    <t>02.03</t>
  </si>
  <si>
    <t>03.01</t>
  </si>
  <si>
    <t>03.02</t>
  </si>
  <si>
    <t>04.01</t>
  </si>
  <si>
    <t>05.01</t>
  </si>
  <si>
    <t>05.02</t>
  </si>
  <si>
    <t>05.03</t>
  </si>
  <si>
    <t>DRENAGEM</t>
  </si>
  <si>
    <t>TERRAPLENAGEM</t>
  </si>
  <si>
    <t>volume</t>
  </si>
  <si>
    <t>momento de transp.</t>
  </si>
  <si>
    <t>MEMORIAL DE CÁLCULO</t>
  </si>
  <si>
    <t>MATERIAL</t>
  </si>
  <si>
    <t>PERCURSO</t>
  </si>
  <si>
    <t>ORIGEM</t>
  </si>
  <si>
    <t>DESTINO</t>
  </si>
  <si>
    <t>Brita</t>
  </si>
  <si>
    <t>Areia</t>
  </si>
  <si>
    <t>Solo</t>
  </si>
  <si>
    <t>Concreto</t>
  </si>
  <si>
    <t>Conferência dos somatórios dos itens</t>
  </si>
  <si>
    <t>01.01</t>
  </si>
  <si>
    <t>SINALIZAÇÃO</t>
  </si>
  <si>
    <t>05.04</t>
  </si>
  <si>
    <t>05.05</t>
  </si>
  <si>
    <t>03.03</t>
  </si>
  <si>
    <t>und</t>
  </si>
  <si>
    <t>ORÇAMENTISTA: THIAGO EUGÊNIO DE MELO DIAS - CREA: MG-121601/D - VISTO: 20140160</t>
  </si>
  <si>
    <t>SINAPI</t>
  </si>
  <si>
    <t>COMP-02</t>
  </si>
  <si>
    <t>CONCRETO AUTOADENSAVEL (CAA) CLASSE DE RESISTENCIA C25, ESPALHAMENTO SF2, INCLUI SERVICO DE BOMBEAMENTO (NBR 15823)</t>
  </si>
  <si>
    <t>AZULEJISTA OU LADRILHISTA</t>
  </si>
  <si>
    <t>ARGAMASSA COLANTE AC I PARA CERAMICAS</t>
  </si>
  <si>
    <r>
      <t xml:space="preserve">TABELA REFERENCIAL - </t>
    </r>
    <r>
      <rPr>
        <b/>
        <sz val="15"/>
        <color rgb="FFC00000"/>
        <rFont val="Arial"/>
        <family val="2"/>
      </rPr>
      <t>SINAPI</t>
    </r>
  </si>
  <si>
    <t>Preço</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</si>
  <si>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</si>
  <si>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</si>
  <si>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</si>
  <si>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</si>
  <si>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</si>
  <si>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</si>
  <si>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</si>
  <si>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</si>
  <si>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</si>
  <si>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</si>
  <si>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</si>
  <si>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</si>
  <si>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</si>
  <si>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</si>
  <si>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</si>
  <si>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ASSENTAMENTO DE TAMPAO DE FERRO FUNDIDO 900 MM</t>
  </si>
  <si>
    <t>ASSENTAMENTO DE TAMPAO DE FERRO FUNDIDO 600 MM</t>
  </si>
  <si>
    <t>TE PVC PARA COLETOR ESGOTO, EB644, D=100MM, COM JUNTA ELASTICA.</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</si>
  <si>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</si>
  <si>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</si>
  <si>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</si>
  <si>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</si>
  <si>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</si>
  <si>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</si>
  <si>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</si>
  <si>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</si>
  <si>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</si>
  <si>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</si>
  <si>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</si>
  <si>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</si>
  <si>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</si>
  <si>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</si>
  <si>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</si>
  <si>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</si>
  <si>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</si>
  <si>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</si>
  <si>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</si>
  <si>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</si>
  <si>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</si>
  <si>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</si>
  <si>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</si>
  <si>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</si>
  <si>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</si>
  <si>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</si>
  <si>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</si>
  <si>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</si>
  <si>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PLACA DE OBRA EM CHAPA DE ACO GALVANIZADO</t>
  </si>
  <si>
    <t>CHP</t>
  </si>
  <si>
    <t>GRADE DE DISCO CONTROLE REMOTO REBOCÁVEL, COM 24 DISCOS 24 X 6 MM COM PNEUS PARA TRANSPORTE - CHP DIURNO. AF_06/2014</t>
  </si>
  <si>
    <t>TRATOR DE PNEUS, POTÊNCIA 122 CV, TRAÇÃO 4X4, PESO COM LASTRO DE 4.510 KG - CHP DIURNO. AF_06/2014</t>
  </si>
  <si>
    <t>TRATOR DE ESTEIRAS, POTÊNCIA 150 HP, PESO OPERACIONAL 16,7 T, COM RODA MOTRIZ ELEVADA E LÂMINA 3,18 M3 - CHP DIURNO. AF_06/2014</t>
  </si>
  <si>
    <t>CAMINHÃO TOCO, PESO BRUTO TOTAL 14.300 KG, CARGA ÚTIL MÁXIMA 9590 KG, DISTÂNCIA ENTRE EIXOS 4,76 M, POTÊNCIA 185 CV (NÃO INCLUI CARROCERIA) - CHP DIURNO. AF_06/2014</t>
  </si>
  <si>
    <t>ESPARGIDOR DE ASFALTO PRESSURIZADO COM TANQUE DE 2500 L, REBOCÁVEL COM MOTOR A GASOLINA POTÊNCIA 3,4 HP - CHP DIURNO. AF_07/2014</t>
  </si>
  <si>
    <t>MOTONIVELADORA POTÊNCIA BÁSICA LÍQUIDA (PRIMEIRA MARCHA) 125 HP, PESO BRUTO 13032 KG, LARGURA DA LÂMINA DE 3,7 M - CHP DIURNO. AF_06/2014</t>
  </si>
  <si>
    <t>COMPRESSOR DE AR REBOCÁVEL, VAZÃO 189 PCM, PRESSÃO EFETIVA DE TRABALHO 102 PSI, MOTOR DIESEL, POTÊNCIA 63 CV - CHP DIURNO. AF_06/2015</t>
  </si>
  <si>
    <t>BETONEIRA CAPACIDADE NOMINAL 400 L, CAPACIDADE DE MISTURA 310 L, MOTOR A DIESEL POTÊNCIA 5,0 HP, SEM CARREGADOR - CHP DIURNO. AF_06/2014</t>
  </si>
  <si>
    <t>PROJETOR DE ARGAMASSA, CAPACIDADE DE PROJEÇÃO 1,5 M3/H, ALCANCE DE 30 ATÉ 60 M, MOTOR ELÉTRICO POTÊNCIA 7,5 HP - CHP DIURNO. AF_06/2014</t>
  </si>
  <si>
    <t>TANQUE DE ASFALTO ESTACIONÁRIO COM MAÇARICO, CAPACIDADE 20.000 L - CHP DIURNO. AF_06/2014</t>
  </si>
  <si>
    <t>TRATOR DE PNEUS, POTÊNCIA 85 CV, TRAÇÃO 4X4, PESO COM LASTRO DE 4.675 KG - CHP DIURNO. AF_06/2014</t>
  </si>
  <si>
    <t>RECICLADORA DE ASFALTO A FRIO SOBRE RODAS, LARGURA FRESAGEM DE 2,0 M, POTÊNCIA 422 HP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</si>
  <si>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</si>
  <si>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</si>
  <si>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</si>
  <si>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</si>
  <si>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</si>
  <si>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</si>
  <si>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DE PROJEÇÃO DE CONCRETO SECO, POTÊNCIA 10 CV, VAZÃO 3 M3/H - CHP DIURNO. AF_06/2015</t>
  </si>
  <si>
    <t>BOMBA DE PROJEÇÃO DE CONCRETO SECO, POTÊNCIA 10 CV, VAZÃO 6 M3/H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</si>
  <si>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</si>
  <si>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</si>
  <si>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CAMINHÃO TRUCADO (C/ TERCEIRO EIXO) ELETRÔNICO - POTÊNCIA 231CV - PBT = 22000KG - DIST. ENTRE EIXOS 5170 MM - INCLUI CARROCERIA FIXA ABERTA DE MADEIRA - CHP DIURNO. AF_06/2015</t>
  </si>
  <si>
    <t>PENEIRA ROTATIVA COM MOTOR ELÉTRICO TRIFÁSICO DE 2 CV, CILINDRO DE 1 M X 0,60 M, COM FUROS DE 3,17 MM - CHP DIURNO. AF_11/2015</t>
  </si>
  <si>
    <t>DOSADOR DE AREIA, CAPACIDADE DE 26 LITROS - CHP DIURNO. AF_11/2015</t>
  </si>
  <si>
    <t>CAMINHONETE CABINE SIMPLES COM MOTOR 1.6 FLEX, CÂMBIO MANUAL, POTÊNCIA 101/104 CV, 2 PORTAS - CHP DIURNO. AF_11/2015</t>
  </si>
  <si>
    <t>CHI</t>
  </si>
  <si>
    <t>TRATOR DE PNEUS, POTÊNCIA 122 CV, TRAÇÃO 4X4, PESO COM LASTRO DE 4.510 KG - CHI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</si>
  <si>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</si>
  <si>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</si>
  <si>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CHI DIURNO. AF_07/2014</t>
  </si>
  <si>
    <t>MOTONIVELADORA POTÊNCIA BÁSICA LÍQUIDA (PRIMEIRA MARCHA) 125 HP, PESO BRUTO 13032 KG, LARGURA DA LÂMINA DE 3,7 M - CHI DIURNO. AF_06/2014</t>
  </si>
  <si>
    <t>COMPRESSOR DE AR REBOCÁVEL, VAZÃO 189 PCM, PRESSÃO EFETIVA DE TRABALHO 102 PSI, MOTOR DIESEL, POTÊNCIA 63 CV - CHI DIURNO. AF_06/2015</t>
  </si>
  <si>
    <t>BETONEIRA CAPACIDADE NOMINAL 400 L, CAPACIDADE DE MISTURA 310 L, MOTOR A DIESEL POTÊNCIA 5,0 HP, SEM CARREGADOR - CHI DIURNO. AF_06/2014</t>
  </si>
  <si>
    <t>PROJETOR DE ARGAMASSA, CAPACIDADE DE PROJEÇÃO 1,5 M3/H, ALCANCE DE 30 ATÉ 60 M, MOTOR ELÉTRICO POTÊNCIA 7,5 HP - CHI DIURNO. AF_06/2014</t>
  </si>
  <si>
    <t>TANQUE DE ASFALTO ESTACIONÁRIO COM MAÇARICO, CAPACIDADE 20.000 L - CHI DIURNO. AF_06/2014</t>
  </si>
  <si>
    <t>TRATOR DE PNEUS, POTÊNCIA 85 CV, TRAÇÃO 4X4, PESO COM LASTRO DE 4.675 KG - CHI DIURNO. AF_06/2014</t>
  </si>
  <si>
    <t>BATE-ESTACAS POR GRAVIDADE, POTÊNCIA DE 160 HP, PESO DO MARTELO ATÉ 3 TONELADAS - CHI DIURNO. AF_11/2014</t>
  </si>
  <si>
    <t>RECICLADORA DE ASFALTO A FRIO SOBRE RODAS, LARGURA FRESAGEM DE 2,0 M, POTÊNCIA 422 HP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</si>
  <si>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</si>
  <si>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</si>
  <si>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</si>
  <si>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</si>
  <si>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</si>
  <si>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CHI DIURNO. AF_06/2015</t>
  </si>
  <si>
    <t>BOMBA DE PROJEÇÃO DE CONCRETO SECO, POTÊNCIA 10 CV, VAZÃO 6 M3/H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</si>
  <si>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</si>
  <si>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</si>
  <si>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</si>
  <si>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PENEIRA ROTATIVA COM MOTOR ELÉTRICO TRIFÁSICO DE 2 CV, CILINDRO DE 1 M X 0,60 M, COM FUROS DE 3,17 MM - CHI DIURNO. AF_11/2015</t>
  </si>
  <si>
    <t>DOSADOR DE AREIA, CAPACIDADE DE 26 LITROS - CHI DIURNO. AF_11/2015</t>
  </si>
  <si>
    <t>CAMINHONETE CABINE SIMPLES COM MOTOR 1.6 FLEX, CÂMBIO MANUAL, POTÊNCIA 101/104 CV, 2 PORTAS - CHI DIURNO. AF_11/2015</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</si>
  <si>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</si>
  <si>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</si>
  <si>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</si>
  <si>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</si>
  <si>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</si>
  <si>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</si>
  <si>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</si>
  <si>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COMPRESSOR DE AR REBOCÁVEL, VAZÃO 189 PCM, PRESSÃO EFETIVA DE TRABALHO 102 PSI, MOTOR DIESEL, POTÊNCIA 63 CV - MANUTENÇÃO.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</si>
  <si>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</si>
  <si>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</si>
  <si>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</si>
  <si>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</si>
  <si>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</si>
  <si>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</si>
  <si>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</si>
  <si>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</si>
  <si>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</si>
  <si>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</si>
  <si>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</si>
  <si>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</si>
  <si>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</si>
  <si>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</si>
  <si>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</si>
  <si>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</si>
  <si>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PNEUS, POTÊNCIA 85 CV, TRAÇÃO 4X4, PESO COM LASTRO DE 4.675 KG - DEPRECIAÇÃO. AF_06/2014</t>
  </si>
  <si>
    <t>TRATOR DE PNEUS, POTÊNCIA 85 CV, TRAÇÃO 4X4, PESO COM LASTRO DE 4.675 KG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</si>
  <si>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</si>
  <si>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</si>
  <si>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</si>
  <si>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</si>
  <si>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</si>
  <si>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</si>
  <si>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</si>
  <si>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</si>
  <si>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</si>
  <si>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</si>
  <si>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</si>
  <si>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JUROS. AF_11/2014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</si>
  <si>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</si>
  <si>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</si>
  <si>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</si>
  <si>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</si>
  <si>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</si>
  <si>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</si>
  <si>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</si>
  <si>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</si>
  <si>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</si>
  <si>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</si>
  <si>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</si>
  <si>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</si>
  <si>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</si>
  <si>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</si>
  <si>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</si>
  <si>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</si>
  <si>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</si>
  <si>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</si>
  <si>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</si>
  <si>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</si>
  <si>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</si>
  <si>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</si>
  <si>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</si>
  <si>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</si>
  <si>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</si>
  <si>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</si>
  <si>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</si>
  <si>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</si>
  <si>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</si>
  <si>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</si>
  <si>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</si>
  <si>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</si>
  <si>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</si>
  <si>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</si>
  <si>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</si>
  <si>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</si>
  <si>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</si>
  <si>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</si>
  <si>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</si>
  <si>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</si>
  <si>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</si>
  <si>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</si>
  <si>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</si>
  <si>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</si>
  <si>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</si>
  <si>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</si>
  <si>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</si>
  <si>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</si>
  <si>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</si>
  <si>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</si>
  <si>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MARTELO PERFURADOR PNEUMÁTICO MANUAL, HASTE 25 X 75 MM, 21 KG - JUROS. AF_12/2015</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</si>
  <si>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</si>
  <si>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</si>
  <si>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</si>
  <si>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</si>
  <si>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</si>
  <si>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</si>
  <si>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</si>
  <si>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CUMEEIRA EM PERFIL ONDULADO DE ALUMÍNIO</t>
  </si>
  <si>
    <t>CUMEEIRA TIPO SHED PARA TELHA DE FIBROCIMENTO ONDULADA, INCLUSO JUNTAS DE VEDACAO E ACESSORIOS DE FIXACAO</t>
  </si>
  <si>
    <t>ESGOTAMENTO COM MOTO-BOMBA AUTOESCOVANTE</t>
  </si>
  <si>
    <t>CALHA EM CONCRETO SIMPLES, EM MEIA CANA, DIAMETRO 200 MM</t>
  </si>
  <si>
    <t>CALHA EM CONCRETO SIMPLES, EM MEIA CANA DE CONCRETO, DIAMETRO 600 MM</t>
  </si>
  <si>
    <t>EXECUCAO DE DRENO VERTICAL COM PEDRISCO, DIAMETRO 200MM</t>
  </si>
  <si>
    <t>EXECUCAO DE DRENO COM MANTA GEOTEXTIL 200 G/M2</t>
  </si>
  <si>
    <t>EXECUCAO DE DRENO COM MANTA GEOTEXTIL 400 G/M2</t>
  </si>
  <si>
    <t>EXECUCAO DE DRENO FRANCES COM AREIA MEDIA</t>
  </si>
  <si>
    <t>EXECUCAO DE DRENO FRANCES COM BRITA NUM 2</t>
  </si>
  <si>
    <t>EXECUCAO DE DRENO FRANCES COM CASCALHO</t>
  </si>
  <si>
    <t>CAMADA DRENANTE COM BRITA NUM 3</t>
  </si>
  <si>
    <t>MANTA IMPERMEABILIZANTE A BASE DE ASFALTO - FORNECIMENTO E INSTALACAO</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</si>
  <si>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</si>
  <si>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</si>
  <si>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</si>
  <si>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</si>
  <si>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</si>
  <si>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</si>
  <si>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</si>
  <si>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</si>
  <si>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</si>
  <si>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</si>
  <si>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</si>
  <si>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</si>
  <si>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</si>
  <si>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</si>
  <si>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</si>
  <si>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</si>
  <si>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</si>
  <si>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</si>
  <si>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</si>
  <si>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ENSECADEIRA DE MADEIRA COM PAREDE SIMPLES</t>
  </si>
  <si>
    <t>ENSECADEIRA DE MADEIRA COM PAREDE DUPLA</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</si>
  <si>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</si>
  <si>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</si>
  <si>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</si>
  <si>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</si>
  <si>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</si>
  <si>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</si>
  <si>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ARRIMO DE CONCRETO CICLOPICO COM 30% DE PEDRA DE MAO</t>
  </si>
  <si>
    <t>MURO DE ARRIMO DE ALVENARIA DE PEDRA ARGAMASSADA</t>
  </si>
  <si>
    <t>MURO DE ARRIMO DE ALVENARIA DE TIJOLOS</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</si>
  <si>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</si>
  <si>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</si>
  <si>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</si>
  <si>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</si>
  <si>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BOCA PARA BUEIRO DUPLOTUBULAR, DIAMETRO =1,20M, EM CONCRETO CICLOPICO, INCLUINDO FORMAS, ESCAVACAO, REATERRO E MATERIAIS, EXCLUINDO MATERIAL REATERRO JAZIDA E TRANSPORTE.</t>
  </si>
  <si>
    <t>CAIXA DE CONCRETO, ALTURA = 1,00 METRO, DIAMETRO REGISTRO &lt; 150 MM</t>
  </si>
  <si>
    <t>CAIXA COLETORA, 0,25 X 0,85 X 1,00 M, COM FUNDO E PAREDES EM ALVENARIA</t>
  </si>
  <si>
    <t>POCO DE VISITA PARA REDE DE ESGOTO SANITARIO, EM ALVENARIA, DIAMETRO = 60 CM, PROF 160 CM, INCLUINDO TAMPAO FERRO FUNDIDO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</si>
  <si>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</si>
  <si>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</si>
  <si>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</si>
  <si>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</si>
  <si>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</si>
  <si>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</si>
  <si>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</si>
  <si>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</si>
  <si>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ESCORAMENTO DE VALAS COM PRANCHOES METALICOS - AREA CRAVADA</t>
  </si>
  <si>
    <t>ESCORAMENTO DE VALAS COM PRANCHOES METALICOS - AREA NAO CRAVADA</t>
  </si>
  <si>
    <t>ESCORAMENTO CONTINUO DE VALAS, MISTO, COM PERFIL I DE 8"</t>
  </si>
  <si>
    <t>PORTA DE MADEIRA COMPENSADA LISA PARA CERA OU VERNIZ, 120X210X3,5CM, 2 FOLHAS, INCLUSO ADUELA 1A, ALIZAR 1A E DOBRADICAS COM ANEL</t>
  </si>
  <si>
    <t>PORTA MADEIRA 1A CORRER P/VIDRO 30MM/ GUARNICAO 15CM/ALIZAR</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</si>
  <si>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</si>
  <si>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</si>
  <si>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</si>
  <si>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</si>
  <si>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</si>
  <si>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</si>
  <si>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JANELA DE MADEIRA TIPO GUILHOTINA, DE ABRIR , INCLUSAS GUARNICOES SEM FERRAGENS</t>
  </si>
  <si>
    <t>JANELA DE MADEIRA TIPO VENEZIANA/VIDRO, DE ABRIR, INCLUSAS GUARNICOES SEM FERRAGENS</t>
  </si>
  <si>
    <t>PORTA DE FERRO TIPO VENEZIANA, DE ABRIR, SEM BANDEIRA SEM FERRAGENS</t>
  </si>
  <si>
    <t>ALCAPAO EM FERRO 60X60CM, INCLUSO FERRAGENS</t>
  </si>
  <si>
    <t>ALCAPAO EM FERRO 70X70CM, INCLUSO FERRAGENS</t>
  </si>
  <si>
    <t>PORTA DE ACO DE ENROLAR TIPO GRADE, CHAPA 16</t>
  </si>
  <si>
    <t>PORTA DE ACO CHAPA 24, DE ENROLAR, VAZADA TIJOLINHO OU EQUIVALENTE COM RETANGULO OU CIRCULO, ACABAMENTO GALVANIZADO NATURAL</t>
  </si>
  <si>
    <t>BATENTE FERRO 1X1/8"</t>
  </si>
  <si>
    <t>GRADE DE FERRO EM BARRA CHATA 3/16"</t>
  </si>
  <si>
    <t>GUARDA-CORPO EM TUBO DE ACO GALVANIZADO 1 1/2"</t>
  </si>
  <si>
    <t>GUARDA-CORPO  COM CORRIMAO EM FERRO BARRA CHATA 3/16"</t>
  </si>
  <si>
    <t>CORRIMAO EM MADEIRA 1A 2,5X30CM</t>
  </si>
  <si>
    <t>CORRIMAO EM TUBO ACO GALVANIZADO 3/4" COM BRACADEIRA</t>
  </si>
  <si>
    <t>CORRIMAO EM TUBO ACO GALVANIZADO 2 1/2" COM BRACADEIRA</t>
  </si>
  <si>
    <t>CORRIMAO EM TUBO ACO GALVANIZADO 1 1/4" COM BRACADEIRA</t>
  </si>
  <si>
    <t>ESCADA TIPO MARINHEIRO EM TUBO ACO GALVANIZADO 1 1/2" 5 DEGRAUS</t>
  </si>
  <si>
    <t>GUARDA-CORPO COM CORRIMAO EM TUBO DE ACO GALVANIZADO 1 1/2"</t>
  </si>
  <si>
    <t>GUARDA-CORPO COM CORRIMAO EM TUBO DE ACO GALVANIZADO 3/4"</t>
  </si>
  <si>
    <t>PORTA CORTA-FOGO 90X210X4CM - FORNECIMENTO E INSTALAÇÃO. AF_08/2015</t>
  </si>
  <si>
    <t>GRADIL DE ALUMINIO ANODIZADO TIPO BARRA CHATA</t>
  </si>
  <si>
    <t>DOBRADICA TIPO VAI E VEM EM LATAO POLIDO 3"</t>
  </si>
  <si>
    <t>MOLA HIDRAULICA DE PISO PARA PORTA DE VIDRO TEMPERADO</t>
  </si>
  <si>
    <t>PUXADOR CENTRAL PARA ESQUADRIA DE ALUMINIO</t>
  </si>
  <si>
    <t>CREMONA EM LATAO CROMADO OU POLIDO, COMPLETA, COM VARA H=1,50M</t>
  </si>
  <si>
    <t>TARJETA TIPO LIVRE/OCUPADO PARA PORTA DE BANHEIRO</t>
  </si>
  <si>
    <t>FECHO EMBUTIR TIPO UNHA 40CM C/COLOCACAO</t>
  </si>
  <si>
    <t>FECHO EMBUTIR TIPO UNHA 22CM C/COLOCACAO</t>
  </si>
  <si>
    <t>VIDRO LISO COMUM TRANSPARENTE, ESPESSURA 3MM</t>
  </si>
  <si>
    <t>VIDRO LISO COMUM TRANSPARENTE, ESPESSURA 4MM</t>
  </si>
  <si>
    <t>VIDRO FANTASIA TIPO CANELADO, ESPESSURA 4MM</t>
  </si>
  <si>
    <t>VIDRO ARAMADO, ESPESSURA 7MM</t>
  </si>
  <si>
    <t>ESPELHO CRISTAL ESPESSURA 4MM, COM MOLDURA DE MADEIRA</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</si>
  <si>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</si>
  <si>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</si>
  <si>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</si>
  <si>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</si>
  <si>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</si>
  <si>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</si>
  <si>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</si>
  <si>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PORTAO DE FERRO COM VARA 1/2", COM REQUADRO</t>
  </si>
  <si>
    <t>CAIXILHO FIXO, DE ALUMINIO, PARA VIDRO</t>
  </si>
  <si>
    <t>CAIXILHO FIXO, DE ALUMINIO, COM TELA DE METAL FIO 12 MALHA 3X3CM</t>
  </si>
  <si>
    <t>CANTONEIRA DE ALUMINIO 2"X2", PARA PROTECAO DE QUINA DE PAREDE</t>
  </si>
  <si>
    <t>CANTONEIRA DE MADEIRA 3,0X3,0X1,0CM</t>
  </si>
  <si>
    <t>CANTONEIRA DE MADEIRA COM LAMINADO MELAMINICO FOSCO 3,0X3,0X1,0CM</t>
  </si>
  <si>
    <t>ESCAVACAO MANUAL CAMPO ABERTO P/TUBULAO - FUSTE E/OU BASE (PARA TODAS AS PROFUNDIDADES)</t>
  </si>
  <si>
    <t>ESTACA A TRADO (BROCA) DIAMETRO = 20 CM, EM CONCRETO MOLDADO IN LOCO, 15 MPA, SEM ARMACAO.</t>
  </si>
  <si>
    <t>FABRICAÇÃO DE ESCORAS DE VIGA DO TIPO GARFO, EM MADEIRA. AF_12/2015</t>
  </si>
  <si>
    <t>FABRICAÇÃO DE ESCORAS DO TIPO PONTALETE, EM MADEIRA.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</si>
  <si>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</si>
  <si>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</si>
  <si>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</si>
  <si>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PROTENSAO DE TIRANTES DE BARRA DE ACO CA-50 EXCL MATERIAIS</t>
  </si>
  <si>
    <t>ARMACAO ACO CA-50 P/1,0M3 DE CONCRETO</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</si>
  <si>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</si>
  <si>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</si>
  <si>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</si>
  <si>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</si>
  <si>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ARMACAO EM TELA DE ACO SOLDADA NERVURADA Q-92, ACO CA-60, 4,2MM, MALHA 15X15CM</t>
  </si>
  <si>
    <t>GRAUTEAMENTO VERTICAL EM ALVENARIA ESTRUTURAL. AF_01/2015</t>
  </si>
  <si>
    <t>LANÇAMENTO COM USO DE BALDES, ADENSAMENTO E ACABAMENTO DE CONCRETO EM ESTRUTURAS. AF_12/2015</t>
  </si>
  <si>
    <t>EMBASAMENTO C/PEDRA ARGAMASSADA UTILIZANDO ARG.CIM/AREIA 1:4</t>
  </si>
  <si>
    <t>EMBASAMENTO DE MATERIAL GRANULAR - PO DE PEDRA</t>
  </si>
  <si>
    <t>EMBASAMENTO DE MATERIAL GRANULAR - RACHAO</t>
  </si>
  <si>
    <t>AGULHAMENTO FUNDO DE VALAS C/MACO 30KG PEDRA-DE-MAO H=10CM</t>
  </si>
  <si>
    <t>ALVENARIA EMBASAMENTO E=20 CM BLOCO CONCRETO</t>
  </si>
  <si>
    <t>JUNTA DE DILATACAO COM ISOPOR 10 MM</t>
  </si>
  <si>
    <t>JUNTA DE DILATACAO ELASTICA (PVC) O-220/6 PRESSAO ATE 30 MCA</t>
  </si>
  <si>
    <t>PINTURA ADESIVA P/ CONCRETO, A BASE DE RESINA EPOXI ( SIKADUR 32 )</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</si>
  <si>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</si>
  <si>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</si>
  <si>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</si>
  <si>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</si>
  <si>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</si>
  <si>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</si>
  <si>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</si>
  <si>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IMPERMEABILIZACAO DE SUPERFICIE COM CIMENTO IMPERMEABILIZANTE DE PEGA ULTRA RAPIDA, TRACO 1:1, E=0,5 CM</t>
  </si>
  <si>
    <t>IMPERMEABILIZACAO COM VÉU DE POLIESTER</t>
  </si>
  <si>
    <t>IMPERMEABILIZACAO DE SUPERFICIE, COM IMPERMEABILIZANTE FLEXIVEL A BASE ACRILICA.</t>
  </si>
  <si>
    <t>IMPERMEABILIZACAO DE ESTRUTURAS ENTERRADAS, COM TINTA ASFALTICA, DUAS DEMAOS.</t>
  </si>
  <si>
    <t>IMPERMEABILIZACAO DE SUPERFICIE COM EMULSAO ASFALTICA COM ELASTOMERO, INCLUSOS PRIMER E VEU DE POLIESTER</t>
  </si>
  <si>
    <t>IMPERMEABILIZACAO DE SUPERFICIE COM EMULSAO ASFALTICA A BASE D'AGUA</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</si>
  <si>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</si>
  <si>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</si>
  <si>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</si>
  <si>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</si>
  <si>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</si>
  <si>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LUVA PARA ELETRODUTO, PVC, ROSCÁVEL, DN 50 MM (1 1/2") - FORNECIMENTO E INSTALAÇÃO. AF_12/2015</t>
  </si>
  <si>
    <t>LUVA PARA ELETRODUTO, PVC, ROSCÁVEL, DN 75 MM (2 1/2") - FORNECIMENTO E INSTALAÇÃO. AF_12/2015</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</si>
  <si>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</si>
  <si>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</si>
  <si>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</si>
  <si>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</si>
  <si>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</si>
  <si>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</si>
  <si>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</si>
  <si>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</si>
  <si>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CAIXA DE PASSAGEM 20X20X25 FUNDO BRITA COM TAMPA</t>
  </si>
  <si>
    <t>CAIXA DE PASSAGEM 30X30X40 COM TAMPA E DRENO BRITA</t>
  </si>
  <si>
    <t>CAIXA DE PASSAGEM 40X40X50 FUNDO BRITA COM TAMPA</t>
  </si>
  <si>
    <t>CAIXA DE PASSGEM 50X50X60 FUNDO BRITA C/ TAMPA</t>
  </si>
  <si>
    <t>CAIXA DE PASSAGEM 60X60X70 FUNDO BRITA COM TAMPA</t>
  </si>
  <si>
    <t>CAIXA DE PASSAGEM 80X80X62 FUNDO BRITA COM TAMPA</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</si>
  <si>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</si>
  <si>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</si>
  <si>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</si>
  <si>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</si>
  <si>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CAIXA DE PROTECAO PARA MEDIDOR MONOFASICO,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</si>
  <si>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</si>
  <si>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</si>
  <si>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</si>
  <si>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</si>
  <si>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QUADRO DE MEDICAO GERAL EM CHAPA METALICA PARA EDIFICIOS COM 16 APTOS, INCLUSIVE DISJUNTORES E ATERRAMENTO</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</si>
  <si>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</si>
  <si>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</si>
  <si>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</si>
  <si>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</si>
  <si>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</si>
  <si>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</si>
  <si>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CAIXA DE MEDICAO EM ALTA TENSAO - FORNECIMENTO E INSTALACAO</t>
  </si>
  <si>
    <t>TOMADA 3P+T 30A/440V SEM PLACA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</si>
  <si>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</si>
  <si>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</si>
  <si>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</si>
  <si>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</si>
  <si>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</si>
  <si>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</si>
  <si>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</si>
  <si>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</si>
  <si>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</si>
  <si>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</si>
  <si>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</si>
  <si>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</si>
  <si>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</si>
  <si>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</si>
  <si>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</si>
  <si>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</si>
  <si>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</si>
  <si>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</si>
  <si>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</si>
  <si>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</si>
  <si>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</si>
  <si>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</si>
  <si>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</si>
  <si>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</si>
  <si>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LAMPADA VAPOR METALICO 400W - FORNECIMENTO E INSTALACAO</t>
  </si>
  <si>
    <t>IGNITOR PARA PARTIDA LÂMPADA VAPOR SÓDIO ALTA PRESSÃO ATÉ 400W</t>
  </si>
  <si>
    <t>LAMPADA FLUORESCENTE TP HO 85W - FORNECIMENTO E INSTALACAO</t>
  </si>
  <si>
    <t>LÂMPADA FLUORESCENTE COMPACTA 3U BRANCA 20 W, BASE E27 - FORNECIMENTO E INSTALAÇÃO</t>
  </si>
  <si>
    <t>SUPORTE PARA TRANSFORMADOR EM POSTE DE CONCRETO CIRCULAR</t>
  </si>
  <si>
    <t>GRAMPO PARALELO EM ALUMINIO FUNDIDO OU ESTRUDADO DE 2 PARAFUSOS, PARA CABO DE 6 A 50 MM2, PASTA ANTIOXIDANTE. FORNEC E INSTALAÇÃO.</t>
  </si>
  <si>
    <t>ALCA PRE-FORMADA DISTRIBUIÇÃO EM  ACO RECOBERTO COM ALUMINIO PARA CABO 25MM2, ENCAPADO. FORNECIMENTO E INSTALAÇÃO.</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</si>
  <si>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</si>
  <si>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</si>
  <si>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</si>
  <si>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</si>
  <si>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CHUMBADOR DE AÇO PARA FIXAÇÃO DE POSTE DE ACO RETO OU CURVO 7 A 9M COM FLANGE - FORNECIMENTO E INSTALACAO</t>
  </si>
  <si>
    <t>REATOR PARA LAMPADA VAPOR DE MERCURIO USO EXTERNO 220V/400W</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</si>
  <si>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</si>
  <si>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</si>
  <si>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</si>
  <si>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</si>
  <si>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</si>
  <si>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</si>
  <si>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</si>
  <si>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</si>
  <si>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REFLETOR RETANGULAR FECHADO COM LAMPADA VAPOR METALICO 400 W</t>
  </si>
  <si>
    <t>ABRACADEIRA DE FIXACAO DE BRACOS DE LUMINARIAS DE 4"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</si>
  <si>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</si>
  <si>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</si>
  <si>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</si>
  <si>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</si>
  <si>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</si>
  <si>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</si>
  <si>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</si>
  <si>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</si>
  <si>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PONTO DE TOMADA RESIDENCIAL INCLUINDO TOMADA 10A/250V, CAIXA ELÉTRICA, ELETRODUTO, CABO, RASGO, QUEBRA E CHUMBAMENTO. AF_01/2016</t>
  </si>
  <si>
    <t>PONTO DE TOMADA RESIDENCIAL INCLUINDO TOMADA 20A/250V, CAIXA ELÉTRICA, ELETRODUTO, CABO, RASGO, QUEBRA E CHUMBAMENTO. AF_01/2016</t>
  </si>
  <si>
    <t>INSTALACAO PARA-RAIOS P/RESERVATORIO</t>
  </si>
  <si>
    <t>TERMINAL AEREO EM ACO GALVANIZADO COM BASE DE FIXACAO H = 30CM</t>
  </si>
  <si>
    <t>FUSÍVEL TIPO "DIAZED", TIPO RÁPIDO OU RETARDADO - 2/25A - FORNECIMENTO E INSTALACAO</t>
  </si>
  <si>
    <t>FUSÍVEL TIPO NH 200A - TAMANHO 01 - FORNECIMENTO E INSTALACAO</t>
  </si>
  <si>
    <t>CHAVE BLINDADA TRIPOLAR 250V, 30A - FORNECIMENTO E INSTALACAO</t>
  </si>
  <si>
    <t>CHAVE BLINDADA TRIPOLAR 250V, 60A - FORNECIMENTO E INSTALACAO</t>
  </si>
  <si>
    <t>CHAVE BLINDADA TRIPOLAR 250V, 100A - FORNECIMENTO E INSTALACAO</t>
  </si>
  <si>
    <t>BASE PARA FUSIVEL (PORTA-FUSIVEL) NH 01 250A</t>
  </si>
  <si>
    <t>CHAVE FACA TRIPOLAR BLINDADA 250V/30A - FORNECIMENTO E INSTALACAO</t>
  </si>
  <si>
    <t>FUSIVEL TIPO NH 250A - TAMANHO 01 - FORNECIMENTO E INSTALACAO</t>
  </si>
  <si>
    <t>CHAVE DE BOIA AUTOMÁTICA</t>
  </si>
  <si>
    <t>CHAVE DE BOIA AUTOMÁTICA SUPERIOR 10A/250V - FORNECIMENTO E INSTALACAO</t>
  </si>
  <si>
    <t>CAIXA DE INCÊNDIO 45X75X17CM - FORNECIMENTO E INSTALAÇÃO</t>
  </si>
  <si>
    <t>CAIXA DE INCÊNDIO 60X75X17CM - FORNECIMENTO E INSTALAÇÃO</t>
  </si>
  <si>
    <t>EXTINTOR DE PQS 4KG - FORNECIMENTO E INSTALACAO</t>
  </si>
  <si>
    <t>EXTINTOR DE CO2 6KG - FORNECIMENTO E INSTALACAO</t>
  </si>
  <si>
    <t>EXTINTOR INCENDIO TP PO QUIMICO 4KG FORNECIMENTO E COLOCACAO</t>
  </si>
  <si>
    <t>HIDRANTE SUBTERRANEO FERRO FUNDIDO C/ CURVA LONGA E CAIXA DN=75MM</t>
  </si>
  <si>
    <t>EXTINTOR INCENDIO TP PO QUIMICO 6KG - FORNECIMENTO E INSTALACAO</t>
  </si>
  <si>
    <t>CABO TELEFONICO FE 1,0MM, 2 CONDUTORES (USO EXTERNO) - FORNECIMENTO E INSTALACAO</t>
  </si>
  <si>
    <t>CABO TELEFONICO CCI-50 1 PAR (USO INTERNO) - FORNECIMENTO E INSTALACAO</t>
  </si>
  <si>
    <t>CAIXA DE PASSAGEM PARA TELEFONE 150X150X15CM (SOBREPOR) FORNECIMENTO E INSTALACAO</t>
  </si>
  <si>
    <t>DUTO CHAPA GALVANIZADA NUM 26 P/ AR CONDICIONADO</t>
  </si>
  <si>
    <t>DUTO CHAPA GALVANIZADA NUM 22 P/ AR CONDICIONADO</t>
  </si>
  <si>
    <t>BOMBA CENTRIFUGA C/ MOTOR ELETRICO TRIFASICO 1CV</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</si>
  <si>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</si>
  <si>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</si>
  <si>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</si>
  <si>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</si>
  <si>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</si>
  <si>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</si>
  <si>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</si>
  <si>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</si>
  <si>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</si>
  <si>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</si>
  <si>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DE AÇO PRETO SEM COSTURA, CONEXÃO SOLDADA, DN 50 (2"), INSTALADO EM PRUMADAS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</si>
  <si>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</si>
  <si>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</si>
  <si>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</si>
  <si>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</si>
  <si>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</si>
  <si>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</si>
  <si>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</si>
  <si>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</si>
  <si>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</si>
  <si>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</si>
  <si>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</si>
  <si>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</si>
  <si>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</si>
  <si>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</si>
  <si>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</si>
  <si>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</si>
  <si>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</si>
  <si>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</si>
  <si>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</si>
  <si>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</si>
  <si>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</si>
  <si>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SERIE R, ÁGUA PLUVIAL, DN 50 MM, JUNTA ELÁSTICA, FORNECIDO E INSTALADO EM RAMAL DE ENCAMINHAMENTO. AF_12/2014</t>
  </si>
  <si>
    <t>JOELHO 45 GRAUS, PVC, SERIE R, ÁGUA PLUVIAL, DN 50 MM, JUNTA ELÁSTICA, FORNECIDO E INSTALADO EM RAMAL DE ENCAMINHAMENTO. AF_12/2014</t>
  </si>
  <si>
    <t>JOELHO 90 GRAUS, PVC, SERIE R, ÁGUA PLUVIAL, DN 75 MM, JUNTA ELÁSTICA, FORNECIDO E INSTALADO EM RAMAL DE ENCAMINHAMENTO. AF_12/2014</t>
  </si>
  <si>
    <t>JOELHO 45 GRAUS, PVC, SERIE R, ÁGUA PLUVIAL, DN 75 MM, JUNTA ELÁSTICA, FORNECIDO E INSTALADO EM RAMAL DE ENCAMINHAMENTO.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</si>
  <si>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</si>
  <si>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</si>
  <si>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</si>
  <si>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</si>
  <si>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</si>
  <si>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</si>
  <si>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</si>
  <si>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</si>
  <si>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</si>
  <si>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</si>
  <si>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</si>
  <si>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</si>
  <si>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</si>
  <si>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</si>
  <si>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</si>
  <si>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</si>
  <si>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</si>
  <si>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</si>
  <si>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</si>
  <si>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</si>
  <si>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</si>
  <si>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</si>
  <si>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</si>
  <si>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</si>
  <si>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</si>
  <si>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</si>
  <si>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</si>
  <si>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</si>
  <si>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</si>
  <si>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</si>
  <si>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</si>
  <si>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</si>
  <si>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</si>
  <si>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</si>
  <si>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</si>
  <si>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</si>
  <si>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</si>
  <si>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</si>
  <si>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</si>
  <si>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</si>
  <si>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</si>
  <si>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</si>
  <si>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</si>
  <si>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</si>
  <si>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3/4" X 1/2", CONEXÃO ROSQUEADA, INSTALADO EM RAMAIS E SUB-RAMAIS DE GÁS - FORNECIMENTO E INSTALAÇÃO. AF_12/2015</t>
  </si>
  <si>
    <t>JUNTA DE EXPANSÃO EM BRONZE/LATÃO, PONTA X PONTA, DN 35 MM, INSTALADO EM PRUMADA   FORNECIMENTO E INSTALAÇÃO. AF_01/2016_P</t>
  </si>
  <si>
    <t>JUNTA DE EXPANSÃO EM BRONZE/LATÃO, PONTA X PONTA, DN 42 MM, INSTALADO EM PRUMADA   FORNECIMENTO E INSTALAÇÃO. AF_01/2016_P</t>
  </si>
  <si>
    <t>JUNTA DE EXPANSÃO EM BRONZE/LATÃO, PONTA X PONTA, DN 54 MM, INSTALADO EM PRUMADA   FORNECIMENTO E INSTALAÇÃO. AF_01/2016_P</t>
  </si>
  <si>
    <t>JUNTA DE EXPANSÃO EM BRONZE/LATÃO, PONTA X PONTA, DN 66 MM, INSTALADO EM PRUMADA   FORNECIMENTO E INSTALAÇÃO. AF_01/2016_P</t>
  </si>
  <si>
    <t>JUNTA DE EXPANSÃO EM COBRE, PONTA X PONTA, 22 MM, INSTALADO EM RAMAL E SUB-RAMAL   FORNECIMENTO E INSTALAÇÃO. AF_01/2016_P</t>
  </si>
  <si>
    <t>CURVA EM COBRE, 45 GRAUS, SEM ANEL DE SOLDA, BOLSA X BOLSA, DN 22 MM,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</si>
  <si>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</si>
  <si>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</si>
  <si>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</si>
  <si>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</si>
  <si>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TAMPA DE CONCRETO ARMADO 60X60X5CM PARA CAIXA</t>
  </si>
  <si>
    <t>CAIXA DE INSPEÇÃO 80X80X80CM EM ALVENARIA - EXECUÇÃO</t>
  </si>
  <si>
    <t>CAIXA DE INSPEÇÃO 90X90X80CM EM ALVENARIA - EXECUÇÃO</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</si>
  <si>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</si>
  <si>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</si>
  <si>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</si>
  <si>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TANQUE DE LOUÇA BRANCA COM COLUNA, 30L OU EQUIVALENTE - FORNECIMENTO E INSTALAÇÃO. AF_12/2013</t>
  </si>
  <si>
    <t>VÁLVULA EM METAL CROMADO 1.1/2" X 1.1/2" PARA TANQUE OU LAVATÓRIO, COM OU SEM LADRÃO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</si>
  <si>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</si>
  <si>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</si>
  <si>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</si>
  <si>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</si>
  <si>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TAMPA EM CONCRETO ARMADO 60X60X5CM P/CX INSPECAO/FOSSA SEPTICA</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</si>
  <si>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</si>
  <si>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</si>
  <si>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</si>
  <si>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</si>
  <si>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</si>
  <si>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</si>
  <si>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</si>
  <si>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</si>
  <si>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</si>
  <si>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</si>
  <si>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</si>
  <si>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</si>
  <si>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</si>
  <si>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</si>
  <si>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REGISTRO DE ESFERA EM BRONZE D= 1.1/4" FORNEC E COLOCACAO</t>
  </si>
  <si>
    <t>VALVULA RETENCAO VERTICAL BRONZE (PN-16) 2.1/2" 200PSI - EXTREMIDADES COM ROSCA - FORNECIMENTO E INSTALACAO</t>
  </si>
  <si>
    <t>VALVULA PE COM CRIVO BRONZE 1.1/4" - FORNECIMENTO E INSTALACAO</t>
  </si>
  <si>
    <t>VALVULA DE RETENCAO VERTICAL BRONZE (PN-16) 1/2" 200 PSI - EXTREMIDADE COM ROSCA - FORNECIMENTO E INSTALACAO</t>
  </si>
  <si>
    <t>REGISTRO DE GAVETA BRUTO, LATÃO, ROSCÁVEL, 1/2", FORNECIDO E INSTALADO EM RAMAL DE ÁGUA. AF_12/2014</t>
  </si>
  <si>
    <t>REGISTRO DE GAVETA BRUTO, LATÃO, ROSCÁVEL, 3/4", FORNECIDO E INSTALADO EM RAMAL DE ÁGUA. AF_12/2014</t>
  </si>
  <si>
    <t>CAIXA DE AREIA 40X40X40CM EM ALVENARIA - EXECUÇÃO</t>
  </si>
  <si>
    <t>CAIXA DE AREIA 60X60X60CM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</si>
  <si>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</si>
  <si>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</si>
  <si>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</si>
  <si>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</si>
  <si>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</si>
  <si>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</si>
  <si>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</si>
  <si>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</si>
  <si>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</si>
  <si>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</si>
  <si>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</si>
  <si>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</si>
  <si>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</si>
  <si>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</si>
  <si>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</si>
  <si>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</si>
  <si>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</si>
  <si>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</si>
  <si>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INSTALACAO DE COMPRESSOR DE AR, POTENCIA &lt;= 5 CV</t>
  </si>
  <si>
    <t>INSTALACAO DE COMPRESSOR DE AR, POTENCIA &gt; 5 E &lt;= 10 CV</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</si>
  <si>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</si>
  <si>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</si>
  <si>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</si>
  <si>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</si>
  <si>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</si>
  <si>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</si>
  <si>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</si>
  <si>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</si>
  <si>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</si>
  <si>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</si>
  <si>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</si>
  <si>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</si>
  <si>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</si>
  <si>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</si>
  <si>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INSTALACAO DE CLORADOR</t>
  </si>
  <si>
    <t>LEITO FILTRANTE - ASSENTAMENTO DE BLOCOS LEOPOLD</t>
  </si>
  <si>
    <t>FORNECIMENTO E INSTALACAO DE TALHA E TROLEY MANUAL DE 1 TONELADA</t>
  </si>
  <si>
    <t>LEITO FILTRANTE - COLOCACAO DE LONA PLASTICA</t>
  </si>
  <si>
    <t>INSTALACAO DE BOMBA DOSADORA</t>
  </si>
  <si>
    <t>INSTALACAO DE AGITADOR</t>
  </si>
  <si>
    <t>INSTALACAO DE MISTURADOR VERTICAL</t>
  </si>
  <si>
    <t>VERTEDOR TRIANGULAR DE ALUMINIO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</si>
  <si>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</si>
  <si>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</si>
  <si>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</si>
  <si>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</si>
  <si>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</si>
  <si>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KIT CAVALETE PVC COM REGISTRO 1/2" - FORNECIMENTO E INSTALAÇÃO</t>
  </si>
  <si>
    <t>KIT CAVALETE PVC COM REGISTRO 3/4" - FORNECIMENTO E INSTALACAO</t>
  </si>
  <si>
    <t>RAMAL PREDIAL EM TUBO PEAD 20MM - FORNECIMENTO, INSTALAÇÃO, ESCAVAÇÃO E REATERRO</t>
  </si>
  <si>
    <t>LIGACAO DA REDE 50MM AO RAMAL PREDIAL 1/2"</t>
  </si>
  <si>
    <t>LIGACAO DA REDE 75MM AO RAMAL PREDIAL 1/2"</t>
  </si>
  <si>
    <t>ESCAVACAO SUBMERSA COM DRAGA DE MANDIBULA</t>
  </si>
  <si>
    <t>DRAGAGEM (C/ ESCAVADEIRA DRAG LINE DE ARRASTE 140HP)</t>
  </si>
  <si>
    <t>LIMPEZA SUPERFICIAL DA CAMADA VEGETAL EM JAZIDA</t>
  </si>
  <si>
    <t>EXPURGO DE JAZIDA (MATERIAL VEGETAL, OU INSERVÍVEL, EXCETO LAMA)</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</si>
  <si>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</si>
  <si>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</si>
  <si>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MECANICA DE MATERIAL 1A. CATEGORIA, PROVENIENTE DE CORTE DE SUBLEITO (C/TRATOR ESTEIRAS  160HP)</t>
  </si>
  <si>
    <t>REGULARIZACAO DE SUPERFICIES EM TERRA COM MOTONIVELADORA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</si>
  <si>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</si>
  <si>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</si>
  <si>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ESCAVAÇÃO MANUAL DE VALA/CAVA EM LODO, ENTRE 3 E 4,5M DE PROFUNDIDADE</t>
  </si>
  <si>
    <t>MARROAMENTO DE MATERIAL DE 2A CATEGORIA, ROCHA DECOMPOSTA PARA REDUÇÃO A PEDRA-DE-MÃO</t>
  </si>
  <si>
    <t>UMEDECIMENTO DE MATERIAL PARA FECHAMENTO DE VALAS.</t>
  </si>
  <si>
    <t>TXKM</t>
  </si>
  <si>
    <t>TRANSPORTE COMERCIAL COM CAMINHAO CARROCERIA 9 T, RODOVIA PAVIMENTADA</t>
  </si>
  <si>
    <t>TRANSPORTE COMERCIAL COM CAMINHAO BASCULANTE 6 M3, RODOVIA PAVIMENTADA</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</si>
  <si>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</si>
  <si>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</si>
  <si>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</si>
  <si>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</si>
  <si>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MANUAL DE ENTULHO EM CAMINHAO BASCULANTE 6 M3</t>
  </si>
  <si>
    <t>CARGA E DESCARGA MECANIZADAS DE ENTULHO EM CAMINHAO BASCULANTE 6 M3</t>
  </si>
  <si>
    <t>TRANSPORTE COMERCIAL DE BRITA</t>
  </si>
  <si>
    <t>TRANSPORTE DE PAVIMENTACAO REMOVIDA (RODOVIAS NAO URBANAS)</t>
  </si>
  <si>
    <t>FORNECIMENTO E LANCAMENTO DE BRITA N. 4</t>
  </si>
  <si>
    <t>FORNECIMENTO E ASSENTAMENTO DE BRITA 2-DRENOS E FILTROS   MM</t>
  </si>
  <si>
    <t>COMPACTACAO MECANICA A 95% DO PROCTOR NORMAL - PAVIMENTACAO URBANA</t>
  </si>
  <si>
    <t>COMPACTACAO MECANICA A 100% DO PROCTOR NORMAL - PAVIMENTACAO URBANA</t>
  </si>
  <si>
    <t>COMPACTACAO MECANICA, SEM CONTROLE DO GC (C/COMPACTADOR PLACA 400 KG)</t>
  </si>
  <si>
    <t>ALVENARIA EM TIJOLO CERAMICO MACICO 5X10X20CM 1 VEZ (ESPESSURA 20CM), ASSENTADO COM ARGAMASSA TRACO 1:2:8 (CIMENTO, CAL E AREIA)</t>
  </si>
  <si>
    <t>COBOGO CERAMICO (ELEMENTO VAZADO), 9X20X20CM, ASSENTADO COM ARGAMASSA TRACO 1:4 DE CIMENTO E AREIA</t>
  </si>
  <si>
    <t>RETIRADA DE DIVISORIAS EM CHAPAS DE MADEIRA, COM MONTANTES METALICOS</t>
  </si>
  <si>
    <t>DIVISORIA EM MADEIRA COMPENSADA RESINADA ESPESSURA 6MM, ESTRUTURADA EM MADEIRA DE LEI 3"X3"</t>
  </si>
  <si>
    <t>DIVISORIA EM GRANITO BRANCO POLIDO, ESP = 3CM, ASSENTADO COM ARGAMASSA TRACO 1:4, ARREMATE EM CIMENTO BRANCO, EXCLUSIVE FERRAGENS</t>
  </si>
  <si>
    <t>REJUNTAMENTO PAVIMENTACAO PARALELEPIPEDO BETUME CASCALH INCL MATERIAIS</t>
  </si>
  <si>
    <t>RECOMPOSICAO DE REVESTIMENTO PRIMARIO MEDIDO P/ VOLUME COMPACTADO</t>
  </si>
  <si>
    <t>BASE DE SOLO CIMENTO 6% COM MISTURA EM USINA, COMPACTACAO 100% PROCTOR NORMAL, EXCLUSIVE ESCAVACAO, CARGA E TRANSPORTE DO SOLO</t>
  </si>
  <si>
    <t>PINTURA DE LIGACAO COM EMULSAO RR-1C</t>
  </si>
  <si>
    <t>PINTURA DE LIGACAO COM EMULSAO RR-2C</t>
  </si>
  <si>
    <t>TRATAMENTO SUPERFICIAL SIMPLES - TSS, COM EMULSAO RR-2C</t>
  </si>
  <si>
    <t>TRATAMENTO SUPERFICIAL DUPLO - TSD, COM EMULSAO RR-2C</t>
  </si>
  <si>
    <t>TRATAMENTO SUPERFICIAL TRIPLO - TST,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</si>
  <si>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</si>
  <si>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</si>
  <si>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</si>
  <si>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</si>
  <si>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CAPA SELANTE COMPREENDENDO APLICAÇÃO DE ASFALTO NA PROPORÇÃO DE 0,7 A 1,5L / M2, DISTRIBUIÇÃO DE AGREGADOS DE 5 A 15KG/M2 E COMPACTAÇÃO COM ROLO - COM USO DA EMULSAO RR-2C, INCLUSO APLICACAO E COMPACTACAO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</si>
  <si>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</si>
  <si>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</si>
  <si>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</si>
  <si>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</si>
  <si>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</si>
  <si>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DE 20 X 10 CM, ESPESSURA 10 CM. AF_12/2015</t>
  </si>
  <si>
    <t>CAIACAO EM MEIO FIO</t>
  </si>
  <si>
    <t>BARREIRA DUPLA PRE-MOL INTER CONCRETO ARMADO 0,15X0,65X0,77M FCK=25MPA ACO CA-50 INCL FERROS DE LIGACAO E MATERIAIS.</t>
  </si>
  <si>
    <t>USINAGEM DE CBUQ COM CAP 50/70, PARA CAPA DE ROLAMENTO</t>
  </si>
  <si>
    <t>USINAGEM DE CBUQ COM CAP 50/70, PARA BINDER</t>
  </si>
  <si>
    <t>PRE-MISTURADO A FRIO COM EMULSAO RM-1C, INCLUSO USINAGEM E APLICACAO, EXCLUSIVE TRANSPORTE</t>
  </si>
  <si>
    <t>PINTURA DE SUPERFICIE C/TINTA GRAFITE</t>
  </si>
  <si>
    <t>EMASSAMENTO COM MASSA A OLEO, DUAS DEMAOS</t>
  </si>
  <si>
    <t>EMASSAMENTO COM MASSA EPOXI, 2 DEMAOS</t>
  </si>
  <si>
    <t>PINTURA COM TINTA IMPERMEAVEL MINERAL EM PO, DUAS DEMAOS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</si>
  <si>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</si>
  <si>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</si>
  <si>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PINTURA COM TINTA TEXTURIZADA ACRÍLICA EM PAREDES EXTERNAS DE CASAS, UMA COR.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</si>
  <si>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</si>
  <si>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</si>
  <si>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</si>
  <si>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</si>
  <si>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</si>
  <si>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</si>
  <si>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</si>
  <si>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</si>
  <si>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</si>
  <si>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</si>
  <si>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</si>
  <si>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PINTURA EPOXI, DUAS DEMAOS</t>
  </si>
  <si>
    <t>PINTURA COM TINTA A BASE DE BORRACHA CLORADA, 2 DEMAOS</t>
  </si>
  <si>
    <t>PINTURA EPOXI, TRES DEMAOS</t>
  </si>
  <si>
    <t>PINTURA EPOXI INCLUSO EMASSAMENTO E FUNDO PREPARADOR</t>
  </si>
  <si>
    <t>TRATAMENTO EM  CONCRETO COM ESTUQUE E LIXAMENTO</t>
  </si>
  <si>
    <t>VERNIZ SINTETICO BRILHANTE EM CONCRETO OU TIJOLO, DUAS DEMAOS</t>
  </si>
  <si>
    <t>VERNIZ POLIURETANO BRILHANTE EM CONCRETO OU TIJOLO, TRES DEMAOS</t>
  </si>
  <si>
    <t>PINTURA VERNIZ POLIURETANO BRILHANTE EM MADEIRA, TRES DEMAOS</t>
  </si>
  <si>
    <t>PINTURA EM VERNIZ SINTETICO BRILHANTE EM MADEIRA, TRES DEMAOS</t>
  </si>
  <si>
    <t>VERNIZ SINTETICO EM MADEIRA, DUAS DEMAOS</t>
  </si>
  <si>
    <t>PINTURA ESMALTE ACETINADO EM MADEIRA, DUAS DEMAOS</t>
  </si>
  <si>
    <t>PINTURA ESMALTE FOSCO PARA MADEIRA, DUAS DEMAOS, SOBRE FUNDO NIVELADOR BRANCO</t>
  </si>
  <si>
    <t>PINTURA A OLEO, 1 DEMAO</t>
  </si>
  <si>
    <t>PINTURA A OLEO, 2 DEMAOS</t>
  </si>
  <si>
    <t>PINTURA COM VERNIZ POLIURETANO, 2 DEMAOS</t>
  </si>
  <si>
    <t>PINTURA A OLEO, 3 DEMAOS</t>
  </si>
  <si>
    <t>VERNIZ SINTETICO BRILHANTE, 2 DEMAOS</t>
  </si>
  <si>
    <t>FUNDO SINTETICO NIVELADOR BRANCO</t>
  </si>
  <si>
    <t>PINTURA ESMALTE FOSCO EM MADEIRA, DUAS DEMAOS</t>
  </si>
  <si>
    <t>PINTURA IMUNIZANTE PARA MADEIRA, DUAS DEMAOS</t>
  </si>
  <si>
    <t>JATEAMENTO COM AREIA EM ESTRUTURA METALICA</t>
  </si>
  <si>
    <t>FUNDO PREPARADOR PRIMER A BASE DE EPOXI, PARA ESTRUTURA METALICA, UMA DEMAO, ESPESSURA DE 25 MICRA.</t>
  </si>
  <si>
    <t>PINTURA ESMALTE ALTO BRILHO, DUAS DEMAOS, SOBRE SUPERFICIE METALICA</t>
  </si>
  <si>
    <t>PINTURA ESMALTE ACETINADO, DUAS DEMAOS, SOBRE SUPERFICIE METALICA</t>
  </si>
  <si>
    <t>PINTURA ESMALTE FOSCO, DUAS DEMAOS, SOBRE SUPERFICIE METALICA</t>
  </si>
  <si>
    <t>FUNDO ANTICORROSIVO A BASE DE OXIDO DE FERRO (ZARCAO), DUAS DEMAOS</t>
  </si>
  <si>
    <t>FUNDO ANTICORROSIVO A BASE DE OXIDO DE FERRO (ZARCAO), UMA DEMAO</t>
  </si>
  <si>
    <t>PINTURA A OLEO BRILHANTE SOBRE SUPERFICIE METALICA, UMA DEMAO INCLUSO UMA DEMAO DE FUNDO ANTICORROSIVO</t>
  </si>
  <si>
    <t>PINTURA COM TINTA PROTETORA ACABAMENTO ALUMINIO, TRES DEMAOS</t>
  </si>
  <si>
    <t>FUNDO PREPARADOR PRIMER SINTETICO, PARA ESTRUTURA METALICA, UMA DEMÃO, ESPESSURA DE 25 MICRA</t>
  </si>
  <si>
    <t>PINTURA ACRILICA DE FAIXAS DE DEMARCACAO EM QUADRA POLIESPORTIVA, 5 CM DE LARGURA</t>
  </si>
  <si>
    <t>PINTURA HIDROFUGANTE COM SILICONE SOBRE PISO CIMENTADO, UMA DEMAO</t>
  </si>
  <si>
    <t>PINTURA ACRILICA EM PISO CIMENTADO DUAS DEMAOS</t>
  </si>
  <si>
    <t>ML</t>
  </si>
  <si>
    <t>PINTURA ACRILICA EM PISO CIMENTADO, TRES DEMAOS</t>
  </si>
  <si>
    <t>PINTURA ACRILICA PARA SINALIZAÇÃO HORIZONTAL EM PISO CIMENTADO</t>
  </si>
  <si>
    <t>POLIMENTO E ENCERAMENTO DE PISO EM MADEIRA</t>
  </si>
  <si>
    <t>PINTURA PARA TELHAS DE ALUMINIO COM TINTA ESMALTE AUTOMOTIVA</t>
  </si>
  <si>
    <t>PISO CIMENTADO TRACO 1:3 (CIMENTO/AREIA) ACABAMENTO LISO ESPESSURA 2,0 CM PREPARO MANUAL DA ARGAMASSA INCLUSO ADITIVO IMPERMEABILIZANTE</t>
  </si>
  <si>
    <t>PISO EM TACO DE MADEIRA 7X21CM, FIXADO COM COLA BASE DE PVA</t>
  </si>
  <si>
    <t>PISO EM PEDRA SÃO TOME ASSENTADO SOBRE ARGAMASSA 1:3 (CIMENTO E AREIA) REJUNTADO COM CIMENTO BRANCO</t>
  </si>
  <si>
    <t>PISO EM PEDRA ARDOSIA ASSENTADO SOBRE ARGAMASSA COLANTE REJUNTADO COM CIMENTO COMUM</t>
  </si>
  <si>
    <t>PISO EM PEDRA PORTUGUESA ASSENTADO SOBRE BASE DE AREIA, REJUNTADO COM CIMENTO COMUM</t>
  </si>
  <si>
    <t>PISO VINILICO SEMIFLEXIVEL PADRAO LISO, ESPESSURA 2MM, FIXADO COM COLA</t>
  </si>
  <si>
    <t>PISO DE BORRACHA FRISADO, ESPESSURA 7MM, ASSENTADO COM ARGAMASSA TRACO 1:3 (CIMENTO E AREIA)</t>
  </si>
  <si>
    <t>PISO DE BORRACHA PASTILHADO, ESPESSURA 7MM, FIXADO COM COLA</t>
  </si>
  <si>
    <t>PISO DE BORRACHA CANELADA, ESPESSURA 3,5MM, FIXADO COM COLA</t>
  </si>
  <si>
    <t>ASSENTAMENTO DE PISO DE BORRACHA PASTILHADA FIXADO COM COLA</t>
  </si>
  <si>
    <t>TESTEIRA OU RODAPE VINILICO 6CM FIXADO COM COLA</t>
  </si>
  <si>
    <t>PISO INDUSTRIAL DE ALTA RESISTENCIA, ESPESSURA 8MM, INCLUSO JUNTAS DE DILATACAO PLASTICAS E POLIMENTO MECANIZADO</t>
  </si>
  <si>
    <t>APLICACAO DE TINTA A BASE DE EPOXI SOBRE PISO</t>
  </si>
  <si>
    <t>RODAPE EM MADEIRA, ALTURA 7CM, FIXADO EM PECAS DE MADEIRA</t>
  </si>
  <si>
    <t>RODAPE EM MADEIRA, ALTURA 7CM, FIXADO COM COLA</t>
  </si>
  <si>
    <t>RODAPE EM MARMORITE, ALTURA 10CM</t>
  </si>
  <si>
    <t>RODAPE EM MARMORE BRANCO ASSENTADO COM ARGAMASSA TRACO 1:4 (CIMENTO E AREIA) ALTURA 7CM</t>
  </si>
  <si>
    <t>RODAPE EM ARDOSIA ASSENTADO COM ARGAMASSA TRACO 1:4 (CIMENTO E AREIA) ALTURA 10CM</t>
  </si>
  <si>
    <t>JUNTA 2,5X2,5CM COM ARGAMASSA 1:1:3 IMPERMEABILIZANTE DE HIDRO-ASFALTO CIMENTO E AREIA PARA PISO EM PLACAS</t>
  </si>
  <si>
    <t>JUNTA GRAMADA 5CM DE LARGURA</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</si>
  <si>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</si>
  <si>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</si>
  <si>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</si>
  <si>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</si>
  <si>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</si>
  <si>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</si>
  <si>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</si>
  <si>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</si>
  <si>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</si>
  <si>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</si>
  <si>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</si>
  <si>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</si>
  <si>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</si>
  <si>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</si>
  <si>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</si>
  <si>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RODAPE VINILICO ALTURA 5CM, ESPESSURA 1MM, FIXADO COM COLA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</si>
  <si>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</si>
  <si>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</si>
  <si>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</si>
  <si>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</si>
  <si>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</si>
  <si>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</si>
  <si>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</si>
  <si>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</si>
  <si>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</si>
  <si>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</si>
  <si>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ASSENTAMENTO DE PEITORIL COM ARGAMASSA DE CIMENTO COLANTE</t>
  </si>
  <si>
    <t>CORRIMAO EM MARMORITE, LARGURA 15CM</t>
  </si>
  <si>
    <t>ISOLAMENTO TERMICO COM MANTA DE LA DE VIDRO, ESPESSURA 2,5CM</t>
  </si>
  <si>
    <t>REPARO/COLAGEM DE ESTRUTURAS DE CONCRETO COM ADESIVO ESTRUTURAL A BASE DE EPOXI, E=2 MM</t>
  </si>
  <si>
    <t>ESTUCAMENTO, PARA QUALQUER REVESTIMENTO, EM TETO DO SISTEMA DE PAREDES DE CONCRETO. AF_06/2015</t>
  </si>
  <si>
    <t>ARGAMASSA TRACO 1:3 (CIMENTO E AREIA), PREPARO MANUAL, INCLUSO ADITIVO IMPERMEABILIZANTE</t>
  </si>
  <si>
    <t>ARGAMASSA TRACO 1:4 (CIMENTO E AREIA), PREPARO MANUAL, INCLUSO ADITIVO IMPERMEABILIZANTE</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</si>
  <si>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</si>
  <si>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</si>
  <si>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</si>
  <si>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</si>
  <si>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</si>
  <si>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</si>
  <si>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</si>
  <si>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</si>
  <si>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</si>
  <si>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</si>
  <si>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</si>
  <si>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</si>
  <si>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</si>
  <si>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</si>
  <si>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</si>
  <si>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</si>
  <si>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</si>
  <si>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</si>
  <si>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</si>
  <si>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</si>
  <si>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</si>
  <si>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</si>
  <si>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</si>
  <si>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</si>
  <si>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</si>
  <si>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</si>
  <si>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</si>
  <si>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</si>
  <si>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</si>
  <si>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</si>
  <si>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</si>
  <si>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</si>
  <si>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</si>
  <si>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</si>
  <si>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</si>
  <si>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</si>
  <si>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</si>
  <si>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</si>
  <si>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</si>
  <si>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</si>
  <si>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</si>
  <si>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L</t>
  </si>
  <si>
    <t>TRANSPORTE VERTICAL, PLACAS CERÂMICAS, MANUAL, 1 PAVIMENTO. AF_06/2014</t>
  </si>
  <si>
    <t>TRANSPORTE VERTICAL, LATA DE 18 L, MANUAL, 1 PAVIMENTO. AF_06/2014</t>
  </si>
  <si>
    <t>18L</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</si>
  <si>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</si>
  <si>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</si>
  <si>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</si>
  <si>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</si>
  <si>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</si>
  <si>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</si>
  <si>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</si>
  <si>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</si>
  <si>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</si>
  <si>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</si>
  <si>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</si>
  <si>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</si>
  <si>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</si>
  <si>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</si>
  <si>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</si>
  <si>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MIL</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</si>
  <si>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</si>
  <si>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</si>
  <si>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</si>
  <si>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</si>
  <si>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</si>
  <si>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</si>
  <si>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</si>
  <si>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LIMPEZA FINAL DA OBRA</t>
  </si>
  <si>
    <t>LIMPEZA DE SUPERFICIES COM JATO DE ALTA PRESSAO DE AR E AGUA</t>
  </si>
  <si>
    <t>LIMPEZA/PREPARO SUPERFICIE CONCRETO P/PINTURA</t>
  </si>
  <si>
    <t>LIMPEZA AZULEJO</t>
  </si>
  <si>
    <t>LIMPEZA VIDRO COMUM</t>
  </si>
  <si>
    <t>LIMPEZA FORRO</t>
  </si>
  <si>
    <t>LIMPEZA PISO CERAMICO</t>
  </si>
  <si>
    <t>LIMPEZA PISO MARMORITE/GRANILITE</t>
  </si>
  <si>
    <t>LIMPEZA MANUAL DO TERRENO (C/ RASPAGEM SUPERFICIAL)</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</si>
  <si>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</si>
  <si>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</si>
  <si>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</si>
  <si>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</si>
  <si>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</si>
  <si>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PERFURACAO DE POCO COM PERFURATRIZ PNEUMATICA</t>
  </si>
  <si>
    <t>PERFURACAO DE POCO COM PERFURATRIZ A PERCUSSAO</t>
  </si>
  <si>
    <t>REVESTIMENTO DE POCOS C/ TUBOS DE CONCRETO</t>
  </si>
  <si>
    <t>ABRACADEIRA P/POCOS PROFUNDOS</t>
  </si>
  <si>
    <t>SOLDA TOPO DESCENDENTE CHANFRADA ESPESSURA=1/4" CHAPA/PERFIL/TUBO ACO COM CONVERSOR DIESEL.</t>
  </si>
  <si>
    <t>CONCRETO CICLOPICO FCK=10MPA 30% PEDRA DE MAO INCLUSIVE LANCAMENTO</t>
  </si>
  <si>
    <t>CJ</t>
  </si>
  <si>
    <t>MÃO FRANCESA EM BARRA DE FERRO CHATO RETANGULAR 2" X 1/4", REFORÇADA, 40 X 30 CM</t>
  </si>
  <si>
    <t>MÃO FRANCESA EM BARRA DE FERRO CHATO RETANGULAR 2" X 1/4", REFORÇADA, 30 X 25 CM</t>
  </si>
  <si>
    <t>PLACA ESMALTADA PARA IDENTIFICAÇÃO NR DE RUA, DIMENSÕES 45X25CM</t>
  </si>
  <si>
    <t>CAPINA E LIMPEZA MANUAL DE TERRENO</t>
  </si>
  <si>
    <t>CORTE DE CAPOEIRA FINA A FOICE</t>
  </si>
  <si>
    <t>PREPARO MANUAL DE TERRENO S/ RASPAGEM SUPERFICIAL</t>
  </si>
  <si>
    <t>SINALIZACAO DE TRANSITO - NOTURNA</t>
  </si>
  <si>
    <t>PASSADICOS COM TABUAS DE MADEIRA PARA PEDESTRES</t>
  </si>
  <si>
    <t>PASSADICOS COM TABUAS DE MADEIRA PARA VEICULOS</t>
  </si>
  <si>
    <t>REMOCAO DE VIDRO COMUM</t>
  </si>
  <si>
    <t>ISOLAMENTO DE OBRA COM TELA PLASTICA COM MALHA DE 5MM</t>
  </si>
  <si>
    <t>ENSAIO DE RECEBIMENTO E ACEITACAO DE CIMENTO PORTLAND</t>
  </si>
  <si>
    <t>ENSAIO DE RECEBIMENTO E ACEITACAO DE AGREGADO GRAUDO</t>
  </si>
  <si>
    <t>ENSAIOS DE AREIA ASFALTO A QUENTE</t>
  </si>
  <si>
    <t>ENSAIOS DE CONCRETO ASFALTICO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</si>
  <si>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</si>
  <si>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</si>
  <si>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</si>
  <si>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</si>
  <si>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</si>
  <si>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</si>
  <si>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</si>
  <si>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</si>
  <si>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</si>
  <si>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</si>
  <si>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</si>
  <si>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</si>
  <si>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</si>
  <si>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</si>
  <si>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</si>
  <si>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</si>
  <si>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</si>
  <si>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MODIFICADA - SOLOS</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</si>
  <si>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</si>
  <si>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</si>
  <si>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</si>
  <si>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</si>
  <si>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</si>
  <si>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</si>
  <si>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</si>
  <si>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</si>
  <si>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</si>
  <si>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</si>
  <si>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</si>
  <si>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</si>
  <si>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</si>
  <si>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</si>
  <si>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</si>
  <si>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</si>
  <si>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</si>
  <si>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</si>
  <si>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</si>
  <si>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</si>
  <si>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</si>
  <si>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</si>
  <si>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</si>
  <si>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</si>
  <si>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</si>
  <si>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</si>
  <si>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</si>
  <si>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</si>
  <si>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</si>
  <si>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</si>
  <si>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</si>
  <si>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</si>
  <si>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</si>
  <si>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</si>
  <si>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</si>
  <si>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</si>
  <si>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</si>
  <si>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</si>
  <si>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</si>
  <si>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ENSAIO DE ABATIMENTO DO TRONCO DE CONE</t>
  </si>
  <si>
    <t>MOBILIZACAO E INSTALACAO DE 01 EQUIPAMENTO DE SONDAGEM, DISTANCIA ATE 10KM</t>
  </si>
  <si>
    <t>LOCAÇÃO DE REDES DE ÁGUA OU DE ESGOTO</t>
  </si>
  <si>
    <t>LOCAÇÃO DE ADUTORAS, COLETORES TRONCO E INTERCEPTORES - ATÉ DN 500 MM</t>
  </si>
  <si>
    <t>CERCA COM MOUROES DE MADEIRA ROLICA, DIAMETRO 11CM, ESPACAMENTO DE 2M, ALTURA LIVRE DE 1M, CRAVADOS 0,5M, COM 5 FIOS DE ARAME FARPADO Nº 14 CLASSE 250</t>
  </si>
  <si>
    <t>PLANTIO DE CERCA VIVA COM ARBUSTOS DE ALTURA 50 A 100CM, COM 4UN/M</t>
  </si>
  <si>
    <t>CERCA COM MOUROES DE CONCRETO, RETO, ESPACAMENTO DE 3M, CRAVADOS 0,5M, COM 4 FIOS DE ARAME FARPADO Nº 14 CLASSE 250</t>
  </si>
  <si>
    <t>GRADE EM MADEIRA PARA PROTECAO DE MUDAS DE ARVORES</t>
  </si>
  <si>
    <t>IRRIGAÇÃO DE ÁRVORE COM CARRO PIPA</t>
  </si>
  <si>
    <t>PLANTIO DE ARBUSTO COM ALTURA 50 A 100CM, EM CAVA DE 60X60X60CM</t>
  </si>
  <si>
    <t>PLANTIO DE GRAMA BATATAIS EM PLACAS</t>
  </si>
  <si>
    <t>PLANTIO DE GRAMA SAO CARLOS EM LEIVAS</t>
  </si>
  <si>
    <t>PLANTIO DE GRAMA ESMERALDA EM ROLO</t>
  </si>
  <si>
    <t>REVOLVIMENTO MANUAL DE SOLO, PROFUNDIDADE ATÉ 20CM</t>
  </si>
  <si>
    <t>RETIRADA DE GRAMA EM PLACAS</t>
  </si>
  <si>
    <t>PODA E LIMPEZA DE ARBUSTO TIPO CERCA VIVA</t>
  </si>
  <si>
    <t>PODA DE ARVORES, COM LIMPEZA DE GALHOS SECOS E RETIRADA DE PARASITAS, INCLUINDO REMOCAO DE ENTULHO</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</si>
  <si>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</si>
  <si>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</si>
  <si>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</si>
  <si>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</si>
  <si>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</si>
  <si>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</si>
  <si>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</si>
  <si>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</si>
  <si>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</si>
  <si>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</si>
  <si>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</si>
  <si>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</si>
  <si>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</si>
  <si>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</si>
  <si>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</si>
  <si>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</si>
  <si>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</si>
  <si>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</si>
  <si>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</si>
  <si>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</si>
  <si>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</si>
  <si>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</si>
  <si>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</si>
  <si>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</si>
  <si>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</si>
  <si>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</si>
  <si>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</si>
  <si>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</si>
  <si>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</si>
  <si>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</si>
  <si>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</si>
  <si>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</si>
  <si>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</si>
  <si>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</si>
  <si>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</si>
  <si>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</si>
  <si>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</si>
  <si>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</si>
  <si>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</si>
  <si>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</si>
  <si>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</si>
  <si>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</si>
  <si>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</si>
  <si>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</si>
  <si>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</si>
  <si>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</si>
  <si>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</si>
  <si>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</si>
  <si>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</si>
  <si>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</si>
  <si>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</si>
  <si>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</si>
  <si>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</si>
  <si>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</si>
  <si>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</si>
  <si>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</si>
  <si>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</si>
  <si>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</si>
  <si>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</si>
  <si>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</si>
  <si>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</si>
  <si>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</si>
  <si>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</si>
  <si>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</si>
  <si>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</si>
  <si>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</si>
  <si>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</si>
  <si>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</si>
  <si>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</si>
  <si>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</si>
  <si>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</si>
  <si>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</si>
  <si>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</si>
  <si>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</si>
  <si>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</si>
  <si>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</si>
  <si>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</si>
  <si>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</si>
  <si>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</si>
  <si>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</si>
  <si>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</si>
  <si>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</si>
  <si>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</si>
  <si>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</si>
  <si>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</si>
  <si>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</si>
  <si>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</si>
  <si>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</si>
  <si>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</si>
  <si>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</si>
  <si>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</si>
  <si>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</si>
  <si>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</si>
  <si>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</si>
  <si>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!EM PROCESSO DE DESATIVACAO! ASFALTADOR</t>
  </si>
  <si>
    <t>JG</t>
  </si>
  <si>
    <t>!EM PROCESSO DE DESATIVACAO! DIVISORIA COLMEIA CEGA COM MONTANTE E RODAPE DE ALUMINIO ANODIZADO SIMPLES (SEM COLOCACAO)</t>
  </si>
  <si>
    <t>!EM PROCESSO DE DESATIVACAO! ESCAVADEIRA HIDRAULICA SOBRE ESTEIRAS DE 99 HP, PESO OPERACIONAL DE *16* T E CAPACIDADE DE 0,85 A 1,00 M3 (LOCACAO COM OPERADOR, COMBUSTIVEL E MANUTENCAO)</t>
  </si>
  <si>
    <t>GL</t>
  </si>
  <si>
    <t>!EM PROCESSO DE DESATIVACAO! LUMINARIA FECHADA P/ ILUMINACAO PUBLICA, TIPO ABL 50/F OU EQUIV, P/ LAMPADA A VAPOR DE MERCURIO 400W</t>
  </si>
  <si>
    <t>!EM PROCESSO DE DESATIVACAO! MADEIRA DE 1A. QUALIDADE (MADEIRA BRANCA), SERRADA E NAO APARELHADA, PARA FORMAS DE CONCRETO ARMADO</t>
  </si>
  <si>
    <t>!EM PROCESSO DE DESATIVACAO! TERMINAL DE PORCELANA (MUFLA) UNIPOLAR, USO EXTERNO, TENSAO 3,6/6 KV, PARA CABO DE 10/16 MM2, COM ISOLAMENTO EPR</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</si>
  <si>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</si>
  <si>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</si>
  <si>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</si>
  <si>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</si>
  <si>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</si>
  <si>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</si>
  <si>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</si>
  <si>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</si>
  <si>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</si>
  <si>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</si>
  <si>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</si>
  <si>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</si>
  <si>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</si>
  <si>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</si>
  <si>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</si>
  <si>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</si>
  <si>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</si>
  <si>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</si>
  <si>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</si>
  <si>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</si>
  <si>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</si>
  <si>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</si>
  <si>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</si>
  <si>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</si>
  <si>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</si>
  <si>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</si>
  <si>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</si>
  <si>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</si>
  <si>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</si>
  <si>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</si>
  <si>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</si>
  <si>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</si>
  <si>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</si>
  <si>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</si>
  <si>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</si>
  <si>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</si>
  <si>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</si>
  <si>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</si>
  <si>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</si>
  <si>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</si>
  <si>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</si>
  <si>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</si>
  <si>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ACESSORIO INICIADOR NAO ELETRICO, TUBO DE 6 M, TEMPO DE RETARDO DE *160* MS</t>
  </si>
  <si>
    <t>ACETILENO (RECARGA PARA CILINDRO DE CONJUNTO OXICORTE GRANDE)</t>
  </si>
  <si>
    <t>ACO CA-25, 10,0 MM, VERGALHAO</t>
  </si>
  <si>
    <t>ACO CA-25, 12,5 MM, VERGALHAO</t>
  </si>
  <si>
    <t>ACO CA-25, 16,0 MM, VERGALHAO</t>
  </si>
  <si>
    <t>ACO CA-25, 20,0 MM, VERGALHAO</t>
  </si>
  <si>
    <t>ACO CA-25, 25,0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</si>
  <si>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</si>
  <si>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</si>
  <si>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</si>
  <si>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</si>
  <si>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</si>
  <si>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</si>
  <si>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</si>
  <si>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</si>
  <si>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</si>
  <si>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</si>
  <si>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</si>
  <si>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</si>
  <si>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</si>
  <si>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</si>
  <si>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</si>
  <si>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</si>
  <si>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</si>
  <si>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</si>
  <si>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</si>
  <si>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</si>
  <si>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</si>
  <si>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</si>
  <si>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</si>
  <si>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</si>
  <si>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</si>
  <si>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</si>
  <si>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</si>
  <si>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</si>
  <si>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</si>
  <si>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</si>
  <si>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</si>
  <si>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</si>
  <si>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</si>
  <si>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</si>
  <si>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</si>
  <si>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</si>
  <si>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</si>
  <si>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</si>
  <si>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</si>
  <si>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</si>
  <si>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</si>
  <si>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</si>
  <si>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</si>
  <si>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</si>
  <si>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</si>
  <si>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</si>
  <si>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</si>
  <si>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</si>
  <si>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</si>
  <si>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</si>
  <si>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</si>
  <si>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</si>
  <si>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</si>
  <si>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</si>
  <si>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</si>
  <si>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</si>
  <si>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</si>
  <si>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</si>
  <si>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</si>
  <si>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</si>
  <si>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</si>
  <si>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ROSCAVEL, COM FLANGES E ANEL DE VEDACAO, 1 1/2", PARA CAIXA D'AGUA</t>
  </si>
  <si>
    <t>ADAPTADOR PVC, ROSCAVEL, COM FLANGES E ANEL DE VEDACAO, 1 1/4", PARA CAIXA D' AGUA</t>
  </si>
  <si>
    <t>ADAPTADOR PVC, ROSCAVEL, COM FLANGES E ANEL DE VEDACAO, 2", PARA CAIXA D' AGUA</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</si>
  <si>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</si>
  <si>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</si>
  <si>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</si>
  <si>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</si>
  <si>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</si>
  <si>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</si>
  <si>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</si>
  <si>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</si>
  <si>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</si>
  <si>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</si>
  <si>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</si>
  <si>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</si>
  <si>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</si>
  <si>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</si>
  <si>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</si>
  <si>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</si>
  <si>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</si>
  <si>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</si>
  <si>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</si>
  <si>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</si>
  <si>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</si>
  <si>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</si>
  <si>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</si>
  <si>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</si>
  <si>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</si>
  <si>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</si>
  <si>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</si>
  <si>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</si>
  <si>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</si>
  <si>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</si>
  <si>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</si>
  <si>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</si>
  <si>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AJUDANTE DE ARMADOR</t>
  </si>
  <si>
    <t>AJUDANTE DE ESTRUTURA METALICA</t>
  </si>
  <si>
    <t>AJUDANTE DE OPERACAO EM GERAL</t>
  </si>
  <si>
    <t>AJUDANTE DE PEDREIRO</t>
  </si>
  <si>
    <t>AJUDANTE DE PINTOR</t>
  </si>
  <si>
    <t>AJUDANTE ESPECIALIZADO</t>
  </si>
  <si>
    <t>ALCA PREFORMADA DE CONTRA POSTE, EM ACO GALVANIZADO, PARA CABO 3/16", COMPRIMENTO *860*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</si>
  <si>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</si>
  <si>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</si>
  <si>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</si>
  <si>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</si>
  <si>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ALMOXARIFE</t>
  </si>
  <si>
    <t>ALUMINIO ANODIZADO</t>
  </si>
  <si>
    <t>M2/MES</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</si>
  <si>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</si>
  <si>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</si>
  <si>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</si>
  <si>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</si>
  <si>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</si>
  <si>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</si>
  <si>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</si>
  <si>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</si>
  <si>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</si>
  <si>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</si>
  <si>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</si>
  <si>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</si>
  <si>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</si>
  <si>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</si>
  <si>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</si>
  <si>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</si>
  <si>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</si>
  <si>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</si>
  <si>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</si>
  <si>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</si>
  <si>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</si>
  <si>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</si>
  <si>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</si>
  <si>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</si>
  <si>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</si>
  <si>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</si>
  <si>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</si>
  <si>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</si>
  <si>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</si>
  <si>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</si>
  <si>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</si>
  <si>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</si>
  <si>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</si>
  <si>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</si>
  <si>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</si>
  <si>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</si>
  <si>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</si>
  <si>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</si>
  <si>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</si>
  <si>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</si>
  <si>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</si>
  <si>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</si>
  <si>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</si>
  <si>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</si>
  <si>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</si>
  <si>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</si>
  <si>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</si>
  <si>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</si>
  <si>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</si>
  <si>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APARELHO CORTE OXI-ACETILENO PARA SOLDA E CORTE CONTENDO MACARICO SOLDA, BICO DE CORTE, CILINDROS, REGULADORES, MANGUEIRAS E CARRINHO</t>
  </si>
  <si>
    <t>APONTADOR OU APROPRIADOR</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</si>
  <si>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</si>
  <si>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</si>
  <si>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</si>
  <si>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</si>
  <si>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</si>
  <si>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</si>
  <si>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</si>
  <si>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</si>
  <si>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</si>
  <si>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</si>
  <si>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</si>
  <si>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</si>
  <si>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ARADO REVERSIVEL COM 3 DISCOS DE 26" X 6MM REBOCAVEL</t>
  </si>
  <si>
    <t>ARAME DE ACO OVALADO 15 X 17 ( 45,7 KG, 700 KGF), ROLO 1000 M</t>
  </si>
  <si>
    <t>ARAME DE AMARRACAO PARA GABIAO GALVANIZADO, DIAMETRO 2,2 MM</t>
  </si>
  <si>
    <t>ARAME FARPADO GALVANIZADO 14 BWG,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</si>
  <si>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</si>
  <si>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</si>
  <si>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</si>
  <si>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</si>
  <si>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</si>
  <si>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</si>
  <si>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</si>
  <si>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</si>
  <si>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</si>
  <si>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</si>
  <si>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18 BWG, 1,25 MM (0,01 KG/M)</t>
  </si>
  <si>
    <t>AREIA AMARELA, AREIA BARRADA OU ARENOSO (RETIRADA NO AREAL, SEM TRANSPORTE)</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</si>
  <si>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</si>
  <si>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</si>
  <si>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</si>
  <si>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</si>
  <si>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</si>
  <si>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</si>
  <si>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</si>
  <si>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</si>
  <si>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</si>
  <si>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</si>
  <si>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</si>
  <si>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</si>
  <si>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</si>
  <si>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</si>
  <si>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</si>
  <si>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</si>
  <si>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</si>
  <si>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</si>
  <si>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</si>
  <si>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</si>
  <si>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</si>
  <si>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</si>
  <si>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</si>
  <si>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</si>
  <si>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</si>
  <si>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ARQUITETO JUNIOR</t>
  </si>
  <si>
    <t>ARQUITETO PAISAGISTA</t>
  </si>
  <si>
    <t>ARQUITETO PLENO</t>
  </si>
  <si>
    <t>ARQUITETO SENIOR</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</si>
  <si>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</si>
  <si>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</si>
  <si>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</si>
  <si>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</si>
  <si>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</si>
  <si>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</si>
  <si>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</si>
  <si>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</si>
  <si>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</si>
  <si>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</si>
  <si>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</si>
  <si>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</si>
  <si>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</si>
  <si>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</si>
  <si>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</si>
  <si>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</si>
  <si>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ASSENTO  VASO SANITARIO INFANTIL EM PLASTICO BRANCO</t>
  </si>
  <si>
    <t>ASSENTO SANITARIO DE PLASTICO, TIPO CONVENCIONAL</t>
  </si>
  <si>
    <t>AUTOMATICO DE BOIA SUPERIOR / INFERIOR, *15* A / 250 V</t>
  </si>
  <si>
    <t>AUXILIAR DE AZULEJISTA</t>
  </si>
  <si>
    <t>AUXILIAR DE DESENHISTA</t>
  </si>
  <si>
    <t>AUXILIAR DE ENCANADOR OU BOMBEIRO HIDRAULICO</t>
  </si>
  <si>
    <t>AUXILIAR DE ESCRITORIO</t>
  </si>
  <si>
    <t>AUXILIAR DE MECANICO</t>
  </si>
  <si>
    <t>AUXILIAR DE SERVICOS GERAIS</t>
  </si>
  <si>
    <t>AUXILIAR DE TOPOGRAFO</t>
  </si>
  <si>
    <t>AUXILIAR TECNICO / ASSISTENTE DE ENGENHARIA</t>
  </si>
  <si>
    <t>AVENTAL DE SEGURANCA DE RASPA DE COURO 1,00 X 0,60 M</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</si>
  <si>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</si>
  <si>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</si>
  <si>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</si>
  <si>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</si>
  <si>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</si>
  <si>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</si>
  <si>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</si>
  <si>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</si>
  <si>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</si>
  <si>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</si>
  <si>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MARMORE, POLIDO, BRANCO COMUM, E=  *3* CM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</si>
  <si>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</si>
  <si>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</si>
  <si>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</si>
  <si>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</si>
  <si>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</si>
  <si>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</si>
  <si>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</si>
  <si>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</si>
  <si>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</si>
  <si>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ANGULAR, 60 CM, EM ACO INOX POLIDO,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</si>
  <si>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</si>
  <si>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</si>
  <si>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</si>
  <si>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</si>
  <si>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</si>
  <si>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</si>
  <si>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</si>
  <si>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</si>
  <si>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</si>
  <si>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</si>
  <si>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</si>
  <si>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BASCULANTE ALUMINIO 80 X 60CM - SERIE 25</t>
  </si>
  <si>
    <t>BASE DE MISTURADOR MONOCOMANDO PARA CHUVEIRO</t>
  </si>
  <si>
    <t>BASE PARA MASTRO DE PARA-RAIOS DIAMETRO NOMINAL 1 1/2"</t>
  </si>
  <si>
    <t>BASE PARA MASTRO DE PARA-RAIOS DIAMETRO NOMINAL 2"</t>
  </si>
  <si>
    <t>BATE-ESTACAS POR GRAVIDADE, POTENCIA160 HP, PESO DO MARTELO ATE 3 TONELADAS</t>
  </si>
  <si>
    <t>BATENTE/ PORTAL/ ADUELA/MARCO MACICO, E= *3* CM, L= *15* CM, *60 CM A 120* CM  X *210* CM, EM PINUS/ TAUARI/ VIROLA OU EQUIVALENTE DA REGIAO</t>
  </si>
  <si>
    <t>BETONEIRA CAPACIDADE NOMINAL 400 L, CAPACIDADE DE MISTURA  280 L, MOTOR ELETRICO TRIFASICO 220/380 V POTENCIA 2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</si>
  <si>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</si>
  <si>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</si>
  <si>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</si>
  <si>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BLASTER, DINAMITADOR OU CABO DE FOGO</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</si>
  <si>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</si>
  <si>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</si>
  <si>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</si>
  <si>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</si>
  <si>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</si>
  <si>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</si>
  <si>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</si>
  <si>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</si>
  <si>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</si>
  <si>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</si>
  <si>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</si>
  <si>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</si>
  <si>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</si>
  <si>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</si>
  <si>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</si>
  <si>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</si>
  <si>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</si>
  <si>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</si>
  <si>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</si>
  <si>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</si>
  <si>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</si>
  <si>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</si>
  <si>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</si>
  <si>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</si>
  <si>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</si>
  <si>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</si>
  <si>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</si>
  <si>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</si>
  <si>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</si>
  <si>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</si>
  <si>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</si>
  <si>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</si>
  <si>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GESSO COMPACTO, BRANCO, E = 10 CM, *67 X 50* CM</t>
  </si>
  <si>
    <t>BLOCO DE GESSO VAZADO BRANCO, E = *7* CM, *67 X 50* CM</t>
  </si>
  <si>
    <t>BLOCO DE VIDRO INCOLOR, CANELADO, DE *19 X 19 X 8* CM</t>
  </si>
  <si>
    <t>BLOCO DE VIDRO/ELEMENTO VAZADO INCOLOR, VENEZIANA, DE *20 X 20 X 6*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</si>
  <si>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</si>
  <si>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</si>
  <si>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</si>
  <si>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</si>
  <si>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</si>
  <si>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</si>
  <si>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</si>
  <si>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20 X 30 X 60 CM</t>
  </si>
  <si>
    <t>BLOQUETE/PISO INTERTRAVADO DE CONCRETO - MODELO RAQUETE, *22 CM X 13,5* CM, E = 6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</si>
  <si>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</si>
  <si>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</si>
  <si>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</si>
  <si>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</si>
  <si>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</si>
  <si>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</si>
  <si>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</si>
  <si>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</si>
  <si>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</si>
  <si>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</si>
  <si>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</si>
  <si>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</si>
  <si>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</si>
  <si>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</si>
  <si>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</si>
  <si>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</si>
  <si>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</si>
  <si>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</si>
  <si>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</si>
  <si>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</si>
  <si>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</si>
  <si>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</si>
  <si>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</si>
  <si>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</si>
  <si>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</si>
  <si>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</si>
  <si>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</si>
  <si>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</si>
  <si>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</si>
  <si>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</si>
  <si>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</si>
  <si>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</si>
  <si>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</si>
  <si>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</si>
  <si>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</si>
  <si>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</si>
  <si>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</si>
  <si>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</si>
  <si>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</si>
  <si>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</si>
  <si>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</si>
  <si>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P/ LUMINARIA PUBLICA 1 X 1,50M ROMAGNOLE OU EQUIV</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</si>
  <si>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</si>
  <si>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</si>
  <si>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</si>
  <si>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</si>
  <si>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</si>
  <si>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</si>
  <si>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</si>
  <si>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</si>
  <si>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t>
  </si>
  <si>
    <t>BUCHA DE REDUCAO DE FERRO GALVANIZADO, COM ROSCA BSP, DE 1 1/2" X 3/4"</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</si>
  <si>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</si>
  <si>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</si>
  <si>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</si>
  <si>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</si>
  <si>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</si>
  <si>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</si>
  <si>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</si>
  <si>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</si>
  <si>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</si>
  <si>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</si>
  <si>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</si>
  <si>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</si>
  <si>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</si>
  <si>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</si>
  <si>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</si>
  <si>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</si>
  <si>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</si>
  <si>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</si>
  <si>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</si>
  <si>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</si>
  <si>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</si>
  <si>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</si>
  <si>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</si>
  <si>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</si>
  <si>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</si>
  <si>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</si>
  <si>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</si>
  <si>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</si>
  <si>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</si>
  <si>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</si>
  <si>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</si>
  <si>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</si>
  <si>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</si>
  <si>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</si>
  <si>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</si>
  <si>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</si>
  <si>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</si>
  <si>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</si>
  <si>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</si>
  <si>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</si>
  <si>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</si>
  <si>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</si>
  <si>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</si>
  <si>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</si>
  <si>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</si>
  <si>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</si>
  <si>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</si>
  <si>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</si>
  <si>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</si>
  <si>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</si>
  <si>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</si>
  <si>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</si>
  <si>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</si>
  <si>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</si>
  <si>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</si>
  <si>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</si>
  <si>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</si>
  <si>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</si>
  <si>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</si>
  <si>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</si>
  <si>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</si>
  <si>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</si>
  <si>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</si>
  <si>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</si>
  <si>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</si>
  <si>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</si>
  <si>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</si>
  <si>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</si>
  <si>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</si>
  <si>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</si>
  <si>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</si>
  <si>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X 3/4"</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</si>
  <si>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</si>
  <si>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</si>
  <si>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</si>
  <si>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</si>
  <si>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</si>
  <si>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</si>
  <si>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</si>
  <si>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</si>
  <si>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</si>
  <si>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</si>
  <si>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</si>
  <si>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</si>
  <si>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</si>
  <si>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</si>
  <si>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</si>
  <si>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</si>
  <si>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</si>
  <si>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</si>
  <si>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</si>
  <si>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</si>
  <si>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</si>
  <si>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</si>
  <si>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</si>
  <si>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</si>
  <si>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</si>
  <si>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</si>
  <si>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</si>
  <si>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</si>
  <si>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</si>
  <si>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</si>
  <si>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</si>
  <si>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</si>
  <si>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</si>
  <si>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</si>
  <si>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</si>
  <si>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</si>
  <si>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</si>
  <si>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</si>
  <si>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</si>
  <si>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</si>
  <si>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</si>
  <si>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</si>
  <si>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</si>
  <si>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</si>
  <si>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</si>
  <si>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</si>
  <si>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</si>
  <si>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</si>
  <si>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</si>
  <si>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</si>
  <si>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</si>
  <si>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</si>
  <si>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</si>
  <si>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</si>
  <si>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</si>
  <si>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</si>
  <si>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</si>
  <si>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</si>
  <si>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</si>
  <si>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</si>
  <si>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</si>
  <si>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</si>
  <si>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</si>
  <si>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</si>
  <si>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</si>
  <si>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</si>
  <si>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</si>
  <si>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</si>
  <si>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</si>
  <si>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</si>
  <si>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</si>
  <si>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</si>
  <si>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</si>
  <si>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</si>
  <si>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</si>
  <si>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</si>
  <si>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</si>
  <si>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</si>
  <si>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</si>
  <si>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</si>
  <si>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</si>
  <si>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</si>
  <si>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</si>
  <si>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</si>
  <si>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</si>
  <si>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</si>
  <si>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</si>
  <si>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</si>
  <si>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</si>
  <si>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</si>
  <si>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CAIBRO DE MADEIRA NATIVA/REGIONAL 5 X 5 CM NAO APARELHADA (P/FORMA)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</si>
  <si>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</si>
  <si>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</si>
  <si>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</si>
  <si>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</si>
  <si>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</si>
  <si>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</si>
  <si>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</si>
  <si>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</si>
  <si>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</si>
  <si>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</si>
  <si>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</si>
  <si>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</si>
  <si>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</si>
  <si>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</si>
  <si>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</si>
  <si>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</si>
  <si>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</si>
  <si>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</si>
  <si>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</si>
  <si>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</si>
  <si>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</si>
  <si>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PARA HIDROMETRO CONCRETO PRE MOLDADO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</si>
  <si>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</si>
  <si>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</si>
  <si>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</si>
  <si>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</si>
  <si>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</si>
  <si>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</si>
  <si>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</si>
  <si>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</si>
  <si>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CAIXILHO FIXO ALUMINIO SERIE 25 COMPLETO 60 X 80CM</t>
  </si>
  <si>
    <t>CAIXILHO FIXO ALUMINIO 60 X 80 CM COMPLETO</t>
  </si>
  <si>
    <t>CAL HIDRATADA CH-I PARA ARGAMASSAS</t>
  </si>
  <si>
    <t>CAL HIDRATADA PARA PINTURA</t>
  </si>
  <si>
    <t>CAL VIRGEM COMUM PARA ARGAMASSAS (NBR 6453)</t>
  </si>
  <si>
    <t>CALCARIO DOLOMITICO A (POSTO PEDREIRA/FORNECEDOR, SEM FRETE)</t>
  </si>
  <si>
    <t>CALCETEIRO</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</si>
  <si>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</si>
  <si>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</si>
  <si>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</si>
  <si>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</si>
  <si>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</si>
  <si>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</si>
  <si>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</si>
  <si>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</si>
  <si>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</si>
  <si>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</si>
  <si>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</si>
  <si>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</si>
  <si>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</si>
  <si>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</si>
  <si>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</si>
  <si>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</si>
  <si>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</si>
  <si>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</si>
  <si>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</si>
  <si>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</si>
  <si>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</si>
  <si>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</si>
  <si>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</si>
  <si>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</si>
  <si>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</si>
  <si>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</si>
  <si>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</si>
  <si>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</si>
  <si>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</si>
  <si>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</si>
  <si>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</si>
  <si>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</si>
  <si>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</si>
  <si>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</si>
  <si>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</si>
  <si>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</si>
  <si>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</si>
  <si>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</si>
  <si>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CANTONEIRA "U" ALUMINIO ABAS IGUAIS 1 ", E = 3/32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</si>
  <si>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</si>
  <si>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</si>
  <si>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</si>
  <si>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</si>
  <si>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</si>
  <si>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</si>
  <si>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</si>
  <si>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</si>
  <si>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</si>
  <si>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</si>
  <si>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</si>
  <si>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</si>
  <si>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</si>
  <si>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</si>
  <si>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</si>
  <si>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</si>
  <si>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</si>
  <si>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</si>
  <si>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PVC, ROSCAVEL, 1 1/2",  AGUA FRIA PREDIAL</t>
  </si>
  <si>
    <t>CAP PVC, ROSCAVEL, 1 1/4",  AGUA FRIA PREDIAL</t>
  </si>
  <si>
    <t>CAP PVC, ROSCAVEL, 2 1/2",  AGUA FRIA PREDIAL</t>
  </si>
  <si>
    <t>CAP PVC, ROSCAVEL, 2",  AGUA FRIA PREDIAL</t>
  </si>
  <si>
    <t>CAP PVC, ROSCAVEL, 3",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</si>
  <si>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</si>
  <si>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</si>
  <si>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</si>
  <si>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</si>
  <si>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</si>
  <si>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</si>
  <si>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</si>
  <si>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</si>
  <si>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</si>
  <si>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</si>
  <si>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</si>
  <si>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</si>
  <si>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</si>
  <si>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</si>
  <si>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</si>
  <si>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DE FORMAS</t>
  </si>
  <si>
    <t>CARRINHO COM 2 PNEUS PARA TRANSPORTAR TUBO CONCRETO, ALTURA ATE 1,0 M E DIAMETRO ATE 1000MM, COM ESTRUTURA EM PERFIL OU TUBO METALICO</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</si>
  <si>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</si>
  <si>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</si>
  <si>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</si>
  <si>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</si>
  <si>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</si>
  <si>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</si>
  <si>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</si>
  <si>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</si>
  <si>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</si>
  <si>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</si>
  <si>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</si>
  <si>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</si>
  <si>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</si>
  <si>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</si>
  <si>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</si>
  <si>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</si>
  <si>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</si>
  <si>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</si>
  <si>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</si>
  <si>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</si>
  <si>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</si>
  <si>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22, E = 0,80 MM (6,40 KG/M2)</t>
  </si>
  <si>
    <t>CHAPA DE ACO GALVANIZADA BITOLA GSG 26, E = 0,50 MM (4,00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</si>
  <si>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</si>
  <si>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</si>
  <si>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</si>
  <si>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</si>
  <si>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</si>
  <si>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</si>
  <si>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</si>
  <si>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</si>
  <si>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</si>
  <si>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</si>
  <si>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</si>
  <si>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</si>
  <si>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</si>
  <si>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</si>
  <si>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</si>
  <si>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</si>
  <si>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</si>
  <si>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</si>
  <si>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</si>
  <si>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</si>
  <si>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</si>
  <si>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</si>
  <si>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</si>
  <si>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</si>
  <si>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</si>
  <si>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</si>
  <si>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</si>
  <si>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</si>
  <si>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</si>
  <si>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</si>
  <si>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</si>
  <si>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</si>
  <si>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</si>
  <si>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</si>
  <si>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</si>
  <si>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</si>
  <si>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</si>
  <si>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</si>
  <si>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</si>
  <si>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</si>
  <si>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</si>
  <si>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</si>
  <si>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</si>
  <si>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</si>
  <si>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</si>
  <si>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</si>
  <si>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</si>
  <si>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</si>
  <si>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</si>
  <si>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</si>
  <si>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</si>
  <si>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</si>
  <si>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</si>
  <si>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</si>
  <si>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</si>
  <si>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</si>
  <si>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</si>
  <si>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</si>
  <si>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</si>
  <si>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</si>
  <si>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</si>
  <si>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</si>
  <si>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</si>
  <si>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DUPLA PARA CONEXOES TIPO STORZ, ENGATE RAPIDO 1 1/2" X 2 1/2", EM LATAO, PARA INSTALACAO PREDIAL COMBATE A INCENDIO</t>
  </si>
  <si>
    <t>CHUMBADOR DE ACO, DIAMETRO 1/2", COMPRIMENTO 75 MM</t>
  </si>
  <si>
    <t>CHUMBADOR DE ACO, DIAMETRO 5/8", COMPRIMENTO 6", COM PORCA</t>
  </si>
  <si>
    <t>CHUMBADOR DE ACO, 1" X 600 MM, PARA POSTES DE ACO COM BASE, INCLUSO PORCA E ARRUELA</t>
  </si>
  <si>
    <t>CHUVEIRO COMUM EM PLASTICO BRANCO, COM CANO, 3 TEMPERATURAS, 5500 W (110/220 V)</t>
  </si>
  <si>
    <t>CHUVEIRO COMUM EM PLASTICO CROMADO, COM CANO, 4 TEMPERATURAS (110/220 V)</t>
  </si>
  <si>
    <t>CHUVEIRO PLASTICO BRANCO SIMPLES 5 '' PARA ACOPLAR EM HASTE 1/2 ", AGUA FRIA</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</si>
  <si>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</si>
  <si>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</si>
  <si>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</si>
  <si>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</si>
  <si>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</si>
  <si>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</si>
  <si>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</si>
  <si>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</si>
  <si>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</si>
  <si>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</si>
  <si>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</si>
  <si>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</si>
  <si>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COLAR DE TOMADA EM POLIPROPILENO, PP, COM PARAFUSOS, PARA PEAD, 63 X 1/2" - LIGACAO PREDIAL DE AGUA</t>
  </si>
  <si>
    <t>COLAR DE TOMADA EM POLIPROPILENO, PP, COM PARAFUSOS, PARA PEAD, 63 X 3/4" - LIGACAO PREDIAL DE AGUA</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</si>
  <si>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</si>
  <si>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</si>
  <si>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</si>
  <si>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</si>
  <si>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</si>
  <si>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</si>
  <si>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</si>
  <si>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</si>
  <si>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</si>
  <si>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</si>
  <si>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</si>
  <si>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</si>
  <si>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</si>
  <si>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</si>
  <si>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</si>
  <si>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</si>
  <si>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</si>
  <si>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</si>
  <si>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</si>
  <si>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</si>
  <si>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</si>
  <si>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</si>
  <si>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</si>
  <si>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</si>
  <si>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</si>
  <si>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</si>
  <si>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</si>
  <si>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</si>
  <si>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</si>
  <si>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</si>
  <si>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</si>
  <si>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</si>
  <si>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</si>
  <si>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</si>
  <si>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</si>
  <si>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</si>
  <si>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</si>
  <si>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</si>
  <si>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</si>
  <si>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</si>
  <si>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</si>
  <si>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</si>
  <si>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</si>
  <si>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</si>
  <si>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</si>
  <si>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</si>
  <si>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</si>
  <si>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</si>
  <si>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</si>
  <si>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</si>
  <si>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</si>
  <si>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</si>
  <si>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</si>
  <si>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</si>
  <si>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</si>
  <si>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</si>
  <si>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</si>
  <si>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</si>
  <si>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</si>
  <si>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</si>
  <si>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</si>
  <si>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</si>
  <si>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</si>
  <si>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</si>
  <si>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</si>
  <si>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</si>
  <si>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</si>
  <si>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</si>
  <si>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</si>
  <si>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</si>
  <si>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</si>
  <si>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</si>
  <si>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</si>
  <si>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</si>
  <si>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</si>
  <si>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</si>
  <si>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</si>
  <si>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</si>
  <si>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</si>
  <si>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CONDUTOR PLUVIAL, PVC, CIRCULAR, DIAMETRO ENTRE 80 E 100 MM, PARA DRENAGEM PREDIAL</t>
  </si>
  <si>
    <t>CONE DE SINALIZACAO EM PVC RIGIDO COM FAIXA REFLETIVA, H = 70 / 76 CM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</si>
  <si>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</si>
  <si>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</si>
  <si>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</si>
  <si>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</si>
  <si>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</si>
  <si>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</si>
  <si>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</si>
  <si>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</si>
  <si>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</si>
  <si>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</si>
  <si>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</si>
  <si>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</si>
  <si>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</si>
  <si>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</si>
  <si>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</si>
  <si>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</si>
  <si>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</si>
  <si>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</si>
  <si>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</si>
  <si>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</si>
  <si>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</si>
  <si>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</si>
  <si>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</si>
  <si>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</si>
  <si>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</si>
  <si>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</si>
  <si>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</si>
  <si>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</si>
  <si>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</si>
  <si>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</si>
  <si>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</si>
  <si>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</si>
  <si>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</si>
  <si>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</si>
  <si>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</si>
  <si>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</si>
  <si>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</si>
  <si>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</si>
  <si>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</si>
  <si>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</si>
  <si>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</si>
  <si>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</si>
  <si>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CONJUNTO ARRUELAS DE VEDACAO 5/16" PARA TELHA FIBROCIMENTO (UMA ARRUELA METALICA E UMA ARRUELA PVC - CONICAS)</t>
  </si>
  <si>
    <t>CONJUNTO DE LIGACAO PARA BACIA SANITARIA AJUSTAVEL, EM PLASTICO BRANCO, COM TUBO, CANOPLA E ESPUDE</t>
  </si>
  <si>
    <t>CONJUNTO DE LIGACAO PARA BACIA SANITARIA EM PLASTICO BRANCO COM TUBO, CANOPLA E ANEL DE EXPANSAO (TUBO 1.1/2 '' X 20 CM)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</si>
  <si>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</si>
  <si>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</si>
  <si>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CONTATOR TRIPOLAR, CORRENTE DE *22* A, TENSAO NOMINAL DE *500* V, CATEGORIA AC-2 E AC-3</t>
  </si>
  <si>
    <t>CONTATOR TRIPOLAR, CORRENTE DE *38*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</si>
  <si>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</si>
  <si>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</si>
  <si>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</si>
  <si>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</si>
  <si>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</si>
  <si>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</si>
  <si>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</si>
  <si>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</si>
  <si>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</si>
  <si>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</si>
  <si>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</si>
  <si>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</si>
  <si>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CORANTE LIQUIDO PARA TINTA PVA, BISNAGA 50 ML</t>
  </si>
  <si>
    <t>CORDA DE POLIAMIDA 12 MM TIPO BOMBEIRO, PARA TRABALHO EM ALTURA</t>
  </si>
  <si>
    <t>CORDEL DETONANTE, NP 05 G/M</t>
  </si>
  <si>
    <t>CORDEL DETONANTE, NP 10 G/M</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</si>
  <si>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</si>
  <si>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</si>
  <si>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</si>
  <si>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</si>
  <si>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</si>
  <si>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</si>
  <si>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</si>
  <si>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</si>
  <si>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</si>
  <si>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</si>
  <si>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</si>
  <si>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</si>
  <si>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</si>
  <si>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</si>
  <si>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</si>
  <si>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</si>
  <si>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</si>
  <si>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</si>
  <si>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</si>
  <si>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</si>
  <si>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</si>
  <si>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</si>
  <si>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</si>
  <si>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</si>
  <si>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</si>
  <si>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</si>
  <si>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</si>
  <si>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</si>
  <si>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</si>
  <si>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</si>
  <si>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</si>
  <si>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</si>
  <si>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</si>
  <si>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</si>
  <si>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</si>
  <si>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</si>
  <si>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</si>
  <si>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</si>
  <si>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</si>
  <si>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</si>
  <si>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</si>
  <si>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</si>
  <si>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</si>
  <si>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</si>
  <si>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</si>
  <si>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</si>
  <si>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</si>
  <si>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</si>
  <si>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</si>
  <si>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</si>
  <si>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</si>
  <si>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</si>
  <si>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</si>
  <si>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</si>
  <si>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</si>
  <si>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</si>
  <si>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</si>
  <si>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</si>
  <si>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</si>
  <si>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</si>
  <si>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</si>
  <si>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</si>
  <si>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</si>
  <si>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</si>
  <si>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REDUCAO PVC PBA, JE, BBBB, DN 75 X 50 / DE 85 X 60 MM (NBR 5647)</t>
  </si>
  <si>
    <t>CRUZETA PVC PBA, JE, BBBB, DN 100 / DE 110 MM (NBR 5647)</t>
  </si>
  <si>
    <t>CRUZETA PVC PBA, JE, BBBB, DN 50 / DE 60 MM (NBR 5647)</t>
  </si>
  <si>
    <t>CRUZETA PVC PBA, JE, BBBB, DN 75 / DE 85 MM (NBR 5647)</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</si>
  <si>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</si>
  <si>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</si>
  <si>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</si>
  <si>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</si>
  <si>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</si>
  <si>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</si>
  <si>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</si>
  <si>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</si>
  <si>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</si>
  <si>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</si>
  <si>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</si>
  <si>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</si>
  <si>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</si>
  <si>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</si>
  <si>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</si>
  <si>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</si>
  <si>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</si>
  <si>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</si>
  <si>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</si>
  <si>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</si>
  <si>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</si>
  <si>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</si>
  <si>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</si>
  <si>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</si>
  <si>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</si>
  <si>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</si>
  <si>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</si>
  <si>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</si>
  <si>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</si>
  <si>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</si>
  <si>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</si>
  <si>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</si>
  <si>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</si>
  <si>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</si>
  <si>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</si>
  <si>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</si>
  <si>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</si>
  <si>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</si>
  <si>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</si>
  <si>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</si>
  <si>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</si>
  <si>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</si>
  <si>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</si>
  <si>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</si>
  <si>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</si>
  <si>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</si>
  <si>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</si>
  <si>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</si>
  <si>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</si>
  <si>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</si>
  <si>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</si>
  <si>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</si>
  <si>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</si>
  <si>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</si>
  <si>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</si>
  <si>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</si>
  <si>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</si>
  <si>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</si>
  <si>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</si>
  <si>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</si>
  <si>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45 GRAUS, CURTA, PB, DN 100 MM, PARA ESGOTO PREDIAL</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</si>
  <si>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</si>
  <si>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</si>
  <si>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</si>
  <si>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</si>
  <si>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</si>
  <si>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</si>
  <si>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</si>
  <si>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</si>
  <si>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</si>
  <si>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</si>
  <si>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</si>
  <si>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</si>
  <si>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</si>
  <si>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</si>
  <si>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</si>
  <si>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</si>
  <si>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</si>
  <si>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</si>
  <si>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</si>
  <si>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</si>
  <si>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</si>
  <si>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</si>
  <si>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</si>
  <si>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</si>
  <si>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90 GRAUS DE BARRA CHATA EM ALUMINIO 3/4 " X 1/4 " X 300 MM</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</si>
  <si>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</si>
  <si>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</si>
  <si>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</si>
  <si>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</si>
  <si>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</si>
  <si>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</si>
  <si>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</si>
  <si>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</si>
  <si>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</si>
  <si>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</si>
  <si>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</si>
  <si>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</si>
  <si>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</si>
  <si>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</si>
  <si>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</si>
  <si>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</si>
  <si>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</si>
  <si>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</si>
  <si>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</si>
  <si>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</si>
  <si>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</si>
  <si>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</si>
  <si>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</si>
  <si>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</si>
  <si>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</si>
  <si>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</si>
  <si>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</si>
  <si>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DENTE PARA FRESADORA</t>
  </si>
  <si>
    <t>DESENHISTA COPISTA</t>
  </si>
  <si>
    <t>DESENHISTA DETALHISTA</t>
  </si>
  <si>
    <t>DESENHISTA PROJETISTA</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</si>
  <si>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</si>
  <si>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</si>
  <si>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</si>
  <si>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</si>
  <si>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</si>
  <si>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</si>
  <si>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</si>
  <si>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</si>
  <si>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</si>
  <si>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</si>
  <si>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</si>
  <si>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</si>
  <si>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</si>
  <si>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</si>
  <si>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</si>
  <si>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</si>
  <si>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</si>
  <si>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</si>
  <si>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</si>
  <si>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</si>
  <si>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</si>
  <si>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</si>
  <si>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</si>
  <si>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</si>
  <si>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</si>
  <si>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</si>
  <si>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</si>
  <si>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</si>
  <si>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</si>
  <si>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</si>
  <si>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</si>
  <si>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</si>
  <si>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DISTRIBUIDOR DE AGREGADOS AUTOPROPELIDO, CAP 3 M3, A DIESEL, 6 CC, 176 CV</t>
  </si>
  <si>
    <t>DISTRIBUIDOR DE AGREGADOS REBOCAVEL, CAPACIDADE 1,9 M3, LARGURA DE TRABALHO 3,66 M</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</si>
  <si>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</si>
  <si>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</si>
  <si>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</si>
  <si>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</si>
  <si>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</si>
  <si>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</si>
  <si>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</si>
  <si>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</si>
  <si>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</si>
  <si>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</si>
  <si>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</si>
  <si>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</si>
  <si>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</si>
  <si>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</si>
  <si>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</si>
  <si>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</si>
  <si>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MARMORE, COM DUAS FACES POLIDAS, BRANCO COMUM, E=  *3,0* CM</t>
  </si>
  <si>
    <t>DIVISORIA, PLACA  PRE-MOLDADA EM GRANILITE, MARMORITE OU GRANITINA,  E = *3 CM</t>
  </si>
  <si>
    <t>DOBRADICA EM ACO/FERRO, 4" X 3", E= 2,2 A 3,0 MM, COM ANEL, CROMADO OU ZINCADO,TAMPA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</si>
  <si>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</si>
  <si>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</si>
  <si>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</si>
  <si>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</si>
  <si>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</si>
  <si>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</si>
  <si>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</si>
  <si>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</si>
  <si>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</si>
  <si>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</si>
  <si>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</si>
  <si>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</si>
  <si>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</si>
  <si>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</si>
  <si>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</si>
  <si>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</si>
  <si>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</si>
  <si>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</si>
  <si>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</si>
  <si>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</si>
  <si>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</si>
  <si>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</si>
  <si>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</si>
  <si>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</si>
  <si>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INDUSTRIAL</t>
  </si>
  <si>
    <t>ELETROTECNICO</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</si>
  <si>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</si>
  <si>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</si>
  <si>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</si>
  <si>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</si>
  <si>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</si>
  <si>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</si>
  <si>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EMULSAO ASFALTICA ANIONICA</t>
  </si>
  <si>
    <t>ENCANADOR OU BOMBEIRO HIDRAULICO</t>
  </si>
  <si>
    <t>ENCARREGADO GERAL DE OBRAS</t>
  </si>
  <si>
    <t>ENERGIA ELETRICA ATE 2000 KWH INDUSTRIAL, SEM DEMANDA</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</si>
  <si>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</si>
  <si>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</si>
  <si>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</si>
  <si>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</si>
  <si>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</si>
  <si>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PLENO</t>
  </si>
  <si>
    <t>ENGENHEIRO CIVIL DE OBRA SENIOR</t>
  </si>
  <si>
    <t>ENGENHEIRO CIVIL JUNIOR</t>
  </si>
  <si>
    <t>ENGENHEIRO CIVIL PLENO</t>
  </si>
  <si>
    <t>ENGENHEIRO CIVIL SENIOR</t>
  </si>
  <si>
    <t>ENGENHEIRO ELETRICISTA</t>
  </si>
  <si>
    <t>ENGENHEIRO SANITARISTA</t>
  </si>
  <si>
    <t>EQUIPAMENTO DE LIMPEZA COMBINADO (VACUO/ALTA PRESSAO) 95% VACUO, TANQUE 7000 L, BOMBA 140 KGF/CM2 66 L/MIN COM MOTOR INDEPENDENTE A DIESEL DE 60 CV (INCLUI MONTAGEM, NAO INCLUI CAMINHAO)</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</si>
  <si>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</si>
  <si>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</si>
  <si>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</si>
  <si>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</si>
  <si>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</si>
  <si>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</si>
  <si>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</si>
  <si>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</si>
  <si>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</si>
  <si>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</si>
  <si>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</si>
  <si>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</si>
  <si>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</si>
  <si>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</si>
  <si>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</si>
  <si>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</si>
  <si>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</si>
  <si>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</si>
  <si>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ESPARGIDOR DE ASFALTO PRESSURIZADO, TANQUE 6 M3 COM ISOLACAO TERMICA, AQUECIDO COM 2 MACARICOS, COM BARRA ESPARGIDORA 3,60 M, A SER MONTADO SOBRE CAMINHAO</t>
  </si>
  <si>
    <t>ESPELHO CRISTAL E = 4 MM</t>
  </si>
  <si>
    <t>ESTOPA</t>
  </si>
  <si>
    <t>ESTOPIM SIMPLES</t>
  </si>
  <si>
    <t>ESTRIBO COM PARAFUSO EM CHAPA DE FERRO FUNDIDO DE 2" X 3/16" X 35 CM, SECAO "U", PARA MADEIRAMENTO DE TELHADO</t>
  </si>
  <si>
    <t>ESTUCADOR</t>
  </si>
  <si>
    <t>ETANOL</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</si>
  <si>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</si>
  <si>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</si>
  <si>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</si>
  <si>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</si>
  <si>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</si>
  <si>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</si>
  <si>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</si>
  <si>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</si>
  <si>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</si>
  <si>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</si>
  <si>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</si>
  <si>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</si>
  <si>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</si>
  <si>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</si>
  <si>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</si>
  <si>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</si>
  <si>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</si>
  <si>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</si>
  <si>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</si>
  <si>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</si>
  <si>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</si>
  <si>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</si>
  <si>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</si>
  <si>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</si>
  <si>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</si>
  <si>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</si>
  <si>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</si>
  <si>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</si>
  <si>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</si>
  <si>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</si>
  <si>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</si>
  <si>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</si>
  <si>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</si>
  <si>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</si>
  <si>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</si>
  <si>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</si>
  <si>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</si>
  <si>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</si>
  <si>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</si>
  <si>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</si>
  <si>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</si>
  <si>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</si>
  <si>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</si>
  <si>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</si>
  <si>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FECHO / FECHADURA CONCHA COM ALAVANCA / TRAVA, DE EMBUTIR, PARA PORTA OU JANELA DE CORRER EM LATAO OU ACO INOX - COMPLETO</t>
  </si>
  <si>
    <t>FERTILIZANTE NPK - 10:10:10</t>
  </si>
  <si>
    <t>FERTILIZANTE NPK - 4: 14: 8</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</si>
  <si>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</si>
  <si>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</si>
  <si>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</si>
  <si>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</si>
  <si>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</si>
  <si>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</si>
  <si>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</si>
  <si>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</si>
  <si>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</si>
  <si>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</si>
  <si>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</si>
  <si>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</si>
  <si>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</si>
  <si>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</si>
  <si>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</si>
  <si>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</si>
  <si>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</si>
  <si>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</si>
  <si>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</si>
  <si>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</si>
  <si>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</si>
  <si>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</si>
  <si>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</si>
  <si>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</si>
  <si>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</si>
  <si>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</si>
  <si>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</si>
  <si>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</si>
  <si>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t>
  </si>
  <si>
    <t>FLANGE PVC, ROSCAVEL, SEXTAVADO, SEM FUROS, 1 1/2"</t>
  </si>
  <si>
    <t>FLANGE PVC, ROSCAVEL, SEXTAVADO, SEM FUROS, 1 1/4"</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</si>
  <si>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</si>
  <si>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</si>
  <si>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</si>
  <si>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</si>
  <si>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</si>
  <si>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</si>
  <si>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</si>
  <si>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</si>
  <si>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</si>
  <si>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</si>
  <si>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</si>
  <si>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</si>
  <si>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</si>
  <si>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</si>
  <si>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</si>
  <si>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</si>
  <si>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</si>
  <si>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</si>
  <si>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</si>
  <si>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</si>
  <si>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</si>
  <si>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</si>
  <si>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</si>
  <si>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</si>
  <si>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</si>
  <si>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</si>
  <si>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</si>
  <si>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</si>
  <si>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</si>
  <si>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</si>
  <si>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</si>
  <si>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</si>
  <si>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</si>
  <si>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</si>
  <si>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</si>
  <si>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</si>
  <si>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</si>
  <si>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</si>
  <si>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</si>
  <si>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</si>
  <si>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H = 0,50 M</t>
  </si>
  <si>
    <t>GABIAO TIPO CAIXA MALHA HEXAGONAL 8 X 10 CM (ZN/AL), FIO 2,7 MM, H = 0,50 M</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</si>
  <si>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</si>
  <si>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</si>
  <si>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</si>
  <si>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</si>
  <si>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 DIMENSOES 5,15 X 100,0 M</t>
  </si>
  <si>
    <t>GESSEIRO</t>
  </si>
  <si>
    <t>GESSO PROJETADO</t>
  </si>
  <si>
    <t>GRADE DE DISCOS MECANICA 20X24" COM 20 DISCOS 24" X 6MM  COM PNEUS PARA TRANSPORTE</t>
  </si>
  <si>
    <t>GRAMA BATATAIS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</si>
  <si>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</si>
  <si>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</si>
  <si>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</si>
  <si>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</si>
  <si>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</si>
  <si>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</si>
  <si>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</si>
  <si>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</si>
  <si>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</si>
  <si>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</si>
  <si>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</si>
  <si>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SC25KG</t>
  </si>
  <si>
    <t>GRANALHA DE ACO, ANGULAR (GRIT), PARA JATEAMENTO, PENEIRA 1,41 A 1,19 MM (SAE G16)</t>
  </si>
  <si>
    <t>GRANALHA DE ACO, ESFERICA (SHOT), PARA JATEAMENTO, PENEIRA 1,19 A 1,00 MM (SAE S390)</t>
  </si>
  <si>
    <t>GRANILHA/ GRANA/ PEDRISCO OU AGREGADO EM MARMORE/ GRANITO/ QUARTZO E CALCARIO, PRETO, CINZA, PALHA OU BRANCO</t>
  </si>
  <si>
    <t>GRAUTE CIMENTICIO PARA USO GERAL</t>
  </si>
  <si>
    <t>GRAXA LUBRIFICANTE</t>
  </si>
  <si>
    <t>GRELHA DE CONCRETO DE PRE-MOLDADA *15 X 75 X 52* CM (A X C X L)</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</si>
  <si>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</si>
  <si>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</si>
  <si>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</si>
  <si>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</si>
  <si>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</si>
  <si>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</si>
  <si>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</si>
  <si>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</si>
  <si>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</si>
  <si>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</si>
  <si>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</si>
  <si>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</si>
  <si>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</si>
  <si>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</si>
  <si>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</si>
  <si>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</si>
  <si>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</si>
  <si>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</si>
  <si>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</si>
  <si>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</si>
  <si>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</si>
  <si>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</si>
  <si>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</si>
  <si>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GUINCHO DE ALAVANCA MANUAL, CAPACIDADE 3,2 T COM 20 M DE CABO DE ACO DIAMETRO 16,3 MM</t>
  </si>
  <si>
    <t>GUINCHO ELETRICO DE COLUNA, CAPACIDADE 400 KG, COM MOTO FREIO, MOTOR TRIFASICO DE 1,25 CV</t>
  </si>
  <si>
    <t>HASTE ANCORA EM ACO GALVANIZADO, DIMENSOES 16 MM X 2000 MM</t>
  </si>
  <si>
    <t>HASTE DE ACO GALVANIZADO PARA FIXACAO DE CONCERTINA 2 "/3 M</t>
  </si>
  <si>
    <t>HASTE DE ATERRAMENTO EM ACO COM 2,40 M DE COMPRIMENTO E DN = 5/8", REVESTIDA COM BAIXA CAMADA DE COBRE, SEM CONECTOR</t>
  </si>
  <si>
    <t>HASTE DE ATERRAMENTO EM ACO COM 3,00 M DE COMPRIMENTO E DN = 1/2", REVESTIDA COM BAIXA CAMADA DE COBRE, COM CONECTOR TIPO GRAMPO</t>
  </si>
  <si>
    <t>HASTE DE ATERRAMENTO EM ACO COM 3,00 M DE COMPRIMENTO E DN = 1/2", REVESTIDA COM BAIXA CAMADA DE COBRE, SEM CONECTOR</t>
  </si>
  <si>
    <t>HASTE DE ATERRAMENTO EM ACO COM 3,00 M DE COMPRIMENTO E DN = 1", REVESTIDA COM BAIXA CAMADA DE COBRE, COM CONECTOR TIPO GRAMPO</t>
  </si>
  <si>
    <t>HASTE DE ATERRAMENTO EM ACO COM 3,00 M DE COMPRIMENTO E DN = 1", REVESTIDA COM BAIXA CAMADA DE COBRE, SEM CONECTOR</t>
  </si>
  <si>
    <t>HASTE DE ATERRAMENTO EM ACO COM 3,00 M DE COMPRIMENTO E DN = 3/4", REVESTIDA COM BAIXA CAMADA DE COBRE, COM CONECTOR TIPO GRAMPO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</si>
  <si>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</si>
  <si>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</si>
  <si>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</si>
  <si>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</si>
  <si>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</si>
  <si>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</si>
  <si>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</si>
  <si>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</si>
  <si>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</si>
  <si>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</si>
  <si>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</si>
  <si>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</si>
  <si>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</si>
  <si>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</si>
  <si>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</si>
  <si>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</si>
  <si>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</si>
  <si>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</si>
  <si>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</si>
  <si>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</si>
  <si>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</si>
  <si>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IMPERMEABILIZANTE A BASE DE CIMENTO CRISTALIZANTE EM PO, MONOCOMPONENTE</t>
  </si>
  <si>
    <t>IMPERMEABILIZANTE FLEXIVEL BRANCO DE BASE ACRILICA PARA COBERTURAS</t>
  </si>
  <si>
    <t>IMPERMEABILIZANTE INCOLOR PARA TRATAMENTO DE FACHADAS E TELHAS, BASE SILICONE</t>
  </si>
  <si>
    <t>IMUNIZANTE PARA MADEIRA, INCOLOR</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</si>
  <si>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</si>
  <si>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</si>
  <si>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</si>
  <si>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</si>
  <si>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</si>
  <si>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</si>
  <si>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</si>
  <si>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ALUMIINIO DE CORRER 1,20 X 1,50 M (AXL) COM 4 FOLHAS DE VIDRO INCLUSO GUARNICAO</t>
  </si>
  <si>
    <t>JANELA ALUMINIO BASCULANTE  100 X 100 CM (AXL)</t>
  </si>
  <si>
    <t>JANELA ALUMINIO BASCULANTE  100 X 80 CM (AXL)</t>
  </si>
  <si>
    <t>JANELA ALUMINIO BASCULANTE  80 X 60 CM (AXL)</t>
  </si>
  <si>
    <t>JANELA ALUMINIO DE CORRER 1,00 X 1,50 M (AXL) COM 2 FOLHAS DE VIDRO INCLUSO GUARNICAO</t>
  </si>
  <si>
    <t>JANELA ALUMINIO DE CORRER 1,00 X 2,00 M (AXL) COM 4 FOLHAS DE VIDRO INCLUSO GUARNICAO</t>
  </si>
  <si>
    <t>JANELA ALUMINIO DE CORRER 1,20 X 1,20 (AXL) M COM 3 FOLHAS (2 VENEZIANAS E 1 VIDRO) INCLUSO GUARNICAO</t>
  </si>
  <si>
    <t>JANELA ALUMINIO DE CORRER 1,20 X 1,50 (AXL) M COM 3 FOLHAS (2 VENEZIANAS E 1 VIDRO) INCLUSO GUARNICAO</t>
  </si>
  <si>
    <t>JANELA ALUMINIO DE CORRER 1,20 X 1,50 (AXL) M COM 6 FOLHAS (4 VENEZIANAS E 2 VIDROS) INCLUSO GUARNICAO</t>
  </si>
  <si>
    <t>JANELA ALUMINIO DE CORRER 1,20 X 2,00 (AXL) M COM 6 FOLHAS (4 VENEZIANAS E 2 VIDROS) INCLUSO GUARNICAO</t>
  </si>
  <si>
    <t>JANELA ALUMINIO DE CORRER 1,20 X 2,00 M (AXL) COM 4 FOLHAS DE VIDRO INCLUSO GUARNICAO</t>
  </si>
  <si>
    <t>JANELA ALUMINIO MAXIM AR 80 X 60 CM (AXL) (INCLUSO GUARNICAO E VIDRO)</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</si>
  <si>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</si>
  <si>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</si>
  <si>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</si>
  <si>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</si>
  <si>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</si>
  <si>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</si>
  <si>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</si>
  <si>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</si>
  <si>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</si>
  <si>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</si>
  <si>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2 FLS, 120  X 150 CM (A X L)</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</si>
  <si>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</si>
  <si>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</si>
  <si>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</si>
  <si>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</si>
  <si>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</si>
  <si>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</si>
  <si>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</si>
  <si>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</si>
  <si>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</si>
  <si>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</si>
  <si>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</si>
  <si>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</si>
  <si>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JOGO DE FERRAGENS CROMADAS P/ PORTA DE VIDRO TEMPERADO, UMA FOLHA COMPOSTA: DOBRADICA SUPERIOR (101) E INFERIOR (103),TRINCO (502), FECHADURA (520),CONTRA FECHADURA (531),COM CAPUCHINHO</t>
  </si>
  <si>
    <t>JUNCAO PVC, 45 GRAUS, ROSCAVEL, 2", AGUA FRIA PREDIAL</t>
  </si>
  <si>
    <t>JUNCAO PVC, 60 GRAUS, CIRCULAR,  DIAMETRO ENTRE 80 E 100 MM, PARA DRENAGEM PLUVIAL PREDIAL</t>
  </si>
  <si>
    <t>JUNCAO 2 GARRAS PARA FITA PERFURADA</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</si>
  <si>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</si>
  <si>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</si>
  <si>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</si>
  <si>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</si>
  <si>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</si>
  <si>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</si>
  <si>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</si>
  <si>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</si>
  <si>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</si>
  <si>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</si>
  <si>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</si>
  <si>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</si>
  <si>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</si>
  <si>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</si>
  <si>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</si>
  <si>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</si>
  <si>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</si>
  <si>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</si>
  <si>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</si>
  <si>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</si>
  <si>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</si>
  <si>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CAVALETE PVC COM REGISTRO 3/4", COMPLETO</t>
  </si>
  <si>
    <t>KIT DE ACESSORIOS PARA BANHEIRO EM METAL CROMADO, 5 PECAS</t>
  </si>
  <si>
    <t>KIT DE MATERIAIS PARA BRACADEIRA PARA FIXACAO EM POSTE CIRCULAR, CONTEM TRES FIXADORES E UM ROLO DE FITA DE 3 M EM ACO CARBONO</t>
  </si>
  <si>
    <t>LADRILHO HIDRAULICO, *20 x 20* CM, E= 2 CM, PADRAO COPACABANA, 2 CORES (PRETO E BRANCO)</t>
  </si>
  <si>
    <t>LADRILHO HIDRAULICO, *20 X 20* CM, E= 2 CM, RAMPA, NATURAL</t>
  </si>
  <si>
    <t>LADRILHO HIDRAULICO, *30 X 30* CM, E= 2 CM, MILANO, NATURAL</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</si>
  <si>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</si>
  <si>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</si>
  <si>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</si>
  <si>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</si>
  <si>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</si>
  <si>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</si>
  <si>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3U BRANCA 20 W, BASE E27 (127/220 V)</t>
  </si>
  <si>
    <t>LAMPADA FLUORESCENTE ESPIRAL BRANCA 45 W, BASE E27 (127/220 V)</t>
  </si>
  <si>
    <t>LAMPADA FLUORESCENTE ESPIRAL BRANCA 65 W, BASE E27 (127/220 V)</t>
  </si>
  <si>
    <t>LAMPADA FLUORESCENTE TUBULAR T5 DE 14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</si>
  <si>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</si>
  <si>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</si>
  <si>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</si>
  <si>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</si>
  <si>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</si>
  <si>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</si>
  <si>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</si>
  <si>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</si>
  <si>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</si>
  <si>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</si>
  <si>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</si>
  <si>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</si>
  <si>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TUBULAR 400 W (BASE E40)</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</si>
  <si>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</si>
  <si>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</si>
  <si>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</si>
  <si>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</si>
  <si>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</si>
  <si>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</si>
  <si>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</si>
  <si>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</si>
  <si>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</si>
  <si>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</si>
  <si>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</si>
  <si>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LETRA ACO INOX (AISI 304), CHAPA NUM. 22, RECORTADO, H= 20 CM (SEM RELEVO)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</si>
  <si>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</si>
  <si>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</si>
  <si>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</si>
  <si>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</si>
  <si>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</si>
  <si>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</si>
  <si>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</si>
  <si>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</si>
  <si>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LONA PLASTICA PRETA, E= 150 MICRA</t>
  </si>
  <si>
    <t>LONA PLASTICA, PRETA, LARGURA  8 M, E= 150 MICRA</t>
  </si>
  <si>
    <t>LUMINARIA ABERTA P/ ILUMINACAO PUBLICA, TIPO X-57 PETERCO OU EQUIV</t>
  </si>
  <si>
    <t>LUMINARIA DUPLA P/SINALIZACAO, TIPO WETZEL AS-2/110 OU EQUIV</t>
  </si>
  <si>
    <t>LUMINARIA ESMALTADA COR ALUMINIO PETERCO Y.25/1</t>
  </si>
  <si>
    <t>LUMINARIA PROVA DE TEMPO PETERCO Y.31/1</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</si>
  <si>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</si>
  <si>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</si>
  <si>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</si>
  <si>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</si>
  <si>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</si>
  <si>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</si>
  <si>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</si>
  <si>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</si>
  <si>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</si>
  <si>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</si>
  <si>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</si>
  <si>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</si>
  <si>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</si>
  <si>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</si>
  <si>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</si>
  <si>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</si>
  <si>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</si>
  <si>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</si>
  <si>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</si>
  <si>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</si>
  <si>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</si>
  <si>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</si>
  <si>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</si>
  <si>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</si>
  <si>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</si>
  <si>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</si>
  <si>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</si>
  <si>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</si>
  <si>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</si>
  <si>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</si>
  <si>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</si>
  <si>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</si>
  <si>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</si>
  <si>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</si>
  <si>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</si>
  <si>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</si>
  <si>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</si>
  <si>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</si>
  <si>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</si>
  <si>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</si>
  <si>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</si>
  <si>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</si>
  <si>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</si>
  <si>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</si>
  <si>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</si>
  <si>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</si>
  <si>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</si>
  <si>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</si>
  <si>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REDUCAO DE FERRO GALVANIZADO, COM ROSCA BSP MACHO/FEMEA, DE 1 1/2" X 1"</t>
  </si>
  <si>
    <t>LUVA DE REDUCAO DE FERRO GALVANIZADO, COM ROSCA BSP MACHO/FEMEA, DE 1" X 1/2"</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</si>
  <si>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</si>
  <si>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</si>
  <si>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</si>
  <si>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</si>
  <si>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</si>
  <si>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</si>
  <si>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</si>
  <si>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</si>
  <si>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</si>
  <si>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</si>
  <si>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</si>
  <si>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</si>
  <si>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</si>
  <si>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</si>
  <si>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</si>
  <si>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</si>
  <si>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</si>
  <si>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</si>
  <si>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</si>
  <si>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</si>
  <si>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</si>
  <si>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</si>
  <si>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</si>
  <si>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</si>
  <si>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</si>
  <si>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</si>
  <si>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</si>
  <si>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</si>
  <si>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</si>
  <si>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DUPLA, PVC LEVE, DN 150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</si>
  <si>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</si>
  <si>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</si>
  <si>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</si>
  <si>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</si>
  <si>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</si>
  <si>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</si>
  <si>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</si>
  <si>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</si>
  <si>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</si>
  <si>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</si>
  <si>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</si>
  <si>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</si>
  <si>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</si>
  <si>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</si>
  <si>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</si>
  <si>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</si>
  <si>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</si>
  <si>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</si>
  <si>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</si>
  <si>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</si>
  <si>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</si>
  <si>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</si>
  <si>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</si>
  <si>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</si>
  <si>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</si>
  <si>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</si>
  <si>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</si>
  <si>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</si>
  <si>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</si>
  <si>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</si>
  <si>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</si>
  <si>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</si>
  <si>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</si>
  <si>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</si>
  <si>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</si>
  <si>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</si>
  <si>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</si>
  <si>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</si>
  <si>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</si>
  <si>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</si>
  <si>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</si>
  <si>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</si>
  <si>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</si>
  <si>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</si>
  <si>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</si>
  <si>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</si>
  <si>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</si>
  <si>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</si>
  <si>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</si>
  <si>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</si>
  <si>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</si>
  <si>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</si>
  <si>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MACARIQUEIRO</t>
  </si>
  <si>
    <t>MADEIRA PINHO SERRADA 3A QUALIDADE NAO APARELHADA</t>
  </si>
  <si>
    <t>MADEIRA 2A QUALIDADE SERRADA NAO APARELHADA</t>
  </si>
  <si>
    <t>MADEIRA 2A QUALIDADE SERRADA NAO APARELHADA -TIPO VIROLA</t>
  </si>
  <si>
    <t>MANGOTE DE SEGURANCA EM RASPA DE COURO</t>
  </si>
  <si>
    <t>MANGUEIRA CRISTAL PARA NIVEL, LISA, PVC TRANSPARENTE, 3/8" X1,5 MM</t>
  </si>
  <si>
    <t>MANGUEIRA CRISTAL PARA NIVEL, LISA, PVC TRANSPARENTE, 5/16" X1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</si>
  <si>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</si>
  <si>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</si>
  <si>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</si>
  <si>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</si>
  <si>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</si>
  <si>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</si>
  <si>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</si>
  <si>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</si>
  <si>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</si>
  <si>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</si>
  <si>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</si>
  <si>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</si>
  <si>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</si>
  <si>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</si>
  <si>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</si>
  <si>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</si>
  <si>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</si>
  <si>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</si>
  <si>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</si>
  <si>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</si>
  <si>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</si>
  <si>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</si>
  <si>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</si>
  <si>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</si>
  <si>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</si>
  <si>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</si>
  <si>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</si>
  <si>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</si>
  <si>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</si>
  <si>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</si>
  <si>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</si>
  <si>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</si>
  <si>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</si>
  <si>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</si>
  <si>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</si>
  <si>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</si>
  <si>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MARCENEIRO</t>
  </si>
  <si>
    <t>MARTELO DEMOLIDOR PNEUMATICO MANUAL, COM REDUCAO DE VIBRACAO, PESO DE 21 KG</t>
  </si>
  <si>
    <t>MARTELO DEMOLIDOR PNEUMATICO MANUAL, COM REDUCAO DE VIBRACAO, PESO DE 31,5 KG</t>
  </si>
  <si>
    <t>MARTELO DEMOLIDOR PNEUMATICO MANUAL, PADRAO, PESO DE 32 KG</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</si>
  <si>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</si>
  <si>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</si>
  <si>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</si>
  <si>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</si>
  <si>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</si>
  <si>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</si>
  <si>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</si>
  <si>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</si>
  <si>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</si>
  <si>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</si>
  <si>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PARA REPAROS</t>
  </si>
  <si>
    <t>MASSA PARA VIDRO</t>
  </si>
  <si>
    <t>MASTRO SIMPLES GALVANIZADO DIAMETRO NOMINAL 1 1/2", COMPRIMENTO 3 M</t>
  </si>
  <si>
    <t>MASTRO SIMPLES GALVANIZADO DIAMETRO NOMINAL 2", COMPRIMENTO 3 M</t>
  </si>
  <si>
    <t>MATERIAL FILTRANTE (PEDREGULHO) 38 A 25,4 MM (POSTO PEDREIRA/FORNECEDOR, SEM FRETE)</t>
  </si>
  <si>
    <t>MECANICO DE EQUIPAMENTOS PESADOS</t>
  </si>
  <si>
    <t>MECANICO DE REFRIGERACAO</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</si>
  <si>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</si>
  <si>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</si>
  <si>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</si>
  <si>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</si>
  <si>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</si>
  <si>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</si>
  <si>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</si>
  <si>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</si>
  <si>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</si>
  <si>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</si>
  <si>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</si>
  <si>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</si>
  <si>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</si>
  <si>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</si>
  <si>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</si>
  <si>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</si>
  <si>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</si>
  <si>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</si>
  <si>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</si>
  <si>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</si>
  <si>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</si>
  <si>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</si>
  <si>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</si>
  <si>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</si>
  <si>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</si>
  <si>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</si>
  <si>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</si>
  <si>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</si>
  <si>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</si>
  <si>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</si>
  <si>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</si>
  <si>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</si>
  <si>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</si>
  <si>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</si>
  <si>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</si>
  <si>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</si>
  <si>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</si>
  <si>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</si>
  <si>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</si>
  <si>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</si>
  <si>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</si>
  <si>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</si>
  <si>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MONOCOMANDO PARA CHUVEIRO, BASE BRUTA E ACABAMENTO CROMADO</t>
  </si>
  <si>
    <t>MOLA HIDRAULICA DE PISO P/ VIDRO TEMPERADO 10MM</t>
  </si>
  <si>
    <t>MONTADOR DE ESTRUTURA METALICA</t>
  </si>
  <si>
    <t>MONTADOR ELETROELETRONICO</t>
  </si>
  <si>
    <t>MONTADOR ELETROMECANICO</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</si>
  <si>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</si>
  <si>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</si>
  <si>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</si>
  <si>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</si>
  <si>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</si>
  <si>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</si>
  <si>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</si>
  <si>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</si>
  <si>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</si>
  <si>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</si>
  <si>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</si>
  <si>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 PISO MENSAL (ENCARGO SOCIAL MENSALISTA)</t>
  </si>
  <si>
    <t>MOTORISTA DE CAMINHAO BASCULANTE</t>
  </si>
  <si>
    <t>MOTORISTA DE CAMINHAO E CARRETA</t>
  </si>
  <si>
    <t>MOTORISTA DE VEICULO LEVE</t>
  </si>
  <si>
    <t>MOTORISTA DE VEICULO PESADO</t>
  </si>
  <si>
    <t>MOTOSSERRA PORTATIL COM MOTOR A GASOLINA DE *60* CC</t>
  </si>
  <si>
    <t>MOURAO CONCRETO CURVO, SECAO "T", H = 2,80 M + CURVA COM 0,45 M, COM FUROS PARA FIOS</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</si>
  <si>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</si>
  <si>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</si>
  <si>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</si>
  <si>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</si>
  <si>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</si>
  <si>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</si>
  <si>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</si>
  <si>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</si>
  <si>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</si>
  <si>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</si>
  <si>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</si>
  <si>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</si>
  <si>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</si>
  <si>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</si>
  <si>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</si>
  <si>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</si>
  <si>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</si>
  <si>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</si>
  <si>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</si>
  <si>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</si>
  <si>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</si>
  <si>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</si>
  <si>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</si>
  <si>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</si>
  <si>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</si>
  <si>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</si>
  <si>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</si>
  <si>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</si>
  <si>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</si>
  <si>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</si>
  <si>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</si>
  <si>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</si>
  <si>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</si>
  <si>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</si>
  <si>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</si>
  <si>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</si>
  <si>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</si>
  <si>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</si>
  <si>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</si>
  <si>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</si>
  <si>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</si>
  <si>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</si>
  <si>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</si>
  <si>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</si>
  <si>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</si>
  <si>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</si>
  <si>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</si>
  <si>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</si>
  <si>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</si>
  <si>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NIVELADOR</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</si>
  <si>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</si>
  <si>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</si>
  <si>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</si>
  <si>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</si>
  <si>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</si>
  <si>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OPERADOR DE ACABADORA</t>
  </si>
  <si>
    <t>OPERADOR DE BETONEIRA (CAMINHAO)</t>
  </si>
  <si>
    <t>OPERADOR DE ESCAVADEIRA</t>
  </si>
  <si>
    <t>OPERADOR DE GUINCHO</t>
  </si>
  <si>
    <t>OPERADOR DE GUINDASTE</t>
  </si>
  <si>
    <t>OPERADOR DE MAQUINAS E EQUIPAMENTOS</t>
  </si>
  <si>
    <t>OPERADOR DE MARTELETE OU MARTELETEIRO</t>
  </si>
  <si>
    <t>OPERADOR DE MOTO-ESCREIPER</t>
  </si>
  <si>
    <t>OPERADOR DE MOTONIVELADORA</t>
  </si>
  <si>
    <t>OPERADOR DE PA CARREGADEIRA</t>
  </si>
  <si>
    <t>OPERADOR DE PAVIMENTADORA</t>
  </si>
  <si>
    <t>OPERADOR DE ROLO COMPACTADOR</t>
  </si>
  <si>
    <t>OPERADOR DE TRATOR</t>
  </si>
  <si>
    <t>OPERADOR DE USINA DE ASFALTO, DE SOLOS OU DE CONCRETO</t>
  </si>
  <si>
    <t>OPERADOR PARA BATE ESTACAS</t>
  </si>
  <si>
    <t>OXIGENIO, RECARGA PARA CILINDRO DE CONJUNTO OXICORTE GRANDE</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</si>
  <si>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</si>
  <si>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</si>
  <si>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</si>
  <si>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</si>
  <si>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</si>
  <si>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</si>
  <si>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</si>
  <si>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</si>
  <si>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</si>
  <si>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</si>
  <si>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</si>
  <si>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</si>
  <si>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</si>
  <si>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</si>
  <si>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</si>
  <si>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</si>
  <si>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</si>
  <si>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</si>
  <si>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</si>
  <si>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</si>
  <si>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</si>
  <si>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</si>
  <si>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</si>
  <si>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</si>
  <si>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</si>
  <si>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</si>
  <si>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</si>
  <si>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</si>
  <si>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</si>
  <si>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</si>
  <si>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</si>
  <si>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</si>
  <si>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</si>
  <si>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</si>
  <si>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</si>
  <si>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</si>
  <si>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</si>
  <si>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</si>
  <si>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</si>
  <si>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</si>
  <si>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</si>
  <si>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</si>
  <si>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</si>
  <si>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</si>
  <si>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</si>
  <si>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</si>
  <si>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</si>
  <si>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</si>
  <si>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</si>
  <si>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</si>
  <si>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</si>
  <si>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</si>
  <si>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</si>
  <si>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</si>
  <si>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</si>
  <si>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</si>
  <si>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</si>
  <si>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</si>
  <si>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</si>
  <si>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</si>
  <si>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</si>
  <si>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</si>
  <si>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</si>
  <si>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</si>
  <si>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</si>
  <si>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</si>
  <si>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</si>
  <si>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</si>
  <si>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</si>
  <si>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</si>
  <si>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</si>
  <si>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</si>
  <si>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</si>
  <si>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</si>
  <si>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</si>
  <si>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</si>
  <si>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</si>
  <si>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</si>
  <si>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</si>
  <si>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PARALELEPIPEDO GRANITICO OU BASALTICO, PARA PAVIMENTACAO, SEM FRETE,  *30 A 35* PECAS POR M2</t>
  </si>
  <si>
    <t>PASTA PARA SOLDA DE TUBOS E CONEXOES DE COBRE</t>
  </si>
  <si>
    <t>PASTA VEDA JUNTAS/ROSCA, LATA DE *500* G, PARA INSTALACOES DE GAS E OUTROS</t>
  </si>
  <si>
    <t>PASTILHA CERAMICA/PORCELANA, REVEST INT/EXT E  PISCINA, CORES BRANCA OU FRIAS, *2,5 X 2,5*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</si>
  <si>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</si>
  <si>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</si>
  <si>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</si>
  <si>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PASTILHEIRO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</si>
  <si>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</si>
  <si>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</si>
  <si>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</si>
  <si>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</si>
  <si>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</si>
  <si>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</si>
  <si>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</si>
  <si>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</si>
  <si>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</si>
  <si>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</si>
  <si>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</si>
  <si>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</si>
  <si>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</si>
  <si>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</si>
  <si>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</si>
  <si>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</si>
  <si>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</si>
  <si>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</si>
  <si>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</si>
  <si>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</si>
  <si>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</si>
  <si>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</si>
  <si>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</si>
  <si>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</si>
  <si>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</si>
  <si>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PEDREIRO</t>
  </si>
  <si>
    <t>PEITORIL EM MARMORE, POLIDO, BRANCO COMUM, L= *15* CM, E=  *2,0* CM, COM PINGADEIRA</t>
  </si>
  <si>
    <t>PEITORIL EM MARMORE, POLIDO, BRANCO COMUM, L= *15* CM, E=  *3* CM, CORTE RETO</t>
  </si>
  <si>
    <t>PEITORIL/ SOLEIRA EM MARMORE, POLIDO, BRANCO COMUM, L= *25* CM, E=  *3* CM, CORTE RETO</t>
  </si>
  <si>
    <t>PELICULA REFLETIVA, GT 7 ANOS PARA SINALIZACAO VERTICAL</t>
  </si>
  <si>
    <t>PENEIRA ROTATIVA COM MOTOR ELETRICO TRIFASICO DE 2 CV, CILINDRO DE 1 M X 0,60 M, COM FUROS DE 3,17 MM</t>
  </si>
  <si>
    <t>PERFIL "I" DE ACO LAMINADO, "I" 102 X 12,7</t>
  </si>
  <si>
    <t>PERFIL "I" DE ACO LAMINADO, "I" 152 X 22</t>
  </si>
  <si>
    <t>PERFIL "I" DE ACO LAMINADO, "W" 150 X 22,5</t>
  </si>
  <si>
    <t>PERFIL "I" DE ACO LAMINADO, "W" 250 X 44,8</t>
  </si>
  <si>
    <t>PERFIL "I" DE ACO LAMINADO, "W" 410 X 67</t>
  </si>
  <si>
    <t>PERFIL "I" DE ACO LAMINADO, W 250 X 38,50</t>
  </si>
  <si>
    <t>PERFIL "U" DE ACO LAMINADO, "U" 102 X 9,3</t>
  </si>
  <si>
    <t>PERFIL "U" DE ACO LAMINADO, "U" 152 X 15,6</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</si>
  <si>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</si>
  <si>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</si>
  <si>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</si>
  <si>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</si>
  <si>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</si>
  <si>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</si>
  <si>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PNEUMATICA MANUAL DE PESO MEDIO, 18KG, COMPRIMENTO DE CURSO DE 6 M, DIAMETRO DO PISTAO DE 5,5 CM</t>
  </si>
  <si>
    <t>PERFURATRIZ SOBRE ESTEIRA, TORQUE MAXIMO 600 KGF, PESO MEDIO 1000 KG, POTENCIA 20 HP, DIAMETRO MAXIMO 10"</t>
  </si>
  <si>
    <t>PIGMENTO EM PO PARA ARGAMASSAS, CIMENTOS E OUTROS</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</si>
  <si>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</si>
  <si>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</si>
  <si>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</si>
  <si>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</si>
  <si>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</si>
  <si>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</si>
  <si>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</si>
  <si>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</si>
  <si>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DE LETREIROS</t>
  </si>
  <si>
    <t>PINTOR PARA TINTA EPOXI</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</si>
  <si>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</si>
  <si>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</si>
  <si>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</si>
  <si>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PORCELANATO RETIFICADO EXTRA, FORMATO MENOR OU IGUAL A 2025 CM2</t>
  </si>
  <si>
    <t>PISO PORCELANATO, BORDA RETA, EXTRA, FORMATO MAIOR QUE 2025 CM2</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</si>
  <si>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</si>
  <si>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</si>
  <si>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</si>
  <si>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</si>
  <si>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DE ACO ESMALTADA PARA  IDENTIFICACAO DE RUA, *45 CM X 20* CM</t>
  </si>
  <si>
    <t>PLACA DE ACRILICO TRANSPARENTE ADESIVADA PARA SINALIZACAO DE PORTAS, BORDA POLIDA, DE *25 X 8*, E = 6 MM (NAO INCLUI ACESSORIOS PARA FIXACAO)</t>
  </si>
  <si>
    <t>PLACA DE GESSO PARA FORRO, DE  *60 X 60* CM E ESPESSURA DE 12 MM (30 MM NAS BORDAS) SEM COLOCACAO</t>
  </si>
  <si>
    <t>PLACA DE INAUGURACAO EM BRONZE *35X 50*CM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</si>
  <si>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</si>
  <si>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</si>
  <si>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</si>
  <si>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</si>
  <si>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</si>
  <si>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</si>
  <si>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</si>
  <si>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</si>
  <si>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</si>
  <si>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</si>
  <si>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</si>
  <si>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</si>
  <si>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</si>
  <si>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</si>
  <si>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</si>
  <si>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</si>
  <si>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</si>
  <si>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</si>
  <si>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</si>
  <si>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</si>
  <si>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</si>
  <si>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1/2",  AGUA FRIA PREDIAL</t>
  </si>
  <si>
    <t>PLUG PVC, ROSCAVEL, 1 1/4",  AGUA FRIA PREDIAL</t>
  </si>
  <si>
    <t>PLUG PVC, ROSCAVEL, 2",  AGUA FRIA PREDIAL</t>
  </si>
  <si>
    <t>PO DE MARMORE (POSTO PEDREIRA/FORNECEDOR, SEM FRETE)</t>
  </si>
  <si>
    <t>PO DE PEDRA (POSTO PEDREIRA/FORNECEDOR, SEM FRETE)</t>
  </si>
  <si>
    <t>POLIDORA DE PISO (POLITRIZ) ELETRICA, MOTOR MONOFASICO DE 4 HP, PESO DE 100 KG, DIAMETRO DO TRABALHO DE 450 MM</t>
  </si>
  <si>
    <t>POLIESTIRENO EXPANDIDO/EPS (ISOPOR), PEROLAS, PARA CONCRETO LEVE</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</si>
  <si>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</si>
  <si>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</si>
  <si>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</si>
  <si>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</si>
  <si>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</si>
  <si>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</si>
  <si>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</si>
  <si>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</si>
  <si>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</si>
  <si>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</si>
  <si>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</si>
  <si>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</si>
  <si>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</si>
  <si>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</si>
  <si>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</si>
  <si>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</si>
  <si>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ALUMINIO COM DIVISAO HORIZONTAL  PARA VIDROS,  ACABAMENTO ANODIZADO NATURAL, VIDROS INCLUSOS, SEM GUARNICAO/ALIZAR/VISTA , 87 X 210 CM</t>
  </si>
  <si>
    <t>PORTA DE ABRIR EM ALUMINIO TIPO VENEZIANA, ACABAMENTO ANODIZADO NATURAL, SEM GUARNICAO/ALIZAR/VISTA, 87 X 210 CM</t>
  </si>
  <si>
    <t>PORTA DE ABRIR EM GRADIL COM BARRA CHATA 3 CM X 1/4", COM REQUADRO E GUARNICAO - COMPLETO - ACABAMENTO NATURAL</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</si>
  <si>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</si>
  <si>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</si>
  <si>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</si>
  <si>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</si>
  <si>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</si>
  <si>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</si>
  <si>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</si>
  <si>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</si>
  <si>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</si>
  <si>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</si>
  <si>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</si>
  <si>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</si>
  <si>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</si>
  <si>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</si>
  <si>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</si>
  <si>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</si>
  <si>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</si>
  <si>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</si>
  <si>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</si>
  <si>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</si>
  <si>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</si>
  <si>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</si>
  <si>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</si>
  <si>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</si>
  <si>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</si>
  <si>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</si>
  <si>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</si>
  <si>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</si>
  <si>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</si>
  <si>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</si>
  <si>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</si>
  <si>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</si>
  <si>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</si>
  <si>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</si>
  <si>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</si>
  <si>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</si>
  <si>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</si>
  <si>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</si>
  <si>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</si>
  <si>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</si>
  <si>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</si>
  <si>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</si>
  <si>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</si>
  <si>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</si>
  <si>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</si>
  <si>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</si>
  <si>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</si>
  <si>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</si>
  <si>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</si>
  <si>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</si>
  <si>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</si>
  <si>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</si>
  <si>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</si>
  <si>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</si>
  <si>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</si>
  <si>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</si>
  <si>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</si>
  <si>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</si>
  <si>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</si>
  <si>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</si>
  <si>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</si>
  <si>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</si>
  <si>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</si>
  <si>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</si>
  <si>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</si>
  <si>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</si>
  <si>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</si>
  <si>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</si>
  <si>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</si>
  <si>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</si>
  <si>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</si>
  <si>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</si>
  <si>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</si>
  <si>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</si>
  <si>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</si>
  <si>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</si>
  <si>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</si>
  <si>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</si>
  <si>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</si>
  <si>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</si>
  <si>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</si>
  <si>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</si>
  <si>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</si>
  <si>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</si>
  <si>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</si>
  <si>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</si>
  <si>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</si>
  <si>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</si>
  <si>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</si>
  <si>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</si>
  <si>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</si>
  <si>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</si>
  <si>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</si>
  <si>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</si>
  <si>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</si>
  <si>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</si>
  <si>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</si>
  <si>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</si>
  <si>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</si>
  <si>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</si>
  <si>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</si>
  <si>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</si>
  <si>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</si>
  <si>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</si>
  <si>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</si>
  <si>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</si>
  <si>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</si>
  <si>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</si>
  <si>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</si>
  <si>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</si>
  <si>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</si>
  <si>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</si>
  <si>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</si>
  <si>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</si>
  <si>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</si>
  <si>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</si>
  <si>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</si>
  <si>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</si>
  <si>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</si>
  <si>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</si>
  <si>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</si>
  <si>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</si>
  <si>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</si>
  <si>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</si>
  <si>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</si>
  <si>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</si>
  <si>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</si>
  <si>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</si>
  <si>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</si>
  <si>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</si>
  <si>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</si>
  <si>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</si>
  <si>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</si>
  <si>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</si>
  <si>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</si>
  <si>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</si>
  <si>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</si>
  <si>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</si>
  <si>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</si>
  <si>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</si>
  <si>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</si>
  <si>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</si>
  <si>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</si>
  <si>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</si>
  <si>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</si>
  <si>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</si>
  <si>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</si>
  <si>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</si>
  <si>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</si>
  <si>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</si>
  <si>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</si>
  <si>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</si>
  <si>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</si>
  <si>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</si>
  <si>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</si>
  <si>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</si>
  <si>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</si>
  <si>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</si>
  <si>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</si>
  <si>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</si>
  <si>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</si>
  <si>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</si>
  <si>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</si>
  <si>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</si>
  <si>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</si>
  <si>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</si>
  <si>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</si>
  <si>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</si>
  <si>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</si>
  <si>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</si>
  <si>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</si>
  <si>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</si>
  <si>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</si>
  <si>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</si>
  <si>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</si>
  <si>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</si>
  <si>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REMOVEDOR DE TINTA OLEO/ESMALTE VERNIZ</t>
  </si>
  <si>
    <t>RESINA ACRILICA BASE AGUA - COR BRANCA</t>
  </si>
  <si>
    <t>RESPIRADOR DESCARTAVEL SEM VALVULA DE EXALACAO, PFF 1</t>
  </si>
  <si>
    <t>RETARDO PARA CORDEL DETONANTE</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</si>
  <si>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</si>
  <si>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</si>
  <si>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</si>
  <si>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</si>
  <si>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ROCADEIRA COSTAL COM MOTOR A GASOLINA DE *32* CC</t>
  </si>
  <si>
    <t>ROCADEIRA DESLOCAVEL, LARGURA DE TRABALHO DE 1,3 M</t>
  </si>
  <si>
    <t>RODAPE ARDOSIA, CINZA, 10 CM, E= *1CM</t>
  </si>
  <si>
    <t>RODAPE DE MADEIRA MACICA CUMARU/IPE CHAMPANHE OU EQUIVALENTE DA REGIAO, *1,5 X 7 CM</t>
  </si>
  <si>
    <t>RODAPE EM MARMORE, POLIDO, BRANCO COMUM, L= *7* CM, E=  *2* CM, CORTE RETO</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</si>
  <si>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</si>
  <si>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</si>
  <si>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</si>
  <si>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</si>
  <si>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</si>
  <si>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</si>
  <si>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</si>
  <si>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</si>
  <si>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</si>
  <si>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REBOCAVEL, CILINDRO DE ACO LISO, POTENCIA DE TRACAO DE 65 CV, PESO DE 4,7 T, IMPACTO DINAMICO TOTAL DE 18,3 T, LARGURA DO ROLO 1,67 M</t>
  </si>
  <si>
    <t>ROMPEDOR ELETRICO PESO 26 KG, POTENCIA OPERACIONAL DE 2,5 KW</t>
  </si>
  <si>
    <t>RUFO EXTERNO DE CHAPA DE ACO GALVANIZADA NUM 26, CORTE 25 CM</t>
  </si>
  <si>
    <t>RUFO EXTERNO DE CHAPA DE ACO GALVANIZADA NUM 26, CORTE 28 CM</t>
  </si>
  <si>
    <t>RUFO INTERNO DE CHAPA DE ACO GALVANIZADA NUM 26, CORTE 50 CM</t>
  </si>
  <si>
    <t>RUFO PARA TELHA ESTRUTURAL DE FIBROCIMENTO 1 ABA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</si>
  <si>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</si>
  <si>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</si>
  <si>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</si>
  <si>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</si>
  <si>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</si>
  <si>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</si>
  <si>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</si>
  <si>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SEIXO ROLADO PARA APLICACAO EM CONCRETO (POSTO PEDREIRA/FORNECEDOR, SEM FRETE)</t>
  </si>
  <si>
    <t>SELANTE A BASE DE ALCATRAO E POLIURETANO PARA JUNTAS HORIZONTAIS</t>
  </si>
  <si>
    <t>SELANTE DE BASE ASFALTICA PARA VEDACAO</t>
  </si>
  <si>
    <t>SELANTE ELASTICO MONOCOMPONENTE A BASE DE POLIURETANO PARA JUNTAS DIVERSAS</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</si>
  <si>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</si>
  <si>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</si>
  <si>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</si>
  <si>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SERRA CIRCULAR DE BANCADA COM MOTOR ELETRICO, POTENCIA DE *1600* W, PARA DISCO DE DIAMETRO DE 10" (250 MM)</t>
  </si>
  <si>
    <t>SERRALHEIRO</t>
  </si>
  <si>
    <t>SERVENTE</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</si>
  <si>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</si>
  <si>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</si>
  <si>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</si>
  <si>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</si>
  <si>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</si>
  <si>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</si>
  <si>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</si>
  <si>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</si>
  <si>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</si>
  <si>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</si>
  <si>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</si>
  <si>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</si>
  <si>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</si>
  <si>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</si>
  <si>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SOLDA EM VARETA FOSCOPER, D = *2,5* MM  X COMPRIMENTO 500 MM</t>
  </si>
  <si>
    <t>SOLDADOR</t>
  </si>
  <si>
    <t>SOLDADOR A (PARA SOLDA A SER TESTADA COM RAIOS "X")</t>
  </si>
  <si>
    <t>SOLEIRA PRE-MOLDADA EM GRANILITE, MARMORITE OU GRANITINA, L = *15 CM</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</si>
  <si>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</si>
  <si>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</si>
  <si>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</si>
  <si>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</si>
  <si>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</si>
  <si>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</si>
  <si>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</si>
  <si>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</si>
  <si>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</si>
  <si>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</si>
  <si>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</si>
  <si>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</si>
  <si>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</si>
  <si>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</si>
  <si>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</si>
  <si>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</si>
  <si>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</si>
  <si>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</si>
  <si>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</si>
  <si>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</si>
  <si>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</si>
  <si>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</si>
  <si>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</si>
  <si>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</si>
  <si>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</si>
  <si>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</si>
  <si>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</si>
  <si>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</si>
  <si>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</si>
  <si>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</si>
  <si>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</si>
  <si>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</si>
  <si>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</si>
  <si>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</si>
  <si>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</si>
  <si>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</si>
  <si>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</si>
  <si>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</si>
  <si>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</si>
  <si>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</si>
  <si>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</si>
  <si>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</si>
  <si>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</si>
  <si>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</si>
  <si>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</si>
  <si>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</si>
  <si>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</si>
  <si>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</si>
  <si>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</si>
  <si>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</si>
  <si>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</si>
  <si>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</si>
  <si>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</si>
  <si>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</si>
  <si>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</si>
  <si>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TAMPAO FOFO ARTICULADO, CLASSE B125 CARGA MAX 12,5 T, REDONDO TAMPA 600 MM, REDE PLUVIAL/ESGOTO</t>
  </si>
  <si>
    <t>TAMPAO FOFO ARTICULADO, CLASSE D400 CARGA MAX 40 T, REDONDO TAMPA *600 MM, REDE PLUVIAL/ESGOTO</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</si>
  <si>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</si>
  <si>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</si>
  <si>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</si>
  <si>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</si>
  <si>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</si>
  <si>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</si>
  <si>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</si>
  <si>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</si>
  <si>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</si>
  <si>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</si>
  <si>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</si>
  <si>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</si>
  <si>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</si>
  <si>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</si>
  <si>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</si>
  <si>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</si>
  <si>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</si>
  <si>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</si>
  <si>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</si>
  <si>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</si>
  <si>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</si>
  <si>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</si>
  <si>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</si>
  <si>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</si>
  <si>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</si>
  <si>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</si>
  <si>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</si>
  <si>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TARIFA "A" ENTRE  0 E 20M3 FORNECIMENTO D'AGUA</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</si>
  <si>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</si>
  <si>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</si>
  <si>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</si>
  <si>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</si>
  <si>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</si>
  <si>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</si>
  <si>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</si>
  <si>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</si>
  <si>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</si>
  <si>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</si>
  <si>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</si>
  <si>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</si>
  <si>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</si>
  <si>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</si>
  <si>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</si>
  <si>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</si>
  <si>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</si>
  <si>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</si>
  <si>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</si>
  <si>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</si>
  <si>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</si>
  <si>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</si>
  <si>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</si>
  <si>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</si>
  <si>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</si>
  <si>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</si>
  <si>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</si>
  <si>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</si>
  <si>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</si>
  <si>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</si>
  <si>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</si>
  <si>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</si>
  <si>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PVC LEVE, CURTO, 90 GRAUS, COM BOLSA PARA ANEL, 150 X 100 MM, PARA ESGOTO</t>
  </si>
  <si>
    <t>TE DE REDUCAO, PVC PBA, BBB, JE, DN 100 X 75 / DE 110 X 85 MM, PARA REDE AGUA (NBR 10351)</t>
  </si>
  <si>
    <t>TE DE REDUCAO, PVC PBA, BBB, JE, DN 75 X 50 / DE 85 X 60 MM, PARA REDE AGUA (NBR 10351)</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</si>
  <si>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</si>
  <si>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</si>
  <si>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</si>
  <si>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</si>
  <si>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</si>
  <si>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</si>
  <si>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</si>
  <si>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</si>
  <si>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</si>
  <si>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</si>
  <si>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</si>
  <si>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</si>
  <si>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</si>
  <si>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</si>
  <si>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</si>
  <si>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</si>
  <si>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</si>
  <si>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</si>
  <si>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</si>
  <si>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</si>
  <si>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</si>
  <si>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</si>
  <si>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</si>
  <si>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DUPLA CURVA BRONZE/LATAO (REF 764) SEM ANEL DE SOLDA, ROSCA F X BOLSA X ROSCA F, 1/2" X 15 X 1/2"</t>
  </si>
  <si>
    <t>TE DUPLA CURVA BRONZE/LATAO (REF 764) SEM ANEL DE SOLDA, ROSCA F X BOLSA X ROSCA F, 3/4" X 22 X 3/4"</t>
  </si>
  <si>
    <t>TE PVC ROSCAVEL 90 GRAUS, 1", PARA  AGUA FRIA PREDIAL</t>
  </si>
  <si>
    <t>TE PVC SOLDAVEL, BBB, 90 GRAUS, DN 40 MM, PARA ESGOTO SECUNDARIO PREDIAL</t>
  </si>
  <si>
    <t>TE PVC, ROSCAVEL, 90 GRAUS, 1/2",  AGUA FRIA PREDIAL</t>
  </si>
  <si>
    <t>TE PVC, ROSCAVEL, 90 GRAUS, 2",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</si>
  <si>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</si>
  <si>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</si>
  <si>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</si>
  <si>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</si>
  <si>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</si>
  <si>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</si>
  <si>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</si>
  <si>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</si>
  <si>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REDUCAO PVC, ROSCAVEL, 90 GRAUS,  1.1/2" X 3/4",  AGUA FRIA PREDIAL</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</si>
  <si>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</si>
  <si>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</si>
  <si>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</si>
  <si>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</si>
  <si>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</si>
  <si>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</si>
  <si>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</si>
  <si>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</si>
  <si>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</si>
  <si>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</si>
  <si>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</si>
  <si>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</si>
  <si>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</si>
  <si>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</si>
  <si>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</si>
  <si>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</si>
  <si>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PVC LEVE, CURTO, 90 GRAUS, 150 MM, PARA ESGOTO</t>
  </si>
  <si>
    <t>TE, PVC PBA, BBB, 90 GRAUS, DN 50 / DE 60 MM, PARA REDE AGUA (NBR 10351)</t>
  </si>
  <si>
    <t>TE, PVC PBA, BBB, 90 GRAUS, DN 75 / DE 85 MM, PARA REDE AGUA (NBR 10351)</t>
  </si>
  <si>
    <t>TE, PVC, 90 GRAUS, BBB, JE, DN 100 MM, PARA REDE COLETORA ESGOTO (NBR 10569)</t>
  </si>
  <si>
    <t>TE, PVC, 90 GRAUS, BBB, JE, DN 150 MM, PARA REDE COLETORA ESGOTO (NBR 10569)</t>
  </si>
  <si>
    <t>TE, PVC, 90 GRAUS, BBB, JE, DN 200 MM, PARA REDE COLETORA ESGOTO (NBR 10569)</t>
  </si>
  <si>
    <t>TE, PVC, 90 GRAUS, BBP, JE, DN 100 MM, PARA REDE COLETORA ESGOTO (NBR 10569)</t>
  </si>
  <si>
    <t>TELA ARAME GALVANIZADO REVESTIDO COM PVC, MALHA HEXAGONAL DUPLA TORCAO, 8 X 10 CM (ZN/AL + PVC), FIO *2,4* MM</t>
  </si>
  <si>
    <t>TELA DE ACO SOLDADA GALVANIZADA/ZINCADA PARA ALVENARIA, FIO  D = *1,24 MM, MALHA 25 X 25 MM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</si>
  <si>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</si>
  <si>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</si>
  <si>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</si>
  <si>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</si>
  <si>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</si>
  <si>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</si>
  <si>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</si>
  <si>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</si>
  <si>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</si>
  <si>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</si>
  <si>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</si>
  <si>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</si>
  <si>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</si>
  <si>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</si>
  <si>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</si>
  <si>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</si>
  <si>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</si>
  <si>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</si>
  <si>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</si>
  <si>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</si>
  <si>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HEXAGONAL,  FIO 0,56 MM (24  BWG), MALHA  1/2", H = 1 M</t>
  </si>
  <si>
    <t>TELA DE ARAME ONDULADA,  FIO *2,77* MM (10  BWG), MALHA  5 X 5 CM, H = 2 M</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</si>
  <si>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</si>
  <si>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</si>
  <si>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</si>
  <si>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</si>
  <si>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</si>
  <si>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</si>
  <si>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</si>
  <si>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</si>
  <si>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</si>
  <si>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</si>
  <si>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</si>
  <si>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</si>
  <si>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</si>
  <si>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</si>
  <si>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</si>
  <si>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</si>
  <si>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</si>
  <si>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</si>
  <si>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</si>
  <si>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</si>
  <si>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</si>
  <si>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</si>
  <si>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</si>
  <si>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</si>
  <si>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FIBRA DE VIDRO ONDULADA INCOLOR, E = 0,6 MM, DE *0,50 X 2,44* M</t>
  </si>
  <si>
    <t>TELHA DE FIBROCIMENTO E= 8 MM, DE *3,70 X 1,06* M (SEM AMIANTO)</t>
  </si>
  <si>
    <t>TELHA DE FIBROCIMENTO ONDULADA E = 6 MM, DE 1,83 X 1,10 M (SEM AMIANTO)</t>
  </si>
  <si>
    <t>TELHA DE FIBROCIMENTO ONDULADA E = 8 MM, DE 2,44 X 1,10 M (SEM AMIANTO)</t>
  </si>
  <si>
    <t>TELHA DE VIDRO TIPO FRANCESA, *39 X 23* CM</t>
  </si>
  <si>
    <t>TELHA ESTRUTURAL DE FIBROCIMENTO 1 ABA, DE 0,52 X 4,50 M (SEM AMIANTO)</t>
  </si>
  <si>
    <t>TELHA ESTRUTURAL DE FIBROCIMENTO 1 ABA, DE 0,52 X 7,20 M (SEM AMIANTO)</t>
  </si>
  <si>
    <t>TELHA ISOLANTE COM NUCLEO EM POLIESTIRENO (EPS), E = 50 MM, REVESTIDA EM TELHA TRAPEZOIDAL DE ACO ZINCADO *0,5* MM COM PRE-PINTURA NAS DUAS FACES (NAO INCLUI ACESSORIOS DE FIXACAO)</t>
  </si>
  <si>
    <t>TELHA VIDRO TIPO CANAL OU COLONIAL, C = 46 A 50 CM</t>
  </si>
  <si>
    <t>TELHADISTA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</si>
  <si>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</si>
  <si>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</si>
  <si>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</si>
  <si>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</si>
  <si>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</si>
  <si>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</si>
  <si>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</si>
  <si>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</si>
  <si>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</si>
  <si>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</si>
  <si>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</si>
  <si>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</si>
  <si>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</si>
  <si>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</si>
  <si>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</si>
  <si>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</si>
  <si>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</si>
  <si>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</si>
  <si>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</si>
  <si>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</si>
  <si>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</si>
  <si>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</si>
  <si>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</si>
  <si>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</si>
  <si>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</si>
  <si>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</si>
  <si>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</si>
  <si>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</si>
  <si>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</si>
  <si>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</si>
  <si>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</si>
  <si>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</si>
  <si>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</si>
  <si>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</si>
  <si>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</si>
  <si>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</si>
  <si>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</si>
  <si>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</si>
  <si>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</si>
  <si>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</si>
  <si>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</si>
  <si>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</si>
  <si>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</si>
  <si>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</si>
  <si>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</si>
  <si>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</si>
  <si>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</si>
  <si>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</si>
  <si>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</si>
  <si>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</si>
  <si>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</si>
  <si>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TINTA/REVESTIMENTO  A BASE DE RESINA EPOXI COM ALCATRAO, BICOMPONENTE</t>
  </si>
  <si>
    <t>TINTA/REVESTIMENTO A BASE DE RESINA EPOXI COM ALCATRAO, BICOMPONENTE</t>
  </si>
  <si>
    <t>TIRANTE EM FERRO GALVANIZADO PARA CONTRAVENTAMENTO DE TELHA CANALETE 90, 1/4 " X 400 MM</t>
  </si>
  <si>
    <t>TOALHEIRO PLASTICO TIPO DISPENSER PARA PAPEL TOALHA INTERFOLHADO</t>
  </si>
  <si>
    <t>TOPOGRAFO</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</si>
  <si>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</si>
  <si>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</si>
  <si>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</si>
  <si>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</si>
  <si>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</si>
  <si>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</si>
  <si>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</si>
  <si>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</si>
  <si>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</si>
  <si>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</si>
  <si>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</si>
  <si>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</si>
  <si>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</si>
  <si>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</si>
  <si>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</si>
  <si>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</si>
  <si>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</si>
  <si>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</si>
  <si>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PLASTICA DE MESA PARA LAVATORIO 1/2 "</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</si>
  <si>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</si>
  <si>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</si>
  <si>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</si>
  <si>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</si>
  <si>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</si>
  <si>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</si>
  <si>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</si>
  <si>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</si>
  <si>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</si>
  <si>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</si>
  <si>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</si>
  <si>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</si>
  <si>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</si>
  <si>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</si>
  <si>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</si>
  <si>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</si>
  <si>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</si>
  <si>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</si>
  <si>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</si>
  <si>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</si>
  <si>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</si>
  <si>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</si>
  <si>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</si>
  <si>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</si>
  <si>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</si>
  <si>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</si>
  <si>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</si>
  <si>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</si>
  <si>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</si>
  <si>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TROLEY MANUAL CAPACIDADE 1 T</t>
  </si>
  <si>
    <t>TUBO / MANGUEIRA PRETA EM POLIETILENO, LINHA PESADA OU REFORCADA, TIPO ESPAGUETE, PARA INJECAO DE CALDA DE CIMENTO, D = 1/2", ESPESSURA 1,5 MM</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</si>
  <si>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</si>
  <si>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</si>
  <si>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</si>
  <si>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</si>
  <si>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</si>
  <si>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</si>
  <si>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INDUSTRIAL DN 2" (50,8 MM) E=1,50MM, PESO= 1,8237 KG/M</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</si>
  <si>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</si>
  <si>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</si>
  <si>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</si>
  <si>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</si>
  <si>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PRETO COM COSTURA, NBR 5580, CLASSE M, DN = 25 MM, E = 3,35 MM, *2,50* KG//M</t>
  </si>
  <si>
    <t>TUBO ACO PRETO COM COSTURA, NBR 5580, CLASSE M, DN = 40 MM, E = 3,35 MM, *3,71* KG//M</t>
  </si>
  <si>
    <t>TUBO ACO PRETO COM COSTURA, NBR 5580, CLASSE M, DN = 80 MM, E = 4,05 MM, *8,47* KG/M</t>
  </si>
  <si>
    <t>TUBO ACO PRETO SEM COSTURA 1/2", E= *2,77 MM, SCHEDULE 40, *1,27 KG/M</t>
  </si>
  <si>
    <t>TUBO ACO PRETO SEM COSTURA 1/2", E= *3,73 MM, SCHEDULE 80, *1,62 KG/M</t>
  </si>
  <si>
    <t>TUBO ACO PRETO SEM COSTURA 14", E= *11,13 MM, SCHEDULE 40, *94,55 KG/M</t>
  </si>
  <si>
    <t>TUBO ACO PRETO SEM COSTURA 20", E= *12,70 MM, SCHEDULE 30, *154,97 KG/M</t>
  </si>
  <si>
    <t>TUBO ACO PRETO SEM COSTURA 20", E= *6,35 MM,  SCHEDULE 10, *78,46 KG/M</t>
  </si>
  <si>
    <t>TUBO ACO PRETO SEM COSTURA 3/4", E= *2,87 MM, SCHEDULE 40, *1,69 KG/M</t>
  </si>
  <si>
    <t>TUBO ACO PRETO SEM COSTURA 3/4", E= *3,91 MM, SCHEDULE 80, *2,19 KG/M.</t>
  </si>
  <si>
    <t>TUBO ACO PRETO SEM COSTURA 4", E= *6,02 MM, SCHEDULE 40, *16,06 KG/M</t>
  </si>
  <si>
    <t>TUBO ACO PRETO SEM COSTURA 4", E= *8,56 MM, SCHEDULE 80, *22,31 KG/M</t>
  </si>
  <si>
    <t>TUBO ACO PRETO SEM COSTURA 6", E= *10,97 MM, SCHEDULE 80, *42,56 KG/M</t>
  </si>
  <si>
    <t>TUBO ACO PRETO SEM COSTURA 6", E= 7,11 MM,  SCHEDULE 40, *28,26 KG/M</t>
  </si>
  <si>
    <t>TUBO ACO PRETO SEM COSTURA 8", E= *12,70 MM, SCHEDULE 80, *64,64 KG/M</t>
  </si>
  <si>
    <t>TUBO ACO PRETO SEM COSTURA 8", E= *6,35 MM,  SCHEDULE 20, *33,27 KG/M</t>
  </si>
  <si>
    <t>TUBO ACO PRETO SEM COSTURA 8", E= *7,04 MM, SCHEDULE 30, *36,75 KG/M</t>
  </si>
  <si>
    <t>TUBO ACO PRETO SEM COSTURA 8", E= *8,18 MM, SCHEDULE 40, *42,55 KG/M</t>
  </si>
  <si>
    <t>TUBO CONCRETO ARMADO, CLASSE EA-2, PB JE, DN 1000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</si>
  <si>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</si>
  <si>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</si>
  <si>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</si>
  <si>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</si>
  <si>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</si>
  <si>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</si>
  <si>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</si>
  <si>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</si>
  <si>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</si>
  <si>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</si>
  <si>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</si>
  <si>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</si>
  <si>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</si>
  <si>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</si>
  <si>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</si>
  <si>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</si>
  <si>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</si>
  <si>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</si>
  <si>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400 MM, PARA AGUAS PLUVIAIS (NBR 8890)</t>
  </si>
  <si>
    <t>TUBO CONCRETO ARMADO, CLASSE PA-1, PB, DN 500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</si>
  <si>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</si>
  <si>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</si>
  <si>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</si>
  <si>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</si>
  <si>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</si>
  <si>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</si>
  <si>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</si>
  <si>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</si>
  <si>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</si>
  <si>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</si>
  <si>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</si>
  <si>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</si>
  <si>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</si>
  <si>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</si>
  <si>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</si>
  <si>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</si>
  <si>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</si>
  <si>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</si>
  <si>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</si>
  <si>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</si>
  <si>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</si>
  <si>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</si>
  <si>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</si>
  <si>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</si>
  <si>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CPVC, SOLDAVEL, 15 MM, AGUA QUENTE PREDIAL (NBR 15884)</t>
  </si>
  <si>
    <t>TUBO CPVC, SOLDAVEL, 22 MM, AGUA QUENTE PREDIAL (NBR 15884)</t>
  </si>
  <si>
    <t>TUBO CPVC, SOLDAVEL, 28 MM, AGUA QUENTE PREDIAL (NBR 15884)</t>
  </si>
  <si>
    <t>TUBO DE COBRE CLASSE "A", DN = 1 " (28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</si>
  <si>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</si>
  <si>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</si>
  <si>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</si>
  <si>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</si>
  <si>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</si>
  <si>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</si>
  <si>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</si>
  <si>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</si>
  <si>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</si>
  <si>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</si>
  <si>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</si>
  <si>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</si>
  <si>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</si>
  <si>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</si>
  <si>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</si>
  <si>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</si>
  <si>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</si>
  <si>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</si>
  <si>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</si>
  <si>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</si>
  <si>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</si>
  <si>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</si>
  <si>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</si>
  <si>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</si>
  <si>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</si>
  <si>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</si>
  <si>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</si>
  <si>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</si>
  <si>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</si>
  <si>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</si>
  <si>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</si>
  <si>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</si>
  <si>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</si>
  <si>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</si>
  <si>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</si>
  <si>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</si>
  <si>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</si>
  <si>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</si>
  <si>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</si>
  <si>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</si>
  <si>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</si>
  <si>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</si>
  <si>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</si>
  <si>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</si>
  <si>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</si>
  <si>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</si>
  <si>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</si>
  <si>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</si>
  <si>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</si>
  <si>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</si>
  <si>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PVC  SERIE NORMAL, DN 100 MM, PARA ESGOTO  PREDIAL (NBR 5688)</t>
  </si>
  <si>
    <t>TUBO PVC  SERIE NORMAL, DN 150 MM, PARA ESGOTO  PREDIAL (NBR 5688)</t>
  </si>
  <si>
    <t>TUBO PVC  SERIE NORMAL, DN 40 MM, PARA ESGOTO  PREDIAL (NBR 5688)</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</si>
  <si>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</si>
  <si>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</si>
  <si>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</si>
  <si>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</si>
  <si>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</si>
  <si>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</si>
  <si>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REDEDE  AGUA (NBR 7665)</t>
  </si>
  <si>
    <t>TUBO PVC DEFOFO, JEI, 1 MPA, DN 200 MM, PARA REDE DE AGUA (NBR 7665)</t>
  </si>
  <si>
    <t>TUBO PVC DEFOFO, JEI, 1 MPA, DN 250 MM, PARA REDE DE AGUA (NBR 7665)</t>
  </si>
  <si>
    <t>TUBO PVC DEFOFO, JEI, 1 MPA, DN 300 MM, PARA REDE DE AGUA (NBR 7665)</t>
  </si>
  <si>
    <t>TUBO PVC ROSCAVEL, 3/4",  AGUA FRIA PREDIAL</t>
  </si>
  <si>
    <t>TUBO PVC, FLEXIVEL, CORRUGADO, PERFURADO, DN 110 MM, PARA DRENAGEM, SISTEMA IRRIGACAO</t>
  </si>
  <si>
    <t>TUBO PVC, FLEXIVEL, CORRUGADO, PERFURADO, DN 65 MM, PARA DRENAGEM, SISTEMA IRRIGACAO</t>
  </si>
  <si>
    <t>TUBO PVC, PBV, SERIE R, DN 100 MM, PARA ESGOTO OU AGUAS PLUVIAIS PREDIAL (NBR 5688)</t>
  </si>
  <si>
    <t>TUBO PVC, PBV, SERIE R, DN 150 MM, PARA ESGOTO OU AGUAS PLUVIAIS PREDIAL (NBR 5688)</t>
  </si>
  <si>
    <t>TUBO PVC, PBV, SERIE R, DN 40 MM, PARA ESGOTO OU AGUAS PLUVIAIS PREDIAL (NBR 5688)</t>
  </si>
  <si>
    <t>TUBO PVC, PBV, SERIE R, DN 50 MM, PARA ESGOTO OU AGUAS PLUVIAIS PREDIAL (NBR 5688)</t>
  </si>
  <si>
    <t>TUBO PVC, PBV, SERIE R, DN 75 MM, PARA ESGOTO OU AGUAS PLUVIAIS PREDIAL (NBR 5688)</t>
  </si>
  <si>
    <t>TUBO PVC, PL, SERIE R, DN 100 MM, PARA ESGOTO OU AGUAS PLUVIAIS PREDIAL (NBR 5688)</t>
  </si>
  <si>
    <t>TUBO PVC, PL, SERIE R, DN 150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</si>
  <si>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</si>
  <si>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</si>
  <si>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</si>
  <si>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</si>
  <si>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</si>
  <si>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</si>
  <si>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</si>
  <si>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</si>
  <si>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</si>
  <si>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</si>
  <si>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</si>
  <si>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</si>
  <si>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</si>
  <si>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</si>
  <si>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</si>
  <si>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</si>
  <si>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</si>
  <si>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</si>
  <si>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</si>
  <si>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</si>
  <si>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</si>
  <si>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</si>
  <si>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</si>
  <si>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</si>
  <si>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</si>
  <si>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</si>
  <si>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</si>
  <si>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</si>
  <si>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</si>
  <si>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</si>
  <si>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</si>
  <si>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</si>
  <si>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</si>
  <si>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</si>
  <si>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</si>
  <si>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</si>
  <si>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</si>
  <si>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</si>
  <si>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</si>
  <si>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</si>
  <si>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</si>
  <si>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</si>
  <si>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</si>
  <si>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</si>
  <si>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</si>
  <si>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</si>
  <si>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</si>
  <si>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</si>
  <si>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</si>
  <si>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</si>
  <si>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</si>
  <si>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</si>
  <si>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</si>
  <si>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</si>
  <si>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</si>
  <si>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</si>
  <si>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</si>
  <si>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</si>
  <si>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</si>
  <si>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</si>
  <si>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</si>
  <si>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</si>
  <si>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</si>
  <si>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</si>
  <si>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</si>
  <si>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</si>
  <si>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</si>
  <si>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</si>
  <si>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</si>
  <si>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</si>
  <si>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</si>
  <si>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</si>
  <si>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</si>
  <si>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</si>
  <si>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</si>
  <si>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</si>
  <si>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</si>
  <si>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</si>
  <si>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</si>
  <si>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</si>
  <si>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</si>
  <si>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</si>
  <si>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</si>
  <si>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</si>
  <si>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</si>
  <si>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</si>
  <si>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</si>
  <si>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</si>
  <si>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</si>
  <si>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</si>
  <si>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</si>
  <si>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</si>
  <si>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</si>
  <si>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</si>
  <si>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</si>
  <si>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</si>
  <si>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</si>
  <si>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</si>
  <si>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</si>
  <si>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</si>
  <si>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</si>
  <si>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</si>
  <si>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</si>
  <si>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</si>
  <si>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</si>
  <si>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</si>
  <si>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</si>
  <si>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</si>
  <si>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</si>
  <si>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</si>
  <si>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</si>
  <si>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</si>
  <si>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</si>
  <si>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VEICULO DE PASSEIO COM MOTOR 1.6 FLEX, POTENCIA 101/104 CV, 4 PORTAS</t>
  </si>
  <si>
    <t>VEICULO TIPO  MINI FURGAO COM MOTOR ENTRE *1.4 A 1.6* FLEX, 2 PORTAS</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</si>
  <si>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</si>
  <si>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</si>
  <si>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</si>
  <si>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</si>
  <si>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</si>
  <si>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</si>
  <si>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</si>
  <si>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</si>
  <si>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</si>
  <si>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</si>
  <si>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</si>
  <si>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</si>
  <si>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</si>
  <si>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</si>
  <si>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</si>
  <si>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</si>
  <si>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</si>
  <si>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</si>
  <si>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</si>
  <si>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</si>
  <si>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</si>
  <si>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</si>
  <si>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</si>
  <si>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</si>
  <si>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</si>
  <si>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4MM - SEM COLOCACAO</t>
  </si>
  <si>
    <t>VIDRO LISO INCOLOR 5MM - SEM COLOCACAO</t>
  </si>
  <si>
    <t>VIDRO LISO INCOLOR 6 MM - SEM COLOCACAO</t>
  </si>
  <si>
    <t>VIDRO LISO INCOLOR 8MM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</si>
  <si>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</si>
  <si>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</si>
  <si>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</si>
  <si>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</si>
  <si>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</si>
  <si>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</si>
  <si>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</si>
  <si>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</si>
  <si>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</si>
  <si>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COMPOSIÇÕES</t>
  </si>
  <si>
    <t>INSUMOS</t>
  </si>
  <si>
    <t>Administração Local</t>
  </si>
  <si>
    <t>07.01</t>
  </si>
  <si>
    <t>ADMINISTRAÇÃO LOCAL</t>
  </si>
  <si>
    <t>COMP</t>
  </si>
  <si>
    <t>dens.
(t/m³)</t>
  </si>
  <si>
    <t>Transporte da pedreira até a obra</t>
  </si>
  <si>
    <t>CUSTO</t>
  </si>
  <si>
    <t>(R$)</t>
  </si>
  <si>
    <t>PERCENTUAL</t>
  </si>
  <si>
    <t>(%)</t>
  </si>
  <si>
    <t>CURVA ABC - ITENS DE RELEVÂNCIA NA PLANILHA ORÇAMENTÁRIA</t>
  </si>
  <si>
    <t>PREFEITURA MUNICIPAL DE VIANA</t>
  </si>
  <si>
    <t>+</t>
  </si>
  <si>
    <t>QUADRO RESUMO DAS DISTÂNCIAS MÉDIAS DE TRANSPORTE (DMT)</t>
  </si>
  <si>
    <t>SERVIÇO</t>
  </si>
  <si>
    <t>DMT (km)</t>
  </si>
  <si>
    <t>Terraplenagem</t>
  </si>
  <si>
    <t>Obra
(Viana / ES)</t>
  </si>
  <si>
    <t>Base em Brita Graduada Simples (BGS)</t>
  </si>
  <si>
    <t>Pedreira Brasitália
(Cariacica / ES)</t>
  </si>
  <si>
    <t>Imprimação</t>
  </si>
  <si>
    <t>CM-30</t>
  </si>
  <si>
    <t>REGAP
(Betim / MG)</t>
  </si>
  <si>
    <t>Pintura de Ligação</t>
  </si>
  <si>
    <t>RR-1C</t>
  </si>
  <si>
    <t>Concreto Betuminoso Usinado a Quente (CBUQ) faixa "C"</t>
  </si>
  <si>
    <t>CAP-50/70</t>
  </si>
  <si>
    <t>Usina de Asfalto Pedreira Brasitália
(Cariacica / ES)</t>
  </si>
  <si>
    <t>Massa Asfáltica</t>
  </si>
  <si>
    <t>Concreto de Cimento Portland</t>
  </si>
  <si>
    <t>Concrevit
(Cariacica / ES)</t>
  </si>
  <si>
    <t>Drenagem / Obras Gerais</t>
  </si>
  <si>
    <t>Cimento / Madeira / Tijolo / Grama / Tubos / Aço</t>
  </si>
  <si>
    <t>Fornecedor
(Viana / ES)</t>
  </si>
  <si>
    <t>Diversos</t>
  </si>
  <si>
    <r>
      <rPr>
        <b/>
        <i/>
        <sz val="10"/>
        <rFont val="Arial"/>
        <family val="2"/>
      </rPr>
      <t>Observações:</t>
    </r>
    <r>
      <rPr>
        <i/>
        <sz val="10"/>
        <rFont val="Arial"/>
        <family val="2"/>
      </rPr>
      <t xml:space="preserve"> XR = Não Pavimentada / XP = Pavimentada</t>
    </r>
  </si>
  <si>
    <t>04.02</t>
  </si>
  <si>
    <t>04.03</t>
  </si>
  <si>
    <t>04.04</t>
  </si>
  <si>
    <t>04.05</t>
  </si>
  <si>
    <t>04.06</t>
  </si>
  <si>
    <t>04.07</t>
  </si>
  <si>
    <t>04.08</t>
  </si>
  <si>
    <t>04.09</t>
  </si>
  <si>
    <t>LE</t>
  </si>
  <si>
    <t>LD</t>
  </si>
  <si>
    <t>largura média</t>
  </si>
  <si>
    <t>diâmetro</t>
  </si>
  <si>
    <t>parede</t>
  </si>
  <si>
    <t>berço</t>
  </si>
  <si>
    <t>Vol.
Berço</t>
  </si>
  <si>
    <t>Vol. Tubo</t>
  </si>
  <si>
    <t>Vol. Total Escav.</t>
  </si>
  <si>
    <t>Vol. Reaterro</t>
  </si>
  <si>
    <t>H tubo</t>
  </si>
  <si>
    <t>Transporte do areal até a obra.</t>
  </si>
  <si>
    <t>EXECUÇÃO DE RESERVATÓRIO ELEVADO DE ÁGUA (1000 LITROS) EM CANTEIRO DE OBRA, APOIADO EM ESTRUTURA DE MADEIRA. AF_02/2016</t>
  </si>
  <si>
    <t>MARTELETE OU ROMPEDOR PNEUMÁTICO MANUAL, 28 KG, COM SILENCIADOR - CHP DIURNO. AF_07/2016</t>
  </si>
  <si>
    <t>USINA DE CONCRETO FIXA, CAPACIDADE NOMINAL DE 90 A 120 M3/H, SEM SILO - CHP DIURNO. AF_07/2016</t>
  </si>
  <si>
    <t>ROLO COMPACTADOR VIBRATÓRIO PÉ DE CARNEIRO PARA SOLOS, POTÊNCIA 80 HP, PESO OPERACIONAL SEM/COM LASTRO 7,4 / 8,8 T, LARGURA DE TRABALHO 1,68 M - CHP DIURNO. AF_02/2016</t>
  </si>
  <si>
    <t>BETONEIRA CAPACIDADE NOMINAL 400 L, CAPACIDADE DE MISTURA 310 L, MOTOR A GASOLINA POTÊNCIA 5,5 HP, SEM CARREGADOR - CHP DIURNO. AF_02/2016</t>
  </si>
  <si>
    <t>GRUPO GERADOR REBOCÁVEL, POTÊNCIA 66 KVA, MOTOR A DIESEL - CHP DIURNO. AF_03/2016</t>
  </si>
  <si>
    <t>DISTRIBUIDOR DE AGREGADOS AUTOPROPELIDO, CAP 3 M3, A DIESEL, POTÊNCIA 176CV - CHP DIURNO. AF_07/2016</t>
  </si>
  <si>
    <t>MARTELO DEMOLIDOR PNEUMÁTICO MANUAL, 32 KG - CHP DIURNO. AF_09/2016</t>
  </si>
  <si>
    <t>USINA DE CONCRETO FIXA, CAPACIDADE NOMINAL DE 90 A 120 M3/H, SEM SILO - CHI DIURNO. AF_07/2016</t>
  </si>
  <si>
    <t>MARTELETE OU ROMPEDOR PNEUMÁTICO MANUAL, 28 KG, COM SILENCIADOR - CHI DIURNO. AF_07/2016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</si>
  <si>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</si>
  <si>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</si>
  <si>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GRUPO GERADOR REBOCÁVEL, POTÊNCIA 66 KVA, MOTOR A DIESEL - CHI DIURNO. AF_03/2016</t>
  </si>
  <si>
    <t>DISTRIBUIDOR DE AGREGADOS AUTOPROPELIDO, CAP 3 M3, A DIESEL, POTÊNCIA 176CV - CHI DIURNO. AF_07/2016</t>
  </si>
  <si>
    <t>MARTELO DEMOLIDOR PNEUMÁTICO MANUAL, 32 KG - CHI DIURNO. AF_09/2016</t>
  </si>
  <si>
    <t>ROLO COMPACTADOR VIBRATÓRIO PÉ DE CARNEIRO PARA SOLOS, POTÊNCIA 80 HP, PESO OPERACIONAL SEM/COM LASTRO 7,4 / 8,8 T, LARGURA DE TRABALHO 1,68 M - MANUTENÇÃO. AF_02/2016</t>
  </si>
  <si>
    <t>USINA DE CONCRETO FIXA, CAPACIDADE NOMINAL DE 90 A 120 M3/H, SEM SILO - MATERIAIS NA OPERAÇÃO. AF_07/2016</t>
  </si>
  <si>
    <t>USINA DE CONCRETO FIXA, CAPACIDADE NOMINAL DE 90 A 120 M3/H, SEM SILO - MANUTENÇÃO. AF_07/2016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</si>
  <si>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</si>
  <si>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</si>
  <si>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</si>
  <si>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</si>
  <si>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</si>
  <si>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</si>
  <si>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</si>
  <si>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GRUPO GERADOR REBOCÁVEL, POTÊNCIA 66 KVA, MOTOR A DIESEL - MANUTENÇÃO. AF_03/2016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</si>
  <si>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</si>
  <si>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</si>
  <si>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</si>
  <si>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</si>
  <si>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</si>
  <si>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MARTELO DEMOLIDOR PNEUMÁTICO MANUAL, 32 KG - DEPRECIAÇÃO. AF_09/2016</t>
  </si>
  <si>
    <t>MARTELO DEMOLIDOR PNEUMÁTICO MANUAL, 32 KG - JUROS. AF_09/2016</t>
  </si>
  <si>
    <t>MARTELO DEMOLIDOR PNEUMÁTICO MANUAL, 32 KG - MANUTENÇÃO. AF_09/2016</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</si>
  <si>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</si>
  <si>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</si>
  <si>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</si>
  <si>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</si>
  <si>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</si>
  <si>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</si>
  <si>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</si>
  <si>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</si>
  <si>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</si>
  <si>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</si>
  <si>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</si>
  <si>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</si>
  <si>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AMARRAÇÃO DE TELHAS CERÂMICAS OU DE CONCRETO. AF_06/2016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</si>
  <si>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</si>
  <si>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</si>
  <si>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</si>
  <si>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</si>
  <si>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</si>
  <si>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</si>
  <si>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</si>
  <si>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</si>
  <si>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</si>
  <si>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</si>
  <si>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</si>
  <si>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</si>
  <si>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</si>
  <si>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</si>
  <si>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</si>
  <si>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</si>
  <si>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</si>
  <si>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</si>
  <si>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</si>
  <si>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</si>
  <si>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</si>
  <si>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</si>
  <si>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</si>
  <si>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</si>
  <si>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</si>
  <si>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PORTA DE CORRER EM ALUMINIO, COM DUAS FOLHAS PARA VIDRO, INCLUSO VIDRO LISO INCOLOR, FECHADURA E PUXADOR, SEM GUARNICAO/ALIZAR/VISTA</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</si>
  <si>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</si>
  <si>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</si>
  <si>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DOBRADICA EM ACO/FERRO, 3" X 21/2", E=1,9 A 2 MM, SEM ANEL, CROMADO OU ZINCADO, TAMPA BOLA, COM PARAFUSOS</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</si>
  <si>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</si>
  <si>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</si>
  <si>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</si>
  <si>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</si>
  <si>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</si>
  <si>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</si>
  <si>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</si>
  <si>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</si>
  <si>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</si>
  <si>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</si>
  <si>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</si>
  <si>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</si>
  <si>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REGULARIZAÇÃO DE SUPERFICIE DE CONCRETO APARENTE</t>
  </si>
  <si>
    <t>LANCAMENTO/APLICACAO MANUAL DE CONCRETO EM FUNDACOES</t>
  </si>
  <si>
    <t>CONCRETO FCK = 20MPA, TRAÇO 1:2,7:3 (CIMENTO/ AREIA MÉDIA/ BRITA 1)  - PREPARO MECÂNICO COM BETONEIRA 400 L. AF_07/2016</t>
  </si>
  <si>
    <t>CONCRETO FCK = 20MPA, TRAÇO 1:2,7:3 (CIMENTO/ AREIA MÉDIA/ BRITA 1)  - PREPARO MECÂNICO COM BETONEIRA 600 L. AF_07/2016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</si>
  <si>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</si>
  <si>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</si>
  <si>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</si>
  <si>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</si>
  <si>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</si>
  <si>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</si>
  <si>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</si>
  <si>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IMPERMEABILIZACAO DE SUPERFICIE COM CIMENTO ESPECIAL CRISTALIZANTE COM ADESIVO LIQUIDO, UMA DEMAO.</t>
  </si>
  <si>
    <t>IMPERMEABILIZACAO DE ESTRUTURAS ENTERRADAS COM CIMENTO CRISTALIZANTE E ADESIVO LIQUIDO, ATE 7M DE PROFUNDIDADE.</t>
  </si>
  <si>
    <t>TERMINAL METALICO A PRESSAO P/ 1 CABO DE COBRE DE 25 MM2 COM 1 FURO DE FIXAÇÃO - FORNECIMENTO E INSTALACAO</t>
  </si>
  <si>
    <t>CURVA 180 GRAUS PARA ELETRODUTO, PVC, ROSCÁVEL, DN 20 MM (1/2"), PARA CIRCUITOS TERMINAIS, INSTALADA EM PAREDE - FORNECIMENTO E INSTALAÇÃO. AF_12/2015</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</si>
  <si>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</si>
  <si>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</si>
  <si>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</si>
  <si>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</si>
  <si>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</si>
  <si>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</si>
  <si>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</si>
  <si>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</si>
  <si>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</si>
  <si>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</si>
  <si>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</si>
  <si>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</si>
  <si>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</si>
  <si>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</si>
  <si>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FUSIVEL TIPO NH 250 A, TAMANHO 1 - FORNECIMENTO E INSTALACAO</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</si>
  <si>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</si>
  <si>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</si>
  <si>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</si>
  <si>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</si>
  <si>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</si>
  <si>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</si>
  <si>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</si>
  <si>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</si>
  <si>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</si>
  <si>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</si>
  <si>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</si>
  <si>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</si>
  <si>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</si>
  <si>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</si>
  <si>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</si>
  <si>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</si>
  <si>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</si>
  <si>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</si>
  <si>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</si>
  <si>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</si>
  <si>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</si>
  <si>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</si>
  <si>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</si>
  <si>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</si>
  <si>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</si>
  <si>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</si>
  <si>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</si>
  <si>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</si>
  <si>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</si>
  <si>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</si>
  <si>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</si>
  <si>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</si>
  <si>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</si>
  <si>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</si>
  <si>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</si>
  <si>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</si>
  <si>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</si>
  <si>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</si>
  <si>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</si>
  <si>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</si>
  <si>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</si>
  <si>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</si>
  <si>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</si>
  <si>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</si>
  <si>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</si>
  <si>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</si>
  <si>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</si>
  <si>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</si>
  <si>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</si>
  <si>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</si>
  <si>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</si>
  <si>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CURVA 45 GRAUS, PVC, SOLDÁVEL, DN 75MM, INSTALADO EM PRUMADA DE ÁGUA - FORNECIMENTO E INSTALAÇÃO. AF_12/2014</t>
  </si>
  <si>
    <t>JOELHO 90 GRAUS, PVC, SOLDÁVEL, DN 85MM, INSTALADO EM PRUMADA DE ÁGUA - FORNECIMENTO E INSTALAÇÃO. AF_12/2014</t>
  </si>
  <si>
    <t>JOELHO 45 GRAUS, PVC, SOLDÁVEL, DN 85MM, INSTALADO EM PRUMADA DE ÁGUA - FORNECIMENTO E INSTALAÇÃO.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</si>
  <si>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</si>
  <si>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</si>
  <si>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</si>
  <si>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</si>
  <si>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</si>
  <si>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</si>
  <si>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</si>
  <si>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JUNÇÃO SIMPLES, PVC, SERIE R, ÁGUA PLUVIAL, DN 40 MM, JUNTA SOLDÁVEL,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</si>
  <si>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</si>
  <si>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</si>
  <si>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</si>
  <si>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</si>
  <si>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</si>
  <si>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</si>
  <si>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</si>
  <si>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</si>
  <si>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</si>
  <si>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</si>
  <si>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</si>
  <si>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</si>
  <si>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</si>
  <si>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</si>
  <si>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</si>
  <si>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</si>
  <si>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</si>
  <si>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LUVA, PVC, SOLDÁVEL, DN 25MM, INSTALADO EM DRENO DE AR-CONDICIONADO - FORNECIMENTO E INSTALAÇÃO. AF_12/2014</t>
  </si>
  <si>
    <t>BUCHA DE REDUÇÃO, PVC, SOLDÁVEL, DN 40MM X 32MM, INSTALADO EM RAMAL OU SUB-RAMAL DE ÁGUA - FORNECIMENTO E INSTALAÇÃO. AF_03/2015</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</si>
  <si>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</si>
  <si>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</si>
  <si>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</si>
  <si>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</si>
  <si>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</si>
  <si>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CURVA 90 GRAUS, PVC, SERIE R, ÁGUA PLUVIAL, DN 100 MM, JUNTA ELÁSTICA, FORNECIDO E INSTALADO EM RAMAL DE ENCAMINHAMENTO. AF_12/2014</t>
  </si>
  <si>
    <t>CAIXA DE INSPEÇÃO EM CONCRETO PRÉ-MOLDADO DN 60CM COM TAMPA H= 60CM - FORNECIMENTO E INSTALACAO</t>
  </si>
  <si>
    <t>RALO SECO, PVC, DN 100 X 40 MM, JUNTA SOLDÁVEL, FORNECIDO E INSTALADO EM RAMAL DE DESCARGA OU EM RAMAL DE ESGOTO SANITÁRIO. AF_12/2014</t>
  </si>
  <si>
    <t>VASO SANITÁRIO SIFONADO COM CAIXA ACOPLADA LOUÇA BRANCA - FORNECIMENTO E INSTALAÇÃO. AF_12/2013</t>
  </si>
  <si>
    <t>TORNEIRA CROMADA DE MESA, 1/2" OU 3/4", PARA LAVATÓRIO, PADRÃO MÉDIO - FORNECIMENTO E INSTALAÇÃO. AF_12/2013</t>
  </si>
  <si>
    <t>VASO SANITARIO SIFONADO CONVENCIONAL COM  LOUÇA BRANCA - FORNECIMENTO E INSTALAÇÃO. AF_10/2016</t>
  </si>
  <si>
    <t>SABONETEIRA DE PAREDE EM METAL CROMADO, INCLUSO FIXAÇÃO. AF_10/2016</t>
  </si>
  <si>
    <t>MISTURADOR MONOCOMANDO PARA CHUVEIRO, BASE BRUTA E ACABAMENTO CROMADO, FORNECIDO E INSTALADO EM RAMAL DE ÁGUA. AF_12/2014</t>
  </si>
  <si>
    <t>HIDRÔMETRO DN 25 (¾ ), 5,0 M³/H FORNECIMENTO E INSTALAÇÃO. AF_11/2016</t>
  </si>
  <si>
    <t>PASSANTE TIPO PEÇA EM POLIESTIRENO PARA ABERTURA PARA PASSAGEM DE MAIS DE 1 TUBO, FIXADO EM LAJE. AF_05/2015</t>
  </si>
  <si>
    <t>ESCAVAÇÃO MECANIZADA DE VALA COM PROF. ATÉ 1,5 M(MÉDIA ENTRE MONTANTE E JUSANTE/UMA COMPOSIÇÃO POR TRECHO), COM ESCAVADEIRA HIDRÁULICA (0,8 M3/111 HP), LARG. DE 1,5M A 2,5 M, EM SOLO DE 1A CATEGORIA, LOCAIS COM BAIXO NÍVEL DE INTERFERÊNCIA. AF_01/2015</t>
  </si>
  <si>
    <t>ESCAVAÇÃO MANUAL DE VALAS. AF_03/2016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</si>
  <si>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</si>
  <si>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</si>
  <si>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</si>
  <si>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</si>
  <si>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</si>
  <si>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REATERRO MANUAL DE VALAS COM COMPACTAÇÃO MECANIZADA. AF_04/2016</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</si>
  <si>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</si>
  <si>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</si>
  <si>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</si>
  <si>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</si>
  <si>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</si>
  <si>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</si>
  <si>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PAVIMENTADA ( PARA DISTÂNCIAS SUPERIORES A 4 KM)</t>
  </si>
  <si>
    <t>REGULARIZACAO E COMPACTACAO DE SUBLEITO ATE 20 CM DE ESPESSURA</t>
  </si>
  <si>
    <t>EXECUÇÃO DE VIA EM PISO INTERTRAVADO, COM BLOCO RETANGULAR COLORIDO DE 20 X 10 CM, ESPESSURA 8 CM. AF_12/2015</t>
  </si>
  <si>
    <t>EMASSAMENTO COM MASSA A OLEO, UMA DEMAO</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</si>
  <si>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</si>
  <si>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</si>
  <si>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</si>
  <si>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</si>
  <si>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</si>
  <si>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EXECUÇÃO DE PASSEIO (CALÇADA) OU PISO DE CONCRETO COM CONCRETO MOLDADO IN LOCO, USINADO, ACABAMENTO CONVENCIONAL, NÃO ARMADO. AF_07/2016</t>
  </si>
  <si>
    <t>RODAPE BORRACHA LISO, ALTURA = 7CM, ESPESSURA = 2 MM, PARA ARGAMASSA</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</si>
  <si>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</si>
  <si>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</si>
  <si>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</si>
  <si>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</si>
  <si>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</si>
  <si>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</si>
  <si>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</si>
  <si>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</si>
  <si>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</si>
  <si>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</si>
  <si>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</si>
  <si>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</si>
  <si>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</si>
  <si>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</si>
  <si>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</si>
  <si>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</si>
  <si>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</si>
  <si>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</si>
  <si>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</si>
  <si>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</si>
  <si>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</si>
  <si>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</si>
  <si>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PLANTIO DE ARVORE, ALTURA DE 1,00M, EM CAVAS DE 80X80X80CM</t>
  </si>
  <si>
    <t>FERRAMENTAS (ENCARGOS COMPLEMENTARES) - HORISTA</t>
  </si>
  <si>
    <t>EPI (ENCARGOS COMPLEMENTARES) - HORISTA</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</si>
  <si>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</si>
  <si>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</si>
  <si>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</si>
  <si>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</si>
  <si>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</si>
  <si>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</si>
  <si>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</si>
  <si>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!EM PROCESSO DE DESATIVACAO! CAIXA P/ MEDICAO DE DEMANDA E ENERGIA REATIVA EM CHAPA 18 ESTAMPADA , PADRAO DE CONCESSIONARIA LOCAL</t>
  </si>
  <si>
    <t>!EM PROCESSO DE DESATIVACAO! ESCAVADEIRA DRAGA DE ARRASTE, CAP. 3/4 JC 140HP (INCL MANUTENCAO/OPERACAO)</t>
  </si>
  <si>
    <t>ACIDO MURIATICO, DILUICAO 10% A 12% PARA USO EM LIMPEZA</t>
  </si>
  <si>
    <t>ADAPTADOR PVC PARA SIFAO METALICO, SOLDAVEL, COM ANEL BORRACHA (JE), 40 MM X 1 1/2"</t>
  </si>
  <si>
    <t>ADAPTADOR PVC PARA SIFAO, ROSCAVEL, 40 MM X 1 1/4"</t>
  </si>
  <si>
    <t>ADAPTADOR PVC, ROSCAVEL, PARA VALVULA PIA OU LAVATORIO, 40 MM</t>
  </si>
  <si>
    <t>ADAPTADOR, CPVC, SOLDAVEL, 15 MM, PARA AGUA QUENTE</t>
  </si>
  <si>
    <t>ADAPTADOR, CPVC, SOLDAVEL, 22 MM, PARA AGUA QUENTE</t>
  </si>
  <si>
    <t>ADESIVO ACRILICO/COLA DE CONTATO</t>
  </si>
  <si>
    <t>ADITIVO ADESIVO LIQUIDO PARA ARGAMASSAS DE REVESTIMENTOS CIMENTICIOS</t>
  </si>
  <si>
    <t>AGUA SANITARIA</t>
  </si>
  <si>
    <t>AJUDANTE DE ARMADOR (MENSALISTA)</t>
  </si>
  <si>
    <t>AJUDANTE DE ELETRICISTA</t>
  </si>
  <si>
    <t>AJUDANTE DE ELETRICISTA (MENSALISTA)</t>
  </si>
  <si>
    <t>AJUDANTE DE ESTRUTURAS METALICAS (MENSALISTA)</t>
  </si>
  <si>
    <t>AJUDANTE DE OPERACAO EM GERAL (MENSALISTA)</t>
  </si>
  <si>
    <t>AJUDANTE DE PINTOR (MENSALISTA)</t>
  </si>
  <si>
    <t>AJUDANTE DE SERRALHEIRO</t>
  </si>
  <si>
    <t>AJUDANTE DE SERRALHEIRO (MENSALISTA)</t>
  </si>
  <si>
    <t>AJUDANTE ESPECIALIZADO (MENSALISTA)</t>
  </si>
  <si>
    <t>ALCA PREFORMADA DE DISTRIBUICAO, EM ACO GALVANIZADO, PARA CABO DE ALUMINIO DIAMETRO 16 A 25 MM</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</si>
  <si>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</si>
  <si>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</si>
  <si>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</si>
  <si>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</si>
  <si>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</si>
  <si>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</si>
  <si>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(ENCARGOS COMPLEMENTARES) (COLETADO CAIXA)</t>
  </si>
  <si>
    <t>ALIMENTACAO - MENSALISTA (ENCARGOS COMPLEMENTARES) (COLETADO CAIXA)</t>
  </si>
  <si>
    <t>ALISADORA DE CONCRETO COM MOTOR A GASOLINA DE 5,5 HP, PESO COM MOTOR DE 78 KG, 4 PAS</t>
  </si>
  <si>
    <t>ALMOXARIFE (MENSALISTA)</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</si>
  <si>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</si>
  <si>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</si>
  <si>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</si>
  <si>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</si>
  <si>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</si>
  <si>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</si>
  <si>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</si>
  <si>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</si>
  <si>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APARELHO DE APOIO DE NEOPRENE FRETADO, 60 X 45 X 7,6 CM, COM FRETAGEM DE ACO DE 4 MM INTERCALADAS COM ELASTOMERO DE 11 MM E REVESTIMENTO FINAL COM ELASTOMERO DE 6 MM</t>
  </si>
  <si>
    <t>APARELHO DE APOIO DE NEOPRENE SIMPLES/ NAO FRETADO, 100 X 100 CM, ESPESSURA 6,3 MM</t>
  </si>
  <si>
    <t>APONTADOR OU APROPRIADOR (MENSALISTA)</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</si>
  <si>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</si>
  <si>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</si>
  <si>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</si>
  <si>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</si>
  <si>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</si>
  <si>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</si>
  <si>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</si>
  <si>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</si>
  <si>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</si>
  <si>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</si>
  <si>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QUENTE/FRIO SPLIT PISO-TETO 24000 BTU/H</t>
  </si>
  <si>
    <t>ARAME RECOZIDO 16 BWG, 1,60 MM (0,016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</si>
  <si>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</si>
  <si>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</si>
  <si>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</si>
  <si>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</si>
  <si>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</si>
  <si>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</si>
  <si>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POLIMERICA IMPERMEABILIZANTE SEMIFLEXIVEL, BICOMPONENTE (MEMBRANA IMPERMEABILIZANTE ACRILICA)</t>
  </si>
  <si>
    <t>ARMADOR (MENSALISTA)</t>
  </si>
  <si>
    <t>ARQUITETO JUNIOR (MENSALISTA)</t>
  </si>
  <si>
    <t>ARQUITETO PAISAGISTA (MENSALISTA)</t>
  </si>
  <si>
    <t>ARQUITETO PLENO (MENSALISTA)</t>
  </si>
  <si>
    <t>ARQUITETO SENIOR (MENSALISTA)</t>
  </si>
  <si>
    <t>ASFALTO DILUIDO DE PETROLEO CM-30 (COLETADO CAIXA NA ANP ACRESCIDO DE ICMS)</t>
  </si>
  <si>
    <t>AUXILIAR  DE ALMOXARIFE</t>
  </si>
  <si>
    <t>AUXILIAR DE ALMOXARIFE (MENSALISTA)</t>
  </si>
  <si>
    <t>AUXILIAR DE AZULEJISTA (MENSALISTA)</t>
  </si>
  <si>
    <t>AUXILIAR DE CARPINTEIRO</t>
  </si>
  <si>
    <t>AUXILIAR DE ENCANADOR OU BOMBEIRO HIDRAULICO (MENSALISTA)</t>
  </si>
  <si>
    <t>AUXILIAR DE ESCRITORIO (MENSALISTA)</t>
  </si>
  <si>
    <t>AUXILIAR DE LABORATORISTA DE SOLOS E CONCRETO</t>
  </si>
  <si>
    <t>AUXILIAR DE LABORATORISTA DE SOLOS E DE CONCRETO (MENSALISTA)</t>
  </si>
  <si>
    <t>AUXILIAR DE MECANICO (MENSALISTA)</t>
  </si>
  <si>
    <t>AUXILIAR DE PEDREIRO (MENSALISTA)</t>
  </si>
  <si>
    <t>AUXILIAR DE SERVICOS GERAIS (MENSALISTA)</t>
  </si>
  <si>
    <t>AUXILIAR DE TOPOGRAFO (MENSALISTA)</t>
  </si>
  <si>
    <t>AUXILIAR TECNICO / ASSISTENTE DE ENGENHARIA (MENSALISTA)</t>
  </si>
  <si>
    <t>AZULEJISTA OU LADRILHEIRO (MENSALISTA)</t>
  </si>
  <si>
    <t>BANDEJA DE PINTURA PARA ROLO 23 CM</t>
  </si>
  <si>
    <t>BARRA DE APOIO LAVATORIO DE CANTO, EM ACO INOX POLIDO, DIAMETRO MINIMO 3 CM.</t>
  </si>
  <si>
    <t>BARRA DE APOIO LAVATORIO, EM ACO INOX POLIDO, *40 X 50*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</si>
  <si>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</si>
  <si>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</si>
  <si>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</si>
  <si>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</si>
  <si>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</si>
  <si>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</si>
  <si>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</si>
  <si>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</si>
  <si>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</si>
  <si>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</si>
  <si>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</si>
  <si>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</si>
  <si>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</si>
  <si>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</si>
  <si>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</si>
  <si>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</si>
  <si>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PORTAL/ADUELA/ MARCO MACICO, E= *3* CM, L= *15* CM, *60 CM A 120* CM  X *210* CM,  EM CEDRINHO/ ANGELIM COMERCIAL/  EUCALIPTO/ CURUPIXA/ PEROBA/ CUMARU OU EQUIVALENTE DA REGIAO (NAO INCLUI ALIZARES)</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</si>
  <si>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</si>
  <si>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</si>
  <si>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DIESEL POTENCIA 10 CV, COM CARREGADOR</t>
  </si>
  <si>
    <t>BLASTER, DINAMITADOR OU CABO DE FOGO (MENSALISTA)</t>
  </si>
  <si>
    <t>BLOCO DE ESPUMA MULTIUSO *23 X 13 X 8* CM</t>
  </si>
  <si>
    <t>BLOCO VEDACAO CONCRETO CELULAR AUTOCLAVADO 10 X 30 X 60 CM (E X A X C)</t>
  </si>
  <si>
    <t>BLOCO VEDACAO CONCRETO CELULAR AUTOCLAVADO 15 X 30 X 60 CM (E X A X C)</t>
  </si>
  <si>
    <t>BOLSA DE LONA PARA FERRAMENTAS *50 X 35 X 25* CM</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</si>
  <si>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</si>
  <si>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</si>
  <si>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</si>
  <si>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6 POLEGADAS, ELETRICA, TRIFASICA, POTENCIA 3,45 HP, 5 ESTAGIOS, BOCAL DE DESCARGA DIAMETRO DE 2 POLEGADAS, HM/Q = 68,5 M / 6,12 M3/H A 39,5 M / 14,04 M3/H</t>
  </si>
  <si>
    <t>BORBOLETA EM LATAO FUNDIDO CROMADO, PARA TRAVAR JANELA TIPO GUILHOTINA</t>
  </si>
  <si>
    <t>BORBOLETA EM ZAMAC CROMADO, PARA TRAVAR JANELA TIPO GUILHOTINA</t>
  </si>
  <si>
    <t>BRACO OU HASTE COM CANOPLA PLASTICA, 1/2 ", PARA CHUVEIRO ELETRICO</t>
  </si>
  <si>
    <t>BRACO OU HASTE COM CANOPLA PLASTICA, 1/2 ", PARA CHUVEIRO SIMPLES</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</si>
  <si>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</si>
  <si>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</si>
  <si>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</si>
  <si>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</si>
  <si>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</si>
  <si>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</si>
  <si>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</si>
  <si>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</si>
  <si>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</si>
  <si>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REDUCAO DE FERRO GALVANIZADO, COM ROSCA BSP, DE 1 1/2" X 1/2"</t>
  </si>
  <si>
    <t>BUCHA DE REDUCAO DE FERRO GALVANIZADO, COM ROSCA BSP, DE 1 1/4" X 1/2"</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</si>
  <si>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</si>
  <si>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</si>
  <si>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</si>
  <si>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</si>
  <si>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PVC, LONGA, SERIE R, DN 50 X 40 MM, PARA ESGOTO PREDIAL</t>
  </si>
  <si>
    <t>CABECEIRA DIREITA OU ESQUERDA, PVC, PARA CALHA PLUVIAL, DIAMETRO ENTRE 119 E 170 MM, PARA DRENAGEM PREDIAL</t>
  </si>
  <si>
    <t>CABO DE COBRE RIGIDO, CLASSE 2, ISOLACAO EM PVC, ANTI-CHAMA BWF-B, 1 CONDUTOR, 450/750 V, DIAMETRO 120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</si>
  <si>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</si>
  <si>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</si>
  <si>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</si>
  <si>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</si>
  <si>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</si>
  <si>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</si>
  <si>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</si>
  <si>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</si>
  <si>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</si>
  <si>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</si>
  <si>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</si>
  <si>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</si>
  <si>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</si>
  <si>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</si>
  <si>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</si>
  <si>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</si>
  <si>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</si>
  <si>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</si>
  <si>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</si>
  <si>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</si>
  <si>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</si>
  <si>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</si>
  <si>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</si>
  <si>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</si>
  <si>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</si>
  <si>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</si>
  <si>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</si>
  <si>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</si>
  <si>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</si>
  <si>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</si>
  <si>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</si>
  <si>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</si>
  <si>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</si>
  <si>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</si>
  <si>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</si>
  <si>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</si>
  <si>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</si>
  <si>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</si>
  <si>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</si>
  <si>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</si>
  <si>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</si>
  <si>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</si>
  <si>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</si>
  <si>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</si>
  <si>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</si>
  <si>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</si>
  <si>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</si>
  <si>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</si>
  <si>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</si>
  <si>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</si>
  <si>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</si>
  <si>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</si>
  <si>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</si>
  <si>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</si>
  <si>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</si>
  <si>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</si>
  <si>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</si>
  <si>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</si>
  <si>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</si>
  <si>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</si>
  <si>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</si>
  <si>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</si>
  <si>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</si>
  <si>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</si>
  <si>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</si>
  <si>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</si>
  <si>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</si>
  <si>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</si>
  <si>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</si>
  <si>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</si>
  <si>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</si>
  <si>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</si>
  <si>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</si>
  <si>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</si>
  <si>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</si>
  <si>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</si>
  <si>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</si>
  <si>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</si>
  <si>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</si>
  <si>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</si>
  <si>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</si>
  <si>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</si>
  <si>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</si>
  <si>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</si>
  <si>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</si>
  <si>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</si>
  <si>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</si>
  <si>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</si>
  <si>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</si>
  <si>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</si>
  <si>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</si>
  <si>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</si>
  <si>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</si>
  <si>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</si>
  <si>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</si>
  <si>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</si>
  <si>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</si>
  <si>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</si>
  <si>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</si>
  <si>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</si>
  <si>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</si>
  <si>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</si>
  <si>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</si>
  <si>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</si>
  <si>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</si>
  <si>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</si>
  <si>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</si>
  <si>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</si>
  <si>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</si>
  <si>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</si>
  <si>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</si>
  <si>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</si>
  <si>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</si>
  <si>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</si>
  <si>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</si>
  <si>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</si>
  <si>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</si>
  <si>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</si>
  <si>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</si>
  <si>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</si>
  <si>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</si>
  <si>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</si>
  <si>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</si>
  <si>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</si>
  <si>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</si>
  <si>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</si>
  <si>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</si>
  <si>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</si>
  <si>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</si>
  <si>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</si>
  <si>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CALAFETADOR / CALAFATE</t>
  </si>
  <si>
    <t>CALAFETADOR / CALAFATE (MENSALISTA)</t>
  </si>
  <si>
    <t>CALCETEIRO  (MENSALISTA)</t>
  </si>
  <si>
    <t>CALHA QUADRADA DE CHAPA DE ACO GALVANIZADA NUM 24, CORTE 100 CM (COLETADO CAIXA)</t>
  </si>
  <si>
    <t>CALHA QUADRADA DE CHAPA DE ACO GALVANIZADA NUM 24, CORTE 33 CM (COLETADO CAIXA)</t>
  </si>
  <si>
    <t>CALHA QUADRADA DE CHAPA DE ACO GALVANIZADA NUM 24, CORTE 50 CM (COLETADO CAIXA)</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</si>
  <si>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</si>
  <si>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</si>
  <si>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</si>
  <si>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</si>
  <si>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</si>
  <si>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</si>
  <si>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CAMPAINHA ALTA POTENCIA 110V / 220V, DIAMETRO 150 MM</t>
  </si>
  <si>
    <t>CAMPAINHA CIGARRA 127 V / 220 V (APENAS MODULO)</t>
  </si>
  <si>
    <t>CAMPAINHA CIGARRA 127 V / 220 V, CONJUNTO MONTADO PARA EMBUTIR 4" X 2" (PLACA + SUPORTE + MODULO)</t>
  </si>
  <si>
    <t>CANOPLA ACABAMENTO CROMADO PARA INSTALACAO DE SPRINKLER, SOB FORRO, 15 MM</t>
  </si>
  <si>
    <t>CANTONEIRA ACO ABAS IGUAIS (QUALQUER BITOLA), ESPESSURA ENTRE 1/8" E 1/4"</t>
  </si>
  <si>
    <t>CANTONEIRA ALUMINIO ABAS DESIGUAIS 1" X 3/4 ", E = 1/8 "</t>
  </si>
  <si>
    <t>CANTONEIRA ALUMINIO ABAS DESIGUAIS 2 1/2" X 1/2 ", E = 3/16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</si>
  <si>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</si>
  <si>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</si>
  <si>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</si>
  <si>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</si>
  <si>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</si>
  <si>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</si>
  <si>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</si>
  <si>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</si>
  <si>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</si>
  <si>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</si>
  <si>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</si>
  <si>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</si>
  <si>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</si>
  <si>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</si>
  <si>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</si>
  <si>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</si>
  <si>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</si>
  <si>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</si>
  <si>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</si>
  <si>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</si>
  <si>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</si>
  <si>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</si>
  <si>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CARPINTEIRO AUXILIAR (MENSALISTA)</t>
  </si>
  <si>
    <t>CARPINTEIRO DE ESQUADRIAS</t>
  </si>
  <si>
    <t>CARPINTEIRO DE ESQUADRIAS (MENSALISTA)</t>
  </si>
  <si>
    <t>CARPINTEIRO DE FORMAS (MENSALISTA)</t>
  </si>
  <si>
    <t>CARRANCA PARA JANELA VENEZIANA DE ABRIR, EM LATAO CROMADO, SIMPLES, PARA APARAFUSAR NA PAREDE</t>
  </si>
  <si>
    <t>CARRINHO DE MAO DE ACO CAPACIDADE 50 A 60 L, PNEU COM CAMARA</t>
  </si>
  <si>
    <t>CARVAO ANTRACITO PARA FILTRO, GRAO VARIANDO DE 0,8 ATE 1,1 MM, COEFICIENTE DE UNIFORMIDADE MENOR QUE 1,7 MM</t>
  </si>
  <si>
    <t>CAVOUQUEIRO OU OPERADOR DE PERFURATRIZ / ROMPEDOR</t>
  </si>
  <si>
    <t>CAVOUQUEIRO OU OPERADOR DE PERFURATRIZ / ROMPEDOR (MENSALISTA)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</si>
  <si>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</si>
  <si>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</si>
  <si>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</si>
  <si>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GROSSA, SAE 1020, BITOLA 1/4", E = 6,35 MM (49,85 KG/M2)</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</si>
  <si>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</si>
  <si>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</si>
  <si>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</si>
  <si>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</si>
  <si>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</si>
  <si>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</si>
  <si>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RIGIDA DE FIBRAS DE MADEIRA PRENSADA A QUENTE, LISA, DE *1,22 X 2,44* M,  E = 2,5 MM</t>
  </si>
  <si>
    <t>CIMENTO ASFALTICO DE PETROLEO A GRANEL (CAP) 30/45 (COLETADO CAIXA NA ANP ACRESCIDO DE ICMS)</t>
  </si>
  <si>
    <t>CIMENTO ASFALTICO DE PETROLEO A GRANEL (CAP) 50/70 (COLETADO CAIXA NA ANP ACRESCIDO DE ICMS)</t>
  </si>
  <si>
    <t>COLA BRANCA BASE PVA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</si>
  <si>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</si>
  <si>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</si>
  <si>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</si>
  <si>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</si>
  <si>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</si>
  <si>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</si>
  <si>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</si>
  <si>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</si>
  <si>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</si>
  <si>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</si>
  <si>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</si>
  <si>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</si>
  <si>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</si>
  <si>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</si>
  <si>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</si>
  <si>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</si>
  <si>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</si>
  <si>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</si>
  <si>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</si>
  <si>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</si>
  <si>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</si>
  <si>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</si>
  <si>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</si>
  <si>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</si>
  <si>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</si>
  <si>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</si>
  <si>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</si>
  <si>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</si>
  <si>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</si>
  <si>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</si>
  <si>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</si>
  <si>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</si>
  <si>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</si>
  <si>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</si>
  <si>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CONE DE SINALIZACAO EM PVC FLEXIVEL, H = 70 / 76 CM (NBR 15071)</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</si>
  <si>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</si>
  <si>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</si>
  <si>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</si>
  <si>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</si>
  <si>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</si>
  <si>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</si>
  <si>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CONJUNTO DE FECHADURA DE SOBREPOR EM FERRO PINTADO, SEM MACANETA, COM CHAVE GRANDE (SEM CILINDRO) - TIPO CAIXAO - COMPLETA</t>
  </si>
  <si>
    <t>CONJUNTO DE FERRAGENS PIVO, PARA PORTA PIVOTANTE DE ATE 100 KG, REGULAVEL COM ESFERA , CROMADO - SUPERIOR E INFERIOR - COMPLETO</t>
  </si>
  <si>
    <t>CONJUNTO MONTADO ESTOPIM COM ESPOLETA COMUM NUMERO 8, COM CABECA ACENDEDORA, 1,5 M</t>
  </si>
  <si>
    <t>CONTAINER ALMOXARIFADO, DE *2,40* X *6,00* M, PADRAO SIMPLES, SEM REVESTIMENTO E SEM DIVISORIAS INTERNOS E SEM SANITARIO, PARA USO EM CANTEIRO DE OBRAS</t>
  </si>
  <si>
    <t>COORDENADOR / GERENTE DE OBRA (MENSALISTA)</t>
  </si>
  <si>
    <t>COORDENADOR/GERENTE DE OBRA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</si>
  <si>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</si>
  <si>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</si>
  <si>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</si>
  <si>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</si>
  <si>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</si>
  <si>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</si>
  <si>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</si>
  <si>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</si>
  <si>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</si>
  <si>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</si>
  <si>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</si>
  <si>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</si>
  <si>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</si>
  <si>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</si>
  <si>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</si>
  <si>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</si>
  <si>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</si>
  <si>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</si>
  <si>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</si>
  <si>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</si>
  <si>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EUCALIPTO TRATADO, OU EQUIVALENTE DA REGIAO, *2,4* M, SECAO *9 X 11,5* CM</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</si>
  <si>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</si>
  <si>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</si>
  <si>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</si>
  <si>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</si>
  <si>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</si>
  <si>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PARA TELHA DE CONCRETO, PARA 2 AGUAS DE TELHADO, COR CINZA, RENDIMENTO DE *3* TELHAS/M (COLETADO CAIXA)</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</si>
  <si>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</si>
  <si>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</si>
  <si>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</si>
  <si>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</si>
  <si>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</si>
  <si>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</si>
  <si>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</si>
  <si>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</si>
  <si>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</si>
  <si>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</si>
  <si>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</si>
  <si>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</si>
  <si>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</si>
  <si>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</si>
  <si>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</si>
  <si>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</si>
  <si>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</si>
  <si>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</si>
  <si>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</si>
  <si>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</si>
  <si>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</si>
  <si>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</si>
  <si>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90 GRAUS DE FERRO GALVANIZADO, COM ROSCA BSP FEMEA, DE 1 1/2"</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</si>
  <si>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</si>
  <si>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</si>
  <si>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</si>
  <si>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</si>
  <si>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</si>
  <si>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</si>
  <si>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</si>
  <si>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</si>
  <si>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</si>
  <si>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</si>
  <si>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</si>
  <si>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</si>
  <si>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DESEMPENADEIRA DE ACO DENTADA 12 X *25* CM, DENTES 8 X 8 MM, CABO FECHADO DE MADEIRA</t>
  </si>
  <si>
    <t>DESEMPENADEIRA DE ACO LISA 12 X *25* CM COM CABO FECHADO DE MADEIRA</t>
  </si>
  <si>
    <t>DESEMPENADEIRA PLASTICA LISA *14 X 27* CM</t>
  </si>
  <si>
    <t>DESENHISTA COPISTA (MENSALISTA)</t>
  </si>
  <si>
    <t>DESENHISTA DETALHISTA (MENSALISTA)</t>
  </si>
  <si>
    <t>DESENHISTA PROJETISTA (MENSALISTA)</t>
  </si>
  <si>
    <t>DESENHISTA TECNICO AUXILIAR (MENSALISTA)</t>
  </si>
  <si>
    <t>DETERGENTE AMONIACO (AMONIA DILUIDA)</t>
  </si>
  <si>
    <t>DISJUNTOR TIPO NEMA, BIPOLAR 10  ATE  50 A, TENSAO MAXIMA 415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</si>
  <si>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</si>
  <si>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</si>
  <si>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</si>
  <si>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</si>
  <si>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</si>
  <si>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</si>
  <si>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</si>
  <si>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</si>
  <si>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</si>
  <si>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</si>
  <si>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</si>
  <si>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</si>
  <si>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</si>
  <si>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</si>
  <si>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</si>
  <si>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</si>
  <si>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</si>
  <si>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</si>
  <si>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</si>
  <si>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</si>
  <si>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</si>
  <si>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</si>
  <si>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</si>
  <si>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</si>
  <si>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</si>
  <si>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</si>
  <si>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</si>
  <si>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</si>
  <si>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</si>
  <si>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</si>
  <si>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</si>
  <si>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</si>
  <si>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</si>
  <si>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</si>
  <si>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</si>
  <si>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</si>
  <si>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</si>
  <si>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</si>
  <si>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</si>
  <si>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</si>
  <si>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</si>
  <si>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</si>
  <si>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</si>
  <si>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</si>
  <si>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</si>
  <si>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</si>
  <si>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</si>
  <si>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</si>
  <si>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</si>
  <si>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</si>
  <si>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</si>
  <si>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</si>
  <si>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</si>
  <si>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</si>
  <si>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</si>
  <si>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</si>
  <si>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</si>
  <si>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</si>
  <si>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</si>
  <si>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</si>
  <si>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</si>
  <si>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</si>
  <si>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</si>
  <si>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</si>
  <si>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</si>
  <si>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</si>
  <si>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</si>
  <si>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</si>
  <si>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</si>
  <si>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</si>
  <si>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</si>
  <si>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</si>
  <si>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</si>
  <si>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</si>
  <si>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</si>
  <si>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</si>
  <si>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ELETROTECNICO (MENSALISTA)</t>
  </si>
  <si>
    <t>ELEVADOR DE CARGA A CABO, CABINE SEMI FECHADA 2,0 X 1,5 X 2,0 M, CAPACIDADE DE CARGA 1000 KG, TORRE  2,38 X 2,21 X 15 M, GUINCHO DE EMBREAGEM, FREIO DE SEGURANCA, LIMITADOR DE VELOCIDADE E CANCELA</t>
  </si>
  <si>
    <t>EMULSAO ASFALTICA CATIONICA RL-1C PARA USO EM PAVIMENTACAO ASFALTICA (COLETADO CAIXA NA ANP ACRESCIDO DE ICMS)</t>
  </si>
  <si>
    <t>EMULSAO ASFALTICA CATIONICA RM-1C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</si>
  <si>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</si>
  <si>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</si>
  <si>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</si>
  <si>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</si>
  <si>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</si>
  <si>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</si>
  <si>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</si>
  <si>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</si>
  <si>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</si>
  <si>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 (MENSALISTA)</t>
  </si>
  <si>
    <t>ENGENHEIRO CIVIL DE OBRA JUNIOR (MENSALISTA)</t>
  </si>
  <si>
    <t>ENGENHEIRO CIVIL DE OBRA PLENO (MENSALISTA)</t>
  </si>
  <si>
    <t>ENGENHEIRO CIVIL DE OBRA SENIOR (MENSALISTA)</t>
  </si>
  <si>
    <t>ENGENHEIRO CIVIL JUNIOR (MENSALISTA)</t>
  </si>
  <si>
    <t>ENGENHEIRO CIVIL PLENO (MENSALISTA)</t>
  </si>
  <si>
    <t>ENGENHEIRO CIVIL SENIOR (MENSALISTA)</t>
  </si>
  <si>
    <t>ENGENHEIRO ELETRICISTA (MENSALISTA)</t>
  </si>
  <si>
    <t>ENGENHEIRO SANITARISTA (MENSALISTA)</t>
  </si>
  <si>
    <t>ENXADA ESTREITA *25 X 23* CM COM CABO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</si>
  <si>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</si>
  <si>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</si>
  <si>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</si>
  <si>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</si>
  <si>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</si>
  <si>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</si>
  <si>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ESMERILHADEIRA ANGULAR ELETRICA, DIAMETRO DO DISCO 7 '' (180 MM), ROTACAO 8500 RPM, POTENCIA 2400 W</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</si>
  <si>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</si>
  <si>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</si>
  <si>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</si>
  <si>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</si>
  <si>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</si>
  <si>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</si>
  <si>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</si>
  <si>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</si>
  <si>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</si>
  <si>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</si>
  <si>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</si>
  <si>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</si>
  <si>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</si>
  <si>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</si>
  <si>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</si>
  <si>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</si>
  <si>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</si>
  <si>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</si>
  <si>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</si>
  <si>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</si>
  <si>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ESTUCADOR (MENSALISTA)</t>
  </si>
  <si>
    <t>EXAMES - HORISTA (ENCARGOS COMPLEMENTARES) (COLETADO CAIXA)</t>
  </si>
  <si>
    <t>EXTENSAO DE SOLDA 201 ACETILENO, E = *1,5 A 2,5* MM</t>
  </si>
  <si>
    <t>EXTENSAO DE SOLDA 201 GLP, E = *2,5 A 4,0* MM</t>
  </si>
  <si>
    <t>FAIXA / FILETE / LISTELO EM CERAMICA, DECORADA, *8 X 30* CM (L X C)</t>
  </si>
  <si>
    <t>FAIXA / FILETE / LISTELO EM CERAMICA, LISO OU CORDAO, BRANCO, *2 X 30* CM (L X C)</t>
  </si>
  <si>
    <t>FECHADURA DE EMBUTIR PARA PORTA EXTERNA / ENTRADA, MAQUINA 55 MM, COM CILINDRO, MACANETA ALAVANCA E ESPELHO EM METAL CROMADO - NIVEL SEGURANCA MEDIO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</si>
  <si>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</si>
  <si>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</si>
  <si>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</si>
  <si>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</si>
  <si>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</si>
  <si>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</si>
  <si>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</si>
  <si>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</si>
  <si>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</si>
  <si>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</si>
  <si>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</si>
  <si>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</si>
  <si>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</si>
  <si>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FILME DE POLIPROPILENO,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</si>
  <si>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</si>
  <si>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</si>
  <si>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</si>
  <si>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ORGANICO COMPOSTO, CLASSE 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</si>
  <si>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</si>
  <si>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</si>
  <si>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</si>
  <si>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</si>
  <si>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</si>
  <si>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INTERNO (FI) EM COBRE ESTANHADO, ISOLACAO EM PVC ANTICHAMA, 2 CONDUTORES DE 0,6 MM (NBR 9115:2005)</t>
  </si>
  <si>
    <t>FITA ACO INOX PARA CINTAR POSTE, L = 19 MM, E = 0,5 MM (ROLO DE 30M)</t>
  </si>
  <si>
    <t>FITA ADESIVA ANTICORROSIVA DE PVC FLEXIVEL, COR PRETA, PARA PROTECAO TUBULACAO, 50 MM X 30 M (L X C), E= *0,25* MM</t>
  </si>
  <si>
    <t>FITA CREPE ROLO DE 25 MM X 50 M</t>
  </si>
  <si>
    <t>FLANGE PVC, ROSCAVEL SEXTAVADO SEM FUROS 3/4"</t>
  </si>
  <si>
    <t>FLANGE PVC, ROSCAVEL, SEXTAVADO, SEM FUROS, 1/2"</t>
  </si>
  <si>
    <t>FLANGE PVC, ROSCAVEL, SEXTAVADO, SEM FUROS, 1"</t>
  </si>
  <si>
    <t>FORRO COMPOSTO POR PAINEIS DE LA DE VIDRO, REVESTIDOS EM PVC MICROPERFURADO, DE *1250 X 625* MM, ESPESSURA 15 MM (COM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</si>
  <si>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</si>
  <si>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</si>
  <si>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</si>
  <si>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</si>
  <si>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FUNDO ANTICORROSIVO PARA METAIS FERROSOS (ZARCAO)</t>
  </si>
  <si>
    <t>FUNDO PREPARADOR ACRILICO BASE AGUA</t>
  </si>
  <si>
    <t>FUSIVEL NH *36* A 80 AMPERES, TAMANHO 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</si>
  <si>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</si>
  <si>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</si>
  <si>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</si>
  <si>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</si>
  <si>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</si>
  <si>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</si>
  <si>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</si>
  <si>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</si>
  <si>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MANTA (COLCHAO) MALHA HEXAGONAL 6 X 8 CM (ZN/AL), FIO  2,0 MM, DIMENSOES 4,0 X 2,0 X 0,23 M (C X L X A)</t>
  </si>
  <si>
    <t>GABIAO MANTA (COLCHAO) MALHA HEXAGONAL 8 X 10 CM (ZN/AL), FIO 2,0 MM, DIMENSOES 4,0 X 2,0 X 0,3 M (C X L X A)</t>
  </si>
  <si>
    <t>GABIAO MANTA (COLCHAO) MALHA HEXAGONAL 8 X 10 CM (ZN/AL), FIO 2,2 A 2,4 MM, DIMENSOES 4,0 X 2,0 X 0,3 M (C X L X A)</t>
  </si>
  <si>
    <t>GABIAO TIPO CAIXA MALHA HEXAGONAL 8 X 10 CM (ZN/AL + PVC),  FIO 2,4 MM, DIMENSOES 2,0 X 1,0 X 1,0 M (C X L X A)</t>
  </si>
  <si>
    <t>GABIAO TIPO CAIXA MALHA HEXAGONAL 8 X 10 CM (ZN/AL), FIO 2,7 MM, DIMENSOES 2,0 X 1,0 X 1,0 M (C X L X A)</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</si>
  <si>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</si>
  <si>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</si>
  <si>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</si>
  <si>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</si>
  <si>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</si>
  <si>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PARA SOLO REFORCADO, MALHA HEXAGONAL DE DUPLA TORCAO 8 X 10 CM (ZN/ AL + PVC), FIO 2,7 MM, DIMENSOES 4,0 X 2,0 X 0,6 M, COM INCLINACAO DE 70 GRAUS</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</si>
  <si>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</si>
  <si>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</si>
  <si>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</si>
  <si>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</si>
  <si>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0,5 M (C X L X A)</t>
  </si>
  <si>
    <t>GABIAO TIPO CAIXA, MALHA HEXAGONAL 8 X 10 CM (ZN/AL), FIO DE 2,7 MM, DIMENSOES 5,0 X 1,0 X 1,0 M (C X L X A)</t>
  </si>
  <si>
    <t>GANCHO L COM ROSCA PARA FIXAR TELHA EM MADEIRA 5/16" X 350 MM (COLETADO CAIXA)</t>
  </si>
  <si>
    <t>GERADOR PORTATIL MONOFASICO, POTENCIA 5500 VA, MOTOR A GASOLINA, POTENCIA DO MOTOR 13 CV</t>
  </si>
  <si>
    <t>GESSEIRO (MENSALISTA)</t>
  </si>
  <si>
    <t>GESSO EM PO PARA REVESTIMENTOS/MOLDURAS/SANCAS</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</si>
  <si>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</si>
  <si>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</si>
  <si>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</si>
  <si>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GRADIL *1320 X 2170* MM (A X L) EM BARRA DE ACO CHATA *25 MM X 2* MM, ENTRELACADA COM BARRA ACO REDONDA *5* MM, MALHA *65 X 132* MM, GALVANIZADO E PINTURA ELETROSTATICA, COR PRETO</t>
  </si>
  <si>
    <t>GRAMA ESMERALDA OU SAO CARLOS OU CURITIBANA, EM PLACAS, SEM PLANTIO</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</si>
  <si>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</si>
  <si>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</si>
  <si>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</si>
  <si>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</si>
  <si>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GRUPO GERADOR DIESEL, SEM CARENAGEM, POTENCIA STANDART ENTRE 80 E 90 KVA, VELOCIDADE DE 1800 RPM, FREQUENCIA DE 60 HZ</t>
  </si>
  <si>
    <t>GUARNICAO/MOLDURA DE ACABAMENTO PARA ESQUADRIA DE ALUMINIO ANODIZADO NATURAL, PARA 1 FACE (COLETADO CAIXA)</t>
  </si>
  <si>
    <t>GUINCHO DE ALAVANCA MANUAL, CAPACIDADE DE 1,6 T, COM 20 M DE CABO DE ACO (AQUISICAO)</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</si>
  <si>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</si>
  <si>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</si>
  <si>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</si>
  <si>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</si>
  <si>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</si>
  <si>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</si>
  <si>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</si>
  <si>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</si>
  <si>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</si>
  <si>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</si>
  <si>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</si>
  <si>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</si>
  <si>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</si>
  <si>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</si>
  <si>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</si>
  <si>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</si>
  <si>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</si>
  <si>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</si>
  <si>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IMPERMEABILIZADOR (MENSALISTA)</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</si>
  <si>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</si>
  <si>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</si>
  <si>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</si>
  <si>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</si>
  <si>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</si>
  <si>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</si>
  <si>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</si>
  <si>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</si>
  <si>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</si>
  <si>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</si>
  <si>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</si>
  <si>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</si>
  <si>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</si>
  <si>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</si>
  <si>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</si>
  <si>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</si>
  <si>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</si>
  <si>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JANELA ALUMINIO DE CORRER 1,20 X 1,20 M (AXL) COM 2 FOLHAS DE VIDRO INCLUSO GUARNICAO.</t>
  </si>
  <si>
    <t>JANELA ALUMINIO DE CORRER 1,20 X 1,50 M (AXL) COM 2 FOLHAS DE VIDRO INCLUSO GUARNICAO.</t>
  </si>
  <si>
    <t>JANELA ALUMINIO MAXIM AR, SERIE 25, 90 X 110CM (INCLUSO GUARNICAO E VIDRO FANTASIA).</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</si>
  <si>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</si>
  <si>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</si>
  <si>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</si>
  <si>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</si>
  <si>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</si>
  <si>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</si>
  <si>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</si>
  <si>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</si>
  <si>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SERIE 25, SEM BANDEIRA, COM 4 FOLHAS PARA VIDRO, (DUAS FIXAS E DUAS MOVEIS) 1,60 X 1,10 M (INCLUSO GUARNICAO E VIDRO LISO INCOLOR).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</si>
  <si>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</si>
  <si>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</si>
  <si>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</si>
  <si>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</si>
  <si>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</si>
  <si>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</si>
  <si>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</si>
  <si>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</si>
  <si>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</si>
  <si>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</si>
  <si>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</si>
  <si>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</si>
  <si>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</si>
  <si>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</si>
  <si>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</si>
  <si>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</si>
  <si>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</si>
  <si>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</si>
  <si>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</si>
  <si>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</si>
  <si>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</si>
  <si>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</si>
  <si>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</si>
  <si>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</si>
  <si>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</si>
  <si>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</si>
  <si>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</si>
  <si>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22 MM X 3/4", PARA AGUA QUENTE</t>
  </si>
  <si>
    <t>JOELHO PARA PE DE COLUNA, 45 GRAUS, SERIE R, DN 100 MM, PARA ESGOTO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</si>
  <si>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</si>
  <si>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</si>
  <si>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</si>
  <si>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</si>
  <si>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</si>
  <si>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</si>
  <si>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</si>
  <si>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</si>
  <si>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</si>
  <si>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</si>
  <si>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</si>
  <si>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</si>
  <si>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</si>
  <si>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</si>
  <si>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</si>
  <si>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</si>
  <si>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</si>
  <si>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</si>
  <si>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</si>
  <si>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</si>
  <si>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</si>
  <si>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</si>
  <si>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</si>
  <si>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</si>
  <si>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</si>
  <si>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</si>
  <si>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</si>
  <si>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</si>
  <si>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</si>
  <si>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</si>
  <si>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</si>
  <si>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</si>
  <si>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</si>
  <si>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</si>
  <si>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</si>
  <si>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</si>
  <si>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</si>
  <si>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</si>
  <si>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</si>
  <si>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</si>
  <si>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</si>
  <si>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</si>
  <si>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</si>
  <si>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</si>
  <si>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</si>
  <si>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</si>
  <si>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</si>
  <si>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</si>
  <si>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</si>
  <si>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</si>
  <si>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</si>
  <si>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</si>
  <si>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</si>
  <si>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</si>
  <si>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</si>
  <si>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</si>
  <si>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</si>
  <si>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</si>
  <si>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</si>
  <si>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</si>
  <si>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</si>
  <si>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</si>
  <si>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</si>
  <si>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</si>
  <si>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</si>
  <si>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</si>
  <si>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</si>
  <si>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</si>
  <si>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</si>
  <si>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</si>
  <si>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</si>
  <si>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</si>
  <si>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</si>
  <si>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</si>
  <si>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</si>
  <si>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</si>
  <si>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</si>
  <si>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</si>
  <si>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</si>
  <si>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</si>
  <si>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</si>
  <si>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</si>
  <si>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</si>
  <si>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</si>
  <si>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</si>
  <si>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</si>
  <si>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</si>
  <si>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</si>
  <si>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PVC PBA, BBB, DN 50 / DE 60 MM, PARA REDE DE AGUA (NBR 5647)</t>
  </si>
  <si>
    <t>KIT ACESSORIOS PARA COMPRESSOR DE AR, 5 PECAS (PISTOLAS PINTURA, LIMPEZA E PULVERIZACAO, CALIBRADOR E MANGUEIRA)</t>
  </si>
  <si>
    <t>KIT CAVALETE PVC COM REGISTRO 1/2", COMPLETO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</si>
  <si>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</si>
  <si>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</si>
  <si>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</si>
  <si>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</si>
  <si>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</si>
  <si>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</si>
  <si>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</si>
  <si>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</si>
  <si>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</si>
  <si>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</si>
  <si>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</si>
  <si>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</si>
  <si>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</si>
  <si>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</si>
  <si>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</si>
  <si>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</si>
  <si>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</si>
  <si>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</si>
  <si>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</si>
  <si>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</si>
  <si>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TATIL ALERTA OU DIRECIONAL, AMARELO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</si>
  <si>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</si>
  <si>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</si>
  <si>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</si>
  <si>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</si>
  <si>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</si>
  <si>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</si>
  <si>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</si>
  <si>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</si>
  <si>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</si>
  <si>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</si>
  <si>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</si>
  <si>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</si>
  <si>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</si>
  <si>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FLUORESCENTE COMPACTA BRANCA 135 W, BASE E40 (127/220 V)</t>
  </si>
  <si>
    <t>LAMPADA FLUORESCENTE COMPACTA 2U BRANCA 15 W, BASE E27 (127/220 V)</t>
  </si>
  <si>
    <t>LAMPADA FLUORESCENTE COMPACTA 2U/3U BRANCA 9/10 W, BASE E27 (127/220 V)</t>
  </si>
  <si>
    <t>LAMPADA FLUORESCENTE TUBULAR T10, DE 20 OU 40 W, BIVOLT</t>
  </si>
  <si>
    <t>LAMPADA FLUORESCENTE TUBULAR T8 DE 16/18 W, BIVOLT</t>
  </si>
  <si>
    <t>LAMPADA VAPOR METALICO OVOIDE 150 W, BASE E27/E40</t>
  </si>
  <si>
    <t>LAVADORA DE ALTA PRESSAO (LAVA-JATO) PARA AGUA FRIA, PRESSAO DE OPERACAO ENTRE 1400 E 1900 LIB/POL2, VAZAO MAXIMA ENTRE  400 E 700 L/H</t>
  </si>
  <si>
    <t>LEITURISTA OU CADASTRISTA DE REDES DE AGUA E ESGOTO (MENSALISTA)</t>
  </si>
  <si>
    <t>LEVANTADOR DE JANELA GUILHOTINA, EM LATAO CROMADO</t>
  </si>
  <si>
    <t>LINHA DE PEDREIRO LISA 100 M</t>
  </si>
  <si>
    <t>LIQUIDO PARA BRILHO PAREDES INTERNAS</t>
  </si>
  <si>
    <t>LIXA D'AGUA EM FOLHA, GRAO 100</t>
  </si>
  <si>
    <t>LOCACAO DE BARRA DE ANCORAGEM DE 0,80 A 1,20 M DE EXTENSAO, COM ROSCA DE 5/8", INCLUINDO PORCA E FLANGE</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</si>
  <si>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</si>
  <si>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</si>
  <si>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</si>
  <si>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</si>
  <si>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</si>
  <si>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</si>
  <si>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</si>
  <si>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</si>
  <si>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</si>
  <si>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</si>
  <si>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</si>
  <si>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</si>
  <si>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</si>
  <si>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REFORCADA - R, 100 MM, PARA ESGOTO PREDIAL</t>
  </si>
  <si>
    <t>LUVA DE CORRER, PVC SERIE REFORCADA - R, 150 MM, PARA ESGOTO PREDIAL</t>
  </si>
  <si>
    <t>LUVA DE CORRER, PVC SERIE REFORCADA - R, 75 MM, PARA ESGOTO PREDIAL</t>
  </si>
  <si>
    <t>LUVA DE PRESSAO, EM PVC, DE 20 MM, PARA ELETRODUTO FLEXIVEL</t>
  </si>
  <si>
    <t>LUVA DE PRESSAO, EM PVC, DE 25 MM, PARA ELETRODUTO FLEXIVEL</t>
  </si>
  <si>
    <t>LUVA DE PRESSAO, EM PVC, DE 32 MM, PARA ELETRODUTO FLEXIVEL</t>
  </si>
  <si>
    <t>LUVA DE REDUCAO DE FERRO GALVANIZADO, COM ROSCA BSP MACHO/FEMEA, DE 1" X 3/4"</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</si>
  <si>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</si>
  <si>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</si>
  <si>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</si>
  <si>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</si>
  <si>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</si>
  <si>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</si>
  <si>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</si>
  <si>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</si>
  <si>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</si>
  <si>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</si>
  <si>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</si>
  <si>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</si>
  <si>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</si>
  <si>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</si>
  <si>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</si>
  <si>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</si>
  <si>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</si>
  <si>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</si>
  <si>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</si>
  <si>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MACARICO DE SOLDA 201 PARA EXTENSAO GLP OU ACETILENO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</si>
  <si>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</si>
  <si>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</si>
  <si>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</si>
  <si>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</si>
  <si>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</si>
  <si>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</si>
  <si>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</si>
  <si>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</si>
  <si>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</si>
  <si>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</si>
  <si>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</si>
  <si>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</si>
  <si>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</si>
  <si>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</si>
  <si>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</si>
  <si>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APARELHADA DE MACARANDUBA, ANGELIM OU EQUIVALENTE DA REGIAO</t>
  </si>
  <si>
    <t>MADEIRA SERRADA NAO APARELHADA DE MACARANDUBA, ANGELIM OU EQUIVALENTE DA REGIAO</t>
  </si>
  <si>
    <t>MANGUEIRA CRISTAL TRANCADA, PVC COM REFORCO, PRESSAO DE TRABALHO (PT) 250 LBS/POL2, DE 1" X *3,4* MM</t>
  </si>
  <si>
    <t>MANTA DE BORRACHA ANTIRRUIDO 5 MM</t>
  </si>
  <si>
    <t>MANTA LIQUIDA DE BASE ASFALTICA MODIFICADA COM A ADICAO DE ELASTOMEROS DILUIDOS EM SOLVENTE ORGANICO, APLICACAO A FRIO (MEMBRANA IMPERMEABILIZANTE ASFASTICA)</t>
  </si>
  <si>
    <t>MAQUINA DEMARCADORA DE FAIXA DE TRAFEGO A FRIO, AUTOPROPELIDA, MOTOR DIESEL 38 HP</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</si>
  <si>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</si>
  <si>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</si>
  <si>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</si>
  <si>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</si>
  <si>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</si>
  <si>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PESO  DE 28 KG, COM SILENCIADOR</t>
  </si>
  <si>
    <t>MASSA EPOXI BICOMPONENTE (MASSA + CATALIZADOR)</t>
  </si>
  <si>
    <t>MASSA PARA TEXTURA LISA DE BASE ACRILICA, USO INTERNO E EXTERNO</t>
  </si>
  <si>
    <t>MASSA PLASTICA PARA MARMORE/GRANITO</t>
  </si>
  <si>
    <t>MATERIAL FILTRANTE (PEDREGULHO) 0,6 A 25,46 MM (POSTO PEDREIRA/FORNECEDOR, SEM FRETE)</t>
  </si>
  <si>
    <t>MECANICO DE EQUIPAMENTOS PESADOS (MENSALISTA)</t>
  </si>
  <si>
    <t>MECANICO DE REFRIGERACAO (MENSALISTA)</t>
  </si>
  <si>
    <t>MESTRE DE OBRAS (MENSALISTA)</t>
  </si>
  <si>
    <t>MOLA AEREA FECHA PORTA, PARA PORTAS COM LARGURA ACIMA DE 110 CM</t>
  </si>
  <si>
    <t>MOLA AEREA FECHA PORTA, PARA PORTAS COM LARGURA ATE 110 CM</t>
  </si>
  <si>
    <t>MOLA AEREA FECHA PORTA, PARA PORTAS COM LARGURA ATE 95 CM</t>
  </si>
  <si>
    <t>MONTADOR DE ELETROELETRONICOS (MENSALISTA)</t>
  </si>
  <si>
    <t>MONTADOR DE ESTRUTURAS METALICAS (MENSALISTA)</t>
  </si>
  <si>
    <t>MONTADOR DE MAQUINAS (MENSALISTA)</t>
  </si>
  <si>
    <t>MOTONIVELADORA POTENCIA BASICA LIQUIDA (PRIMEIRA MARCHA) 125 HP , PESO BRUTO 13843 KG, LARGURA DA LAMINA DE 3,7 M</t>
  </si>
  <si>
    <t>MOTORISTA DE CAMINHAO-BASCULANTE (MENSALISTA)</t>
  </si>
  <si>
    <t>MOTORISTA DE CAMINHAO-CARRETA (MENSALISTA)</t>
  </si>
  <si>
    <t>MOTORISTA DE CARRO DE PASSEIO (MENSALISTA)</t>
  </si>
  <si>
    <t>MOTORISTA DE ONIBUS / MICRO-ONIBUS (MENSALISTA)</t>
  </si>
  <si>
    <t>MOTORISTA OPERADOR DE CAMINHAO COM MUNCK (MENSALISTA)</t>
  </si>
  <si>
    <t>MOTORISTA OPERADOR DE CAMINHAO MUNCK</t>
  </si>
  <si>
    <t>MOURAO DE CONCRETO CURVO,10 X 10 CM, H= *2,60* M + CURVA DE 0,40 M</t>
  </si>
  <si>
    <t>NIVELADOR (MENSALISTA)</t>
  </si>
  <si>
    <t>NUMERO / ALGARISMO PARA PORTA, TAMANHO *40* MM, EM ZAMAC, (MODELO DE 0 A 9), FIXACAO POR PARAFUSOS</t>
  </si>
  <si>
    <t>NUMERO / ALGARISMO PARA RESIDENCIA (FACHADA), TAMANHO *120* MM, EM ZAMAC, (MODELO DE 0 A 9), FIXACAO POR PARAFUSOS</t>
  </si>
  <si>
    <t>OLHO MAGICO / VISOR PARA PORTA DE *25 A 46* MM DE ESPESSURA, ANGULO DE VISAO APROXIMADO DE 200 GRAUS, LATAO CROMADO, COM FECHO JANELA</t>
  </si>
  <si>
    <t>OPERADOR DE BATE-ESTACAS (MENSALISTA)</t>
  </si>
  <si>
    <t>OPERADOR DE BETONEIRA (CAMINHAO) (MENSALISTA)</t>
  </si>
  <si>
    <t>OPERADOR DE BETONEIRA ESTACIONARIA/MISTURADOR (COLETADO CAIXA)</t>
  </si>
  <si>
    <t>OPERADOR DE COMPRESSOR DE AR OU COMPRESSORISTA</t>
  </si>
  <si>
    <t>OPERADOR DE COMPRESSOR DE AR OU COMPRESSORISTA (MENSALISTA)</t>
  </si>
  <si>
    <t>OPERADOR DE DEMARCADORA DE FAIXAS DE TRAFEGO</t>
  </si>
  <si>
    <t>OPERADOR DE DEMARCADORA DE FAIXAS DE TRAFEGO (MENSALISTA)</t>
  </si>
  <si>
    <t>OPERADOR DE ESCAVADEIRA (MENSALISTA)</t>
  </si>
  <si>
    <t>OPERADOR DE GUINCHO OU GUINCHEIRO (MENSALISTA)</t>
  </si>
  <si>
    <t>OPERADOR DE GUINDASTE (MENSALISTA)</t>
  </si>
  <si>
    <t>OPERADOR DE JATO ABRASIVO OU JATISTA</t>
  </si>
  <si>
    <t>OPERADOR DE JATO ABRASIVO OU JATISTA (MENSALISTA)</t>
  </si>
  <si>
    <t>OPERADOR DE MAQUINAS E TRATORES DIVERSOS (TERRAPLANAGEM) (MENSALISTA)</t>
  </si>
  <si>
    <t>OPERADOR DE MARTELETE OU MARTELETEIRO (MENSALISTA)</t>
  </si>
  <si>
    <t>OPERADOR DE MESA VIBROACABADORA (MENSALISTA)</t>
  </si>
  <si>
    <t>OPERADOR DE MOTO SCRAPER (MENSALISTA)</t>
  </si>
  <si>
    <t>OPERADOR DE MOTONIVELADORA (MENSALISTA)</t>
  </si>
  <si>
    <t>OPERADOR DE PA CARREGADEIRA (MENSALISTA)</t>
  </si>
  <si>
    <t>OPERADOR DE PAVIMENTADORA (MENSALISTA)</t>
  </si>
  <si>
    <t>OPERADOR DE ROLO COMPACTADOR (MENSALISTA)</t>
  </si>
  <si>
    <t>OPERADOR DE TRATOR - EXCLUSIVE AGROPECUARIA (MENSALISTA)</t>
  </si>
  <si>
    <t>OPERADOR DE USINA DE ASFALTO, DE SOLOS OU DE CONCRETO (MENSALISTA)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</si>
  <si>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</si>
  <si>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</si>
  <si>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</si>
  <si>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</si>
  <si>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ZINCADO, AUTOBROCANTE, FLANGEADO, 4,2 X 19"</t>
  </si>
  <si>
    <t>PARAFUSO ZINCADO, SEXTAVADO, COM ROSCA INTEIRA, DIAMETRO 5/8", COMPRIMENTO 2 1/4"</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</si>
  <si>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</si>
  <si>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</si>
  <si>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</si>
  <si>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PASTILHA CERAMICA/PORCELANA, REVEST INT/EXT E  PISCINA, CORES FRIAS *5 X 5* CM</t>
  </si>
  <si>
    <t>PASTILHA CERAMICA/PORCELANA, REVEST INT/EXT E  PISCINA, CORES QUENTES *5 X 5* CM</t>
  </si>
  <si>
    <t>PASTILHA DE VIDRO PIGMENTADA, NACIONAL, REVEST INT/EXT E PISCINA, CORES QUENTES, ESPESSURA MAIOR OU IGUAL A 5 MM  *2,0 X 2,0* CM</t>
  </si>
  <si>
    <t>PASTILHEIRO (MENSALISTA)</t>
  </si>
  <si>
    <t>PECA DE MADEIRA APARELHADA *7,5 X 7,5* CM (3 X 3 ") MACARANDUBA, ANGELIM OU EQUIVALENTE DA REGIAO</t>
  </si>
  <si>
    <t>PECA DE MADEIRA NAO APARELHADA *7,5 X 7,5* CM (3 X 3 ") MACARANDUBA, ANGELIM OU EQUIVALENTE DA REGIAO</t>
  </si>
  <si>
    <t>PEDRA GRANITICA OU BASALTICA IRREGULAR, FAIXA GRANULOMETRICA 100 A 150 MM PARA PAVIMENTACAO OU CALCAMENTO POLIEDRICO, POSTO PEDREIRA / FORNECEDOR (SEM FRETE)</t>
  </si>
  <si>
    <t>PEDRA PORTUGUESA  OU PETIT PAVE, BRANCA OU PRETA</t>
  </si>
  <si>
    <t>PEDREGULHO OU PICARRA DE JAZIDA, AO NATURAL, PARA BASE DE PAVIMENTACAO (RETIRADO NA JAZIDA, SEM TRANSPORTE)</t>
  </si>
  <si>
    <t>PEDREIRO (MENSALISTA)</t>
  </si>
  <si>
    <t>PENDURAL OU PRESILHA REGULADORA, EM ACO GALVANIZADO, COM CORPO, MOLA E REBITE, PARA PERFIL TIPO CANALETA DE ESTRUTURA EM FORROS DRYWALL</t>
  </si>
  <si>
    <t>PENDURAL OU REGULADOR, COM MOLA, EM ACO GALVANIZADO, PARA PERFIL TIPO T CLICADO DE FORROS REMOVIVEL</t>
  </si>
  <si>
    <t>PERFIL "I" DE ACO LAMINADO, "W" 250 X 32,7</t>
  </si>
  <si>
    <t>PERFIL "I" DE ACO LAMINADO, "W" 310 X 52,0</t>
  </si>
  <si>
    <t>PERFIL "U" CHAPA ACO DOBRADA,  E = 3,04 MM , H = 20 CM, ABAS = 5 CM (4,47 KG/M)</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</si>
  <si>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</si>
  <si>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</si>
  <si>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</si>
  <si>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</si>
  <si>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</si>
  <si>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</si>
  <si>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</si>
  <si>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</si>
  <si>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</si>
  <si>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</si>
  <si>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</si>
  <si>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</si>
  <si>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</si>
  <si>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</si>
  <si>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</si>
  <si>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</si>
  <si>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</si>
  <si>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</si>
  <si>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</si>
  <si>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</si>
  <si>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</si>
  <si>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</si>
  <si>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</si>
  <si>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</si>
  <si>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</si>
  <si>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</si>
  <si>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</si>
  <si>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</si>
  <si>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SOBRE ESTEIRA, TORQUE MAXIMO DE 600 KGF, POTENCIA ENTRE 50 E 60 HP, DIAMETRO MAXIMO DE 10"</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</si>
  <si>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</si>
  <si>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</si>
  <si>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</si>
  <si>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</si>
  <si>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</si>
  <si>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GUIA, RETO, COM CHAPA DE LATAO CROMADO, 3/4", PARA PORTA / JANELA DE CORRER</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</si>
  <si>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</si>
  <si>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</si>
  <si>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</si>
  <si>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</si>
  <si>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</si>
  <si>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</si>
  <si>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</si>
  <si>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</si>
  <si>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</si>
  <si>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GRANILITE, MARMORITE OU GRANITINA, AGREGADO COR PRETO, CINZA, PALHA OU BRANCO, E=  *8* MM (INCLUSO EXECUCAO)</t>
  </si>
  <si>
    <t>PISO EM REGUA VINILICA SEMIFLEXIVEL, ENCAIXE CLICADO, E = 4 MM (SEM COLOCACAO)</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</si>
  <si>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</si>
  <si>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</si>
  <si>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</si>
  <si>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</si>
  <si>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PLACA CIMENTICIA LISA E = 10 MM, DE 1,20 X 3,00 M (SEM AMIANTO)</t>
  </si>
  <si>
    <t>PLACA CIMENTICIA LISA E = 6 MM, DE 1,20 X 3,00 M (SEM AMIANTO)</t>
  </si>
  <si>
    <t>PLACA DE INAUGURACAO METALICA, *40* CM X *60* CM</t>
  </si>
  <si>
    <t>PLACA DE OBRA (PARA CONSTRUCAO CIVIL) EM CHAPA GALVANIZADA *N. 22*, DE *2,0 X 1,125* M</t>
  </si>
  <si>
    <t>PLACA DE SINALIZACAO DE SEGURANCA CONTRA INCENDIO, FOTOLUMINESCENTE, RETANGULAR, *13 X 26* CM, EM PVC *2* MM ANTI-CHAMAS (SIMBOLOS, CORES E PICTOGRAMAS CONFORME NBR 13434)</t>
  </si>
  <si>
    <t>PLACA VINILICA SEMIFLEXIVEL PARA PISOS, E = 3,2 MM, 30 X 30 CM (SEM COLOCACAO)</t>
  </si>
  <si>
    <t>PLACA VINILICA SEMIFLEXIVEL PARA REVESTIMENTO DE PISOS E PAREDES, E = 2 MM (SEM COLOCACAO)</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</si>
  <si>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</si>
  <si>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</si>
  <si>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</si>
  <si>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</si>
  <si>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</si>
  <si>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</si>
  <si>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</si>
  <si>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</si>
  <si>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</si>
  <si>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</si>
  <si>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ROSCAVEL 1", PARA AGUA FRIA PREDIAL</t>
  </si>
  <si>
    <t>PLUG PVC, ROSCAVEL 3/4", PARA  AGUA FRIA PREDIAL</t>
  </si>
  <si>
    <t>POCEIRO / ESCAVADOR DE VALAS E TUBULOES</t>
  </si>
  <si>
    <t>POCEIRO / ESCAVADOR DE VALAS E TUBULOES (MENSALISTA)</t>
  </si>
  <si>
    <t>POLIESTIRENO EXPANDIDO/EPS (ISOPOR), TIPO 2F, BLOCO</t>
  </si>
  <si>
    <t>PORCA ZINCADA, SEXTAVADA, DIAMETRO 1/4"</t>
  </si>
  <si>
    <t>PORTA CADEADO,  3 1/2", EM ACO ZINCADO, PRETO, PARA PORTAO E JANELA</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</si>
  <si>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</si>
  <si>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</si>
  <si>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</si>
  <si>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</si>
  <si>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</si>
  <si>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</si>
  <si>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</si>
  <si>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</si>
  <si>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</si>
  <si>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</si>
  <si>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</si>
  <si>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</si>
  <si>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</si>
  <si>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</si>
  <si>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</si>
  <si>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</si>
  <si>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</si>
  <si>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</si>
  <si>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</si>
  <si>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</si>
  <si>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</si>
  <si>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</si>
  <si>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</si>
  <si>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</si>
  <si>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</si>
  <si>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</si>
  <si>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</si>
  <si>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PORTAO BASCULANTE MANUAL EM ACO GALVANIZADO NATURAL, TIPO LAMBRIL COM REQUADRO/BATENTE, CHAPA NUMERO 26, INCLUI FECHADURA (SEM INSTALACAO)</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</si>
  <si>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</si>
  <si>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</si>
  <si>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</si>
  <si>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</si>
  <si>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</si>
  <si>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</si>
  <si>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</si>
  <si>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</si>
  <si>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</si>
  <si>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22 X 48 (4 1/4 X 5)</t>
  </si>
  <si>
    <t>PREGO DE ACO POLIDO SEM CABECA 15 X 15 (1 1/4 X 13)</t>
  </si>
  <si>
    <t>PRENDEDOR / TRAVA DE PORTA, MONTAGEM PISO / PORTA, EM LATAO / ZAMAC, CROMADO</t>
  </si>
  <si>
    <t>PROLONGADOR/EXTENSOR PARA ROLO DE PINTURA 3 M</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</si>
  <si>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</si>
  <si>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</si>
  <si>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</si>
  <si>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</si>
  <si>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</si>
  <si>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</si>
  <si>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</si>
  <si>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</si>
  <si>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</si>
  <si>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</si>
  <si>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</si>
  <si>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</si>
  <si>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</si>
  <si>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</si>
  <si>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</si>
  <si>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</si>
  <si>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</si>
  <si>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</si>
  <si>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</si>
  <si>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</si>
  <si>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</si>
  <si>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</si>
  <si>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</si>
  <si>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</si>
  <si>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</si>
  <si>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</si>
  <si>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</si>
  <si>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</si>
  <si>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</si>
  <si>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</si>
  <si>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</si>
  <si>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</si>
  <si>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</si>
  <si>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RASTELEIRO (MENSALISTA)</t>
  </si>
  <si>
    <t>REDUCAO EXCENTRICA PVC, SERIE R, DN 100 X 75 MM, PARA ESGOTO PREDIAL</t>
  </si>
  <si>
    <t>REDUCAO EXCENTRICA PVC, SERIE R, DN 150 X 100 MM, PARA ESGOTO PREDIAL</t>
  </si>
  <si>
    <t>REDUCAO EXCENTRICA PVC, SERIE R, DN 75 X 50 MM, PARA ESGOTO PREDIAL</t>
  </si>
  <si>
    <t>REGISTRO DE ESFERA PVC, COM CABECA QUADRADA, COM ROSCA EXTERNA, 1/2"</t>
  </si>
  <si>
    <t>REGISTRO DE ESFERA PVC, COM CABECA QUADRADA, COM ROSCA EXTERNA, 3/4"</t>
  </si>
  <si>
    <t>REGUA DE ALUMINIO PARA PEDREIRO 2 X 1 "</t>
  </si>
  <si>
    <t>RELE TERMICO BIMETAL PARA USO EM MOTORES TRIFASICOS, TENSAO 380 V, POTENCIA ATE 15 CV, CORRENTE NOMINAL MAXIMA 22 A</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</si>
  <si>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</si>
  <si>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</si>
  <si>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</si>
  <si>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RIPA DE MADEIRA APARELHADA *1,5 X 5* CM, MACARANDUBA, ANGELIM OU EQUIVALENTE DA REGIAO</t>
  </si>
  <si>
    <t>RIPA DE MADEIRA NAO APARELHADA *1,5 X 5* CM, MACARANDUBA, ANGELIM OU EQUIVALENTE DA REGIAO</t>
  </si>
  <si>
    <t>RIPA DE MADEIRA NAO APARELHADA 1 X 3* CM, MACARANDUBA, ANGELIM OU EQUIVALENTE DA REGIAO</t>
  </si>
  <si>
    <t>RODAFORRO EM PVC, PARA FORRO DE PVC, COMPRIMENTO 6 M</t>
  </si>
  <si>
    <t>RODAPE DE BORRACHA LISO, H = 70 MM, E = *2* MM, PARA ARGAMASSA, PRETO</t>
  </si>
  <si>
    <t>RODAPE PLANO PARA PISO VINILICO, H = 5 CM</t>
  </si>
  <si>
    <t>RODIZIO PARA TRILHO (TIPO NAPOLEAO),  EM LATAO, COM ROLAMENTO EM ACO, 6 MM, PARA JANELA DE CORRER</t>
  </si>
  <si>
    <t>ROLDANA CONCOVA DUPLA, EM CHAPA DE ACO, ROLAMENTO INTERNO BLINDADO DE ACO REVESTIDO EM NYLON, PARA PORTA DE CORRER</t>
  </si>
  <si>
    <t>ROLDANA DUPLA, EM ZAMAC COM CHAPA DE LATAO, ROLAMENTOS EM ACO, PARA PORTA E JANELA DE CORRER</t>
  </si>
  <si>
    <t>ROLO COMPACTADOR VIBRATORIO PE DE CARNEIRO, COM CONTROLE REMOTO POR RADIO, POTENCIA  12,5 KW, PESO OPERACIONAL DE 1,675 T, LARGURA DE TRABALHO 0,85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</si>
  <si>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</si>
  <si>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</si>
  <si>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</si>
  <si>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</si>
  <si>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</si>
  <si>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</si>
  <si>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EXTERNO/INTERNO DE CHAPA DE ACO GALVANIZADA NUM 26, CORTE 33 CM</t>
  </si>
  <si>
    <t>RUFO INTERNO/EXTERNO DE CHAPA DE ACO GALVANIZADA NUM 24, CORTE 25 CM (COLETADO CAIXA)</t>
  </si>
  <si>
    <t>RUFO PARA TELHA ESTRUTURAL DE FIBROCIMENTO 2 ABAS, COMPRIMENTO DE 1031 MM (SEM AMIANTO)</t>
  </si>
  <si>
    <t>RUFO PARA TELHA ONDULADA DE FIBROCIMENTO, E = 6 MM, ABA *260* MM, COMPRIMENTO 1100 MM (SEM AMIANTO)</t>
  </si>
  <si>
    <t>SABAO EM PO</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</si>
  <si>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</si>
  <si>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</si>
  <si>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</si>
  <si>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</si>
  <si>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</si>
  <si>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SEGURO - HORISTA (ENCARGOS COMPLEMENTARES) (COLETADO CAIXA)</t>
  </si>
  <si>
    <t>SEGURO - MENSALISTA (ENCARGOS COMPLEMENTARES) (COLETADO CAIXA)</t>
  </si>
  <si>
    <t>SELADOR ACRILICO PAREDES INTERNAS/EXTERNAS</t>
  </si>
  <si>
    <t>SELADOR HORIZONTAL PARA FITA DE ACO 1 "</t>
  </si>
  <si>
    <t>SELADOR PVA PAREDES INTERNAS</t>
  </si>
  <si>
    <t>SELANTE A BASE DE RESINAS ACRILICAS PARA TRINCAS</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</si>
  <si>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</si>
  <si>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</si>
  <si>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</si>
  <si>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</si>
  <si>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</si>
  <si>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</si>
  <si>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</si>
  <si>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SERRA CIRCULAR DE BANCADA, MODELO PICA-PAU, DIAMETRO DE 350 MM. CARACTERISTICAS DO MOTOR: TRIFASICO, POTENCIA DE 5 HP, FREQUENCIA DE 60 HZ</t>
  </si>
  <si>
    <t>SERRALHEIRO (MENSALISTA)</t>
  </si>
  <si>
    <t>SERVENTE DE OBRAS (MENSALISTA)</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</si>
  <si>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</si>
  <si>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</si>
  <si>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SODA CAUSTICA EM ESCAMAS</t>
  </si>
  <si>
    <t>SOLDA EM BARRA DE ESTANHO-CHUMBO 50/50</t>
  </si>
  <si>
    <t>SOLDADOR (MENSALISTA)</t>
  </si>
  <si>
    <t>SOLDADOR ELETRICO (PARA SOLDA A SER TESTADA COM RAIOS "X") (MENSALISTA)</t>
  </si>
  <si>
    <t>SPRINKLER TIPO PENDENTE, 79 GRAUS CELSIUS (BULBO AMARELO,) ACABAMENTO NATURAL OU CROMADO, 1/2" - 15 MM</t>
  </si>
  <si>
    <t>SUPORTE DE FIXACAO PARA ESPELHO / PLACA 4" X 2", PARA 3 MODULOS, PARA INSTALACAO DE TOMADAS E INTERRUPTORES (SOMENTE SUPORTE)</t>
  </si>
  <si>
    <t>SUPORTE DE FIXACAO PARA ESPELHO / PLACA 4" X 4", PARA 6 MODULOS, PARA INSTALACAO DE TOMADAS E INTERRUPTORES (SOMENTE SUPORTE)</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</si>
  <si>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</si>
  <si>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</si>
  <si>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</si>
  <si>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TALHADEIRA COM PUNHO DE PROTECAO *20 X 250* MM</t>
  </si>
  <si>
    <t>TAMPA CEGA EM PVC PARA CONDULETE 4 X 2"</t>
  </si>
  <si>
    <t>TAMPA DE CONCRETO PARA PV OU CAIXA DE INSPECAO, DIMENSOES 600 X 600 X 50 MM</t>
  </si>
  <si>
    <t>TAMPA PARA CONDULETE, EM PVC, COM TOMADA HEXAGONAL</t>
  </si>
  <si>
    <t>TAMPA PARA CONDULETE, EM PVC, COM 1 MODULO RJ</t>
  </si>
  <si>
    <t>TAMPA PARA CONDULETE, EM PVC, COM 1 OU 2 OU 3 POSTOS PARA INTERRUPTOR</t>
  </si>
  <si>
    <t>TAMPA PARA CONDULETE, EM PVC, COM 2 MODULOS RJ</t>
  </si>
  <si>
    <t>TAMPAO FOFO ARTICULADO P/ REGISTRO, CLASSE A15 CARGA MAXIMA 1,5 T, *400 X 400* MM</t>
  </si>
  <si>
    <t>TAMPAO PARA TELHA ESTRUTURAL DE FIBROCIMENTO 1 ABA, DE 370 X 155 X 76 MM (SEM AMIANTO)</t>
  </si>
  <si>
    <t>TAMPAO PARA TELHA ESTRUTURAL DE FIBROCIMENTO 2 ABAS, DE 787 X 215 X 60 MM (SEM AMIANTO)</t>
  </si>
  <si>
    <t>TAQUEADOR OU TAQUEIRO (MENSALISTA)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</si>
  <si>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</si>
  <si>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</si>
  <si>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</si>
  <si>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</si>
  <si>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</si>
  <si>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</si>
  <si>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</si>
  <si>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</si>
  <si>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</si>
  <si>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</si>
  <si>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</si>
  <si>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</si>
  <si>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</si>
  <si>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</si>
  <si>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</si>
  <si>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</si>
  <si>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</si>
  <si>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</si>
  <si>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</si>
  <si>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</si>
  <si>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SERIE R, 100 X 75 MM, PARA ESGOTO PREDIAL</t>
  </si>
  <si>
    <t>TE DE INSPECAO, PVC, SERIE R, 150 X 100 MM, PARA ESGOTO PREDIAL</t>
  </si>
  <si>
    <t>TE DE INSPECAO, PVC, SERIE R, 75 X 75 MM, PARA ESGOTO PREDIAL</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</si>
  <si>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</si>
  <si>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</si>
  <si>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</si>
  <si>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</si>
  <si>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</si>
  <si>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BBB, JE, 90 GRAUS, DN 200 X 150 MM, PARA REDE COLETORA ESGOTO  (NBR 10569)</t>
  </si>
  <si>
    <t>TE DE TRANSICAO, CPVC, SOLDAVEL, 15 MM X 1/2", PARA AGUA QUENTE</t>
  </si>
  <si>
    <t>TE DE TRANSICAO, CPVC, SOLDAVEL, 22 MM X 1/2", PARA AGUA QUENTE</t>
  </si>
  <si>
    <t>TE MISTURADOR DE TRANSICAO, CPVC, COM ROSCA, 22 MM X 3/4", PARA AGUA QUENTE</t>
  </si>
  <si>
    <t>TE MISTURADOR, CPVC, SOLDAVEL, 15 MM, PARA AGUA QUENTE</t>
  </si>
  <si>
    <t>TE MISTURADOR, CPVC, SOLDAVEL, 22 MM, PARA AGUA QUENTE</t>
  </si>
  <si>
    <t>TE PVC, ROSCAVEL, 90 GRAUS, 1 1/2", AGUA FRIA PREDIAL</t>
  </si>
  <si>
    <t>TE PVC, ROSCAVEL, 90 GRAUS, 1 1/4", AGUA FRIA PREDIAL</t>
  </si>
  <si>
    <t>TE PVC, ROSCAVEL, 90 GRAUS, 3/4", AGUA FRIA PREDIAL</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</si>
  <si>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</si>
  <si>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</si>
  <si>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</si>
  <si>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</si>
  <si>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</si>
  <si>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</si>
  <si>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</si>
  <si>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</si>
  <si>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</si>
  <si>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PVC PBA, BBB, 90 GRAUS, DN 100 / DE 110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</si>
  <si>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</si>
  <si>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</si>
  <si>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</si>
  <si>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</si>
  <si>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</si>
  <si>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250 MM, PARA REDE COLETORA ESGOTO  (NBR 10569)</t>
  </si>
  <si>
    <t>TE, PVC, 90 GRAUS, BBB, JE, DN 300 MM, PARA REDE COLETORA ESGOTO  (NBR 10569)</t>
  </si>
  <si>
    <t>TE, PVC, 90 GRAUS, BBB, JE, DN 400 MM, PARA REDE COLETORA ESGOTO  (NBR 10569)</t>
  </si>
  <si>
    <t>TECNICO EM LABORATORIO E CAMPO DE CONSTRUCAO CIVIL</t>
  </si>
  <si>
    <t>TECNICO EM LABORATORIO E CAMPO DE CONSTRUCAO CIVIL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</si>
  <si>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</si>
  <si>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</si>
  <si>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</si>
  <si>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</si>
  <si>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</si>
  <si>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</si>
  <si>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</si>
  <si>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ARAME GALV REVESTIDO EM PVC, QUADRANGULAR / LOSANGULAR,  FIO 1,24 MM (18 BWG), BITOLA = *1,9* MM, MALHA  1,9 X 1,9  CM, H = 2 M</t>
  </si>
  <si>
    <t>TELA DE ARAME GALV REVESTIDO EM PVC, QUADRANGULAR/LOSANGULAR, FIO 2,77 MM (12 BWG), MALHA 3 X 3 CM, H = 2 M</t>
  </si>
  <si>
    <t>TELA EM MALHA HEXAGONAL DUPLA TORCAO 8 X 10 CM (ZN/AL + PVC), FIO 2,7 MM, DIMENSOES 0,5 X 1,0 X 4,0 M (SOLO REFORCADO).</t>
  </si>
  <si>
    <t>TELHA DE CONCRETO TIPO CLASSICA, COR CINZA, COMPRIMENTO DE *42* CM, RENDIMENTO DE *10* TELHAS/M2 (COLETADO CAIXA)</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</si>
  <si>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</si>
  <si>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</si>
  <si>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</si>
  <si>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</si>
  <si>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</si>
  <si>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</si>
  <si>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</si>
  <si>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</si>
  <si>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</si>
  <si>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</si>
  <si>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</si>
  <si>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</si>
  <si>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</si>
  <si>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</si>
  <si>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3,66 X 1,10 M (SEM AMIANTO)</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</si>
  <si>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</si>
  <si>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</si>
  <si>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</si>
  <si>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</si>
  <si>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</si>
  <si>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</si>
  <si>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</si>
  <si>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</si>
  <si>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</si>
  <si>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</si>
  <si>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</si>
  <si>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</si>
  <si>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</si>
  <si>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</si>
  <si>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</si>
  <si>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</si>
  <si>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TELHADOR ( MENSALISTA )</t>
  </si>
  <si>
    <t>TERMINAL DE VENTILACAO, 100 MM, SERIE NORMAL, ESGOTO PREDIAL</t>
  </si>
  <si>
    <t>TERMINAL DE VENTILACAO, 50 MM, SERIE NORMAL, ESGOTO PREDIAL</t>
  </si>
  <si>
    <t>TERMINAL DE VENTILACAO, 75 MM, SERIE NORMAL, ESGOTO PREDIAL</t>
  </si>
  <si>
    <t>TERRA VEGETAL (ENSACADA)</t>
  </si>
  <si>
    <t>TERRA VEGETAL (GRANEL)</t>
  </si>
  <si>
    <t>TESTEIRA ANTIDERRAPANTE PARA PISO VINILICO *5 X 2,5* CM, E = 2 MM</t>
  </si>
  <si>
    <t>TIL DE PASSAGEM, EM PVC, JE, BBB, DN 100 X 100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</si>
  <si>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</si>
  <si>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</si>
  <si>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</si>
  <si>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</si>
  <si>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</si>
  <si>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</si>
  <si>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</si>
  <si>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</si>
  <si>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</si>
  <si>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</si>
  <si>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</si>
  <si>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</si>
  <si>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</si>
  <si>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BORRACHA CLORADA, ACABAMENTO SEMIBRILHO, BRANCA</t>
  </si>
  <si>
    <t>TINTA BORRACHA CLORADA, ACABAMENTO SEMIBRILHO, CORES VIVAS</t>
  </si>
  <si>
    <t>TINTA BORRACHA, CLORADA, ACABAMENTO SEMIBRILHO, PRETA</t>
  </si>
  <si>
    <t>TINTA ESMALTE SINTETICO GRAFITE COM PROTECAO PARA METAIS FERROSOS</t>
  </si>
  <si>
    <t>TINTA ESMALTE SINTETICO PREMIUM ACETINADO</t>
  </si>
  <si>
    <t>TINTA ESMALTE SINTETICO PREMIUM BRILHANTE</t>
  </si>
  <si>
    <t>TINTA ESMALTE SINTETICO PREMIUM FOSCO</t>
  </si>
  <si>
    <t>TINTA PROTETORA SUPERFICIE METALICA ALUMINIO</t>
  </si>
  <si>
    <t>TIRANTE COM ELO, EM ARAME GALVANIZADO RIGIDO, NUMERO 10, COMPRIMENTO 2000 MM, PARA PENDURAL DE FORRO REMOVIVEL</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</si>
  <si>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</si>
  <si>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</si>
  <si>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</si>
  <si>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</si>
  <si>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</si>
  <si>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</si>
  <si>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</si>
  <si>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</si>
  <si>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</si>
  <si>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</si>
  <si>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</si>
  <si>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</si>
  <si>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</si>
  <si>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TOPOGRAFO (MENSALISTA)</t>
  </si>
  <si>
    <t>TORNEIRA METALICA DE BOIA CONVENCIONAL PARA CAIXA D'AGUA, 1.1/4", COM HASTE METALICA E BALAO PLASTICO</t>
  </si>
  <si>
    <t>TORNEIRA PLASTICA DE BOIA CONVENCIONAL PARA CAIXA DE AGUA, 3/4 ", COM HASTE METALICA E COM BALAO PLASTICO (PADRAO POPULAR)</t>
  </si>
  <si>
    <t>TORNEIRA PLASTICA DE BOIA PARA CAIXA DE DESCARGA,  1/2", COM HASTE  METALICA E BALAO PLASTICO</t>
  </si>
  <si>
    <t>TRANSPORTE - HORISTA (ENCARGOS COMPLEMENTARES) (COLETADO CAIXA)</t>
  </si>
  <si>
    <t>TRANSPORTE - MENSALISTA (ENCARGOS COMPLEMENTARES) (COLETADO CAIXA)</t>
  </si>
  <si>
    <t>TRATOR DE ESTEIRAS, POTENCIA DE 170 HP, PESO OPERACIONAL DE 19 T, COM LAMINA COM CAPACIDADE DE 5,2 M3</t>
  </si>
  <si>
    <t>TRILHO EM ALUMINIO "U", COM ABAULADO PARA ROLDANA DE PORTA DE CORRER, *40 X 40* MM</t>
  </si>
  <si>
    <t>TRILHO QUADRADO, EM ALUMINIO (VERGALHAO MACICO), 1/4", (*6 X 6* CM), PARA RODIZIOS</t>
  </si>
  <si>
    <t>TRINCO / FECHO TIPO AVIAO, EM ZAMAC CROMADO, *60* MM, PARA JANELAS - INCLUI PARAFUSOS</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</si>
  <si>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</si>
  <si>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</si>
  <si>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</si>
  <si>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</si>
  <si>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</si>
  <si>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</si>
  <si>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</si>
  <si>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</si>
  <si>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</si>
  <si>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</si>
  <si>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</si>
  <si>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PRETO SEM COSTURA 1 1/2", E= *3,68 MM, SCHEDULE 40, 4,05 KG/M</t>
  </si>
  <si>
    <t>TUBO ACO PRETO SEM COSTURA 2 1/2", E = 5,16 MM, SCHEDULE 40 (8,62 KG/M)</t>
  </si>
  <si>
    <t>TUBO ACO PRETO SEM COSTURA 2", E= *3,91* MM, SCHEDULE 40, *5,43* KG/M</t>
  </si>
  <si>
    <t>TUBO CONCRETO ARMADO, CLASSE EA-2, PB JE, DN 300 MM, PARA ESGOTO SANITARIO (NBR 8890)</t>
  </si>
  <si>
    <t>TUBO CONCRETO ARMADO, CLASSE PA-1, PB, DN 300 MM, PARA AGUAS PLUVIAIS (NBR 8890)</t>
  </si>
  <si>
    <t>TUBO CONCRETO ARMADO, CLASSE PA-1, PB, DN 600 MM, PARA AGUAS PLUVIAIS (NBR 8890)</t>
  </si>
  <si>
    <t>TUBO CORRUGADO PEAD, PAREDE DUPLA, INTERNA LISA, JEI, DN/DI 250 MM, PARA SANEAMENTO</t>
  </si>
  <si>
    <t>TUBO CPVC SOLDAVEL, 35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</si>
  <si>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</si>
  <si>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</si>
  <si>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</si>
  <si>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</si>
  <si>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COBRE CLASSE "A", DN = 1 1/2 " (42 MM), PARA INSTALACOES DE MEDIA PRESSAO PARA GASES COMBUSTIVEIS E MEDICINAIS</t>
  </si>
  <si>
    <t>TUBO DE COBRE CLASSE "I", DN = 2 " (54 MM), PARA INSTALACOES INDUSTRIAIS DE ALTA PRESSAO E VAPOR</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</si>
  <si>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</si>
  <si>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</si>
  <si>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</si>
  <si>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</si>
  <si>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</si>
  <si>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</si>
  <si>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</si>
  <si>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</si>
  <si>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</si>
  <si>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</si>
  <si>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</si>
  <si>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</si>
  <si>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</si>
  <si>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</si>
  <si>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</si>
  <si>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</si>
  <si>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</si>
  <si>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</si>
  <si>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</si>
  <si>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</si>
  <si>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</si>
  <si>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</si>
  <si>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</si>
  <si>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</si>
  <si>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</si>
  <si>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</si>
  <si>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</si>
  <si>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</si>
  <si>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</si>
  <si>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</si>
  <si>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</si>
  <si>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</si>
  <si>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</si>
  <si>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</si>
  <si>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</si>
  <si>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</si>
  <si>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</si>
  <si>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</si>
  <si>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</si>
  <si>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</si>
  <si>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</si>
  <si>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SERIE NORMAL, DN 50 MM, PARA ESGOTO PREDIAL (NBR 5688)</t>
  </si>
  <si>
    <t>TUBO PVC SERIE NORMAL, DN 75 MM, PARA ESGOTO PREDIAL (NBR 5688)</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</si>
  <si>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</si>
  <si>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</si>
  <si>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</si>
  <si>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</si>
  <si>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</si>
  <si>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</si>
  <si>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</si>
  <si>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</si>
  <si>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</si>
  <si>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</si>
  <si>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</si>
  <si>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</si>
  <si>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</si>
  <si>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</si>
  <si>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</si>
  <si>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DE FERRO GALVANIZADO, COM ASSENTO CONICO DE BRONZE, DE 1 1/2"</t>
  </si>
  <si>
    <t>UNIAO DE FERRO GALVANIZADO, COM ASSENTO CONICO DE BRONZE, DE 1 1/4"</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</si>
  <si>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</si>
  <si>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</si>
  <si>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</si>
  <si>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</si>
  <si>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</si>
  <si>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</si>
  <si>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</si>
  <si>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</si>
  <si>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</si>
  <si>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</si>
  <si>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</si>
  <si>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</si>
  <si>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</si>
  <si>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</si>
  <si>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</si>
  <si>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</si>
  <si>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</si>
  <si>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</si>
  <si>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</si>
  <si>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</si>
  <si>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</si>
  <si>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</si>
  <si>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</si>
  <si>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VIDRACEIRO (MENSALISTA)</t>
  </si>
  <si>
    <t>VIDRO LISO INCOLOR 2 A 3 MM - SEM COLOCACAO</t>
  </si>
  <si>
    <t>VIDRO MARTELADO OU CANELADO, 4 MM - SEM COLOCACAO</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</si>
  <si>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</si>
  <si>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</si>
  <si>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</si>
  <si>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</si>
  <si>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</si>
  <si>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</si>
  <si>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</si>
  <si>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</si>
  <si>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</si>
  <si>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</si>
  <si>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</si>
  <si>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04.10</t>
  </si>
  <si>
    <t>Volume de reaterro com areia = Volume escavado até 0,10m acima da geratriz superior do tubo - (volume do berço + volume do tubo)</t>
  </si>
  <si>
    <t>Vol. Escav. Ø+10cm</t>
  </si>
  <si>
    <t>H tubo+10</t>
  </si>
  <si>
    <t>Volume de reaterro = volume total escavado - volume escavado até 0,10m acima da geratriz superior do tubo</t>
  </si>
  <si>
    <t>Transporte do material (volume escavado menos volume de reaterro com argila) da obra até o bota-fora. Considerado reaproveitamento do material escavado.</t>
  </si>
  <si>
    <t>Obs.: Considerado o fechamento com argila.</t>
  </si>
  <si>
    <t>Obs.: Considerado reaterro com areia até 0,10m acima da geratriz superior do tubo.</t>
  </si>
  <si>
    <t>06.03</t>
  </si>
  <si>
    <t>03.04</t>
  </si>
  <si>
    <t>Transporte da Caixa de Empréstimo até a obra.</t>
  </si>
  <si>
    <t>SERVIÇOS COMPLEMENTARES</t>
  </si>
  <si>
    <t>04.11</t>
  </si>
  <si>
    <t>04.12</t>
  </si>
  <si>
    <t>04.13</t>
  </si>
  <si>
    <t>CUSTO TOTAL (R$)</t>
  </si>
  <si>
    <t>EXTENSÃO PROJETADA (KM)</t>
  </si>
  <si>
    <t>ÁREA PROJETADA (M²)</t>
  </si>
  <si>
    <t>CUSTO POR KM (R$)</t>
  </si>
  <si>
    <t>CUSTO POR M² (R$)</t>
  </si>
  <si>
    <t>04.14</t>
  </si>
  <si>
    <t>lados</t>
  </si>
  <si>
    <t>04.15</t>
  </si>
  <si>
    <t>04.16</t>
  </si>
  <si>
    <t>04.17</t>
  </si>
  <si>
    <t>04.18</t>
  </si>
  <si>
    <t>02.01</t>
  </si>
  <si>
    <t>02.02</t>
  </si>
  <si>
    <t>02.04</t>
  </si>
  <si>
    <t>03.05</t>
  </si>
  <si>
    <t>03.06</t>
  </si>
  <si>
    <t>DER-ES</t>
  </si>
  <si>
    <t>Transporte do solo-mole da obra até o bota-fora.</t>
  </si>
  <si>
    <t>PREÇO
UNITÁRIO</t>
  </si>
  <si>
    <t>TRANSPORTE</t>
  </si>
  <si>
    <t>Capina manual inclusive limpeza</t>
  </si>
  <si>
    <t>Carga de escoria de aciaria de vagão ferroviário supervisionado</t>
  </si>
  <si>
    <t>A incluir</t>
  </si>
  <si>
    <t>Escarificação de base H = 0,10m e capa asfáltica</t>
  </si>
  <si>
    <t>Escarificação e compactação de base (100% P.I.) H=0,20m</t>
  </si>
  <si>
    <t>Fresagem de pavimento asfáltico a frio, esp=5cm, exclusive transporte de materiais</t>
  </si>
  <si>
    <t>Fresagem de pavimento asfáltico a frio, esp.=5cm inclusive transporte do material</t>
  </si>
  <si>
    <t>Meio fio (remoção e reassentamento),  inclusive caiação</t>
  </si>
  <si>
    <t>Pavimentação com blocos de concreto (35 MPa), esp. = 10 cm, sobre colchão areia esp.= 5cm
, inclusive fornecimento e transporte dos blocos e areia</t>
  </si>
  <si>
    <t>Regularização e compactação do sub-leito (100% P.I.) H = 0,20 m</t>
  </si>
  <si>
    <t>Berço em brita para BSTC diâm. = 1,00 m</t>
  </si>
  <si>
    <t>Berço em brita para BSTC diâm.=1,20 m</t>
  </si>
  <si>
    <t>Berço em concreto ciclópico para BSTC diâm. = 0,30m</t>
  </si>
  <si>
    <t>Caixa coletora concreto armado H= 2,00 m, inclusive escavação</t>
  </si>
  <si>
    <t>Caixa coletora concreto armado H= 2,50 m, inclusive escavação</t>
  </si>
  <si>
    <t>Caixa coletora em bloco pré-moldado para d=0,60m (1,00 x 1,00m)</t>
  </si>
  <si>
    <t>Caixa de concreto para BSTC diâmetro 0,40 m H=1,60 m</t>
  </si>
  <si>
    <t>Caixa de concreto para BSTC diâmetro 0,60 m H=2,00 m</t>
  </si>
  <si>
    <t>Caixa de concreto para BSTC diâmetro 0,80 m H=2,50 m</t>
  </si>
  <si>
    <t>Caixa de concreto para BSTC diâmetro 1,00 m H=3,00 m</t>
  </si>
  <si>
    <t>Caixa de passagem para tubos de D=0,40 m H=1,10 m</t>
  </si>
  <si>
    <t>Caixa de passagem para tubos de D=0,60 m H=1,30 m</t>
  </si>
  <si>
    <t>Caixa de passagem para tubos de D=0,80 m H=1,50 m</t>
  </si>
  <si>
    <t>Caixa de passagem para tubos de D=1,00 m H=1,80 m</t>
  </si>
  <si>
    <t>Cerca de tela de arame galvanizado h = 1,20 m</t>
  </si>
  <si>
    <t>Concreto estrutural fck = 15,0 MPa, tudo incluído</t>
  </si>
  <si>
    <t>Concreto estrutural fck = 20,0 MPa com plastificante, tudo incluído</t>
  </si>
  <si>
    <t>Concreto estrutural fck = 20,0 MPa, tudo incluído</t>
  </si>
  <si>
    <t>Concreto estrutural fck = 25,0 MPa com plastificante, tudo incluído</t>
  </si>
  <si>
    <t>Concreto estrutural fck = 30,0 MPa com micro-silica e Sikacrete BR ou equivalente</t>
  </si>
  <si>
    <t>Concreto estrutural fck = 30,0 MPa com plastificante</t>
  </si>
  <si>
    <t>Concreto estrutural fck = 30,0 MPa, tudo incluído</t>
  </si>
  <si>
    <t>Concreto estrutural fck = 35,0 MPa com micro-silica e Sikacrete BR ou equivalente</t>
  </si>
  <si>
    <t>Concreto submerso fck = 20,0 MPa, tudo incluído</t>
  </si>
  <si>
    <t>Corpo de BDCC 1,50 x 1,50 m projeto DNIT para H &lt; = 2,50 m</t>
  </si>
  <si>
    <t>Corpo de BDCC 2,00 x 2,00 m projeto DNIT para H &lt; = 2,50 m</t>
  </si>
  <si>
    <t>Corpo de BDCC 2,00 x 3,00 m projeto DNIT para H &lt; = 2,50 m</t>
  </si>
  <si>
    <t>Corpo de BDCC 2,50 x 2,50 m projeto DNIT para H &lt; = 2,50 m</t>
  </si>
  <si>
    <t>Corpo de BDCC 2,50 x 3,00 m projeto DNIT para H &lt; = 2,50 m</t>
  </si>
  <si>
    <t>Corpo de BDCC 3,00 x 3,00 m projeto DNIT para H &lt; = 2,50 m</t>
  </si>
  <si>
    <t>Corpo de BSCC 1,50 x 1,50 m projeto DNIT para H &lt; = 2,50 m</t>
  </si>
  <si>
    <t>Corpo de BSCC 2,00 x 2,00 m projeto DNIT para H &lt; = 2,50 m</t>
  </si>
  <si>
    <t>Corpo de BSCC 2,00 x 3,00 m projeto DNIT para H &lt; = 2,50 m</t>
  </si>
  <si>
    <t>Corpo de BSCC 2,50 x 2,50 m projeto DNIT para H &lt; = 2,50 m</t>
  </si>
  <si>
    <t>Corpo de BSCC 2,50 x 3,00 m projeto DNIT para H &lt; = 2,50 m</t>
  </si>
  <si>
    <t>Corpo de BSCC 3,00 x 3,00 m projeto DNIT para H &lt; = 2,50 m</t>
  </si>
  <si>
    <t>Corpo de BTCC 1,50 x 1,50 m projeto DNIT para H &lt; = 2,50 m</t>
  </si>
  <si>
    <t>Corpo de BTCC 2,00 x 2,00 m projeto DNIT para H &lt; = 2,50 m</t>
  </si>
  <si>
    <t>Corpo de BTCC 2,00 x 3,00 m projeto DNIT para H &lt; = 2,50 m</t>
  </si>
  <si>
    <t>Corpo de BTCC 2,50 x 2,50 m projeto DNIT para H &lt; = 2,50 m</t>
  </si>
  <si>
    <t>Corpo de BTCC 2,50 x 3,00 m projeto DNIT para H &lt; = 2,50 m</t>
  </si>
  <si>
    <t>Corpo de BTCC 3,00 x 3,00 m projeto DNIT para H &lt; = 2,50 m</t>
  </si>
  <si>
    <t>Corta-rio (escavação mecânica em material de 1ª cat.) H = 1,50 a 3,00 m</t>
  </si>
  <si>
    <t>Corta-rio (escavação mecânica em material de 2ª cat.) H = 1,50 a 3,00 m</t>
  </si>
  <si>
    <t>Corta-rio (escavação mecânica em material de 3º cat.) H = 0,00 a 1,50 m</t>
  </si>
  <si>
    <t>Curva 90° de PVC, junta elástica PBA, D=75mm, fornecimento e assentamento</t>
  </si>
  <si>
    <t>Dreno vertical D = 75 mm em PVC, com geotêxtil não tecido resistência longitudinal 16 kn/m</t>
  </si>
  <si>
    <t>Ensecadeira dupla de madeira esp.= 5 cm com 1 reaproveitamento</t>
  </si>
  <si>
    <t>Ensecadeira dupla de madeira esp.= 5 cm sem reaproveitamento, tudo incluído</t>
  </si>
  <si>
    <t>Escavação manual em mat. 1ª cat. H= 0,00 a 1,50 m</t>
  </si>
  <si>
    <t>Escavação manual em mat. 1ª cat. H= 0,00 a 1,50 m com esgotamento</t>
  </si>
  <si>
    <t>Escavação manual em mat. 1ª cat. H= 1,50 a 3,00 m</t>
  </si>
  <si>
    <t>Escavação manual em mat. 1ª cat. H= 1,50 a 3,00 m com esgotamento</t>
  </si>
  <si>
    <t>Escavação manual em mat. 1ª cat. H= 3,00 a 4,50 m</t>
  </si>
  <si>
    <t>Escavação manual em mat. 1ª cat. H= 3,00 a 4,50 m com esgotamento</t>
  </si>
  <si>
    <t>Escavação manual em mat. 2ª cat. H= 0,00 a 1,50 m com esgotamento</t>
  </si>
  <si>
    <t>Escavação manual em mat. 2ª cat. H= 0,00 a 1,50 m sem detonação</t>
  </si>
  <si>
    <t>Escavação manual em mat. 2ª cat. H= 1,50 a 3,00 m com esgotamento</t>
  </si>
  <si>
    <t>Escavação manual em mat. 2ª cat. H= 1,50 a 3,00 m sem detonação</t>
  </si>
  <si>
    <t>Escavação manual em mat. 2ª cat. H= 3,00 a 4,50 m com esgotamento</t>
  </si>
  <si>
    <t>Escavação manual em mat. 2ª cat. H= 3,00 a 4,50 m sem detonação</t>
  </si>
  <si>
    <t>Escavação manual em mat. 3ª cat. H= 0,00 a 1,50 m, a fogo</t>
  </si>
  <si>
    <t>Escavação manual furos, valetas mat. 1ª cat. H= 0,00 a 1,50 m (dim. reduz.)</t>
  </si>
  <si>
    <t>Escavação manual furos, valetas mat. 2ª cat. H= 0,00 a 1,50 m sem detonação (dim. reduz.)</t>
  </si>
  <si>
    <t>Escavação mecânica em material de 1ª cat. H= 0,00 a 1,50 m</t>
  </si>
  <si>
    <t>Escavação mecânica em material de 1ª cat. H= 0,00 a 1,50 m com esgotamento</t>
  </si>
  <si>
    <t>Escavação mecânica em material de 1ª cat. H= 1,50 a 3,00 m</t>
  </si>
  <si>
    <t>Escavação mecânica em material de 1ª cat. H= 1,50 a 3,00 m com esgotamento</t>
  </si>
  <si>
    <t>Escavação mecânica em material de 1ª cat. H= 3,00 a 4,50 m</t>
  </si>
  <si>
    <t>Escavação mecânica em material de 1º cat. H= 3,00 a 4,50 m com esgotamento</t>
  </si>
  <si>
    <t>Escavação mecânica em material de 2ª cat. H= 0,00 a 1,50 m</t>
  </si>
  <si>
    <t>Escavação mecânica em material de 2ª cat. H= 0,00 a 1,50 m com esgotamento</t>
  </si>
  <si>
    <t>Escavação mecânica em material de 2ª cat. H= 1,50 a 3,00 m</t>
  </si>
  <si>
    <t>Escavação mecânica em material de 2ª cat. H= 1,50 a 3,00 m com esgotamento</t>
  </si>
  <si>
    <t>Escavação mecânica em material de 2ª cat. H= 3,00 a 4,50 m</t>
  </si>
  <si>
    <t>Escavação mecânica em material de 2º cat. H= 3,00 a 4,50 m com esgotamento</t>
  </si>
  <si>
    <t>Escavação mecânica em material de 3ª cat. H= 0,00 a 1,50 m</t>
  </si>
  <si>
    <t>Escavação mecânica em material de 3ª cat. H= 0,00 a 1,50 m com esgotamento</t>
  </si>
  <si>
    <t>Escavação mecânica em material de 3ª cat. H= 1,50 a 3,00 m</t>
  </si>
  <si>
    <t>Escavação mecânica em material de 3ª cat. H= 1,50 a 3,00 m com esgotamento</t>
  </si>
  <si>
    <t>Escavação mecânica em material de 3ª cat. H= 3,00 a 4,50 m</t>
  </si>
  <si>
    <t>Escavação mecânica em material de 3ª cat. H= 3,00 a 4,50 m com esgotamento</t>
  </si>
  <si>
    <t>Muro com Terramesh System ou similar, altura H&lt;= 4,00 metros (4 cx 1x1x4m), tudo incluído</t>
  </si>
  <si>
    <t>Poço de visita em bloco pré-moldado para d=0,30 e 0,40m (0,80x0,80m)</t>
  </si>
  <si>
    <t>Poço de visita em bloco pré-moldado para d=0,60m (1,00x1,00m)</t>
  </si>
  <si>
    <t>Rede em PVC Vinilfort ou similar DN = 200mm</t>
  </si>
  <si>
    <t>Grupo de serviço: MATERIAL BETUMINOSO</t>
  </si>
  <si>
    <t>Grupo de serviço: OBRAS COMPLEMENTARES</t>
  </si>
  <si>
    <t>Concreto estrutural fck = 10,0 MPa, inclusive transportes areia, cimento e pedra britada</t>
  </si>
  <si>
    <t>Passeio em concreto, largura 2,00m, acabamento em ladrilho hidráulico podotátil (L=0,40m)</t>
  </si>
  <si>
    <t>Grupo de serviço: SERVIÇOS AMBIENTAIS</t>
  </si>
  <si>
    <t>Grupo de serviço: SINALIZAÇÃO</t>
  </si>
  <si>
    <t>Defensa metálica (1 lâmina com espessura = 3 mm), fornecimento e colocação</t>
  </si>
  <si>
    <t>Grupo focal repetidor 2x200 mm com lâmpada LED, fornecimento e instalação</t>
  </si>
  <si>
    <t>Grupo focal repetidor 3x200 mm com lâmpada LED, fornecimento e instalação</t>
  </si>
  <si>
    <t>Grupo focal repetidor 3x300 mm com lâmpada LED, fornecimento e instalação</t>
  </si>
  <si>
    <t>Sinalização horizontal TMD=200, vida útil 2 a 3 anos, taxa=0,40 L/m²</t>
  </si>
  <si>
    <t>Sinalização horizontal TMD=400, vida útil 2 a 3 anos, taxa=0,60 L/m²</t>
  </si>
  <si>
    <t>Sinalização horizontal TMD=600, vida útil 2 a 3 anos, taxa=0,80 L/m²</t>
  </si>
  <si>
    <t>Sinalização horizontal TMD=600, vida útil 3 anos, taxa=3,0 kg/m² material termoplástico )</t>
  </si>
  <si>
    <t>Grupo de serviço: SERVIÇOS DIVERSOS</t>
  </si>
  <si>
    <t>Grupo de serviço: CONSERVAÇÃO CORRETIVA ROTINEIRA</t>
  </si>
  <si>
    <t>Caixa coletora em concreto fck=10,0 MPa inclusive escavação, tudo incluído</t>
  </si>
  <si>
    <t>Dreno profundo D=0,20 m com enchimento brita e areia, tudo incluído</t>
  </si>
  <si>
    <t>Sarjeta em concreto fck=10,0 MPa inclusive caiação, tudo incluído</t>
  </si>
  <si>
    <t>Valeta em concreto fck=10,0 MPa, tudo incluído</t>
  </si>
  <si>
    <t>Grupo de serviço: ALUGUEL DE EQUIPAMENTOS</t>
  </si>
  <si>
    <t>Grupo de serviço: INFRA E MESO-ESTRUTURA</t>
  </si>
  <si>
    <t>Arrasamento estaca concreto D = 0,80 m com martelete pneumático</t>
  </si>
  <si>
    <t>Estaca de eucalipto D= 0,20 m, fornecimento, transporte, cravação e perda</t>
  </si>
  <si>
    <t>Estaca tipo Franki D = 520 mm</t>
  </si>
  <si>
    <t>Grupo de serviço: SUPER-ESTRUTURA</t>
  </si>
  <si>
    <t>Grupo de serviço: OBRAS DE ARTE ESPECIAIS</t>
  </si>
  <si>
    <t>Conectores diâmetro 16mm (h=10cm), fornecimento e soldagem</t>
  </si>
  <si>
    <t>Recuperação estrutural com uso de argamassa polimérica (espessura média=3,5cm)</t>
  </si>
  <si>
    <t>Grupo de serviço: MATERIAIS</t>
  </si>
  <si>
    <t>Grupo de serviço: TERRAPLENAGEM - VIAS URBANAS</t>
  </si>
  <si>
    <t>Grupo de serviço: PAVIMENTAÇÃO - VIAS URBANAS</t>
  </si>
  <si>
    <t>Grupo de serviço: OBRAS DE ARTE CORRENTES E DRENAGEM - VIAS URBANAS</t>
  </si>
  <si>
    <t>Berço em brita para BSTC diâm. = 0,30 m em Vias Urbanas</t>
  </si>
  <si>
    <t>Berço em brita para BSTC diâm. = 0,40 m em Vias Urbanas</t>
  </si>
  <si>
    <t>Berço em brita para BSTC diâm. = 0,60 m em Vias Urbanas</t>
  </si>
  <si>
    <t>Berço em brita para BSTC diam. = 0,80 m em Vias Urbanas</t>
  </si>
  <si>
    <t>Caixa Boca de Lobo em bloco pré-moldado para diâm. = 0,80m (1,20 x 1,20m) (Vias Urbanas)</t>
  </si>
  <si>
    <t>Caixa Boca de Lobo em bloco pré-moldado para diâm. = 1,20m(1,50 x 1,50m) (Vias Urbanas)</t>
  </si>
  <si>
    <t>Caixa coletora concreto armado H= 2,00m, inclusive escavação em Vias Urbanas</t>
  </si>
  <si>
    <t>Caixa coletora concreto armado H= 2,50m, inclusive escavação em Vias Urbanas</t>
  </si>
  <si>
    <t>Caixa coletora em bloco pré-moldado para d=0,60m (1,00 x 1,00m) em Vias Urbanas</t>
  </si>
  <si>
    <t>Caixa coletora em bloco pré-moldado para d=0,80m (1,20 x 1,20m) em Vias Urbanas</t>
  </si>
  <si>
    <t>Caixa de concreto para BSTC diâmetro 0,40 m H=1,60 m em Vias Urbanas</t>
  </si>
  <si>
    <t>Caixa de concreto para BSTC diâmetro 0,60m H=2,00m em Vias Urbanas</t>
  </si>
  <si>
    <t>Caixa de concreto para BSTC diâmetro 0,80m H=2,50m em Vias Urbanas</t>
  </si>
  <si>
    <t>Caixa de concreto para BSTC diâmetro 1,00m H=3,00m em Vias Urbanas</t>
  </si>
  <si>
    <t>Caixa de passagem em bloco pré-moldado para d=0,60m (1,00x1,00m) em Vias Urbanas</t>
  </si>
  <si>
    <t>Caixa de passagem em bloco pré-moldado para d=0,80m (1,20 x 1,20m) em Vias Urbanas</t>
  </si>
  <si>
    <t>Caixa de passagem em bloco pré-moldado para d=1,00m (1,30 x 1,30m) em Vias Urbanas</t>
  </si>
  <si>
    <t>Caixa de passagem em bloco pré-moldado para d=1,20m (1,50 x 1,50m) em Vias Urbanas</t>
  </si>
  <si>
    <t>Caixa de passagem para tubos de D=0,40m H=1,10m em Vias Urbanas</t>
  </si>
  <si>
    <t>Caixa de passagem para tubos de D=0,60m H=1,30m em Vias Urbanas</t>
  </si>
  <si>
    <t>Caixa de passagem para tubos de D=0,80m H=1,50m em Vias Urbanas</t>
  </si>
  <si>
    <t>Caixa de passagem para tubos de D=1,00m H=1,80m em Vias Urbanas</t>
  </si>
  <si>
    <t>Cerca de tela de arame galvanizado h=1,20m em Vias Urbanas</t>
  </si>
  <si>
    <t>Concreto estrutural fck = 20,0 MPa com plastificante em Vias Urbanas</t>
  </si>
  <si>
    <t>Concreto estrutural fck = 20,0 MPa em Vias Urbanas</t>
  </si>
  <si>
    <t>Concreto estrutural fck = 25,0 MPa com plastificante em Vias Urbanas</t>
  </si>
  <si>
    <t>Concreto estrutural fck = 25,0 MPa em Vias Urbanas</t>
  </si>
  <si>
    <t>Concreto estrutural fck = 30,0 MPa com plastificante em Vias Urbanas</t>
  </si>
  <si>
    <t>Concreto estrutural fck = 30,0 MPa em Vias Urbanas</t>
  </si>
  <si>
    <t>Concreto submerso fck = 20,0 MPa em Vias Urbanas</t>
  </si>
  <si>
    <t>Corpo de BDCC 1,50 x 1,50 m projeto DNIT para H &lt; = 2,50 m em Vias Urbanas</t>
  </si>
  <si>
    <t>Corpo de BDCC 2,00 x 2,00 m projeto DNIT para H &lt; = 2,50 m em Vias Urbanas</t>
  </si>
  <si>
    <t>Corpo de BDCC 2,00 x 3,00 m projeto DNIT para H &lt; = 2,50 m em Vias Urbanas</t>
  </si>
  <si>
    <t>Corpo de BDCC 2,50 x 2,50 m projeto DNIT para H&lt;=2,50m em Vias Urbanas</t>
  </si>
  <si>
    <t>Corpo de BDCC 2,50 x 3,00 m projeto DNIT p/ H &lt;= 2,50 m em Vias Urbanas</t>
  </si>
  <si>
    <t>Corpo de BSCC 1,50 x 1,50 m projeto DNIT p/ H &lt;= 2,50 m em Vias Urbanas</t>
  </si>
  <si>
    <t>Corpo de BSCC 2,00x2,00m projeto DNIT p/ H&lt;=2,50m em Vias Urbanas</t>
  </si>
  <si>
    <t>Corpo de BSCC 2,00x3,00m projeto DNIT p/ H&lt;=2,50m em Vias Urbanas</t>
  </si>
  <si>
    <t>Corpo de BSCC 2,50 x 2,50 m, para H &lt; = 2,50 m em Vias Urbanas</t>
  </si>
  <si>
    <t>Corpo de BSCC 2,50x3,00m projeto DNIT para H&lt;=2,50m em Vias Urbanas</t>
  </si>
  <si>
    <t>Corpo de BSCC 3,00x3,00m projeto DNIT para H&lt;=2,50m em Vias Urbanas</t>
  </si>
  <si>
    <t>Corpo de BTCC 1,50 x 1,50 m projeto DNIT para H &lt;= 2,50 m em Vias Urbanas</t>
  </si>
  <si>
    <t>Corpo de BTCC 2,00 x 2,00 m projeto DNIT para H &lt;= 2,50 m em Vias Urbanas</t>
  </si>
  <si>
    <t>Corpo de BTCC 2,00 x 3,00 m projeto DNIT para H &lt; = 2,50 m em Vias Urbanas</t>
  </si>
  <si>
    <t>Corpo de BTCC 2,50 x 2,50 m projeto DNIT para H &lt; = 2,50 m em Vias Urbanas</t>
  </si>
  <si>
    <t>Corpo de BTCC 2,50 x 3,00 m projeto DNIT para H &lt; = 2,50 m em Vias Urbanas</t>
  </si>
  <si>
    <t>Corpo de BTCC 2,50 x 3,00 m projeto DNIT para H &lt; = 2,50 m em vias Urbanas</t>
  </si>
  <si>
    <t>Corpo de BTCC 3,00 x 3,00 m projeto DNIT para H &lt; = 2,50 m em Vias Urbanas</t>
  </si>
  <si>
    <t>Corta-rio (escavação mecânica em material de 1ª cat.) H=1,50 a 3,00 m em Vias Urbanas</t>
  </si>
  <si>
    <t>Corta-rio (escavação mecânica em material de 2ª cat.) H=1,50 a 3,00m em Vias Urbanas</t>
  </si>
  <si>
    <t>Corta-rio (escavação mecânica em material de 3º cat.) H=0,00 a 1,50m em Vias Urbanas</t>
  </si>
  <si>
    <t>Dreno profundo D=0,20m com enchimento de areia, escavação em material 1ª categoria (DPS
-01), inclusive transporte da areia e do tubo em Vias Urbanas</t>
  </si>
  <si>
    <t>Escavação manual em mat. 1ª cat. H= 0,00 a 1,50 m c/ esgotamento em Vias Urbanas</t>
  </si>
  <si>
    <t>Escavação manual em mat. 1ª cat. H= 0,00 a 1,50 m em Vias Urbanas</t>
  </si>
  <si>
    <t>Escavação manual em mat. 1ª cat. H= 1,50 a 3,00 m c/ esgotamento em Vias Urbanas</t>
  </si>
  <si>
    <t>Escavação manual em mat. 1ª cat. H= 1,50 a 3,00 m em Vias Urbanas</t>
  </si>
  <si>
    <t>Escavação manual em mat. 1ª cat. H= 3,00 a 4,50 m c/ esgotamento, em Vias Urbanas</t>
  </si>
  <si>
    <t>Escavação manual em mat. 1ª cat. H= 3,00 a 4,50 m, em Vias Urbanas</t>
  </si>
  <si>
    <t>Escavação manual em mat. 2ª cat. H= 0,00 a 1,50 m c/ esgotamento, em Vias Urbanas</t>
  </si>
  <si>
    <t>Escavação manual em mat. 2ª cat. H= 0,00 a 1,50 m s/ detonação, em Vias Urbanas</t>
  </si>
  <si>
    <t>Escavação manual em mat. 2ª cat. H= 1,50 a 3,00 m c/ esgotamento, em Vias Urbanas</t>
  </si>
  <si>
    <t>Escavação manual em mat. 2ª cat. H= 1,50 a 3,00 m s/ detonação, em Vias Urbanas</t>
  </si>
  <si>
    <t>Escavação manual em mat. 2ª cat. H= 3,00 a 4,50 m c/ esgotamento, em Vias Urbanas</t>
  </si>
  <si>
    <t>Escavação manual em mat. 2ª cat. H= 3,00 a 4,50 m s/ detonação, em Vias Urbanas</t>
  </si>
  <si>
    <t>Escavação manual em mat. 3ª cat. H= 0,00 a 1,50 m, a fogo, em Vias Urbanas</t>
  </si>
  <si>
    <t>Escavação manual furos, valetas mat. 1ª cat. H= 0,00 a 1,50 m (dim. reduz.), em Vias Urbanas</t>
  </si>
  <si>
    <t>Escavação mecânica em material de 1ª cat. H= 0,00 a 1,50 m, em Vias Urbanas</t>
  </si>
  <si>
    <t>Escavação mecânica em material de 1ª cat. H= 1,50 a 3,00 m, em Vias Urbanas</t>
  </si>
  <si>
    <t>Escavação mecânica em material de 1ª cat. H= 3,00 a 4,50 m, em Vias Urbanas</t>
  </si>
  <si>
    <t>Escavação mecânica em material de 2ª cat. H= 0,00 a 1,50 m, em Vias Urbanas</t>
  </si>
  <si>
    <t>Escavação mecânica em material de 2ª cat. H= 1,50 a 3,00 m, em Vias Urbanas</t>
  </si>
  <si>
    <t>Escavação mecânica em material de 2ª cat. H= 3,00 a 4,50 m, em Vias Urbanas</t>
  </si>
  <si>
    <t>Escoramento e cimbramento (bueiro celular), inclusive fornecimento e transporte das madeiras
,  em Vias Urbanas</t>
  </si>
  <si>
    <t>Rede em PVC Vinilfort ou similar DN = 200 mm, em Vias Urbanas</t>
  </si>
  <si>
    <t>Aluguel de container tipo refeitório (3 unidades acopladas), c/ 3 aparelhos de ar condiocionado
, 6 luminárias e 6 janelas de vidro</t>
  </si>
  <si>
    <t>Placa de obra nas dimensões de 3,0 x 6,0 m, padrão DER-ES</t>
  </si>
  <si>
    <t>Grupo de serviço: ADMINISTRAÇÃO LOCAL</t>
  </si>
  <si>
    <t>vb</t>
  </si>
  <si>
    <t>Transporte do Areal até a obra.</t>
  </si>
  <si>
    <t>BSTC - diâmetro 0,40 m</t>
  </si>
  <si>
    <t>BSTC - diâmetro 0,60 m</t>
  </si>
  <si>
    <t>BSTC</t>
  </si>
  <si>
    <t>Parede</t>
  </si>
  <si>
    <t>Espaçamento</t>
  </si>
  <si>
    <t>Segurança</t>
  </si>
  <si>
    <t>Largura Escavação</t>
  </si>
  <si>
    <t>auxiliar</t>
  </si>
  <si>
    <t>espessura</t>
  </si>
  <si>
    <t>quantidade</t>
  </si>
  <si>
    <t>espessura total</t>
  </si>
  <si>
    <t>largura</t>
  </si>
  <si>
    <t>largura total</t>
  </si>
  <si>
    <t>Calculada</t>
  </si>
  <si>
    <t>Adotada</t>
  </si>
  <si>
    <t>BDTC</t>
  </si>
  <si>
    <t>BTTC</t>
  </si>
  <si>
    <t>TABELA REFERENCIAL: DER-ES/IOPES</t>
  </si>
  <si>
    <t>COMP-06</t>
  </si>
  <si>
    <t>Corpo BSTC (greide) diâmetro 0,40 m CA-2 MF, exclusive escavação</t>
  </si>
  <si>
    <t>Reaterro de cavas c/ compactação mecânica (compactador manual), em Vias Urbanas</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</si>
  <si>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</si>
  <si>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</si>
  <si>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</si>
  <si>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</si>
  <si>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</si>
  <si>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</si>
  <si>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EXECUÇÃO DE VIA EM PISO INTERTRAVADO, COM BLOCO RETANGULAR COR NATURAL DE 20 X 10 CM, ESPESSURA 8 CM. AF_12/2015</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</si>
  <si>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</si>
  <si>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</si>
  <si>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</si>
  <si>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</si>
  <si>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</si>
  <si>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</si>
  <si>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</si>
  <si>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</si>
  <si>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ASSENTADOR DE  TUBOS</t>
  </si>
  <si>
    <t>DIA</t>
  </si>
  <si>
    <t>CONECTOR DE ALUMINIO TIPO PRENSA CABO, BITOLA 1", PARA CABOS DE DIAMETRO DE 22,5 A 25 MM</t>
  </si>
  <si>
    <t>EMPILHADEIRA SOBRE PNEUS COM TORRE DE TRES ESTAGIOS, 4,80M DE ELEVACAO, C/ DESLOCADOR LATERAL DOS GARFOS, MOTOR GLP 4.3L, CAPACIDADE NOMINAL DE CARGA DE 5T</t>
  </si>
  <si>
    <t>SOLEIRA/ PEITORIL EM MARMORE, POLIDO, BRANCO COMUM, L= *15* CM, E=  *2* CM,  CORTE RETO</t>
  </si>
  <si>
    <t>TAMPAO FOFO SIMPLES COM BASE, CLASSE A15 CARGA MAX 1,5 T, *400 X 600* MM, REDE TELEFONE</t>
  </si>
  <si>
    <t>TUBO CONCRETO ARMADO, CLASSE PA-2, PB, DN 2000 MM, PARA AGUAS PLUVIAIS (NBR 8890)</t>
  </si>
  <si>
    <t>taxa (t/m²)</t>
  </si>
  <si>
    <t>massa
(t)</t>
  </si>
  <si>
    <t>Transporte da refinaria até a obra</t>
  </si>
  <si>
    <t>densidade (t/m³)</t>
  </si>
  <si>
    <t>Consumo</t>
  </si>
  <si>
    <t>Transporte da refinaria até a usina de asfalto</t>
  </si>
  <si>
    <t>Transporte da usina de asfalto até a obra</t>
  </si>
  <si>
    <t>Religações domiciliares</t>
  </si>
  <si>
    <t>LE/LD</t>
  </si>
  <si>
    <t>Considerado 2 bombas trabalhando durante 6 meses durante 24 horas por dia</t>
  </si>
  <si>
    <t>PV-63</t>
  </si>
  <si>
    <t>PV-64</t>
  </si>
  <si>
    <t>PV-65</t>
  </si>
  <si>
    <t>PV-130</t>
  </si>
  <si>
    <t>PV-266</t>
  </si>
  <si>
    <t>PV-264</t>
  </si>
  <si>
    <t>PV-262</t>
  </si>
  <si>
    <t>PV-66</t>
  </si>
  <si>
    <t>PV-67</t>
  </si>
  <si>
    <t>PV-119</t>
  </si>
  <si>
    <t>PV-24A</t>
  </si>
  <si>
    <t>PV-247</t>
  </si>
  <si>
    <t>PV-248</t>
  </si>
  <si>
    <t>PV-249</t>
  </si>
  <si>
    <t>PV-250</t>
  </si>
  <si>
    <t>PV-251</t>
  </si>
  <si>
    <t>PV-252</t>
  </si>
  <si>
    <t>PV-253</t>
  </si>
  <si>
    <t>PV-254</t>
  </si>
  <si>
    <t>PV-255</t>
  </si>
  <si>
    <t>PV-256</t>
  </si>
  <si>
    <t>PV-257</t>
  </si>
  <si>
    <t>PV-258</t>
  </si>
  <si>
    <t>PV-259</t>
  </si>
  <si>
    <t>PV-260</t>
  </si>
  <si>
    <t>PV-261</t>
  </si>
  <si>
    <t>Boca-03</t>
  </si>
  <si>
    <t>Boca-02</t>
  </si>
  <si>
    <t>Boca-04</t>
  </si>
  <si>
    <t>Boca-05</t>
  </si>
  <si>
    <t>Boca-01</t>
  </si>
  <si>
    <t>Boca-07</t>
  </si>
  <si>
    <t>Boca-06</t>
  </si>
  <si>
    <t>Caixa-ralo ao PV-63</t>
  </si>
  <si>
    <t>Caixa-ralo ao PV-64</t>
  </si>
  <si>
    <t>Caixa-ralo ao PV-65</t>
  </si>
  <si>
    <t>Caixa-ralo ao PV-66</t>
  </si>
  <si>
    <t>Caixa-ralo ao PV-67</t>
  </si>
  <si>
    <t>Caixa-ralo ao PV-119</t>
  </si>
  <si>
    <t>Caixa-ralo ao PV-24A</t>
  </si>
  <si>
    <t>Caixa-ralo ao PV-130</t>
  </si>
  <si>
    <t>Caixa-ralo ao PV-266</t>
  </si>
  <si>
    <t>Caixa-ralo ao PV-264</t>
  </si>
  <si>
    <t>Caixa-ralo ao PV-262</t>
  </si>
  <si>
    <t>Caixa-ralo ao PV-247</t>
  </si>
  <si>
    <t>Caixa-ralo ao PV-248</t>
  </si>
  <si>
    <t>Caixa-ralo ao PV-249</t>
  </si>
  <si>
    <t>Caixa-ralo ao PV-250</t>
  </si>
  <si>
    <t>Caixa-ralo ao PV-251</t>
  </si>
  <si>
    <t>Caixa-ralo ao PV-252</t>
  </si>
  <si>
    <t>Caixa-ralo ao PV-253</t>
  </si>
  <si>
    <t>Caixa-ralo ao PV-254</t>
  </si>
  <si>
    <t>Caixa-ralo ao PV-255</t>
  </si>
  <si>
    <t>Caixa-ralo ao PV-256</t>
  </si>
  <si>
    <t>Caixa-ralo ao PV-257</t>
  </si>
  <si>
    <t>Caixa-ralo ao PV-258</t>
  </si>
  <si>
    <t>Caixa-ralo ao PV-259</t>
  </si>
  <si>
    <t>Caixa-ralo ao PV-260</t>
  </si>
  <si>
    <t>Caixa-ralo ao PV-261</t>
  </si>
  <si>
    <t>PV-63 ao PV-64</t>
  </si>
  <si>
    <t>PV-64 ao PV-65</t>
  </si>
  <si>
    <t>PV-65 ao PV-66</t>
  </si>
  <si>
    <t>PV-130 a Boca-03</t>
  </si>
  <si>
    <t>PV-266 a Boca-02</t>
  </si>
  <si>
    <t>PV-264 a Boca-04</t>
  </si>
  <si>
    <t>PV-262 a Boca-05</t>
  </si>
  <si>
    <t>PV-66 ao PV-67</t>
  </si>
  <si>
    <t>PV-67 ao PV-24A</t>
  </si>
  <si>
    <t>PV-119 ao PV-24A</t>
  </si>
  <si>
    <t>PV-24A a Boca-01</t>
  </si>
  <si>
    <t>Boca-07 ao PV-247</t>
  </si>
  <si>
    <t>PV-247 ao PV-248</t>
  </si>
  <si>
    <t>PV-248 ao PV-249</t>
  </si>
  <si>
    <t>PV-249 ao PV-250</t>
  </si>
  <si>
    <t>PV-250 ao PV-251</t>
  </si>
  <si>
    <t>PV-251 ao PV-252</t>
  </si>
  <si>
    <t>PV-252 ao PV-253</t>
  </si>
  <si>
    <t>PV-253 ao PV-254</t>
  </si>
  <si>
    <t>PV-254 ao PV-255</t>
  </si>
  <si>
    <t>PV-255 ao PV-256</t>
  </si>
  <si>
    <t>PV-256 ao PV-257</t>
  </si>
  <si>
    <t>PV-257 ao PV-258</t>
  </si>
  <si>
    <t>PV-258 ao PV-259</t>
  </si>
  <si>
    <t>PV-259 ao PV-260</t>
  </si>
  <si>
    <t>PV-260 ao PV-261</t>
  </si>
  <si>
    <t>PV-261 a Boca-06</t>
  </si>
  <si>
    <t>Berço de brita para BSTC Ø0,40m</t>
  </si>
  <si>
    <t>Berço de brita para BSTC Ø0,60m</t>
  </si>
  <si>
    <t>Pavimento projetado - Acesso 01</t>
  </si>
  <si>
    <t>Pavimento projetado - Acesso 02</t>
  </si>
  <si>
    <t>Pavimento projetado - Acesso 03</t>
  </si>
  <si>
    <t>Ciclovia Projetada</t>
  </si>
  <si>
    <t>CBUQ faixa "C" - Pavimento projetado - Acesso 01</t>
  </si>
  <si>
    <t>CBUQ faixa "C" - Pavimento projetado - Acesso 02</t>
  </si>
  <si>
    <t>CBUQ faixa "C" - Pavimento projetado - Acesso 03</t>
  </si>
  <si>
    <t>CBUQ faixa "C" - Ciclovia Projetada</t>
  </si>
  <si>
    <t>Meio-fio projetado - Ciclovia</t>
  </si>
  <si>
    <t>LD/LE</t>
  </si>
  <si>
    <t>Calçada projetada - Canteiro (Ciclovia)</t>
  </si>
  <si>
    <t>Regulamentação PARADA OBRIGATÓRIA</t>
  </si>
  <si>
    <t>Regulamentação VELOCIDADE MÁXIMA PERMITIDA</t>
  </si>
  <si>
    <t>Advertência PASSAGEM DE PEDESTRES</t>
  </si>
  <si>
    <t>Faixa Amarela Tracejada</t>
  </si>
  <si>
    <t>Faixa Amarela Contínua</t>
  </si>
  <si>
    <t>Faixa Amarela Tracejada - Ciclovia</t>
  </si>
  <si>
    <t>Zebrado amarelo</t>
  </si>
  <si>
    <t>Considerando pintura em 50% do total da área do zebrado</t>
  </si>
  <si>
    <t>Zebrado branco</t>
  </si>
  <si>
    <t>Pintura branca - setas "siga em frente"</t>
  </si>
  <si>
    <t>-</t>
  </si>
  <si>
    <t>Pintura branca - setas "siga em frente ou vire à direita" ou setas "siga em frente ou vire à esquerda"</t>
  </si>
  <si>
    <t>Pintura vermelha - Ciclovia</t>
  </si>
  <si>
    <t>obs.: considerado uma religação a cada 50m</t>
  </si>
  <si>
    <t>02.05</t>
  </si>
  <si>
    <t>03.07</t>
  </si>
  <si>
    <t>03.08</t>
  </si>
  <si>
    <t>03.09</t>
  </si>
  <si>
    <t>03.10</t>
  </si>
  <si>
    <t>03.11</t>
  </si>
  <si>
    <t>03.12</t>
  </si>
  <si>
    <t>03.13</t>
  </si>
  <si>
    <t>03.14</t>
  </si>
  <si>
    <t>03.15</t>
  </si>
  <si>
    <t>03.16</t>
  </si>
  <si>
    <t>03.17</t>
  </si>
  <si>
    <t>03.18</t>
  </si>
  <si>
    <t>03.19</t>
  </si>
  <si>
    <t>03.20</t>
  </si>
  <si>
    <t>03.21</t>
  </si>
  <si>
    <t>BDTC - diâmetro 1,20 m</t>
  </si>
  <si>
    <t>COMP-08</t>
  </si>
  <si>
    <t>Canteiro entre a pista a ciclovia</t>
  </si>
  <si>
    <t>Usinagem de mistura de solo brita</t>
  </si>
  <si>
    <t>Caixa ralo em blocos pré-moldados e grelha articulada em FFA em Vias Urbanas</t>
  </si>
  <si>
    <t>Poço de visita em bloco pré-moldado para d=0,30 e 0,40 m (0,80 x 0,8 0m), em Vias Urbanas</t>
  </si>
  <si>
    <t>Poço de visita em bloco pré-moldado para d=0,60 m (1,00 x 1,00 m), em Vias Urbanas</t>
  </si>
  <si>
    <t>Poço de visita em bloco pré-moldado para d=0,80m (1,20x1,20m), em Vias Urbanas</t>
  </si>
  <si>
    <t>Poço de visita em bloco pré-moldado para d=1,00m (1,30x1,30m) (Vias Urbanas)</t>
  </si>
  <si>
    <t>Poço de visita em bloco pré-moldado para d=1,20m (1,50x1,50m), em Vias Urbanas</t>
  </si>
  <si>
    <t>Poço de Visita para BSTC diâm. 0,40 m em blocos de concreto, em Vias Urbanas</t>
  </si>
  <si>
    <t>Poço de visita para BSTC diâm. 0,60 m em blocos de concreto, em Vias Urbanas</t>
  </si>
  <si>
    <t>Poço de visita para BSTC diâm. 0,80 m em blocos de concreto, em Vias Urbanas</t>
  </si>
  <si>
    <t>Grupo de serviço: INSTALAÇÃO DE CANTEIRO, MOBILIZAÇÃO E DESMOBILIZAÇ</t>
  </si>
  <si>
    <t>Sanitário e vestiário de 40/60 func., c/ 33,90m², paredes chapa compens. 12mm e pont. 8x8cm
, piso ciment., cobert. telha fibroc., incl. luz e cx. insp</t>
  </si>
  <si>
    <t>k1</t>
  </si>
  <si>
    <t>k2</t>
  </si>
  <si>
    <t>k3</t>
  </si>
  <si>
    <t>Transporte de Material Asfáltico (DNIT), inclusive BDI diferenciado</t>
  </si>
  <si>
    <t>Abraçadeira para fixação de eletroduto diâm. 3/4"</t>
  </si>
  <si>
    <t>Acetileno</t>
  </si>
  <si>
    <t>Aço (barra) GEWI ou equivalente, ST 85/105, de 32mm</t>
  </si>
  <si>
    <t>Aço (barra) GEWI ou similar,ST 50/55 diâmetro de 32mm</t>
  </si>
  <si>
    <t>Aço CA-25 (granel) - (preço médio)</t>
  </si>
  <si>
    <t>Aço CA-25 (granel) D=1/2"</t>
  </si>
  <si>
    <t>Aço CA-25 (granel) D=3/8"</t>
  </si>
  <si>
    <t>Aço CA-50 (carreta 20 t) D=1/2" a 3/8"</t>
  </si>
  <si>
    <t>Aço CA-50 diam 12.5 a 25 mm</t>
  </si>
  <si>
    <t>Aço CA-50 diam. 6.3 a 10 mm</t>
  </si>
  <si>
    <t>Aço CA-50 (granel) - (preço médio)</t>
  </si>
  <si>
    <t>Aço CA-50 (granel) diam. 1/2"</t>
  </si>
  <si>
    <t>Aço CA-50 (granel) diam. 3/8"</t>
  </si>
  <si>
    <t>Aço CA-60 (granel) (preço médio)</t>
  </si>
  <si>
    <t>Aço diâmetro 29,3mm para tirante, referência Rocsolo ou equivalente</t>
  </si>
  <si>
    <t>Adesivo epoxi bicomponente para fissuras, em latas de 1kg, Sikadur 32 ou equivalente</t>
  </si>
  <si>
    <t>Adesivo estrutural tixotrópico a base de epoxi para colagem de pré-moldados em latas de 1kg -Sikadur 31</t>
  </si>
  <si>
    <t>Adesivo para PVC soldável</t>
  </si>
  <si>
    <t>Kg</t>
  </si>
  <si>
    <t>Adubo NPK</t>
  </si>
  <si>
    <t>Agua potável tratada (CESAN)</t>
  </si>
  <si>
    <t>Aguarráz mineral</t>
  </si>
  <si>
    <t>Alcool etílico hidratado</t>
  </si>
  <si>
    <t>Aluguel copiadora Xerox</t>
  </si>
  <si>
    <t>Aluguel de barco 40HP com barqueiro</t>
  </si>
  <si>
    <t>Aluguel de tubo equipado completo para andaime com h=10,0 m</t>
  </si>
  <si>
    <t>Aluguel mensal de alojamento</t>
  </si>
  <si>
    <t>Aluguel mensal de escritório até 50m2</t>
  </si>
  <si>
    <t>Aluguel mensal de GPS Geodésico dupla frequência (L1/L2)</t>
  </si>
  <si>
    <t>Aluguel mensal de instrumento de topografia ( Estação Total )</t>
  </si>
  <si>
    <t>Aluguel mensal de laboratório de betume</t>
  </si>
  <si>
    <t>Aluguel mensal de laboratório de concreto</t>
  </si>
  <si>
    <t>Aluguel mensal de laboratório de solos</t>
  </si>
  <si>
    <t>Aluguel mensal de máquina fotográfica (12.1 MP)</t>
  </si>
  <si>
    <t>Aluguel mensal de mobiliário - alojamento</t>
  </si>
  <si>
    <t>Aluguel mensal de mobiliário - escritório</t>
  </si>
  <si>
    <t>Aluguel mensal de residência - engenheiro</t>
  </si>
  <si>
    <t>Aluguel mensal de utilitário exclusive motorista e combustível</t>
  </si>
  <si>
    <t>Anéis de borracha para PVC PBA 100mm</t>
  </si>
  <si>
    <t>Anéis de borracha para PVC PBA 200mm</t>
  </si>
  <si>
    <t>Anel de ângulo de 15 graus, referência Gewi</t>
  </si>
  <si>
    <t>Anel de ângulo de 15° para tirante Rocsolo</t>
  </si>
  <si>
    <t>Anel GEWI para compensação angular de 15°</t>
  </si>
  <si>
    <t>Anel pré moldado para bueiro celular 1,50 x 1,50 x 1,00m CL45, duas peças</t>
  </si>
  <si>
    <t>Anel pré moldado para bueiro celular 2,50 x 2,50 x 1,00m CL 45, duas peças</t>
  </si>
  <si>
    <t>Anel pré-moldado em concreto para sumidouro diam. 2,0m MF</t>
  </si>
  <si>
    <t>Anel pré-moldado para bueiro celular 3,00 x 3,00 x 1,00m CL 45, duas peças</t>
  </si>
  <si>
    <t>Anteparo 3 x 300 mm</t>
  </si>
  <si>
    <t>Anti-óxido de base de resina alquídica modificada</t>
  </si>
  <si>
    <t>Aquisição de máquina fotográfica (12.1 MP)</t>
  </si>
  <si>
    <t>Arame farpado fio 16 rolo 500 m</t>
  </si>
  <si>
    <t>rl</t>
  </si>
  <si>
    <t>Arame nº 06 galvanizado</t>
  </si>
  <si>
    <t>Arame nº 10 galvanizado</t>
  </si>
  <si>
    <t>Arame nº 12 galvanizado</t>
  </si>
  <si>
    <t>Arame nº 16 galvanizado</t>
  </si>
  <si>
    <t>Arame ovalado liso (cerca) 45 kg - 1.000m</t>
  </si>
  <si>
    <t>Arame recozido 18</t>
  </si>
  <si>
    <t>Areia de rio (preço médio)</t>
  </si>
  <si>
    <t>Areia grossa jazida com carregamento mecânico</t>
  </si>
  <si>
    <t>Areia grossa rio com carregamento mecânico</t>
  </si>
  <si>
    <t>Areia média jazida com carregamento mecânico</t>
  </si>
  <si>
    <t>Areia suja jazida com carregamento mecânico</t>
  </si>
  <si>
    <t>Argamassa expansiva</t>
  </si>
  <si>
    <t>Argila (barreiras comerciais - saibreiras)</t>
  </si>
  <si>
    <t>ARMCO BDTM D=1,20 m - T.L. esp. 2,7 mm</t>
  </si>
  <si>
    <t>ARMCO BDTM D=1,40 m - T.L. esp. 2,7 mm</t>
  </si>
  <si>
    <t>ARMCO BDTM D=1,60 m - T.L. esp. 2,7 mm</t>
  </si>
  <si>
    <t>ARMCO BDTM D=2,00 m - T.L. esp. 2,7 mm</t>
  </si>
  <si>
    <t>ARMCO BDTM D=2,20 m - T.L. esp. 2,7 mm</t>
  </si>
  <si>
    <t>ARMCO BDTM D=2,40 m - T.L. esp. 2,7 mm</t>
  </si>
  <si>
    <t>ARMCO BDTM D=2,60 m - T.L. esp. 3,4 mm</t>
  </si>
  <si>
    <t>ARMCO BSTM D=1,20 m - T.L. esp. 2,7 mm</t>
  </si>
  <si>
    <t>ARMCO BSTM D=1,40 m - T.L. esp. 2,7 mm</t>
  </si>
  <si>
    <t>ARMCO BSTM D=1,60 m - T.L. esp. 2,7 mm</t>
  </si>
  <si>
    <t>ARMCO BSTM D=2,00 m - T.L. esp. 2,7 mm</t>
  </si>
  <si>
    <t>ARMCO BSTM D=2,20 m - T.L. esp. 2,7 mm</t>
  </si>
  <si>
    <t>ARMCO BSTM D=2,40 m - T.L. esp. 2,7 mm</t>
  </si>
  <si>
    <t>ARMCO BSTM D=2,60 m - T.L. esp. 3,4 mm</t>
  </si>
  <si>
    <t>ARMCO BSTM D=3,00 m - T.L. esp. 2,7 mm</t>
  </si>
  <si>
    <t>ARMCO STACO BDTM D=3,05 m - MPI52 esp.2,7mm</t>
  </si>
  <si>
    <t>ARMCO STACO BSTM D=3,05 m - MPI52 esp.2,7mm</t>
  </si>
  <si>
    <t>Arruela de alumínio fundido 3/4"</t>
  </si>
  <si>
    <t>Bainha de aço galvanizado diam. interno= 65 mm</t>
  </si>
  <si>
    <t>Bainha metálica preta, diâmetro de 75mm</t>
  </si>
  <si>
    <t>Bainha Plástica de PEAD (tubo de polietileno de alta densidade )</t>
  </si>
  <si>
    <t>Balde plástico para sinalização (vermelho)</t>
  </si>
  <si>
    <t>Bentonita</t>
  </si>
  <si>
    <t>Bica corrida sem frete</t>
  </si>
  <si>
    <t>Biomanta vegetal 100% degradável com 500g/m², aplicada</t>
  </si>
  <si>
    <t>Bloco de concreto estrutural 14 x 19 x 39 cm, FBK 10Mpa (NBR 6136)</t>
  </si>
  <si>
    <t>Bloco de concreto para alvenaria 39 X 19 X 09 cm</t>
  </si>
  <si>
    <t>Bloco de concreto para alvenaria 39 X 19 X 14 cm</t>
  </si>
  <si>
    <t>Bloco de concreto para alvenaria 39 X 19 X 19 cm</t>
  </si>
  <si>
    <t>Bloco de concreto 19 x 19 x 39 cm ( estrutural )</t>
  </si>
  <si>
    <t>Bloco para pavimentaçao intertravado - esp= 06 cm, resistência 35 MPa</t>
  </si>
  <si>
    <t>Bloco para pavimentação intertravado - esp= 06cm, colorido, resistência 35 MPa</t>
  </si>
  <si>
    <t>Bloco para pavimentaçao intertravado - esp= 08 cm, resistência 35 MPa</t>
  </si>
  <si>
    <t>Bloco para pavimentaçao intertravado - esp= 10 cm, resistência 35 MPa</t>
  </si>
  <si>
    <t>Bocal com rabicho</t>
  </si>
  <si>
    <t>Bombeamento de concreto</t>
  </si>
  <si>
    <t>Bonificação de 15,28 % sobre material betuminoso</t>
  </si>
  <si>
    <t>Bota borracha sem forro cano 40cm</t>
  </si>
  <si>
    <t>Botinas de couro sem biqueira</t>
  </si>
  <si>
    <t>Botoneira com sinal sonoro</t>
  </si>
  <si>
    <t>Braço galvanizado 101 mm - projeção 4,70 m, para sustentação de semáforos</t>
  </si>
  <si>
    <t>Brita graduada, especificada sem pó, sem frete</t>
  </si>
  <si>
    <t>Brita 0 (incl. 0% IUM) sem frete</t>
  </si>
  <si>
    <t>Brita 1 (incl. 0% IUM) sem frete</t>
  </si>
  <si>
    <t>Brita 2 (incl. 0% IUM) sem frete</t>
  </si>
  <si>
    <t>Brita 3 (incl. 0% IUM) sem frete</t>
  </si>
  <si>
    <t>Brita 4 (incl. 0% IUM) sem frete</t>
  </si>
  <si>
    <t>Broca para perfuratriz 714.0441 (S-12)</t>
  </si>
  <si>
    <t>Broca para perfuratriz 714.0840 (S-12)</t>
  </si>
  <si>
    <t>Broca para perfuratriz 714.1639 (S-12)</t>
  </si>
  <si>
    <t>Broca para perfuratriz 714.2438 (S-12)</t>
  </si>
  <si>
    <t>Broca para perfuratriz 714.3237 (S-12)</t>
  </si>
  <si>
    <t>Broca para perfuratriz 714.4036 (S-12)</t>
  </si>
  <si>
    <t>Broca para perfuratriz 714.4835 (S-12)</t>
  </si>
  <si>
    <t>Broca para perfuratriz 714.5634 (S-12)</t>
  </si>
  <si>
    <t>Broca para perfuratriz 714.6433 (S-12)</t>
  </si>
  <si>
    <t>Bucha de alumínio fundido 3/4"</t>
  </si>
  <si>
    <t>Bucha de nylon nº 20</t>
  </si>
  <si>
    <t>Bucha plástica com parafuso - 8 mm</t>
  </si>
  <si>
    <t>Cabo blindado 2 x 20 AWG (sincronismo)</t>
  </si>
  <si>
    <t>Cabo de aço polido com alma de fibra, 6 pernas 19 fios, diâm. 3/8"</t>
  </si>
  <si>
    <t>Cabo de cobre com isolamento para 1000V (1KV), seção 10,0 mm2</t>
  </si>
  <si>
    <t>Cabo de cobre com isolamento para 1000V (1KV), seção 25,0 mm2</t>
  </si>
  <si>
    <t>Cabo de cobre com isolamento para 1000V (1KV), seção 35,0 mm2</t>
  </si>
  <si>
    <t>Cabo de cobre nú seção 35mm2</t>
  </si>
  <si>
    <t>Cabo flexivel 2 x 1,5mm²</t>
  </si>
  <si>
    <t>Cabo flexivel 2 x 2,5 mm²</t>
  </si>
  <si>
    <t>Cabo flexivel 3 x 1,5 mm2</t>
  </si>
  <si>
    <t>Cabo flexivel 4 x 1,5mm²</t>
  </si>
  <si>
    <t>Cabo isolado 750V - 4 x 4,00 mm²</t>
  </si>
  <si>
    <t>Cadeado de 40mm</t>
  </si>
  <si>
    <t>Caibros abrigo passag. 9pç 15x7x240 / 2pç 25x7x620 cm</t>
  </si>
  <si>
    <t>Caibros abrigo passag. 9pç 15x7x300 / 2pç 25x7x620cm</t>
  </si>
  <si>
    <t>Caibros 7 X 7 cm</t>
  </si>
  <si>
    <t>Caibros 7 X 7 cm (pontalete)</t>
  </si>
  <si>
    <t>Caixa ralo sup e inf p/ carga média</t>
  </si>
  <si>
    <t>Cal (saco de 7 kg)</t>
  </si>
  <si>
    <t>Calandragem, D= 38,2 cm, chapa de 6.3 mm ou 8.0 mm ou 10.0 mm</t>
  </si>
  <si>
    <t>Cambotas de 1" (taipá de 1ª com 2,5cm)</t>
  </si>
  <si>
    <t>Cantoneira seção - 2" X 2" x 1/8"</t>
  </si>
  <si>
    <t>Cantoneira seçao - 3" X 3" X 3/8"</t>
  </si>
  <si>
    <t>Cantoneira seção - 4" X 4" X 3/8"</t>
  </si>
  <si>
    <t>Cantoneira seção 2 1/2"x 2 1/2" x 5/16"</t>
  </si>
  <si>
    <t>CAP AB 8</t>
  </si>
  <si>
    <t>CAP 50/70</t>
  </si>
  <si>
    <t>Capacete PVC triestriado completo</t>
  </si>
  <si>
    <t>Chapa compensada resinada 06mm (dim. 2,20 x 1,10m)</t>
  </si>
  <si>
    <t>Chapa compensada resinada 10mm (dim. 2,20 x 1,10m)</t>
  </si>
  <si>
    <t>Chapa compensada resinada 12mm (dim. 2,20 x 1,10m)</t>
  </si>
  <si>
    <t>Chapa compensada resinada 14mm (dim. 2,20 x 1,10m)</t>
  </si>
  <si>
    <t>Chapa compensada resinada 17mm (dim. 2,20 x 1,10m)</t>
  </si>
  <si>
    <t>Chapa de aço ASTM A572, grau 50 esp.=12,50mm,</t>
  </si>
  <si>
    <t>Chapa de aço esp.= 25mm</t>
  </si>
  <si>
    <t>Chapa de aço esp.= 5mm</t>
  </si>
  <si>
    <t>Chapa de aço espessura 2mm</t>
  </si>
  <si>
    <t>Chapa de aço fina-frio nº 16, esp.1,5mm SAE 1008/1010</t>
  </si>
  <si>
    <t>Chapa de aço 1/2"</t>
  </si>
  <si>
    <t>Chapa de aço 1/8"</t>
  </si>
  <si>
    <t>Chapa de aço 3/8"</t>
  </si>
  <si>
    <t>Chapa de aço 6.3 mm</t>
  </si>
  <si>
    <t>Chapa xadrez espessura=1/4"</t>
  </si>
  <si>
    <t>Cilindro acetileno 8 kg (aluguel-mês)</t>
  </si>
  <si>
    <t>Cilindro oxigênio 10 kg (aluguel-mês)</t>
  </si>
  <si>
    <t>Cimento CP III</t>
  </si>
  <si>
    <t>Cinto segurança nylon</t>
  </si>
  <si>
    <t>Clips para cabo de aço diam. 3/8"</t>
  </si>
  <si>
    <t>CM 30</t>
  </si>
  <si>
    <t>Cola a base de poliester</t>
  </si>
  <si>
    <t>Concreto pronto - 15 MPa - DT = 50 km</t>
  </si>
  <si>
    <t>Concreto pronto - 20 MPa - DT = 50 km</t>
  </si>
  <si>
    <t>Concreto pronto - 25 MPa - DT = 50 km</t>
  </si>
  <si>
    <t>Concreto pronto - 30 MPa - DT = 50 km</t>
  </si>
  <si>
    <t>Concreto pronto - 35 MPa - DT = 50 km</t>
  </si>
  <si>
    <t>Concreto pronto - 40 MPa - DT = 50 km</t>
  </si>
  <si>
    <t>Cone de ancoragem ativo 12 fios de 1/2"</t>
  </si>
  <si>
    <t>Cone para sinalizaçao, h=50cm</t>
  </si>
  <si>
    <t>Conjunto vedação elástica</t>
  </si>
  <si>
    <t>Contra porca sextavada</t>
  </si>
  <si>
    <t>Contra porca sextavada para tirante Rocsolo</t>
  </si>
  <si>
    <t>Contra-porca de ancoragem, sextavada, GEWI, para protensão com altura de 35mm</t>
  </si>
  <si>
    <t>Controlador eletronico microprocessado 6/6 fases</t>
  </si>
  <si>
    <t>Controlador microprocessado 4 fases</t>
  </si>
  <si>
    <t>Cópia Xerox - formato A4</t>
  </si>
  <si>
    <t>Cordel detonante</t>
  </si>
  <si>
    <t>Coroa para diamante NX</t>
  </si>
  <si>
    <t>Curva de aço 90° para eletroduto 3/4"</t>
  </si>
  <si>
    <t>Curva de PVC rígido para eletroduto 3/4"</t>
  </si>
  <si>
    <t>Curva de 90° PVC junta elástica ponta e bolsa PBA, diam 75mm</t>
  </si>
  <si>
    <t>Custo médio tabuleiro vigas pré-moldadas CL.45 c/ ou s/ laje entre vigas, vão 10m, incl. descarga e assentamento</t>
  </si>
  <si>
    <t>Custo médio tabuleiro vigas pré-moldadas CL.45 c/ ou s/ laje entre vigas, vão 11m, incl. descarga e assentamento</t>
  </si>
  <si>
    <t>Custo médio tabuleiro vigas pré-moldadas CL.45 c/ ou s/ laje entre vigas, vão 12m, incl. descarga e assentamento</t>
  </si>
  <si>
    <t>Custo médio tabuleiro vigas pré-moldadas CL.45 c/ ou s/ laje entre vigas, vão 13m, incl. descarga e assentamento</t>
  </si>
  <si>
    <t>Custo médio tabuleiro vigas pré-moldadas CL.45 c/ ou s/ laje entre vigas, vão 14m, incl. descarga e assentamento</t>
  </si>
  <si>
    <t>Custo médio tabuleiro vigas pré-moldadas CL.45 c/ ou s/ laje entre vigas, vão 15m, incl. descarga e assentamento</t>
  </si>
  <si>
    <t>Custo médio tabuleiro vigas pré-moldadas CL.45 c/ ou s/ laje entre vigas, vão 4m, incl. descarga e assentamento</t>
  </si>
  <si>
    <t>Custo médio tabuleiro vigas pré-moldadas CL.45 c/ ou s/ laje entre vigas, vão 5 m, descarga e assentamento</t>
  </si>
  <si>
    <t>Custo médio tabuleiro vigas pré-moldadas CL.45 c/ ou s/ laje entre vigas, vão 6m, incl. descarga e assentamento</t>
  </si>
  <si>
    <t>Custo médio tabuleiro vigas pré-moldadas CL.45 c/ ou s/ laje entre vigas, vão 7m, incl. descarga e assentamento</t>
  </si>
  <si>
    <t>Custo médio tabuleiro vigas pré-moldadas CL.45 c/ ou s/ laje entre vigas, vão 8m, incl. descarga e assentamento</t>
  </si>
  <si>
    <t>Custo médio tabuleiro vigas pré-moldadas CL.45 c/ ou s/ laje entre vigas, vão 9m, incl. descarga e assentamento</t>
  </si>
  <si>
    <t>Defensa (lâmina 4 m, espessura = 3 mm) - semi maleável</t>
  </si>
  <si>
    <t>Desengraxante alcalino (Solupan)</t>
  </si>
  <si>
    <t>Diária</t>
  </si>
  <si>
    <t>Dinamite a 60%</t>
  </si>
  <si>
    <t>Dope</t>
  </si>
  <si>
    <t>Dope AT</t>
  </si>
  <si>
    <t>Eletrodo para soldas - OK 4804</t>
  </si>
  <si>
    <t>Eletroduto de aço com costura galvanizada 3/4"</t>
  </si>
  <si>
    <t>Eletroduto de aço galvanizado d=1 1/4"</t>
  </si>
  <si>
    <t>Eletroduto de ferro galvanizado DN 4"</t>
  </si>
  <si>
    <t>Eletroduto de ferro galvanizado d=2"</t>
  </si>
  <si>
    <t>vr</t>
  </si>
  <si>
    <t>Eletroduto de PVC rígido d=3/4"</t>
  </si>
  <si>
    <t>Eletroduto de PVC rígido d=4"</t>
  </si>
  <si>
    <t>Eletroduto de PVC rígido roscável diâm.50mm</t>
  </si>
  <si>
    <t>Eletroduto de PVC rígido roscável diâm.75mm</t>
  </si>
  <si>
    <t>Eletroduto Kanaflex diâmetro 1 1/2</t>
  </si>
  <si>
    <t>Eletroduto Kanaflex diâmetro 1 1/4</t>
  </si>
  <si>
    <t>Eletroduto Kanaflex diâmetro 2</t>
  </si>
  <si>
    <t>Eletroduto Kanaflex diâmetro 4</t>
  </si>
  <si>
    <t>Emulsão RC 1C-E</t>
  </si>
  <si>
    <t>Emulsao RL 1C</t>
  </si>
  <si>
    <t>Emulsão RL 1C-E</t>
  </si>
  <si>
    <t>Emulsao RM 1C</t>
  </si>
  <si>
    <t>Emulsão RR 1C</t>
  </si>
  <si>
    <t>Emulsão RR 1C-E</t>
  </si>
  <si>
    <t>Emulsao RR 2C</t>
  </si>
  <si>
    <t>Emulsão RR 2C-E</t>
  </si>
  <si>
    <t>Endurecedor químico de superfícies de concreto aplicado, referência -Sikafloor Cure Hard 24  da Sika</t>
  </si>
  <si>
    <t>Equipamento completo de topografia</t>
  </si>
  <si>
    <t>Escoras de eucalipto (4,00m - D=0,10m)</t>
  </si>
  <si>
    <t>Escória de aciaria, posto em Vitória</t>
  </si>
  <si>
    <t>Escova de Aço 18 x 6 cm</t>
  </si>
  <si>
    <t>Esmalte sintético brilhante secagem rápida</t>
  </si>
  <si>
    <t>Esmalte sintético fosco secagem rápida</t>
  </si>
  <si>
    <t>Espoleta simples</t>
  </si>
  <si>
    <t>Estaca de concreto pré-moldada, carga 40T</t>
  </si>
  <si>
    <t>Estaca de concreto pré-moldada, carga 60T</t>
  </si>
  <si>
    <t>Estaca de concreto pré-moldada, carga 90T</t>
  </si>
  <si>
    <t>Estaca prancha de aço até 400 mm</t>
  </si>
  <si>
    <t>Estaçao total LEICA TC-800</t>
  </si>
  <si>
    <t>Estaçao total WILD TC-600</t>
  </si>
  <si>
    <t>Esticador com catraca</t>
  </si>
  <si>
    <t>Estopa branca de 2ª (pacote de 10kg)</t>
  </si>
  <si>
    <t>Estopim simples</t>
  </si>
  <si>
    <t>Fibromanta Projetada, aplicada</t>
  </si>
  <si>
    <t>Filler</t>
  </si>
  <si>
    <t>Filmagem para Consulta / Audiência Publica</t>
  </si>
  <si>
    <t>Fio diamantado</t>
  </si>
  <si>
    <t>Fio isolado de PVC 705V -70°C - baixa tensão 6mm²</t>
  </si>
  <si>
    <t>Fio isolado em PVC 4,00 mm² - 750V</t>
  </si>
  <si>
    <t>Fio paralelo de cobre (2,50mm²)</t>
  </si>
  <si>
    <t>Fita isolante NR 33 19m x 20mm</t>
  </si>
  <si>
    <t>Formicida - referência:macro e microgranulado tipo Mirex</t>
  </si>
  <si>
    <t>Fosfato natural</t>
  </si>
  <si>
    <t>Fotocélula para acionamento automático de luminária</t>
  </si>
  <si>
    <t>Fundo preparador de superfície</t>
  </si>
  <si>
    <t>Gabião malha hex. 8X10mm PVC, e= 2,4mm, dimensões = 1,00 m</t>
  </si>
  <si>
    <t>Gabião malha hex. 8X10mm PVC, e-&gt; 2,7mm, h-&gt; 0,50m</t>
  </si>
  <si>
    <t>Gabião malha hex. 8X10mm ZN/AL, e-&gt; 2,7mm, h-&gt; 0,50m</t>
  </si>
  <si>
    <t>Gabião malha hex. 8X10mm ZN/AL, e= 2,7mm, h =1,00m</t>
  </si>
  <si>
    <t>Gabião manta hex. 6X8mm Zn-Al/PVC, e=2,8mm, h=0,23m, para revestimento de canal</t>
  </si>
  <si>
    <t>Gasolina</t>
  </si>
  <si>
    <t>Gelatina a 75%</t>
  </si>
  <si>
    <t>Geodreno vertical, em forma de fita</t>
  </si>
  <si>
    <t>Geogrelha com resistência longit. a tração 300 kN, resist. transv. a tração 30 kN</t>
  </si>
  <si>
    <t>Geogrelha com resistência longit. tração 35 a 40 kN, resist. transv. a tração de 25 a 30 kN e deformação de 5%</t>
  </si>
  <si>
    <t>Geogrelha com resistência longit. tração 55 a 60 kN, resist. transv. a tração de 25 a 30 kN e deformação de 5%</t>
  </si>
  <si>
    <t>Geogrelha com resistência longit. tração 80 a 90 kN, resist. transv. a tração de 25 a 30 kN e deformação 5%</t>
  </si>
  <si>
    <t>Geogrelha de poliéster monodirecional com resistência de 200KN na longitudinal e 25kN na transversal</t>
  </si>
  <si>
    <t>Grama esmeralda em placas</t>
  </si>
  <si>
    <t>Grampo para cerca (galvanizado)</t>
  </si>
  <si>
    <t>Grampos de aço para fixação de biomanta em taludes</t>
  </si>
  <si>
    <t>Grampos para fixação de manta de fibras vegetais</t>
  </si>
  <si>
    <t>Graxa comum (chassis 2), tambores com 170kg</t>
  </si>
  <si>
    <t>Grelha articulada, inclusive caixilho em ferro fundido</t>
  </si>
  <si>
    <t>Grelha e caixilho de concreto (cx. ralo)</t>
  </si>
  <si>
    <t>Grelha e caixilho F.F. cx. ralo articulada</t>
  </si>
  <si>
    <t>Grupo focal gradativo</t>
  </si>
  <si>
    <t>Grupo focal gradativo veicular 200 x 200 x 200mm, com lâmpada tipo LED</t>
  </si>
  <si>
    <t>Grupo focal repetidor 2 x 200mm, com lâmpada LED, pedestre, inclusive abraçadeira para fixação</t>
  </si>
  <si>
    <t>Grupo focal repetidor 2 x 200mm, pedestre</t>
  </si>
  <si>
    <t>Grupo focal repetidor 3 x 200mm</t>
  </si>
  <si>
    <t>Grupo focal repetidor 3x200mm, com lâmpada tipo LED, inclusive suporte de fixação</t>
  </si>
  <si>
    <t>Grupo focal repetidor 3x300mm</t>
  </si>
  <si>
    <t>Grupo focal repetidor 3x300mm, com lâmpada tipo LED, inclusive suporte para fixação</t>
  </si>
  <si>
    <t>Guia pré-moldada para caixa boca de lobo</t>
  </si>
  <si>
    <t>Haste cobreada para aterramento diam. 5/8" x 2,40m</t>
  </si>
  <si>
    <t>Imposto sobre serviços (ISS)</t>
  </si>
  <si>
    <t>Interruptor</t>
  </si>
  <si>
    <t>Isolador de porcelana tipo roldana</t>
  </si>
  <si>
    <t>Jogo de brocas p/ perfuratriz (S-12)</t>
  </si>
  <si>
    <t>Ladrilho hidráulico podotátil</t>
  </si>
  <si>
    <t>Ladrilho hidráulico 2 cores p/ calçada</t>
  </si>
  <si>
    <t>Lajota de 20 X 20 X 10 cm</t>
  </si>
  <si>
    <t>Lâmpada incandescente para 120V (60Watts)</t>
  </si>
  <si>
    <t>Lixa d'água</t>
  </si>
  <si>
    <t>Lixa d'água nº 80</t>
  </si>
  <si>
    <t>Lixa para madeira nº 100</t>
  </si>
  <si>
    <t>Lixa para superfície metálica</t>
  </si>
  <si>
    <t>Luva de correr PVC PBA 200mm</t>
  </si>
  <si>
    <t>Luva de PVC rígido para eletroduto 3/4"</t>
  </si>
  <si>
    <t>Luva de PVC rígido, roscável de 3/4"</t>
  </si>
  <si>
    <t>Luva DN 4" ferro galvanizado</t>
  </si>
  <si>
    <t>Luva para tirante referência Rocsolo d=50mm</t>
  </si>
  <si>
    <t>Luva raspa crupon cano curto reforçado</t>
  </si>
  <si>
    <t>Luvas de couro - cano curto reforçada</t>
  </si>
  <si>
    <t>Madeira roliça (aprox. 8,00m - D=0,15m)</t>
  </si>
  <si>
    <t>Madeira roliça (aprox. 8,00m - D=0,20m)</t>
  </si>
  <si>
    <t>Madeira serrada (guarda-roda 15 X 15 cm)</t>
  </si>
  <si>
    <t>Madeira serrada (passadeira 30 X 8 cm)</t>
  </si>
  <si>
    <t>Madeira serrada (pranchões 20 X 8 cm)</t>
  </si>
  <si>
    <t>Madeira tratada (aprox. 4,00m - D=0,15m)</t>
  </si>
  <si>
    <t>Mangueira para bomba injetora manual Putzmeister de 10, diam. 35mm</t>
  </si>
  <si>
    <t>Mangueira para bomba injetora manual Putzmeister de 10, diam. 50mm</t>
  </si>
  <si>
    <t>Manta de fibras vegetais, aplicada (preço médio)</t>
  </si>
  <si>
    <t>Manta Geotêxtil não tecida RT- 07 (07 kN/m)</t>
  </si>
  <si>
    <t>Manta Geotêxtil não tecida RT-10 (10kN/m)</t>
  </si>
  <si>
    <t>Manta Geotêxtil não tecida RT-16 (16kN/m)</t>
  </si>
  <si>
    <t>Massa asfáltica CBUQ - usina comercial</t>
  </si>
  <si>
    <t>Mata-burro 2,50 x3 ,00 m, CL45t</t>
  </si>
  <si>
    <t>Material termoplástico (extrusão)</t>
  </si>
  <si>
    <t>Material termoplástico (SPRAY) (25 kg)</t>
  </si>
  <si>
    <t>Meio fio de pedra (compr= 0,80 m)</t>
  </si>
  <si>
    <t>Meio fio pré-moldado 1,20m x 0,12m x 0,15m x 0,30m</t>
  </si>
  <si>
    <t>Meio fio 09 X 30 X 12 cm X 1 m</t>
  </si>
  <si>
    <t>Meio fio 12 X 30 X 15 cm X 1 m</t>
  </si>
  <si>
    <t>Micro esfera (DROP-ON) saco 25 kg</t>
  </si>
  <si>
    <t>Micro-esfera (preço médio)</t>
  </si>
  <si>
    <t>Micro-esfera (PRE-MIX) saco 25 kg</t>
  </si>
  <si>
    <t>Mourão de concreto 2,50m "T"</t>
  </si>
  <si>
    <t>Mourao p/ cerca (2,20m - D=0,10m) m. branca</t>
  </si>
  <si>
    <t>Mourão p/ cerca (2,50m - D=0,20m) madeira branca (estic.)</t>
  </si>
  <si>
    <t>Mourão para cerca (2,80 - D=0,20m) m. branca (esticador)</t>
  </si>
  <si>
    <t>Mourao quadrado (tipo DNIT) 10 X 10 cm X 2,20 m</t>
  </si>
  <si>
    <t>Mourao triangular (tipo DNIT) 10 cm X 2,00 m</t>
  </si>
  <si>
    <t>Muda de árvore (altura até 1,50m)</t>
  </si>
  <si>
    <t>Muda de árvore grande (altura maior que 150cm)</t>
  </si>
  <si>
    <t>Muda de árvore/arbusto espécies da Mata Atlântica (mudas em sacolas ou tubetes)</t>
  </si>
  <si>
    <t>Mulching hidráulico</t>
  </si>
  <si>
    <t>Nível WILD N-1 - NA-20</t>
  </si>
  <si>
    <t>Óleo combustível BPF - baixo pto. fusão</t>
  </si>
  <si>
    <t>Oleo de linhaça</t>
  </si>
  <si>
    <t>Óleo diesel</t>
  </si>
  <si>
    <t>Oxigênio</t>
  </si>
  <si>
    <t>Painél de poliéster reforçado, em fibra de vidro, para sinalização viária vertical</t>
  </si>
  <si>
    <t>Parafuso c/ porca e arruela (3/16x1 1/2")</t>
  </si>
  <si>
    <t>Parafuso de 1/2 X 230 mm (galvanizado)</t>
  </si>
  <si>
    <t>Parafuso sextavado, soberba 5/8 x 130</t>
  </si>
  <si>
    <t>Parafusos completos 5/16 X 65 mm</t>
  </si>
  <si>
    <t>Paralelepípedo de pedra (milheiro)</t>
  </si>
  <si>
    <t>Pasta lubrificante para tubos junta elástica</t>
  </si>
  <si>
    <t>Peça em madeira de 1ª qualidade 10,0 x 2,5 cm</t>
  </si>
  <si>
    <t>Peça em madeira de 1ª qualidade 7,0 x 2,0 cm</t>
  </si>
  <si>
    <t>Peça em madeira de 1ª qualidade 8,0 x 8,0 cm</t>
  </si>
  <si>
    <t>Peça em madeira 7 x 12 cm</t>
  </si>
  <si>
    <t>Peça em madeira 7 x 5 cm</t>
  </si>
  <si>
    <t>Pedra britada p/ concreto, sem frete</t>
  </si>
  <si>
    <t>Pedra de mao (incl. 0% IUM) s/ frete</t>
  </si>
  <si>
    <t>Pedra p/ enrocamento</t>
  </si>
  <si>
    <t>Pedra portuguesa (só a pedra)</t>
  </si>
  <si>
    <t>Pedrisco</t>
  </si>
  <si>
    <t>Película preto legenda</t>
  </si>
  <si>
    <t>Película refletiva grau técnico todas as cores</t>
  </si>
  <si>
    <t>Película refletiva lentes inclusas</t>
  </si>
  <si>
    <t>Perfil laminado HP 250 x 62, perfil H</t>
  </si>
  <si>
    <t>Perfil laminado W 250 x 44.80, Perfil I</t>
  </si>
  <si>
    <t>Perfil laminado W 360 x 64, Perfil I</t>
  </si>
  <si>
    <t>Perfil laminado W200 x 15 - ASTM A572</t>
  </si>
  <si>
    <t>Perfil metálico seção I</t>
  </si>
  <si>
    <t>Pintura de faixa HOT-SPRAY</t>
  </si>
  <si>
    <t>PIS/COFINS</t>
  </si>
  <si>
    <t>Placa de neoprene fretado esp = 5 cm (18% I.P.I. e embalagem)</t>
  </si>
  <si>
    <t>Placa em alumínio esp.15mm</t>
  </si>
  <si>
    <t>Placa metálica para ancoragem, sextavada, de (160x160x19)mm</t>
  </si>
  <si>
    <t>Placa sinalizaçao pronta - chapa de ferro N. 20</t>
  </si>
  <si>
    <t>Placa 160 x 160 x 10mm</t>
  </si>
  <si>
    <t>Placa 20 x 20 x 3/4" para tirante Rocsolo</t>
  </si>
  <si>
    <t>Plastiment VZ (10% I.P.I. e 8% frete), marca de referência Sika</t>
  </si>
  <si>
    <t>Plotagem de desenho P/B em papel Sulfit</t>
  </si>
  <si>
    <t>Pó calcáreo dolomítico</t>
  </si>
  <si>
    <t>Pó de pedra (incl. 0% IUM) s/ frete</t>
  </si>
  <si>
    <t>Pontalete de Pinho de 1ª de 3" x 3", sem aparelhamento</t>
  </si>
  <si>
    <t>Pontalete de Pinho de 3ª ou similar de 3" x 3", sem aparelhamento</t>
  </si>
  <si>
    <t>Porca de ancoragem de aço, sextavada, GEWI, para protensão, com altura de 50mm</t>
  </si>
  <si>
    <t>Porca sextavada esférica H=70mm, chave 55mm</t>
  </si>
  <si>
    <t>Poste galvanizado reto com 4,0m e base</t>
  </si>
  <si>
    <t>Poste galvanizado 101mm simples, h= 6,0 m para semáforo</t>
  </si>
  <si>
    <t>Poste galvanizado 114mm - 1 boca, h = 6,00 m para semáforo</t>
  </si>
  <si>
    <t>Poste galvanizado 114mm - 2 bocas, h = 6,00 m para semáforo</t>
  </si>
  <si>
    <t>Poste Intermediário 40x60 mm, para Gradil Nylofor</t>
  </si>
  <si>
    <t>Pranchoes 30 X 5 cm (p/ ensecadeira)</t>
  </si>
  <si>
    <t>Prego 18 X 24</t>
  </si>
  <si>
    <t>Prego 25 X 72 (para pontes de madeira)</t>
  </si>
  <si>
    <t>Primer base cromato de zinco</t>
  </si>
  <si>
    <t>Primer epoxi tipo Quinnducot 5800/14 na cor vermelha. Química União ou similar</t>
  </si>
  <si>
    <t>Primer epoxi tipo Quinnducot 5806 na cor branca, Química União ou similar</t>
  </si>
  <si>
    <t>Primer (PCF)</t>
  </si>
  <si>
    <t>Rack para isolador de porcelana 3 x 16</t>
  </si>
  <si>
    <t>Redutor  tipo 2002 primeira qualidade</t>
  </si>
  <si>
    <t>Reservatório de polietileno 1000 litros tampa redonda</t>
  </si>
  <si>
    <t>Retardo</t>
  </si>
  <si>
    <t>Ripão em madeira de 1ª qualidade (2,5x7,5x100cm)</t>
  </si>
  <si>
    <t>Ripas de 2,5cm x 5,0cm</t>
  </si>
  <si>
    <t>Saco de propileno (RIP RAP)</t>
  </si>
  <si>
    <t>Sapata impregnada HW</t>
  </si>
  <si>
    <t>Sapata impregnada NW</t>
  </si>
  <si>
    <t>Sarrafo 10 X 2,5 cm</t>
  </si>
  <si>
    <t>SBS 55 75 (CAP FLEX 55/75)</t>
  </si>
  <si>
    <t>SBS 60 85 (CAP FLEX 60/85)</t>
  </si>
  <si>
    <t>SBS 65 90 (CAP FLEX 65/90)</t>
  </si>
  <si>
    <t>Sementes</t>
  </si>
  <si>
    <t>Serviços gráficos e materiais de consumo</t>
  </si>
  <si>
    <t>Sigunit STM-35 AF, Aditivo de pega, Sika ou similar</t>
  </si>
  <si>
    <t>Sikacrete BR</t>
  </si>
  <si>
    <t>Sikadur 32</t>
  </si>
  <si>
    <t>Sikadur 43 (argamassa epoxídica)</t>
  </si>
  <si>
    <t>Sikagrout</t>
  </si>
  <si>
    <t>Sikatop 122</t>
  </si>
  <si>
    <t>Silica ativa (micro-silica) saco 15 kg</t>
  </si>
  <si>
    <t>Solo brita (incl. 0% IUM) sem frete</t>
  </si>
  <si>
    <t>Solvente epoxi</t>
  </si>
  <si>
    <t>Suporte em madeira de 1ª qualidade (8x8x320cm)</t>
  </si>
  <si>
    <t>Suporte para placa de sinalização vertical em madeira de 1ª qualidade, tratada e pintada (8x8) com 3,40m</t>
  </si>
  <si>
    <t>Tábua de pinho de 1ª de 1" x 12"</t>
  </si>
  <si>
    <t>Tábuas de 2,5 cm</t>
  </si>
  <si>
    <t>Tábuas de 30 X 2,5 cm (p/ ensecadeira)</t>
  </si>
  <si>
    <t>Tacha bidirecional</t>
  </si>
  <si>
    <t>Tacha monodirecional</t>
  </si>
  <si>
    <t>Tachao bidirecional</t>
  </si>
  <si>
    <t>Tachao monodirecional</t>
  </si>
  <si>
    <t>Taipá de 1ª com 2,5 cm</t>
  </si>
  <si>
    <t>Tampa pré-moldada em concreto para sumidouro d=2,00m</t>
  </si>
  <si>
    <t>Tampão de aço galvanizado D=3"</t>
  </si>
  <si>
    <t>Tampao F.F. articulado pesado p / poço visita Classe D400 (carga 400kN)</t>
  </si>
  <si>
    <t>Tampão simples 1,07x0,62 Padrão R2 Telemar</t>
  </si>
  <si>
    <t>Tela de aço galvanizada 8 x 10 cm , d=2,70mm, dupla torção</t>
  </si>
  <si>
    <t>Tela de aço soldada Telcon Q-138 ou similar</t>
  </si>
  <si>
    <t>Tela de aço soldada Telcon Q-196 ou similar</t>
  </si>
  <si>
    <t>Tela de PVC na cor laranja, para proteção de segurança (tapume), rolo com 50,00 m</t>
  </si>
  <si>
    <t>Tela losangular fio 10 galvanizado, malha 3"</t>
  </si>
  <si>
    <t>Tela losangular fio 12 galvanizado, malha 3"</t>
  </si>
  <si>
    <t>Tela losangular fio 12, revestido em PVC, malha 3"</t>
  </si>
  <si>
    <t>Telha cerâmica tipo plana</t>
  </si>
  <si>
    <t>Telha de fribrocimento ondulada de 6 mm</t>
  </si>
  <si>
    <t>Telha fibrocimento - Canalete normal 49 - Comp. = 2,50 m</t>
  </si>
  <si>
    <t>Telha fibrocimento - Canalete normal 49 - Comp. = 3,60 m</t>
  </si>
  <si>
    <t>Telha fibrocimento - Canalete terminal 49 - Comp. = 2,50 m</t>
  </si>
  <si>
    <t>Telha fibrocimento - Canalete terminal 49 - Comp. = 3,60 m</t>
  </si>
  <si>
    <t>Terra vegetal</t>
  </si>
  <si>
    <t>Terramesh System malha hexagonal 8x10mm, PVC, diâmetro 2,7 mm, 0,50x1,00x6,00m</t>
  </si>
  <si>
    <t>Terramesh System malha hexagonal 8x10mm, PVC, diâmetro 2,7mm, 0,50x1,00x4,00m</t>
  </si>
  <si>
    <t>Terramesh System malha hexagonal 8x10mm, PVC, diâmetro 2,7mm, 0,50x1,00x7,00m</t>
  </si>
  <si>
    <t>Terramesh System malha hexagonal, 8x10mm, PVC, diâmetro 2,7mm, 1,00x1,00x4,00m</t>
  </si>
  <si>
    <t>Terramesh System malha hexagonal 8x10mm, PVC, diâmetro 2,7mm, 1,00x1,00x5,00m</t>
  </si>
  <si>
    <t>Tijolinho a vista (placa de revestimento)</t>
  </si>
  <si>
    <t>Tijolo cerâmico maciço 5x10x20 cm</t>
  </si>
  <si>
    <t>Tinner comum</t>
  </si>
  <si>
    <t>Tinta a base de borracha clorada para acabamento a cores</t>
  </si>
  <si>
    <t>Tinta à base de epóxi, Coral (Wandepóxi), Suvinil (Esmalte Epóxi) ou equivalente</t>
  </si>
  <si>
    <t>Tinta a óleo</t>
  </si>
  <si>
    <t>Tinta acrílica</t>
  </si>
  <si>
    <t>Tinta base água coralar (balde 18L)</t>
  </si>
  <si>
    <t>Tinta base água (preço médio)</t>
  </si>
  <si>
    <t>Tinta base água suvinil (balde 18L)</t>
  </si>
  <si>
    <t>Tinta epóxica isenta de solvente</t>
  </si>
  <si>
    <t>Tinta látex acrílica</t>
  </si>
  <si>
    <t>Tinta para demarc.viária à base de resina acrílica emuls. água (Preço médio)</t>
  </si>
  <si>
    <t>Trilho usado</t>
  </si>
  <si>
    <t>Tubo de aço galvanizado D=1 1/2"</t>
  </si>
  <si>
    <t>Tubo de aço galvanizado D=3"</t>
  </si>
  <si>
    <t>Tubo de aço galvanizado, semi-pesado d=2"</t>
  </si>
  <si>
    <t>Tubo de aço redondo preto DIN2440 diâm. 2"</t>
  </si>
  <si>
    <t>Tubo de concreto armado D=0,30m CA-1 MF</t>
  </si>
  <si>
    <t>Tubo de concreto armado D=0,40m CA-1 MF</t>
  </si>
  <si>
    <t>Tubo de concreto armado D=0,40m CA-2 MF</t>
  </si>
  <si>
    <t>Tubo de concreto armado D=0,60m CA-1 MF</t>
  </si>
  <si>
    <t>Tubo de concreto armado D=0,60m CA-1 PB</t>
  </si>
  <si>
    <t>Tubo de concreto armado D=0,60m CA-2 MF</t>
  </si>
  <si>
    <t>Tubo de concreto armado D=0,60m CA-2 PB</t>
  </si>
  <si>
    <t>Tubo de concreto armado D=0,80m CA-1 MF</t>
  </si>
  <si>
    <t>Tubo de concreto armado D=0,80m CA-1 PB</t>
  </si>
  <si>
    <t>Tubo de concreto armado D=0,80m CA-2 MF</t>
  </si>
  <si>
    <t>Tubo de concreto armado D=0,80m CA-2 PB</t>
  </si>
  <si>
    <t>Tubo de concreto armado D=1,00m CA-1 MF</t>
  </si>
  <si>
    <t>Tubo de concreto armado D=1,00m CA-1 PB</t>
  </si>
  <si>
    <t>Tubo de concreto armado D=1,00m CA-2 MF</t>
  </si>
  <si>
    <t>Tubo de concreto armado D=1,00m CA-2 PB</t>
  </si>
  <si>
    <t>Tubo de concreto armado D=1,00m CA-3 MF</t>
  </si>
  <si>
    <t>Tubo de concreto armado D=1,20m CA-1 MF</t>
  </si>
  <si>
    <t>Tubo de concreto armado D=1,20m CA-1 PB</t>
  </si>
  <si>
    <t>Tubo de concreto armado D=1,20m CA-2 MF</t>
  </si>
  <si>
    <t>Tubo de concreto armado D=1,20m CA-2 PB</t>
  </si>
  <si>
    <t>Tubo de concreto armado D=1,20m CA-3 MF</t>
  </si>
  <si>
    <t>Tubo de concreto armado D=1,50m CA-1 MF</t>
  </si>
  <si>
    <t>Tubo de concreto armado D=1,50m CA-1 PB</t>
  </si>
  <si>
    <t>Tubo de concreto armado D=1,50m CA-2 MF</t>
  </si>
  <si>
    <t>Tubo de concreto armado D=1,50m CA-2 PB</t>
  </si>
  <si>
    <t>Tubo de concreto armado D=1,50m CA-3 MF</t>
  </si>
  <si>
    <t>Tubo de concreto s/ armaçao D=0,20m MF</t>
  </si>
  <si>
    <t>Tubo de concreto s/ armaçao D=0,20m PB</t>
  </si>
  <si>
    <t>Tubo de concreto s/ armaçao D=0,30m MF</t>
  </si>
  <si>
    <t>Tubo de concreto s/ armaçao D=0,30m PB</t>
  </si>
  <si>
    <t>Tubo de concreto s/ armaçao D=0,40m MF</t>
  </si>
  <si>
    <t>Tubo de concreto s/ armaçao D=0,40m PB</t>
  </si>
  <si>
    <t>Tubo de concreto s/ armaçao D=0,60m MF</t>
  </si>
  <si>
    <t>Tubo de concreto s/ armaçao D=0,60m PB</t>
  </si>
  <si>
    <t>Tubo de ferro fundido com pontas diâmetro 250mm e comprimento 1335mm - PN10</t>
  </si>
  <si>
    <t>Tubo de PVC D= 75 mm (esgoto) - vara 6 m</t>
  </si>
  <si>
    <t>Tubo de PVC de 100mm para esgoto</t>
  </si>
  <si>
    <t>Tubo de PVC PBA CL 15 DN 100mm</t>
  </si>
  <si>
    <t>Tubo de PVC PBA CL 15 DN 200mm</t>
  </si>
  <si>
    <t>Tubo de PVC PBA, diâmetro 150 mm</t>
  </si>
  <si>
    <t>Tubo de PVC PBA, diâmetro 300 mm</t>
  </si>
  <si>
    <t>Tubo de PVC PBA junta elástica marron NBR 5648, diam. 75mm</t>
  </si>
  <si>
    <t>Tubo de PVC PBA, junta elástica marron NBR5648 diâm. 50mm</t>
  </si>
  <si>
    <t>Tubo de PVC perfurado para dreno D=100 mm (tipo Kananet)</t>
  </si>
  <si>
    <t>Tubo de PVC rígido D= 100mm (dreno) - vara 6m</t>
  </si>
  <si>
    <t>Tubo de PVC rígido, PBV, Série R, vara com 3m, diâmetro nominal de 50mm</t>
  </si>
  <si>
    <t>Tubo de PVC rígido, roscável, vara com 6m de 3/4"</t>
  </si>
  <si>
    <t>Tubo de PVC rígido, série R NBR5688, diam.100mm</t>
  </si>
  <si>
    <t>Tubo de PVC soldável DN 20mm</t>
  </si>
  <si>
    <t>Tubo de PVC soldável DN 25mm</t>
  </si>
  <si>
    <t>Tubo de PVC soldável DN 32mm</t>
  </si>
  <si>
    <t>Tubo de PVC soldável DN 50 mm (água)</t>
  </si>
  <si>
    <t>Tubo IRRIFORT agropecuário diâmetro 32</t>
  </si>
  <si>
    <t>Tubo para irrigação linha fixa PN40, diâm. 50mm</t>
  </si>
  <si>
    <t>Tubo para irrigação linha fixa PN40, diam. 75mm</t>
  </si>
  <si>
    <t>Tubo plástico, corrugado, perfurado de PEAD (polietileno de alta densidade), padrão NBR, diâmetro 100mm</t>
  </si>
  <si>
    <t>Tubo plástico, corrugado, perfurado de PEAD (polietileno de alta densidade), padrão NBR, diâmetro 65mm</t>
  </si>
  <si>
    <t>Tubo poroso D=0,20 m (preço médio)</t>
  </si>
  <si>
    <t>TX 10,00% de custos diretos</t>
  </si>
  <si>
    <t>TX 2,00% de custos diretos + remuneraçao</t>
  </si>
  <si>
    <t>TX 25.00% s/ mao obra/equip. projeto</t>
  </si>
  <si>
    <t>TX 80,40 s/ mao obra/equip. projeto</t>
  </si>
  <si>
    <t>Vassoura tipo gari</t>
  </si>
  <si>
    <t>Veda junta em bisnaga</t>
  </si>
  <si>
    <t>Verniz (para tijolinho a vista)</t>
  </si>
  <si>
    <t>Viga de madeira 40 X 40 cm</t>
  </si>
  <si>
    <t>Viga pré-moldada concreto vão 10,00 m, classe 45 (preço médio)</t>
  </si>
  <si>
    <t>Viga pré-moldada concreto vão 11,00 m, classe 45 (preço médio)</t>
  </si>
  <si>
    <t>Viga pré-moldada concreto vão 12,00 m, classe 45 (preço médio)</t>
  </si>
  <si>
    <t>Viga pré-moldada concreto vão 13,00 m, classe 45 (preço médio)</t>
  </si>
  <si>
    <t>Viga pré-moldada concreto vão 14,00 m, classe 45 (preço médio)</t>
  </si>
  <si>
    <t>Viga pré-moldada concreto vão 15,00 m, classe 45 (preço médio)</t>
  </si>
  <si>
    <t>Zarcão, Suvinil ou equivalente</t>
  </si>
  <si>
    <t>DESCRIÇÃO DA MÃO DE OBRA</t>
  </si>
  <si>
    <t>003 - ENCARGOS SOCIAIS E COMPLEMENTARES</t>
  </si>
  <si>
    <t>Ajudante de carpinteiro</t>
  </si>
  <si>
    <t>Ajudante de carpinteiro de O.A.C.</t>
  </si>
  <si>
    <t>Ajudante de eletricista</t>
  </si>
  <si>
    <t>Ajudante de máquina</t>
  </si>
  <si>
    <t>Ajudante de pedreiro O.A.C.</t>
  </si>
  <si>
    <t>Ajudante de pedreiro O.A.E.</t>
  </si>
  <si>
    <t>Almoxarife</t>
  </si>
  <si>
    <t>Apontador</t>
  </si>
  <si>
    <t>Armador</t>
  </si>
  <si>
    <t>Auxiliar de almoxarife</t>
  </si>
  <si>
    <t>Auxiliar de serviços gerais</t>
  </si>
  <si>
    <t>Blaster</t>
  </si>
  <si>
    <t>Cabo de fogo</t>
  </si>
  <si>
    <t>Calceteiro</t>
  </si>
  <si>
    <t>Capataz de ar comprimido</t>
  </si>
  <si>
    <t>Carpinteiro de O.A.C.</t>
  </si>
  <si>
    <t>Carpinteiro de O.A.E.</t>
  </si>
  <si>
    <t>Cavouqueiro</t>
  </si>
  <si>
    <t>Compressorista</t>
  </si>
  <si>
    <t>Eletricista</t>
  </si>
  <si>
    <t>Encarregado de britador</t>
  </si>
  <si>
    <t>Encarregado de escritório</t>
  </si>
  <si>
    <t>Encarregado de fundação</t>
  </si>
  <si>
    <t>Encarregado de O.A.C.</t>
  </si>
  <si>
    <t>Encarregado de pavimentação</t>
  </si>
  <si>
    <t>Encarregado de pesagem</t>
  </si>
  <si>
    <t>Encarregado de pista</t>
  </si>
  <si>
    <t>Encarregado de protensao</t>
  </si>
  <si>
    <t>Encarregado de terraplenagem</t>
  </si>
  <si>
    <t>Encarregado de usina</t>
  </si>
  <si>
    <t>Encarregado Geral</t>
  </si>
  <si>
    <t>Encarregado O.A.E.</t>
  </si>
  <si>
    <t>Escavadeirista</t>
  </si>
  <si>
    <t>Feitor</t>
  </si>
  <si>
    <t>Greidista</t>
  </si>
  <si>
    <t>Laboratorista de Usina</t>
  </si>
  <si>
    <t>Marroeiro</t>
  </si>
  <si>
    <t>Marteleteiro</t>
  </si>
  <si>
    <t>Meio Oficial</t>
  </si>
  <si>
    <t>Montador</t>
  </si>
  <si>
    <t>Motorista</t>
  </si>
  <si>
    <t>Oficial</t>
  </si>
  <si>
    <t>Operador de bate-estacas</t>
  </si>
  <si>
    <t>Operador de betoneira</t>
  </si>
  <si>
    <t>Operador de campânula p/ tubulaçao</t>
  </si>
  <si>
    <t>Operador de máquina</t>
  </si>
  <si>
    <t>Operador de protensão</t>
  </si>
  <si>
    <t>Operador de roçadeira</t>
  </si>
  <si>
    <t>Operador de usina</t>
  </si>
  <si>
    <t>Operário braçal</t>
  </si>
  <si>
    <t>Patrolista</t>
  </si>
  <si>
    <t>Pedreiro de O.A.C.</t>
  </si>
  <si>
    <t>Pedreiro de O.A.E.</t>
  </si>
  <si>
    <t>Pintor</t>
  </si>
  <si>
    <t>Poceiro</t>
  </si>
  <si>
    <t>Rasteleiro</t>
  </si>
  <si>
    <t>Serralheiro</t>
  </si>
  <si>
    <t>Servente</t>
  </si>
  <si>
    <t>Servente de usina</t>
  </si>
  <si>
    <t>Sinaleiro</t>
  </si>
  <si>
    <t>Soldador</t>
  </si>
  <si>
    <t>Sondador</t>
  </si>
  <si>
    <t>Supervisor Técnico de Montagem</t>
  </si>
  <si>
    <t>Trabalhador sob ar comprimido</t>
  </si>
  <si>
    <t>Tratorista</t>
  </si>
  <si>
    <t>Vigia</t>
  </si>
  <si>
    <t>Administrador de empresas</t>
  </si>
  <si>
    <t>Advogado</t>
  </si>
  <si>
    <t>Analista de sistemas (júnior)</t>
  </si>
  <si>
    <t>Analista de sistemas (sênior)</t>
  </si>
  <si>
    <t>Auxiliar de administraçao</t>
  </si>
  <si>
    <t>Auxiliar de desenhista</t>
  </si>
  <si>
    <t>Auxiliar de escritório</t>
  </si>
  <si>
    <t>Auxiliar de laboratório</t>
  </si>
  <si>
    <t>Auxiliar de Serviços Gerais</t>
  </si>
  <si>
    <t>Auxiliar de topografia</t>
  </si>
  <si>
    <t>Auxiliar técnico</t>
  </si>
  <si>
    <t>Auxiliar técnico de estradas</t>
  </si>
  <si>
    <t>Auxliar de engenharia</t>
  </si>
  <si>
    <t>Contador de nível superior</t>
  </si>
  <si>
    <t>Desenhista</t>
  </si>
  <si>
    <t>Desenhista chefe</t>
  </si>
  <si>
    <t>Desenhista projetista</t>
  </si>
  <si>
    <t>Digitador</t>
  </si>
  <si>
    <t>Economista</t>
  </si>
  <si>
    <t>Engenheiro auxiliar</t>
  </si>
  <si>
    <t>Engenheiro coordenador</t>
  </si>
  <si>
    <t>Engenheiro junior</t>
  </si>
  <si>
    <t>Engenheiro pleno</t>
  </si>
  <si>
    <t>Engenheiro sênior</t>
  </si>
  <si>
    <t>Especialista Ambiental (Coordenador de Estudos)</t>
  </si>
  <si>
    <t>Especialista em meio ambiente</t>
  </si>
  <si>
    <t>Laboratorista</t>
  </si>
  <si>
    <t>Laboratorista auxiliar</t>
  </si>
  <si>
    <t>Laboratorista chefe</t>
  </si>
  <si>
    <t>Nivelador</t>
  </si>
  <si>
    <t>Secretária</t>
  </si>
  <si>
    <t>Servente consultoria</t>
  </si>
  <si>
    <t>Técnico de campo</t>
  </si>
  <si>
    <t>Técnico de estradas I</t>
  </si>
  <si>
    <t>Técnico de Estradas II</t>
  </si>
  <si>
    <t>Técnico de Estradas III</t>
  </si>
  <si>
    <t>Técnico de nível médio</t>
  </si>
  <si>
    <t>Técnico de Segurança</t>
  </si>
  <si>
    <t>Técnico em meio ambiente</t>
  </si>
  <si>
    <t>Técnico Especial</t>
  </si>
  <si>
    <t>Topógrafo</t>
  </si>
  <si>
    <t>Topógrafo auxiliar (nivelador)</t>
  </si>
  <si>
    <t>Topógrafo chefe</t>
  </si>
  <si>
    <t>HORA PRODUTIVA</t>
  </si>
  <si>
    <t>HORA IMPRODUTIVA</t>
  </si>
  <si>
    <t>Acabadora de asfalto AF 5000, esteira, CIBER ou equivalente</t>
  </si>
  <si>
    <t>Acabadora de superficie de concreto, rotativa PT 36" B c/ motor de 9 hp, Petrotec ou equivalente</t>
  </si>
  <si>
    <t>Aplicador de material termoplástico por extrusão, marca de referência Elgimaq ou equivalente</t>
  </si>
  <si>
    <t>Automóvel - VW/ Gol (flex), 1.0 Total Flex 4 p ou equivalente</t>
  </si>
  <si>
    <t>Automóvel Utilitário - FIAT/ Pálio (flex), 4p ou equivalente</t>
  </si>
  <si>
    <t>Automóvel Utilitário - GM/S 10 cabine simples (flex)</t>
  </si>
  <si>
    <t>Automóvel Utilitário - VW/ Saveiro CL (flex)</t>
  </si>
  <si>
    <t>Barco de aluminio compr. 4,20 metros motor 15HP</t>
  </si>
  <si>
    <t>Bate-estaca (martelo 1.500 kg)</t>
  </si>
  <si>
    <t>Betoneira 600 l com carregador (elétrica)</t>
  </si>
  <si>
    <t>Bomba d'água 3,0 CV</t>
  </si>
  <si>
    <t>Bomba hidraulica tipo MT 200</t>
  </si>
  <si>
    <t>Bomba triplex MT-100, motor diesel de 12CV, 122 l/min, 250rpm, Maquessonda ou equivalente</t>
  </si>
  <si>
    <t>Britador CH - 9060 (MAROBRAS) ou equivalente</t>
  </si>
  <si>
    <t>Caminhão basculante L 2324/41 PBT=22,0t (TRUCK 15,0t)</t>
  </si>
  <si>
    <t>Caminhão basculante L 2324/51 PBT - 22,0 t</t>
  </si>
  <si>
    <t>Caminhão basculante LK 2324/42 PBT=22,0t (TRUCK 15,0t T.R.)</t>
  </si>
  <si>
    <t>Caminhão basculante 1315C PBT=12,9t (TOCO 8,0t)</t>
  </si>
  <si>
    <t>Caminhão basculante 1518/48C PBT=19,0t (TRUCK 12,0t)</t>
  </si>
  <si>
    <t>Caminhão carroceria L 1319 PBT=13,9t (TOCO 8,0t)</t>
  </si>
  <si>
    <t>Caminhão carroceria 1518/48 PBT=19,0t (TRUCK 15,0t)</t>
  </si>
  <si>
    <t>Caminhão carroceria 815/37 PBT=8,3t (TOCO 4,0t)</t>
  </si>
  <si>
    <t>Caminhao para hidrossemeadura L 1319 - (6.000 L)</t>
  </si>
  <si>
    <t>Caminhão tanque L 1319/48 PBT=12,9t (6.000L)</t>
  </si>
  <si>
    <t>Carregadeira de rodas ref. Caterpillar modelo 924H (1,9 m3) ( cab + ar ) ou equivalente</t>
  </si>
  <si>
    <t>Carregadeira de rodas ref. Caterpillar modelo 950H (3,10 m3) ( cab + ar ) ou equivalente</t>
  </si>
  <si>
    <t>Carreta com prancha 2040 45,0 t</t>
  </si>
  <si>
    <t>Carrinho de mão</t>
  </si>
  <si>
    <t>Comboio de lubrificaçao 1215C 5.000 L</t>
  </si>
  <si>
    <t>Compactador manual LF-100 gasol marca de referência Honda asfal 500mm ou equivalente</t>
  </si>
  <si>
    <t>Conjunto acoplado para manômetro para bomba injetora manual Putzmeister ou equivalente</t>
  </si>
  <si>
    <t>Conjunto de campânula para fundação a ar comprimido</t>
  </si>
  <si>
    <t>Conjunto de manômetro O-100 bar, para bomba injetora manual Putzmeister ou similar.</t>
  </si>
  <si>
    <t>Conjunto moto bomba diam. 4"</t>
  </si>
  <si>
    <t>Conjunto Moto Bomba submersível de 15 CV - Marca Flygt - Modelo 3153/LT622 ou equivalente</t>
  </si>
  <si>
    <t>Conjunto móvel de britagem (produção de 80 a 100m3/h)</t>
  </si>
  <si>
    <t>Demarcador de faixas a gasolina referência Elgimaq EGM CAF 800 L ou equivalente</t>
  </si>
  <si>
    <t>Distribuidor de agregado DA 3660 D, CMV ou equivalente</t>
  </si>
  <si>
    <t>Equipamento espargidor de asfalto 1315C DA-6C 6.500L (CONSMAQ) ou equivalente</t>
  </si>
  <si>
    <t>Equipamento lama asfáltica LA-6, CONSMAQ ou equivalente, montado em caminhão</t>
  </si>
  <si>
    <t>Escavadeira EC 240 VOLVO ou equivalente</t>
  </si>
  <si>
    <t>Escavadeira hidráulica sobre esteiras mod. C X 220 (22t), Case ou equivalente</t>
  </si>
  <si>
    <t>Esmerilhadeira Angular 7" marca de referência BOSCH - 1755 ou equivalente</t>
  </si>
  <si>
    <t>Fresadora de pav. asfalt. W 1000 ou equivalente</t>
  </si>
  <si>
    <t>Furadeira elétrica de bancada</t>
  </si>
  <si>
    <t>Furadeira elétrica de impacto BOSCH 1184 ou equivalente</t>
  </si>
  <si>
    <t>Grade de disco GA-24x24 (TATU) ou equivalente</t>
  </si>
  <si>
    <t>Grupo Gerador - 25,0 / 18,0 kVA (20kW) ou equivalente</t>
  </si>
  <si>
    <t>Grupo Gerador Stemac ou equivalente, montado em contêiner , 500 KVa</t>
  </si>
  <si>
    <t>Grupo gerador 114/109 kva (STEMAC) ou equivalente</t>
  </si>
  <si>
    <t>Grupo gerador 2,5 a 3,0 kva a gasolina</t>
  </si>
  <si>
    <t>Grupo gerador 40/35 kva (STEMAC) ou equivalente</t>
  </si>
  <si>
    <t>Guilhotina para corte em chapa de aço até 2mm</t>
  </si>
  <si>
    <t>Guindaste de esteira para 40.0t (KOEHRING BANTAM) ou equivalente</t>
  </si>
  <si>
    <t>Guindaste 97 T (PBT) sobre esteira com lança de 15m</t>
  </si>
  <si>
    <t>Guindauto 6t, Madal-Palfinger ou equivalente</t>
  </si>
  <si>
    <t>Macaco Freyssinet modelo K101 ou similar, 7 cordoalhas de 1/2" ou equivalente</t>
  </si>
  <si>
    <t>Macaco hidraúlico p/ protensao (12 cordoalhas)</t>
  </si>
  <si>
    <t>Macaco Hidráulico 50t com acionamento à distância</t>
  </si>
  <si>
    <t>Máquina de cortar ferro</t>
  </si>
  <si>
    <t>Máquina de hidrojateamento</t>
  </si>
  <si>
    <t>Máquina de jateamento de areia</t>
  </si>
  <si>
    <t>Máquina de solda 425 A, pot=33A</t>
  </si>
  <si>
    <t>Máquina injetora de nata de cimento</t>
  </si>
  <si>
    <t>Máquina para fio diamantado, Guidoni, modelo TSY, 15 cv/11kw, ou equivalente</t>
  </si>
  <si>
    <t>Moto Escavo carregador ref. Caterpillar modelo 621G ou equivalente</t>
  </si>
  <si>
    <t>Moto serra 15" (gas.)</t>
  </si>
  <si>
    <t>Motoniveladora Caterpillar modelo 120K ( cab + ar + ríper) ou equivalente</t>
  </si>
  <si>
    <t>Multi distribuidor de agregados referência MDR 9 Romanelli ou equivalente</t>
  </si>
  <si>
    <t>Perfilômetro</t>
  </si>
  <si>
    <t>Perfilometro laser</t>
  </si>
  <si>
    <t>Perfuratriz de 22,4 kg de peso para uso subterrâneo</t>
  </si>
  <si>
    <t>Perfuratriz Mach 16 montada em esteira auto propulsora, incl. conj. de haste ou equivalente</t>
  </si>
  <si>
    <t>Pinça 8t para utilização concomitante ao guindaste 97t</t>
  </si>
  <si>
    <t>Pulvimisturadora</t>
  </si>
  <si>
    <t>Recicladora ref. Caterpillar modelo RM500 ou equivalente</t>
  </si>
  <si>
    <t>Recicladora WIRTGEN WR 2500 ou equivalente</t>
  </si>
  <si>
    <t>Régua vibratória (auto-propelida) treliçada - 4,25m</t>
  </si>
  <si>
    <t>Retroescavadeira MF 86 TM (MASSEY FERGUSSON) ou equivalente</t>
  </si>
  <si>
    <t>Roçadeira deslocavel adaptavel ao trator agrícola</t>
  </si>
  <si>
    <t>Roçadeira mecânica costal, Stihl - F 220 ou equivalente</t>
  </si>
  <si>
    <t>Rolo AP de pneus AP-26 (8,9t) (MULLER) ou equivalente</t>
  </si>
  <si>
    <t>Rolo AP liso de aço CA 2505 STD Dynapac ou equivalente</t>
  </si>
  <si>
    <t>Rolo AP liso de aço RT-82H (6,5t) (MULLER) ou equivalente</t>
  </si>
  <si>
    <t>Rolo AP liso de aço TH-10 (6,3t) (TEMA TERRA) ou equivalente</t>
  </si>
  <si>
    <t>Rolo AP vib. liso de aço VAP-70 L (MULLER) ou equivalente</t>
  </si>
  <si>
    <t>Rolo AP vib. patas 100 mm CA-25P (DYNAPAC) ou equivalente</t>
  </si>
  <si>
    <t>Rolo AP vib. patas 128 mm CA-15P (DYNAPAC) ou equivalente</t>
  </si>
  <si>
    <t>Rolo compactador de pneus CP 224, Dynapac ou equivalente</t>
  </si>
  <si>
    <t>Serra circular manual</t>
  </si>
  <si>
    <t>Serra circular (WEG) ou equivalente</t>
  </si>
  <si>
    <t>Serra de juntas para concreto, Clipper, mod. C-844 ou equivalente</t>
  </si>
  <si>
    <t>Sonda rotativa Mach 850, com motor a diesel de 30HP, Maquesonda ou equivalente</t>
  </si>
  <si>
    <t>Sonda rotativa tipo Mach 700 ou equivalente</t>
  </si>
  <si>
    <t>Talha de 4 toneladas, elétrica ref. Tirfor ou equivalente,</t>
  </si>
  <si>
    <t>Tanque estacionário 20.000 L</t>
  </si>
  <si>
    <t>Tanque estacionário 30.000 L</t>
  </si>
  <si>
    <t>Tanque pre-aquecedor 30.000L (s/óleo)</t>
  </si>
  <si>
    <t>Trator agrícola MF 297/4 -4 X 4 (MASSEY FERGUSSON) ou equivalente</t>
  </si>
  <si>
    <t>Trator agrícola mod. BH-145, Valtra ou equivalente</t>
  </si>
  <si>
    <t>Trator de esteiras c/ placa emp. D-8R (CAT) ou equivalente</t>
  </si>
  <si>
    <t>Trator de esteiras ref. Caterpillar cm lâmina modelo D5K ou equivalente</t>
  </si>
  <si>
    <t>Trator de esteiras ref. Caterpillar cm lâmina modelo D6N ou equivalente</t>
  </si>
  <si>
    <t>Trator de esteiras ref. Caterpillar cm lâmina modelo D6T ou equivalente</t>
  </si>
  <si>
    <t>Trator de esteiras ref. Caterpillar com lâmina  modelo D8T, sem ríper ou equivalente</t>
  </si>
  <si>
    <t>Trator de esteiras ref. Caterpillar com lâmina e ripper modelo D8T ou equivalente</t>
  </si>
  <si>
    <t>Usina de asfalto 33-E 40/60 t/h - PMF (ALMEIDA) ou equivalente</t>
  </si>
  <si>
    <t>Usina de solos USC-2 dos. triplo 100/200t (CIBER) ou equivalente</t>
  </si>
  <si>
    <t>Vassoura mecânica VM-2440 (CMV) ou equivalente</t>
  </si>
  <si>
    <t>Vibrador de imersao AA67 c/ mangote, marca de referência ATLAS COPCO ou equivalente</t>
  </si>
  <si>
    <t>Viga Benkelman</t>
  </si>
  <si>
    <t>BTTC - diâmetro 1,20 m</t>
  </si>
  <si>
    <t>Horista:</t>
  </si>
  <si>
    <t>Mensalista:</t>
  </si>
  <si>
    <t>Leis Sociais (DER)</t>
  </si>
  <si>
    <t>SC</t>
  </si>
  <si>
    <t>Dreno Longitudinal tipo Trincheira Drenante, H = 0,90 m com tubo poroso tipo PEAD de diâm
= 100 mm, incluindo esc. em mat. 1ª cat. e transporte do tubo</t>
  </si>
  <si>
    <t>Dreno Longitudinal tipo Trincheira Drenante, H = 0,90 m com tubo poroso tipo PEAD de diâm
= 100 mm, incluindo esc. mat. 3ª cat. e transporte do tubo</t>
  </si>
  <si>
    <t>LAT</t>
  </si>
  <si>
    <t>m3</t>
  </si>
  <si>
    <t>CH</t>
  </si>
  <si>
    <t>DZ</t>
  </si>
  <si>
    <t>PÇ</t>
  </si>
  <si>
    <t>m2</t>
  </si>
  <si>
    <t>BD</t>
  </si>
  <si>
    <t>DESCRIÇÃO DO EQUIPAMENTO</t>
  </si>
  <si>
    <r>
      <t xml:space="preserve">TABELA REFERENCIAL - </t>
    </r>
    <r>
      <rPr>
        <b/>
        <sz val="14"/>
        <color indexed="60"/>
        <rFont val="Arial"/>
        <family val="2"/>
      </rPr>
      <t>DER/ES</t>
    </r>
  </si>
  <si>
    <t>SINALIZAÇÃO HORIZONTAL</t>
  </si>
  <si>
    <t>LIGANTES BETUMINOSOS</t>
  </si>
  <si>
    <t>ÍNDICE NACIONAL DA CONSTRUÇÃO CIVIL</t>
  </si>
  <si>
    <t>SINALIZAÇÃO VERTICAL</t>
  </si>
  <si>
    <t>categoria</t>
  </si>
  <si>
    <t>índice reajuste</t>
  </si>
  <si>
    <t>EMP.</t>
  </si>
  <si>
    <t>DENS.</t>
  </si>
  <si>
    <t>Poço de visita para BDTC diam. 1,20 m - tudo incluido</t>
  </si>
  <si>
    <t>IOPES</t>
  </si>
  <si>
    <t>MOBILIÁRIO</t>
  </si>
  <si>
    <t>EQU-30</t>
  </si>
  <si>
    <t>EQU-03</t>
  </si>
  <si>
    <t>EQU-26</t>
  </si>
  <si>
    <t>PAI-12</t>
  </si>
  <si>
    <t>PAI-07</t>
  </si>
  <si>
    <t>PAI-02</t>
  </si>
  <si>
    <t>PAI-22</t>
  </si>
  <si>
    <t>PAI-35</t>
  </si>
  <si>
    <t>PAI-36</t>
  </si>
  <si>
    <t>PAI-38</t>
  </si>
  <si>
    <t>PLAYGROUND</t>
  </si>
  <si>
    <t>PAV-20</t>
  </si>
  <si>
    <t>EQU-19</t>
  </si>
  <si>
    <t>EQU-20</t>
  </si>
  <si>
    <t>EQU-21</t>
  </si>
  <si>
    <t>ACADEMIA FUNCIONAL</t>
  </si>
  <si>
    <t>07.03</t>
  </si>
  <si>
    <t>07.04</t>
  </si>
  <si>
    <t>EQU-31</t>
  </si>
  <si>
    <t>CAMPO SOCIETY</t>
  </si>
  <si>
    <t>PAV-19</t>
  </si>
  <si>
    <t>EQU-05</t>
  </si>
  <si>
    <t>FIOS E CABOS ELÉTRICOS DE BAIXA TENSÃO</t>
  </si>
  <si>
    <t>ILUMINAÇÃO</t>
  </si>
  <si>
    <t>ELE-05</t>
  </si>
  <si>
    <t>ELE-108</t>
  </si>
  <si>
    <t>ELE-07</t>
  </si>
  <si>
    <t>ELE-08</t>
  </si>
  <si>
    <t>ELE-09</t>
  </si>
  <si>
    <t>ELE-10</t>
  </si>
  <si>
    <t>CAIXAS DE PASSAGEM EXTERNAS E QUADROS DE COMANDO</t>
  </si>
  <si>
    <t>ELE-11</t>
  </si>
  <si>
    <t>ELE-107</t>
  </si>
  <si>
    <t>ELE-103</t>
  </si>
  <si>
    <t>ELE-12</t>
  </si>
  <si>
    <t>ELE-13</t>
  </si>
  <si>
    <t>07.01.01</t>
  </si>
  <si>
    <t>07.01.02</t>
  </si>
  <si>
    <t>07.01.03</t>
  </si>
  <si>
    <t>07.02</t>
  </si>
  <si>
    <t>07.02.01</t>
  </si>
  <si>
    <t>07.02.02</t>
  </si>
  <si>
    <t>07.02.03</t>
  </si>
  <si>
    <t>07.03.01</t>
  </si>
  <si>
    <t>07.03.02</t>
  </si>
  <si>
    <t>07.03.03</t>
  </si>
  <si>
    <t>07.03.04</t>
  </si>
  <si>
    <t>07.03.05</t>
  </si>
  <si>
    <t>07.04.01</t>
  </si>
  <si>
    <t>07.04.02</t>
  </si>
  <si>
    <t>07.04.03</t>
  </si>
  <si>
    <t>07.04.04</t>
  </si>
  <si>
    <t>07.04.05</t>
  </si>
  <si>
    <t>07.04.06</t>
  </si>
  <si>
    <t>07.04.07</t>
  </si>
  <si>
    <t>07.04.08</t>
  </si>
  <si>
    <t>07.05</t>
  </si>
  <si>
    <t>07.05.01</t>
  </si>
  <si>
    <t>07.05.02</t>
  </si>
  <si>
    <t>07.05.03</t>
  </si>
  <si>
    <t>07.06</t>
  </si>
  <si>
    <t>07.06.01</t>
  </si>
  <si>
    <t>07.06.02</t>
  </si>
  <si>
    <t>07.06.03</t>
  </si>
  <si>
    <t>07.07</t>
  </si>
  <si>
    <t>07.07.01</t>
  </si>
  <si>
    <t>07.07.02</t>
  </si>
  <si>
    <t>07.07.03</t>
  </si>
  <si>
    <t>07.07.04</t>
  </si>
  <si>
    <t>07.07.05</t>
  </si>
  <si>
    <t>Item</t>
  </si>
  <si>
    <t>Especificação do Serviço</t>
  </si>
  <si>
    <t>Und.</t>
  </si>
  <si>
    <t>Demolição de piso revestido com tacos de madeira</t>
  </si>
  <si>
    <t>Retirada manual de blocos pré-moldados de concreto (Blokret), inclusive empilhamento para reaproveitamento</t>
  </si>
  <si>
    <t>Retirada de meio-fio de concreto</t>
  </si>
  <si>
    <t>Demolição de laje pré-moldada de concreto</t>
  </si>
  <si>
    <t>Retirada de divisórias com reaproveitamento</t>
  </si>
  <si>
    <t>Lixamento de parede com pintura antiga PVA para recebimento de nova camada de tinta</t>
  </si>
  <si>
    <t>Remoção de engradamento de madeira de cobertura para reaproveitamento</t>
  </si>
  <si>
    <t>Remoção de telhas cerâmica, tipo francesa, inclusive cumeeira</t>
  </si>
  <si>
    <t>Demolição de edificação existente (hora de máquina - pá carregadeira)</t>
  </si>
  <si>
    <t>Placa de obra nas dimensões de 2.0 x 4.0 m, padrão IOPES</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</si>
  <si>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</si>
  <si>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</si>
  <si>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</si>
  <si>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</si>
  <si>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Tapume Telha Metálica Ondulada 0,50mm Branca h=2,20m, incl. montagem estr. mad. 8"x8", c/adesivo "IOPES" 60x60cm a cada 10m, incl. faixas pint. esmalte sint. cores azul c/ h=30cm e rosa c/ h=10cm (Reaproveitamento 2x)</t>
  </si>
  <si>
    <t>Tapume madeira compensada resinada e= 12mm h=2,20m, estr. c/ mad reflorest., incl mont, pintura esmalte sint, adesivo "IOPES" 60x60cm a cada 10m e faixas c/ pintura esmalte sintético nas cores azul c/ h=30cm e rosa c/ h=10cm</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</si>
  <si>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</si>
  <si>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</si>
  <si>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</si>
  <si>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</si>
  <si>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</si>
  <si>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</si>
  <si>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INSTALAÇÃO DO CANTEIRO DE OBRAS (UTILIZAÇÃO 1 VEZ), PROJETO PADRÃO LABOR - NR.18 (OBRAS COM PRAZO DE EXECUÇÃO SUPERIOR A 12 MESES)</t>
  </si>
  <si>
    <t>Barracão para escritório com sanitário área de 14.50 m2, de chapa de compens. 12mm e pontalete 8x8cm, piso cimentado e cobertura de telha de fibroc. 6mm, incl. ponto de luz e cx. de inspeção,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</si>
  <si>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</si>
  <si>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</si>
  <si>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INSTALAÇÃO DO CANTEIRO DE OBRAS (UTILIZAÇÃO 2 VEZES), PROJETO PADRÃO LABOR - NR.18 (OBRAS COM PRAZO DE EXECUÇÃO DE 6 A 12 MESES)</t>
  </si>
  <si>
    <t>Refeitório com paredes de chapa de compens. 12mm e pontaletes 8x8cm, piso ciment. e cobert. de telhas fibroc. 6mm, incl. ponto de luz e cx. de inspeção (cons. 1.21m2/func./turno), conf. projeto (2 utilização)</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</si>
  <si>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</si>
  <si>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</si>
  <si>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MOVIMENTO DE TERRA</t>
  </si>
  <si>
    <t>Escavação mecânica em material de 1a. categoria</t>
  </si>
  <si>
    <t>Apiloamento do fundo de vala com maço de 30 a 60kg</t>
  </si>
  <si>
    <t>Material para aterro - areia limpa (fornecimento já considerado 15% de empolamento)</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</si>
  <si>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</si>
  <si>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</si>
  <si>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Índice de preço para remoção de entulho decorrente da execução de obras (Classe A CONAMA - NBR 10.004 - Classe II-B), incluindo aluguel da caçamba, carga, transporte e descarga em área licenciada</t>
  </si>
  <si>
    <t>INFRA-ESTRUTURA (FUNDAÇÃO)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</si>
  <si>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</si>
  <si>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</si>
  <si>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</si>
  <si>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</si>
  <si>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</si>
  <si>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</si>
  <si>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</si>
  <si>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</si>
  <si>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</si>
  <si>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</si>
  <si>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</si>
  <si>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</si>
  <si>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</si>
  <si>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</si>
  <si>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</si>
  <si>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SUPER-ESTRUTURA</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</si>
  <si>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</si>
  <si>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</si>
  <si>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</si>
  <si>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</si>
  <si>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Forma de chapas madeira compensada resinada, esp. 12mm, levando-se em conta a utilização 3 vezes, reforçadas com sarrafos de madeira de 2.5 x 10.0cm (incl material, corte, montagem, escoras em eucalipto e desforma)</t>
  </si>
  <si>
    <t>LAJES PRÉ-MOLDADAS</t>
  </si>
  <si>
    <t>Preparação do substrato para reparo em estrutura de concreto por apicoamento manual da superfície</t>
  </si>
  <si>
    <t>MURO DE ARRIMO (Conc. ciclópico 15MPa c/ 30% de pedra de mão, c/ forn., preparo e aplicação de concreto, forma de tábua pinho-reap.5 vezes, exclusive escav. e reaterro) seções tipicas nas seguintes dimensões:</t>
  </si>
  <si>
    <t>Cobogó de concreto 40 x 40 x 10 cm, tipo reto, assentados com argamassa de cimento e areia no traço 1:3, espessura das juntas 15 mm</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</si>
  <si>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</si>
  <si>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</si>
  <si>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</si>
  <si>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</si>
  <si>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</si>
  <si>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</si>
  <si>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</si>
  <si>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</si>
  <si>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</si>
  <si>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</si>
  <si>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</si>
  <si>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</si>
  <si>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</si>
  <si>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</si>
  <si>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</si>
  <si>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</si>
  <si>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</si>
  <si>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dim.:0.60 x 2.10 m</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</si>
  <si>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</si>
  <si>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</si>
  <si>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</si>
  <si>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</si>
  <si>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</si>
  <si>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</si>
  <si>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</si>
  <si>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</si>
  <si>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</si>
  <si>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</si>
  <si>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</si>
  <si>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</si>
  <si>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</si>
  <si>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</si>
  <si>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</si>
  <si>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Substituição de targeta de fio redondo 2"</t>
  </si>
  <si>
    <t>Recolocação de alizar em madeira, excl. alizar</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</si>
  <si>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</si>
  <si>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</si>
  <si>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</si>
  <si>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PORTA EM MADEIRA DE LEI TIPO ANGELIM PEDRA OU EQUIV.,ESP. 35 MM, MACIÇA C/ FRISO P/ VERNIZ, PADRÃO SEDU, COM VISOR, INCLUSIVE ALIZARES, DOBRADIÇAS E FECHADURA DE BOLA EXTERNA, EXCLUSIVE MARCO</t>
  </si>
  <si>
    <t>Porta em madeira de lei tipo angelim pedra ou equiv.,esp. 35 mm, maciça c/ friso p/ verniz, padrão SEDU, com visor, inclusive alizares, dobradiças e fechadura de bola ext. em latão cromado LaFonte ou equiv., excl. marco, dimensões: 0.60 x 2.10 m</t>
  </si>
  <si>
    <t>Porta em madeira de lei tipo angelim pedra ou equiv.,esp. 35 mm, maciça c/ friso p/ verniz, padrão SEDU, com visor, inclusive alizares, dobradiças e fechadura de bola ext. em latão cromado LaFonte ou equiv., excl. marco, dimensões: 0.70 x 2.10 m</t>
  </si>
  <si>
    <t>Porta em madeira de lei tipo angelim pedra ou equiv.,esp. 35 mm, maciça c/ friso p/ verniz, padrão SEDU, com visor, inclusive alizares, dobradiças e fechadura de bola ext. em latão cromado LaFonte ou equiv., excl. marco, dimensões: 0.80 x 2.10 m</t>
  </si>
  <si>
    <t>Porta em madeira de lei tipo angelim pedra ou equiv.,esp. 35 mm, maciça c/ friso p/ verniz, padrão SEDU, com visor, inclusive alizares, dobradiças e fechadura de bola ext. em latão cromado LaFonte ou equiv., excl. marco, dimensões: 0.90 x 2.10 m</t>
  </si>
  <si>
    <t>Porta em madeira de lei tipo angelim pedra ou equiv.,esp. 35 mm, maciça c/ friso p/ verniz, padrão SEDU, com visor, inclusive alizares, dobradiças e fechadura de bola ext. em latão cromado LaFonte ou equiv., excl. marco, dimensões: 1.60 x 2.10 m (duas folhas)</t>
  </si>
  <si>
    <t>Grade de tela tipo mosquiteiro de arame galvanizado #18, fio 32, inclusive, requadro em cantoneira de ferro 1/8"x1/2"x1/2"</t>
  </si>
  <si>
    <t>Portão de ferro de abrir em barra chata, inclusive chumbamento</t>
  </si>
  <si>
    <t>Janela tipo maxim-ar para vidro em alumínio anodizado natural, linha 25, completa, incl. puxador com tranca, caixilho, alizar e contramarco, exclusive vidro</t>
  </si>
  <si>
    <t>VIDROS E ESPELHOS</t>
  </si>
  <si>
    <t>Vidro plano transparente liso, com 4 mm de espessura</t>
  </si>
  <si>
    <t>Vidro fantasia mini-boreal, com 4 mm de espessura</t>
  </si>
  <si>
    <t>ESPELHOS</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</si>
  <si>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</si>
  <si>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</si>
  <si>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</si>
  <si>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</si>
  <si>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cerâmicas tipo capa e canal inclusive cumeeira (telhas compradas na praça de Vitória, posto obra) (área de projeção horizontal; incl. 35%)</t>
  </si>
  <si>
    <t>Cumeeira para cobertura em telha cerâmica tipo capa e canal</t>
  </si>
  <si>
    <t>Cobert. telha termoacust tipo forro aço galv trapez. 40, e=0.43mm, pint. face. sup. cor branca, face inf. plana revest. Pelicula PVC Text., incl. acess. fix. nucleo isolante poliuretano (injeção contínua) e=30mm, ref. Sto André, Eternit, Metform ou equ</t>
  </si>
  <si>
    <t>Rufo de chapa de alumínio esp. 0.5mm, largura de 30cm</t>
  </si>
  <si>
    <t>Limpeza de calhas e coletores (serviço realizado por servente)</t>
  </si>
  <si>
    <t>Impermeabilização com argamassa de igol 2 - marca de referência Sika</t>
  </si>
  <si>
    <t>Forro de gesso acabamento tipo liso</t>
  </si>
  <si>
    <t>Recolocação de forro de madeira, com aproveitamento do material</t>
  </si>
  <si>
    <t>Roda-parede de madeira de lei tipo Paraju ou equivalente, de 10 x 2.5cm, fixado com parafuso e bucha plástica n° 8</t>
  </si>
  <si>
    <t>Roda-parede de madeira de lei tipo Paraju ou equivalente, de 20 X 1.5cm fixado com parafuso e bucha plástica n° 7</t>
  </si>
  <si>
    <t>Pastilha cerâmica branca 5 x 5 cm, assentada com argamassa de cimento colante e rejunte pré-fabricado, marcas de referência Atlas, Jatobá, NGK ou equivalentwe</t>
  </si>
  <si>
    <t>Cerâmica retificada, acabamento brilhante, dim. 32x44cm, ref. de cor OVIEDO PURO BRANCO Biancogres/equiv. assentado com argamassa de cimento colante, inclusive rejuntamento com argamassapre-fabricada para rejunte</t>
  </si>
  <si>
    <t>PISOS INTERNOS E EXTERNOS</t>
  </si>
  <si>
    <t>Piso argamassa alta resistência tipo granilite ou equiv de qualidade comprovada, esp de 10mm, com juntas plástica em quadros de 1m, na cor natural, com acabamento anti-derrapante mecanizado, inclusive regularização e=3.0cm</t>
  </si>
  <si>
    <t>Rodapé de cerâmica PEI-3, assentado com argamassa de cimento cola h = 7.0 cm, inclusive rejuntamento</t>
  </si>
  <si>
    <t>Peitoril de mármore branco com largura 40 cm e esp. 3cm</t>
  </si>
  <si>
    <t>Rodapé em cerâmica PEI-3, h = 7cm, assentado com argamassa de cimento, cal e areia, incl. rejuntamento com cimento branco</t>
  </si>
  <si>
    <t>INSTALAÇÕES HIDRO-SANITÁRIAS</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</si>
  <si>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</si>
  <si>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</si>
  <si>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</si>
  <si>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</si>
  <si>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</si>
  <si>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PONTOS HIDRO-SANITÁRIOS</t>
  </si>
  <si>
    <t>Ponto de válvula de descarga, inclusive válvula (sem acabamento)</t>
  </si>
  <si>
    <t>Ponto de válvula de descarga, inclusive válvula e acabamento anti-vandalismo cromado referência Docol, Fabrimar e Deca</t>
  </si>
  <si>
    <t>Caixa de gordura especial de alv. bloco concr. 9x19x39cm, dim.60x60cm e Hmáx=1m, com tampa em concr.esp.5cm, lastro concr.esp.10cm, revestida intern. c/ chapisco e reboco impermeab, escavação, reaterro e parede interna em concr.</t>
  </si>
  <si>
    <t>REDE DE ÁGUA FRIA - TUBOS METÁLICOS</t>
  </si>
  <si>
    <t>Tubo de aço galvanizado, inclusive conexões, diâm. 20mm (3/4")</t>
  </si>
  <si>
    <t>Tubo de aço galvanizado, inclusive conexões, diâm. 32mm (11/4")</t>
  </si>
  <si>
    <t>Tubo de aço galvanizado, inclusive conexões, diâm. 65mm (21/2")</t>
  </si>
  <si>
    <t>REDE DE ÁGUA FRIA - TUBOS SOLDÁVEIS DE PVC</t>
  </si>
  <si>
    <t>Tubo de PVC rígido soldável marrom, diâm. 60mm (2"), inclusive conexões</t>
  </si>
  <si>
    <t>REDE DE ÁGUA FRIA - CONEXÕES SOLDÁVEIS DE PVC</t>
  </si>
  <si>
    <t>Adaptador de PVC soldável para registro, diâmetro 32mm x 1"</t>
  </si>
  <si>
    <t>REDE DE ESGOTO - TUBOS DE PVC</t>
  </si>
  <si>
    <t>Sifão em PVC para pia de cozinha ou lavatório 1x11/2"</t>
  </si>
  <si>
    <t>Ralo sifonado em PVC 100x100mm, com grelha PVC</t>
  </si>
  <si>
    <t>Caixa de inspeção em PVC, diâm. 150mm, com tampa cega</t>
  </si>
  <si>
    <t>Tampa para caixa sifonada, em aço inox, de 150x150mm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</si>
  <si>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</si>
  <si>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</si>
  <si>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</si>
  <si>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</si>
  <si>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</si>
  <si>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</si>
  <si>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Revisões e reparos em caixas de descarga</t>
  </si>
  <si>
    <t>Revisões e reparos em torneiras de bóia</t>
  </si>
  <si>
    <t>Fornecimento de durepox para reparos (250g)</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</si>
  <si>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</si>
  <si>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</si>
  <si>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Caixa para medidor polifásico carga até 41000W inclusive caixa para disjuntor polifásico até 100A</t>
  </si>
  <si>
    <t>Caixa de passagem em chapa de aço galvanizada 4" x 4", com tampa parafusada</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</si>
  <si>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</si>
  <si>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</si>
  <si>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</si>
  <si>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</si>
  <si>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400x400x120mm, chapa 18, com tampa parafusada</t>
  </si>
  <si>
    <t>Caixa sextavada em PVC de 3x3x1 1/2", marca de referência Tigreflex</t>
  </si>
  <si>
    <t>Eletroduto aparente de PVC rígido roscável diâmetro 1"</t>
  </si>
  <si>
    <t>Lâmpada fluorescente 40 W</t>
  </si>
  <si>
    <t>Arame de aço 14 BWG para guia</t>
  </si>
  <si>
    <t>Lâmpada fluorescente de 20W</t>
  </si>
  <si>
    <t>Eletroduto flexível corrugado 3/4" , marca de referência TIGRE</t>
  </si>
  <si>
    <t>CHAVES, FUSIVEIS E DISJUNTORES</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</si>
  <si>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</si>
  <si>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</si>
  <si>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</si>
  <si>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</si>
  <si>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</si>
  <si>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</si>
  <si>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</si>
  <si>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</si>
  <si>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</si>
  <si>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</si>
  <si>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</si>
  <si>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</si>
  <si>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Disjuntor Compacto em caixa moldada tripolar 100 A, curva C - 15KA 240VCA (NBR IEC 60947-2), Ref. Siemens, GE, Schneider ou equivalente</t>
  </si>
  <si>
    <t>Chave blindada 600V / 160A, com terminais para cabo 70 mm2</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</si>
  <si>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</si>
  <si>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</si>
  <si>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</si>
  <si>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</si>
  <si>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</si>
  <si>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</si>
  <si>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</si>
  <si>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</si>
  <si>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</si>
  <si>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</si>
  <si>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- 15KA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</si>
  <si>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</si>
  <si>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</si>
  <si>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</si>
  <si>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</si>
  <si>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- 15KA 240VCA (NBR IEC 60947-2), Ref. Siemens, GE, Schneider ou equivalente</t>
  </si>
  <si>
    <t>Disjuntor caixa moldada termomagnético tripolar 125 A</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</si>
  <si>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</si>
  <si>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</si>
  <si>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</si>
  <si>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Mini-Disjuntor monopolar 10 A, curva C - 5KA 220/127VCA (NBR IEC 60947-2), Ref. Siemens, GE, Schneider ou equivalente</t>
  </si>
  <si>
    <t>Mini-Disjuntor tripolar 125 A, curva C - 15KA 240VCA (NBR IEC 60947-2), Ref. Siemens, GE, Schneider ou equivalente</t>
  </si>
  <si>
    <t>Chave blindada tripolar 600V/125A</t>
  </si>
  <si>
    <t>Fusivel NH 100A, tamanho 01</t>
  </si>
  <si>
    <t>Fusive NH 160A, tamanho 01</t>
  </si>
  <si>
    <t>Fusive NH 250A, tamanho 02</t>
  </si>
  <si>
    <t>Fusive NH 300A, tamanho 02</t>
  </si>
  <si>
    <t>Fusive NH 355A, tamanho 02</t>
  </si>
  <si>
    <t>Interruptor Diferencial DR 25A, 30mA, 2 módulos</t>
  </si>
  <si>
    <t>Interruptor Diferencial DR 40A, 30mA, 2 módulos</t>
  </si>
  <si>
    <t>Cabo de cobre nú, seção de 10.0 mm2</t>
  </si>
  <si>
    <t>Fio ou cabo de cobre termoplástico, com isolamento para 0.6/1000V - 70º, seção de 16.0 mm2</t>
  </si>
  <si>
    <t>Cabeçote de alumínio de 1 1/4"</t>
  </si>
  <si>
    <t>Haste de terra tipo COPPERWELD - 5/8" x 2.40m</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</si>
  <si>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</si>
  <si>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</si>
  <si>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</si>
  <si>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</si>
  <si>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</si>
  <si>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PADRAO DE ENTRADA DE ENERGIA - NORTEC-01 - ESCELSA</t>
  </si>
  <si>
    <t>Padrão de entrada de energia elétrica, trifásico, entrada aérea, a 4 fios, carga instalada de 26001 até 34000W, instalada em muro</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</si>
  <si>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</si>
  <si>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</si>
  <si>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</si>
  <si>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</si>
  <si>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PONTOS ELETRICOS REVISAO NR-10</t>
  </si>
  <si>
    <t>Ponto padrão de luz no teto - considerando eletroduto PVC rígido de 3/4" inclusive conexões (4.5m), fio isolado PVC de 2.5mm2 (16.2m) e caixa estampada 4x4" (1 und)</t>
  </si>
  <si>
    <t>Ponto padrão de luz na parede - considerando eletroduto PVC rígido de 3/4" inclusive conexões (4.5m), fio isolado PVC de 2.5mm2 (16.2m) e caixa estampada 4x4" (1 und)</t>
  </si>
  <si>
    <t>Ponto padrão de tomada 2 pólos mais terra - considerando eletroduto PVC rígido de 3/4" inclusive conexões (5.0m), fio isolado PVC de 2.5mm2 (16.5m) e caixa estampada 4x2" (1 und)</t>
  </si>
  <si>
    <t>Ponto padrão de tomada para chuveiro elétrico - considerando eletroduto PVC rígido de 3/4" inclusive conexões (9.0m), fio isolado PVC de 6.0mm2 (32.5m) e caixa estampada 4x2" (1 und)</t>
  </si>
  <si>
    <t>Ponto padrão de tomada para ar refrigerado - considerando eletroduto PVC rígido de 3/4" inclusive conexões (6.0m), fio isolado PVC de 4.0mm2 (21.6m) e caixa estampada 4x2" (1 und)</t>
  </si>
  <si>
    <t>Ponto padrão de ventilador no teto - considerando eletroduto PVC rígido de 3/4" inclusive conexões (4.5m), fio isolado PVC de 2.5mm2 (21.6m) e caixa estampada 4x4" (1 und)</t>
  </si>
  <si>
    <t>Ponto padrão de interruptor de 2 teclas simples - considerando eletroduto PVC rígido de 3/4" inclusive conexões (3.3m), fio isolado PVC de 2.5mm2 (17.2m) e caixa estampada 4x2" (1 und)</t>
  </si>
  <si>
    <t>Ponto padrão de interruptor de 1 tecla paralelo - considerando eletroduto PVC rígido de 3/4" inclusive conexões (8.5m), fio isolado PVC de 2.5mm2 (28.8m) e caixa estampada 4x2" (1 und)</t>
  </si>
  <si>
    <t>Ponto padrão de interruptor de 1 tecla simples e 1 tomada dois pólos mais terra 10A/250V - considerando eletroduto PVC rígido de 3/4" inclusive conexões (4.5m), fio isolado PVC de 2.5mm2 (19.4m) e caixa estampada 4x2" (1 und)</t>
  </si>
  <si>
    <t>Ponto padrão de interruptor de 2 teclas simples e 1 tomada dois pólos mais terra 10A/250V - considerando eletroduto PVC rígido de 3/4" inclusive conexões (4.5m), fio isolado PVC de 2.5mm2 (22.9m) e caixa estampada 4x2" (1 und)</t>
  </si>
  <si>
    <t>Ponto padrão de campainha - considerando eletroduto PVC rígido de 3/4" inclusive conexões (5.0m), fio isolado PVC de 2.5mm2 (12.0m) e caixa estampada 4x2" (1 und)</t>
  </si>
  <si>
    <t>Ponto padrão de poste para iluminação externa - considerando eletroduto PVC rígido de 3/4" inclusive conexões (7.7m) e fio isolado PVC de 2.5mm2 (25.2.0m)</t>
  </si>
  <si>
    <t>Ponto padrão de interruptor para ventilador - considerando eletroduto PVC rígido de 3/4" inclusive conexões (3.3m), fio isolado PVC de 2.5mm2 (12.0m) e caixa estampada 4x2" (1 und)</t>
  </si>
  <si>
    <t>Ponto padrão de interruptor de 3 teclas simples - considerando eletroduto PVC rígido de 3/4" inclusive conexões (4.5m), fio isolado PVC de 2.5mm2 (25.8m) e caixa estampada 4x2" (1 und)</t>
  </si>
  <si>
    <t>Ponto padrão de tomada de piso - considerando eletroduto PVC rígido de 3/4" inclusive conexões (5.0m), fio isolado PVC de 2.5mm2 (18.0m) e caixa alumínio silício 4x4" (1 und)</t>
  </si>
  <si>
    <t>Ponto de antena de TV - considerando eletroduto PVC rígido de 3/4" inclusive conexões (3.0m), cabo coaxial 67 Ohms (4.5m) e caixa estampada 4x2" (1 und)</t>
  </si>
  <si>
    <t>Ponto padrão de interruptor de 1 tecla intermediário - considerando eletroduto PVC rígido de 3/4" inclusive conexões (3.3m), fio isolado PVC de 2.5mm2 (15.8m) e caixa estampada 4x2"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</si>
  <si>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</si>
  <si>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</si>
  <si>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</si>
  <si>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</si>
  <si>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</si>
  <si>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de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</si>
  <si>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</si>
  <si>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</si>
  <si>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</si>
  <si>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</si>
  <si>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</si>
  <si>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</si>
  <si>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</si>
  <si>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</si>
  <si>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</si>
  <si>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</si>
  <si>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</si>
  <si>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</si>
  <si>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</si>
  <si>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</si>
  <si>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</si>
  <si>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35.0 mm2</t>
  </si>
  <si>
    <t>Conector porcelana 3 polos para cabos de #10,0mm2</t>
  </si>
  <si>
    <t>Prensa cabos para eletroduto 3/4"</t>
  </si>
  <si>
    <t>Prensa cabos para eletroduto de 1"</t>
  </si>
  <si>
    <t>Caixa de telefone em chapa de aço padrão TELEBRAS N. 6, 1200x1200x150 mm, com fundo de madeira</t>
  </si>
  <si>
    <t>Caixa de telefone em chapa de aço padrão TELEBRAS do tipo CIE-2 200x200x120mm</t>
  </si>
  <si>
    <t>Caixa de telefone em chapa de aço padrão TELEBRAS do tipo CIE-4 600x600x120 mm</t>
  </si>
  <si>
    <t>Cabo telefônico CI, diâmetro do condutor 50mm, 30 pares</t>
  </si>
  <si>
    <t>INSTALAÇÃO DE PÁRA-RAIO</t>
  </si>
  <si>
    <t>Pára-raios tipo franklim incluindo base de fixação, conjunto de contraventagem c/abraçadeira p/3 estais em tubo e demais acessórios c/exceção do cabo de cobre de descida e suportes isoladores</t>
  </si>
  <si>
    <t>Terminal aéreo em latão (captor), com conector e fixação horizontal 5/16"x250mm, ref. TEL-024, inclusive vedação dos furos com poliuretano ref. TEL 5905, marca de ref. Termotécnica ou equivalente</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</si>
  <si>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</si>
  <si>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</si>
  <si>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Caixa de inspeção em PVC, diâmetro 300 mm, ref TEL-552, marca de referência Termotécnica ou equivalente, inclusive escavação e reaterro</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</si>
  <si>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</si>
  <si>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</si>
  <si>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</si>
  <si>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</si>
  <si>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</si>
  <si>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</si>
  <si>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</si>
  <si>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</si>
  <si>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</si>
  <si>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</si>
  <si>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</si>
  <si>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</si>
  <si>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Chapa BELINOX, largura 242 mm, espessura 1.5mm, ref. TEL-752, marca de referência Termotécnica ou equivalente</t>
  </si>
  <si>
    <t>Hidrante de parede, com abrigo em chapa, 60x90x17cm, com suporte e mangueira 20m 63mm, adaptador rosca fêmea e engate rápido, esguicho em latão regulavel, registro globo angular 45º/ 63mm</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</si>
  <si>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</si>
  <si>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</si>
  <si>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</si>
  <si>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</si>
  <si>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Placa de sinalização de segurança CODIGO 14 - 315/158(NBR 13.434); CÓDIGO S3(NT 14/2010-ES) ("SAIDA DE EMERGÊNCIA" - seta vertical)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</si>
  <si>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</si>
  <si>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</si>
  <si>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Fornecimento e instalação de porta corta-fogo para saída de emergência Dim.: 100x210x5cm, conforme ABNT NBR 11742P, classe P-90, incl. marco, 3 pares de dobradiçaas c/mola, barra anti-panico, pintura esmalte sintetico cor vermelha</t>
  </si>
  <si>
    <t>Hidrante de parede, com abrigo em chapa, 80x90x17cm, com suporte e mangueiras 2 x 15m 63mm, adaptador rosca fêmea e engate rápido, esguicho em latão regulavel, registro globo angular 45º/ 63mm</t>
  </si>
  <si>
    <t>Fornecimento e instalação de Central de alarme de incêndio endereçável, capacidade até: 256 endereços, 4 laços com bateria Ref. Walmonof, Abafire, Deltafire ou equivalente</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</si>
  <si>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</si>
  <si>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</si>
  <si>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</si>
  <si>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Porta de correr de chapa galvanizada nº 14 - pintura com esmalte sintetico acetinado sobre zarcão, com tela quebra chama em malha 2 a 5mm</t>
  </si>
  <si>
    <t>Fornecimento, preparo e aplicação de concreto Fck = 15MPa (brita 1 e 2) - (5% de perdas)</t>
  </si>
  <si>
    <t>Espelho 4" x 2" com conector RJ 45 fêmea CAT. 5</t>
  </si>
  <si>
    <t>Cabo par trançado CAT 5E</t>
  </si>
  <si>
    <t>APARELHOS HIDRO-SANITÁRIOS</t>
  </si>
  <si>
    <t>Mictório de louça branca, marcas de referência Deca, Celite ou Ideal Standard, inclusive engates cromados</t>
  </si>
  <si>
    <t>Bacia sifonada de louça branca sem abertura frontal para portadores de necessidades especiais, Vogue Plus Conforto - Linha Conforto, mod P510, incl. assento poliester, ref.AP51,marca de ref. Deca ou equivalente, sem abertura frontal</t>
  </si>
  <si>
    <t>Mictório de louça branca, marcas de referência Deca, Celite ou Ideal Standard, inclusive válvula de descarga linha anti-vandalismo, marcas de referência Fabrimar, Docol ou Deca e engates e acessórios cromados</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</si>
  <si>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</si>
  <si>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</si>
  <si>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Bacia sifonada de louça branca para portadores de necessidades especiais, Vogue Plus Conforto - Linha Conforto, mod P51, incl. assento com abertura frontal, ref.AP52,marca de ref. Deca ou equivalente</t>
  </si>
  <si>
    <t>Mictório de louça branca, com sifão integrado, mod. M712 marca de ref. Deca ou equivalente, inclusive engates cromados</t>
  </si>
  <si>
    <t>Registro de pressão bruto, diam. 15mm (1/2")</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</si>
  <si>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</si>
  <si>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</si>
  <si>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</si>
  <si>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</si>
  <si>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</si>
  <si>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</si>
  <si>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</si>
  <si>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</si>
  <si>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</si>
  <si>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</si>
  <si>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</si>
  <si>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</si>
  <si>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</si>
  <si>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</si>
  <si>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</si>
  <si>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</si>
  <si>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</si>
  <si>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</si>
  <si>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Caixa de descarga plástica de sobrepor 6/9 litros, ref. ASTRA, AKROS ou equivalente</t>
  </si>
  <si>
    <t>Reservatório de polietileno de 500 L, inclusive adaptadores com flanges de PVC e torneira de bóia de 3/4"</t>
  </si>
  <si>
    <t>Mictório coletivo de aço inox, liga AISI-304 n.18, marcas de referência Fisher, Metalpress ou Mekal, dimensões 1.80x0.30m, com tubo espargidor</t>
  </si>
  <si>
    <t>Tanque simples de aço inox Fischer, mod. TQ1-S AISI 304, ou equivalente nas marcas Metalpress ou Mekal, inclusive válvula de metal 1 1/4" e sifão cromado 2", excl. torneira</t>
  </si>
  <si>
    <t>Tanque duplo de aço inox AISI 304, marcas de referência Fisher (mod TQI-D) Metalpress ou Mekal, inclusive válvulas de metal 1 1/4" e sifão cromado 2", excl. torneiras</t>
  </si>
  <si>
    <t>Reservatório de polietileno de 5.000 L, inclusive peça de madeira 6 x 16 cm para apoio, exclusive flanges e torneira de bóia</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</si>
  <si>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</si>
  <si>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</si>
  <si>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</si>
  <si>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</si>
  <si>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</si>
  <si>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</si>
  <si>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</si>
  <si>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Reservatório de polietileno de 15.000l, inclusive peça de madeira 5 x 16cm para apoio, exclusive flanges e torneiras de boia</t>
  </si>
  <si>
    <t>APARELHOS ELÉTRICOS</t>
  </si>
  <si>
    <t>Luminária p/ duas lâmpadas fluorescentes 20W, completa, c/ reator duplo-127V partida rápida e alto fator de potência, soquete antivibratório e lâmpada fluorescente 20W-127V</t>
  </si>
  <si>
    <t>Luminária p/ duas lâmpadas fluorescentes 40W, completa, c/ reator duplo-127V partida rápida e alto fator de potência, soquete antivibratório e lâmpada fluorescente 40W-127V</t>
  </si>
  <si>
    <t>Luminária p/ quatro lâmpadas fluorescentes 20W, completa, c/ reatores duplos - 127V partida rápida e alto fator de potência, soquete antivibratório e lâmpada fluorescente 20W-127V</t>
  </si>
  <si>
    <t>Luminária p/ quatro lâmpadas fluorescentes 40W, completa, c/reatores duplos-127V partida rápida e alto fator de potência, soquete antivibratório e lâmpada fluorescente 40W-127V</t>
  </si>
  <si>
    <t>Luminária para uma lâmpada fluorescente 20W, completa, c/ reator simples-127V partida rápida alto fator de potência, soquete antivibratório e lâmpada fluorescente 20W-127V</t>
  </si>
  <si>
    <t>Luminária para uma lâmpada fluorescente 40W, completa, c/ reator simples-127V partida rápida alto fator de potência, soquete antivibratório e lâmpada fluorescente 40W-127V</t>
  </si>
  <si>
    <t>Luminária p/ duas lâmpadas fluorescentes 40W, c/ difusor, completa, c/ reator duplo-127V partida rápida e alto fator de potência, soquete antivibratório e lâmpadas fluorescentes 40W-127V</t>
  </si>
  <si>
    <t>Luminária p/ três lâmpadas fluorescentes 40W, completa, com reator duplo-127V partida rápida e alto fator de potência, soquete antivibratório e lâmpada fluorescente 40W-127V</t>
  </si>
  <si>
    <t>Luminaria sobrepor compl.,corpo ch. aço pintada branca,refletor,aletas parabólicas alum.alta pureza e refletância,2 lâmp.fluor.tubulares de 16W/127V, reator duplo 127V,part.ráp.AFP,soq. antivib.,ref. CAA01-S216 Lumicenter ou equ.</t>
  </si>
  <si>
    <t>Luminaria sobrepor compl.,corpo ch. aço pintada branca,refletor aletas parabólicas alum.alta pureza e refletância,2 lâmp.fluor.tubulares de 32W/127V, reator duplo 127V,part.ráp.AFP, soq. antivib.,ref. CAA01-S232 Lumicenter ou equ.</t>
  </si>
  <si>
    <t>Luminaria embutir compl.,corpo ch. aço pintada branca,refletor aletas parabólicas alum.alta pureza e refletância,2 lâmp.fluor.tubulares de 16W/127V, reator duplo 127V, part.ráp.AFP, soq. antivib.,ref. CAA01-E216 Lumicenter ou equ</t>
  </si>
  <si>
    <t>Luminaria embutir compl.,corpo ch. aço pintada branca,refletor, aletas parabólicas alum.alta pureza e refletância,2 lâmp. fluor.tubulares de 32W/127V, c/ reator duplo 127V, par.ráp.AFP, soq. antivib.,ref. CAA01-E232 Lumicenter ou</t>
  </si>
  <si>
    <t>Luminária sobrepor compl.,corpo ch. aço pintada branca,refletor,aletas parabólicas alum.alta pureza e refletância,4 lâmp.fluor.tubulares de 16W/127V,reatores duplo 127V, part.ráp.AFP,soq. antivib.,ref.CAA01-S416 Lumicenter ou equ.</t>
  </si>
  <si>
    <t>Luminária embutir compl.,corpo ch.aço pintada branca,refletor,aletas parabólicas alum.alta pureza e refletância,4 lâmp.fluor.tubulares de 16W/127V,reatores duplo 127V,part.ráp.AFP, soq.antivib.,ref. CAA01-E416 Lumicenter ou equ.</t>
  </si>
  <si>
    <t>Luminária cilíndrica embutir,p/1 lâmp.fluor.compacta 26W,corpo ch.aço fosfotizada,pintada eletrostaticamente,refletor repuxado alum.anodizado,difusor vidro temperado,centro jateado,ref.EF06-E126 VJC Lumicenter ou equ.</t>
  </si>
  <si>
    <t>Tomada padrão brasileiro linha branca, NBR 14136 3 polos 10A/250V, com placa 4x2"</t>
  </si>
  <si>
    <t>Tomada padrão brasileiro linha branca, NBR 14136 3 polos 20A/250V, com placa 4x2"</t>
  </si>
  <si>
    <t>Interruptor de uma tecla simples 10A/250V, com placa 4x2"</t>
  </si>
  <si>
    <t>Interruptor de duas teclas simples 10A/250V, com placa 4x2"</t>
  </si>
  <si>
    <t>Interruptor de três teclas simples 10A/250V, c/ placa 4x2"</t>
  </si>
  <si>
    <t>Espelho para caixa estampada 4 x 4"</t>
  </si>
  <si>
    <t>Tomada coaxial 75 ohms para TV</t>
  </si>
  <si>
    <t>Bomba centrífuga trifásica 5CV, modelo 618 Dancor, ou equivalente</t>
  </si>
  <si>
    <t>Bomba centrífuga monofásica 3/4 CV</t>
  </si>
  <si>
    <t>POSTES</t>
  </si>
  <si>
    <t>Campainha tipo timbre Pial, cod. 412.77 ou equivalente</t>
  </si>
  <si>
    <t>Pintura com tinta látex PVA, marcas de referência Suvinil, Coral ou Metalatex, inclusive selador em paredes e forros, a três demãos</t>
  </si>
  <si>
    <t>Pintura com nata de cimento sobre superfície áspera a três demãos</t>
  </si>
  <si>
    <t>Caiação de meio-fio, a três demãos</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</si>
  <si>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</si>
  <si>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</si>
  <si>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Cerca H=2.30cm, c/tela losang. arame fio 12 malha 2" revest. em PVC com mourão curvo de concreto H=3,20m, secção T, fixado emsolo, a cada 3m, c/3 fios de arame farpado na parte curva, incl 3 fios tensores, chumbadores e sapata de 40x40x50cm</t>
  </si>
  <si>
    <t>Cerca com mourão de concreto reto H=2.5, base quadrada 10x10cm, fixado em solo a cada 3.0m, com 10 fios de arame galvanizado liso nº 10</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</si>
  <si>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</si>
  <si>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</si>
  <si>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Blocos pré-moldados de concreto tipo pavi-s ou equivalente, espessura 10 cm e resistência a compressão mínima de 35MPa, assentados sobre colchão de pó de pedra na espessura de 10 cm</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</si>
  <si>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</si>
  <si>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</si>
  <si>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Fornecimento e espalhamento de areia média lavada</t>
  </si>
  <si>
    <t>Fornecimento e espalhamento de brita 1 ou 2</t>
  </si>
  <si>
    <t>Limpeza geral de obras (quadras, praças e jardins)</t>
  </si>
  <si>
    <t>Caixa pré-moldada de concreto para aparelho de ar condicionado de 18.000 BTU</t>
  </si>
  <si>
    <t>Poço c/ anéis pré-moldados diam. 1.5m e profundidade de 7m, inclusive fornecimento</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</si>
  <si>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</si>
  <si>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</si>
  <si>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Mureta em alvenaria de blocos cerâmicos 10x20x20cmm, h=0.60cm, para fechamento de quadra, com pilaretes de travamento em concreto armado a cada 3m, inclusive chapisco</t>
  </si>
  <si>
    <t>Forn e assent de telhas de liga de alumínio e zinco (galvalume), ondulada, esp. mínima 0.43mm, alt. mínima de onda 17mm, sobrep. lateral de uma onda e longit. 200mm c/ mínimo de 3 apoios, assent. c/ utiliz. de fitas anti-corrosiva</t>
  </si>
  <si>
    <t>Estrut. metálica p/ quadra poliesp. coberta constituída por perfis formados a frio, aço estrutural ASTM A-570 G33 (terças) ASTM A-36 (demais perfis) c/ o sistema de trat. e pint conf descrito em notas da planilha</t>
  </si>
  <si>
    <t>Quadro de giz novo, completo, de fórmica tipo lousa escolar, inclusive pintura do requadro e porta giz com esmalte sintetico</t>
  </si>
  <si>
    <t>Prateleiras em granito cinza andorinha, esp. 2cm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</si>
  <si>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</si>
  <si>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</si>
  <si>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</si>
  <si>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APOIO</t>
  </si>
  <si>
    <t>Locação de veículo tipo Gol 1.000 a gasolina ou equivalente, com até 1 (um) ano de uso, em bom estado de conservação com:</t>
  </si>
  <si>
    <t>(Gol 1.000 4P- gasolina - preço LABOR) Seguro total, manutenção, combustível, eventuais taxas e emolumentos, bem como eventual substituição do veículo (se necessário), sem motorista, utilização até 2.000 (dois mil) km/mês</t>
  </si>
  <si>
    <t>SERVIÇOS GERAIS</t>
  </si>
  <si>
    <t>MS</t>
  </si>
  <si>
    <t>MÃO DE OBRA - (MENSALISTAS - LEIS SOCIAIS = 5%)</t>
  </si>
  <si>
    <t>Estagiário 4 horas - UFES (Leis Sociais = 5%)</t>
  </si>
  <si>
    <t>ENCARGOS COMPLEMENTARES - EQUIPAMENTOS DE PROTEÇÃO INDIVIDUAL</t>
  </si>
  <si>
    <t>Capacete de obra</t>
  </si>
  <si>
    <t>Uniforme de obra (Calça e camisa)</t>
  </si>
  <si>
    <t>Veste de segurança</t>
  </si>
  <si>
    <t>Bota de segurança (par)</t>
  </si>
  <si>
    <t>Óculos de proteção</t>
  </si>
  <si>
    <t>Luva de raspa (par)</t>
  </si>
  <si>
    <t>Capa de chuva</t>
  </si>
  <si>
    <t>Máscara de ar</t>
  </si>
  <si>
    <t>Cinto de segurança</t>
  </si>
  <si>
    <t>ENCARGOS COMPLEMENTARES - FERRAMENTAS MANUAIS</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</si>
  <si>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</si>
  <si>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</si>
  <si>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</si>
  <si>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</si>
  <si>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</si>
  <si>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</si>
  <si>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</si>
  <si>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</si>
  <si>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</si>
  <si>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</si>
  <si>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</si>
  <si>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</si>
  <si>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</si>
  <si>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ENCARGOS COMPLEMENTARES - ALIMENTAÇÃO</t>
  </si>
  <si>
    <t>Fornecimento refeição industrial (marmitex)</t>
  </si>
  <si>
    <t>Bloco marrom</t>
  </si>
  <si>
    <t>Bloco amarelo</t>
  </si>
  <si>
    <t>Grama Esmeralda - Bordo Esquerdo Rio</t>
  </si>
  <si>
    <t>Grama Esmeralda - Bordo Direito Rio</t>
  </si>
  <si>
    <t>Grama Esmeralda - Canteiro Quadra Society</t>
  </si>
  <si>
    <t>mudas/m²</t>
  </si>
  <si>
    <t>Pingo de Ouro</t>
  </si>
  <si>
    <t>Pingo de Ouro - Bordo Esquerdo Rio</t>
  </si>
  <si>
    <t>Ipê Rosa</t>
  </si>
  <si>
    <t>Palmeira Jerivá</t>
  </si>
  <si>
    <t>Sibipiruna</t>
  </si>
  <si>
    <t>Jasmim Manga</t>
  </si>
  <si>
    <t>Desconto do Portão</t>
  </si>
  <si>
    <t>faces</t>
  </si>
  <si>
    <t>Área da academia</t>
  </si>
  <si>
    <t>Drenagem do campo</t>
  </si>
  <si>
    <t>Estrutura do campo</t>
  </si>
  <si>
    <t>volume
(m³)</t>
  </si>
  <si>
    <t>4 faces</t>
  </si>
  <si>
    <t>Campo</t>
  </si>
  <si>
    <t>Mureta de fechamento da quadra</t>
  </si>
  <si>
    <t>Conforme projeto elétrico</t>
  </si>
  <si>
    <t>08.01</t>
  </si>
  <si>
    <t>01.02</t>
  </si>
  <si>
    <t>01.03</t>
  </si>
  <si>
    <t>01.04</t>
  </si>
  <si>
    <t>01.05</t>
  </si>
  <si>
    <t>01.06</t>
  </si>
  <si>
    <t>01.07</t>
  </si>
  <si>
    <t>01.08</t>
  </si>
  <si>
    <t>01.09</t>
  </si>
  <si>
    <t>01.10</t>
  </si>
  <si>
    <t>Frente / Fundo</t>
  </si>
  <si>
    <t>Laterais</t>
  </si>
  <si>
    <t>VALORES ANTIGOS</t>
  </si>
  <si>
    <t xml:space="preserve">H     </t>
  </si>
  <si>
    <t>14,00</t>
  </si>
  <si>
    <t xml:space="preserve">UN    </t>
  </si>
  <si>
    <t xml:space="preserve">M3    </t>
  </si>
  <si>
    <t>4,45</t>
  </si>
  <si>
    <t xml:space="preserve">M2    </t>
  </si>
  <si>
    <t>1,21</t>
  </si>
  <si>
    <t>0,82</t>
  </si>
  <si>
    <t>0,05</t>
  </si>
  <si>
    <t>0,12</t>
  </si>
  <si>
    <t>0,16</t>
  </si>
  <si>
    <t>0,79</t>
  </si>
  <si>
    <t>1,83</t>
  </si>
  <si>
    <t>1,86</t>
  </si>
  <si>
    <t>1,67</t>
  </si>
  <si>
    <t>1,79</t>
  </si>
  <si>
    <t>0,88</t>
  </si>
  <si>
    <t>0,90</t>
  </si>
  <si>
    <t>1,03</t>
  </si>
  <si>
    <t>1,08</t>
  </si>
  <si>
    <t>2,41</t>
  </si>
  <si>
    <t>2,66</t>
  </si>
  <si>
    <t>1,93</t>
  </si>
  <si>
    <t>2,06</t>
  </si>
  <si>
    <t>3,86</t>
  </si>
  <si>
    <t>0,96</t>
  </si>
  <si>
    <t>0,94</t>
  </si>
  <si>
    <t>3,21</t>
  </si>
  <si>
    <t>2,96</t>
  </si>
  <si>
    <t>4,34</t>
  </si>
  <si>
    <t>3,82</t>
  </si>
  <si>
    <t>ABRACADEIRA EM ACO PARA AMARRACAO DE ELETRODUTOS, TIPO ECONOMICA (GOTA), COM 8"</t>
  </si>
  <si>
    <t>10,27</t>
  </si>
  <si>
    <t>0,74</t>
  </si>
  <si>
    <t>0,67</t>
  </si>
  <si>
    <t>0,39</t>
  </si>
  <si>
    <t>0,56</t>
  </si>
  <si>
    <t>1,53</t>
  </si>
  <si>
    <t>1,10</t>
  </si>
  <si>
    <t>0,41</t>
  </si>
  <si>
    <t>0,27</t>
  </si>
  <si>
    <t>2,95</t>
  </si>
  <si>
    <t>3,62</t>
  </si>
  <si>
    <t>3,61</t>
  </si>
  <si>
    <t>4,14</t>
  </si>
  <si>
    <t>6,41</t>
  </si>
  <si>
    <t>ACABAMENTO SIMPLES/CONVENCIONAL PARA FORRO PVC, TIPO "U" OU "C", COR BRANCA, COMPRIMENTO 6 M</t>
  </si>
  <si>
    <t xml:space="preserve">M     </t>
  </si>
  <si>
    <t>2,78</t>
  </si>
  <si>
    <t>ACESSORIO DE LIGACAO NAO ELETRICO PARA CARGAS EXPLOSIVAS, TUBO DE 6 M</t>
  </si>
  <si>
    <t>19,49</t>
  </si>
  <si>
    <t xml:space="preserve">KG    </t>
  </si>
  <si>
    <t xml:space="preserve">L     </t>
  </si>
  <si>
    <t>3,64</t>
  </si>
  <si>
    <t>3,89</t>
  </si>
  <si>
    <t>ACO CA-25, 32,0 MM, VERGALHAO</t>
  </si>
  <si>
    <t>3,69</t>
  </si>
  <si>
    <t>4,19</t>
  </si>
  <si>
    <t>4,16</t>
  </si>
  <si>
    <t>3,99</t>
  </si>
  <si>
    <t>4,26</t>
  </si>
  <si>
    <t>3,80</t>
  </si>
  <si>
    <t>3,55</t>
  </si>
  <si>
    <t>4,10</t>
  </si>
  <si>
    <t>4,69</t>
  </si>
  <si>
    <t>4,18</t>
  </si>
  <si>
    <t>4,51</t>
  </si>
  <si>
    <t>4,15</t>
  </si>
  <si>
    <t>3,96</t>
  </si>
  <si>
    <t>4,05</t>
  </si>
  <si>
    <t>4,55</t>
  </si>
  <si>
    <t>4,11</t>
  </si>
  <si>
    <t>4,58</t>
  </si>
  <si>
    <t>6,22</t>
  </si>
  <si>
    <t>3,60</t>
  </si>
  <si>
    <t>ACOPLAMENTO RIGIDO EM FERRO FUNDIDO PARA SISTEMA DE TUBULACAO RANHURADA, DN 50 MM (2")</t>
  </si>
  <si>
    <t>ACOPLAMENTO RIGIDO EM FERRO FUNDIDO PARA SISTEMA DE TUBULACAO RANHURADA, DN 65 MM (2 1/2")</t>
  </si>
  <si>
    <t>18,62</t>
  </si>
  <si>
    <t>ACOPLAMENTO RIGIDO EMFERRO FUNDIDO PARA SISTEMA DE TUBULACAO RANHURADA, DN 80 MM (3")</t>
  </si>
  <si>
    <t>20,90</t>
  </si>
  <si>
    <t>ADAPTADOR DE COMPRESSAO EM POLIPROPILENO (PP), PARA TUBO EM PEAD, 20 MM X 1/2", PARA LIGACAO PREDIAL DE AGUA (NTS 179)</t>
  </si>
  <si>
    <t>2,94</t>
  </si>
  <si>
    <t>ADAPTADOR DE COMPRESSAO EM POLIPROPILENO (PP), PARA TUBO EM PEAD, 20 MM X 3/4", PARA LIGACAO PREDIAL DE AGUA (NTS 179)</t>
  </si>
  <si>
    <t>ADAPTADOR DE COMPRESSAO EM POLIPROPILENO (PP), PARA TUBO EM PEAD, 32 MM X 1", PARA LIGACAO PREDIAL DE AGUA (NTS 179)</t>
  </si>
  <si>
    <t>5,76</t>
  </si>
  <si>
    <t>3,72</t>
  </si>
  <si>
    <t>0,72</t>
  </si>
  <si>
    <t>8,11</t>
  </si>
  <si>
    <t>14,26</t>
  </si>
  <si>
    <t>10,26</t>
  </si>
  <si>
    <t>35,47</t>
  </si>
  <si>
    <t>0,76</t>
  </si>
  <si>
    <t>1,50</t>
  </si>
  <si>
    <t>2,71</t>
  </si>
  <si>
    <t>6,17</t>
  </si>
  <si>
    <t>3,33</t>
  </si>
  <si>
    <t>8,49</t>
  </si>
  <si>
    <t>14,65</t>
  </si>
  <si>
    <t>22,02</t>
  </si>
  <si>
    <t>9,31</t>
  </si>
  <si>
    <t>12,05</t>
  </si>
  <si>
    <t>15,17</t>
  </si>
  <si>
    <t>24,60</t>
  </si>
  <si>
    <t>28,38</t>
  </si>
  <si>
    <t>34,50</t>
  </si>
  <si>
    <t>258,83</t>
  </si>
  <si>
    <t>10,21</t>
  </si>
  <si>
    <t>13,69</t>
  </si>
  <si>
    <t>20,28</t>
  </si>
  <si>
    <t>23,27</t>
  </si>
  <si>
    <t>134,26</t>
  </si>
  <si>
    <t>180,86</t>
  </si>
  <si>
    <t>369,74</t>
  </si>
  <si>
    <t>15,30</t>
  </si>
  <si>
    <t>18,41</t>
  </si>
  <si>
    <t>27,17</t>
  </si>
  <si>
    <t>31,16</t>
  </si>
  <si>
    <t>46,25</t>
  </si>
  <si>
    <t>179,97</t>
  </si>
  <si>
    <t>242,42</t>
  </si>
  <si>
    <t>ADAPTADOR PVC, COM REGISTRO, PARA PEAD, 20 MM X 3/4", PARA LIGACAO PREDIAL DE AGUA</t>
  </si>
  <si>
    <t>3,81</t>
  </si>
  <si>
    <t>24,00</t>
  </si>
  <si>
    <t>24,32</t>
  </si>
  <si>
    <t>34,96</t>
  </si>
  <si>
    <t>1,33</t>
  </si>
  <si>
    <t>4,41</t>
  </si>
  <si>
    <t>4,57</t>
  </si>
  <si>
    <t>70,09</t>
  </si>
  <si>
    <t>54,85</t>
  </si>
  <si>
    <t>37,58</t>
  </si>
  <si>
    <t>31,23</t>
  </si>
  <si>
    <t>12,18</t>
  </si>
  <si>
    <t>6,08</t>
  </si>
  <si>
    <t>41,92</t>
  </si>
  <si>
    <t>16,47</t>
  </si>
  <si>
    <t>2,62</t>
  </si>
  <si>
    <t>6,50</t>
  </si>
  <si>
    <t>9,86</t>
  </si>
  <si>
    <t>10,89</t>
  </si>
  <si>
    <t>6,39</t>
  </si>
  <si>
    <t>4,84</t>
  </si>
  <si>
    <t>11,36</t>
  </si>
  <si>
    <t>4,88</t>
  </si>
  <si>
    <t xml:space="preserve">18L   </t>
  </si>
  <si>
    <t>5,37</t>
  </si>
  <si>
    <t xml:space="preserve">200KG </t>
  </si>
  <si>
    <t>AGREGADO RECICLADO (RCD), CLASSE A, CINZA, TIPO RACHAO RECICLADO</t>
  </si>
  <si>
    <t>32,00</t>
  </si>
  <si>
    <t>1,80</t>
  </si>
  <si>
    <t>11,90</t>
  </si>
  <si>
    <t xml:space="preserve">MES   </t>
  </si>
  <si>
    <t>7,56</t>
  </si>
  <si>
    <t>11,17</t>
  </si>
  <si>
    <t>11,52</t>
  </si>
  <si>
    <t>11,92</t>
  </si>
  <si>
    <t>11,26</t>
  </si>
  <si>
    <t>3,76</t>
  </si>
  <si>
    <t>1,77</t>
  </si>
  <si>
    <t>5,50</t>
  </si>
  <si>
    <t>3,32</t>
  </si>
  <si>
    <t>1,01</t>
  </si>
  <si>
    <t>26,94</t>
  </si>
  <si>
    <t>25,50</t>
  </si>
  <si>
    <t>455,35</t>
  </si>
  <si>
    <t>17,01</t>
  </si>
  <si>
    <t>35,79</t>
  </si>
  <si>
    <t xml:space="preserve">PAR   </t>
  </si>
  <si>
    <t>49,51</t>
  </si>
  <si>
    <t>1,07</t>
  </si>
  <si>
    <t>1,11</t>
  </si>
  <si>
    <t>1,57</t>
  </si>
  <si>
    <t>1,98</t>
  </si>
  <si>
    <t>8,31</t>
  </si>
  <si>
    <t>0,99</t>
  </si>
  <si>
    <t>6,43</t>
  </si>
  <si>
    <t>11,27</t>
  </si>
  <si>
    <t>2,69</t>
  </si>
  <si>
    <t>7,03</t>
  </si>
  <si>
    <t>34,21</t>
  </si>
  <si>
    <t>2,00</t>
  </si>
  <si>
    <t>6,61</t>
  </si>
  <si>
    <t>1,35</t>
  </si>
  <si>
    <t>4,85</t>
  </si>
  <si>
    <t>37,55</t>
  </si>
  <si>
    <t>98,12</t>
  </si>
  <si>
    <t>0,50</t>
  </si>
  <si>
    <t>10,99</t>
  </si>
  <si>
    <t>16,60</t>
  </si>
  <si>
    <t xml:space="preserve">DM3   </t>
  </si>
  <si>
    <t>APARELHO SINALIZADOR LUMINOSO COM LED, PARA SAIDA GARAGEM, COM 2 LENTES EM POLICARBONATO, BIVOLT (INCLUI SUPORTE DE FIXACAO)</t>
  </si>
  <si>
    <t>APOIO DO PORTA DENTE PARA FRESADORA DE ASFALTO</t>
  </si>
  <si>
    <t>178.304,23</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</si>
  <si>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</si>
  <si>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</si>
  <si>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</si>
  <si>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</si>
  <si>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</si>
  <si>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</si>
  <si>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</si>
  <si>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</si>
  <si>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</si>
  <si>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</si>
  <si>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</si>
  <si>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</si>
  <si>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</si>
  <si>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</si>
  <si>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</si>
  <si>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11,47</t>
  </si>
  <si>
    <t>0,55</t>
  </si>
  <si>
    <t>14,44</t>
  </si>
  <si>
    <t>10,38</t>
  </si>
  <si>
    <t>9,51</t>
  </si>
  <si>
    <t>0,29</t>
  </si>
  <si>
    <t>14,54</t>
  </si>
  <si>
    <t>0,14</t>
  </si>
  <si>
    <t>9,44</t>
  </si>
  <si>
    <t>9,07</t>
  </si>
  <si>
    <t>8,77</t>
  </si>
  <si>
    <t>30,00</t>
  </si>
  <si>
    <t>58,50</t>
  </si>
  <si>
    <t>0,59</t>
  </si>
  <si>
    <t>1,19</t>
  </si>
  <si>
    <t>1,81</t>
  </si>
  <si>
    <t>0,54</t>
  </si>
  <si>
    <t>2,01</t>
  </si>
  <si>
    <t>2,58</t>
  </si>
  <si>
    <t>1,82</t>
  </si>
  <si>
    <t>1,66</t>
  </si>
  <si>
    <t>3,91</t>
  </si>
  <si>
    <t>5,03</t>
  </si>
  <si>
    <t>0,57</t>
  </si>
  <si>
    <t>27,69</t>
  </si>
  <si>
    <t>15,96</t>
  </si>
  <si>
    <t>9,12</t>
  </si>
  <si>
    <t>14,99</t>
  </si>
  <si>
    <t>10,49</t>
  </si>
  <si>
    <t>15,86</t>
  </si>
  <si>
    <t>0,71</t>
  </si>
  <si>
    <t>0,37</t>
  </si>
  <si>
    <t>0,68</t>
  </si>
  <si>
    <t>2,50</t>
  </si>
  <si>
    <t>0,44</t>
  </si>
  <si>
    <t>4,56</t>
  </si>
  <si>
    <t>6,37</t>
  </si>
  <si>
    <t>0,62</t>
  </si>
  <si>
    <t>6,26</t>
  </si>
  <si>
    <t>6,99</t>
  </si>
  <si>
    <t>7,45</t>
  </si>
  <si>
    <t>7,61</t>
  </si>
  <si>
    <t>ASSENTADOR DE TUBOS (MENSALISTA)</t>
  </si>
  <si>
    <t>46,45</t>
  </si>
  <si>
    <t>10,81</t>
  </si>
  <si>
    <t>17,54</t>
  </si>
  <si>
    <t>11,57</t>
  </si>
  <si>
    <t>11,83</t>
  </si>
  <si>
    <t>10,59</t>
  </si>
  <si>
    <t>32,40</t>
  </si>
  <si>
    <t>14,40</t>
  </si>
  <si>
    <t>8,12</t>
  </si>
  <si>
    <t>85,00</t>
  </si>
  <si>
    <t>BANCADA/ BANCA EM GRANITO, POLIDO, TIPO ANDORINHA/ QUARTZ/ CASTELO/ CORUMBA OU OUTROS EQUIVALENTES DA REGIAO, COM CUBA INOX, FORMATO *120 X 60* CM, E=  *2* CM</t>
  </si>
  <si>
    <t>5,74</t>
  </si>
  <si>
    <t>141,86</t>
  </si>
  <si>
    <t>8,52</t>
  </si>
  <si>
    <t>5,22</t>
  </si>
  <si>
    <t>7,98</t>
  </si>
  <si>
    <t>22,82</t>
  </si>
  <si>
    <t>11,41</t>
  </si>
  <si>
    <t>44,58</t>
  </si>
  <si>
    <t>17,09</t>
  </si>
  <si>
    <t>2,32</t>
  </si>
  <si>
    <t>36,56</t>
  </si>
  <si>
    <t>BASE PARA RELE COM SUPORTE METALICO</t>
  </si>
  <si>
    <t>9,49</t>
  </si>
  <si>
    <t>BASE UNIPOLAR PARA FUSIVEL NH1, CORRENTE NOMINAL DE 250 A, SEM CAPA</t>
  </si>
  <si>
    <t xml:space="preserve">JG    </t>
  </si>
  <si>
    <t>BATENTE/PORTAL/ADUELA/MARCO, EM MDF/PVC WOOD/POLIESTIRENO OU MADEIRA LAMINADA, L = *9,0* CM COM GUARNICAO REGULAVEL 2 FACES = *35* MM, PRIMER</t>
  </si>
  <si>
    <t>2.690,00</t>
  </si>
  <si>
    <t>3.668,43</t>
  </si>
  <si>
    <t>3.364,77</t>
  </si>
  <si>
    <t>14.635,42</t>
  </si>
  <si>
    <t>3.077,54</t>
  </si>
  <si>
    <t>10.942,37</t>
  </si>
  <si>
    <t>13.299,54</t>
  </si>
  <si>
    <t>21,10</t>
  </si>
  <si>
    <t xml:space="preserve">MIL   </t>
  </si>
  <si>
    <t>545,00</t>
  </si>
  <si>
    <t>0,52</t>
  </si>
  <si>
    <t>0,77</t>
  </si>
  <si>
    <t>1,78</t>
  </si>
  <si>
    <t>2,18</t>
  </si>
  <si>
    <t>2,73</t>
  </si>
  <si>
    <t>3,15</t>
  </si>
  <si>
    <t>1,71</t>
  </si>
  <si>
    <t>1,92</t>
  </si>
  <si>
    <t>2,07</t>
  </si>
  <si>
    <t>2,56</t>
  </si>
  <si>
    <t>2,74</t>
  </si>
  <si>
    <t>2,09</t>
  </si>
  <si>
    <t>2,13</t>
  </si>
  <si>
    <t>2,25</t>
  </si>
  <si>
    <t>3,11</t>
  </si>
  <si>
    <t>4,72</t>
  </si>
  <si>
    <t>1,43</t>
  </si>
  <si>
    <t>44,65</t>
  </si>
  <si>
    <t>25,00</t>
  </si>
  <si>
    <t>BLOCO DE POLIETILENO ALTA DENSIDADE, *27* X *30* X *100* CM, ACOMPANHADOS PLACAS  TERMINAIS  E LONGARINAS, PARA FUNDO DE FILTRO</t>
  </si>
  <si>
    <t>433,04</t>
  </si>
  <si>
    <t>15,00</t>
  </si>
  <si>
    <t>1,47</t>
  </si>
  <si>
    <t>1,49</t>
  </si>
  <si>
    <t>1,51</t>
  </si>
  <si>
    <t>1,75</t>
  </si>
  <si>
    <t>1,95</t>
  </si>
  <si>
    <t>2,10</t>
  </si>
  <si>
    <t>2,23</t>
  </si>
  <si>
    <t>1,60</t>
  </si>
  <si>
    <t>1,52</t>
  </si>
  <si>
    <t>1,74</t>
  </si>
  <si>
    <t>2,24</t>
  </si>
  <si>
    <t>1,48</t>
  </si>
  <si>
    <t>BLOQUETE/PISO DE CONCRETO - MODELO BLOCO PISOGRAMA/CONCREGRAMA 2 FUROS, *35  CM X 15* CM, E =  *6* CM, COR NATURAL</t>
  </si>
  <si>
    <t>BLOQUETE/PISO DE CONCRETO - MODELO BLOCO PISOGRAMA/CONCREGRAMA 2 FUROS, *35  CM X 15* CM, E =  *8* CM, COR NATURAL</t>
  </si>
  <si>
    <t>48,75</t>
  </si>
  <si>
    <t>BLOQUETE/PISO DE CONCRETO - MODELO PISOGRAMA/CONCREGRAMA/PAVI-GRADE/GRAMEIRO, *60  CM X 45* CM, E =  *7* CM, COR NATURAL</t>
  </si>
  <si>
    <t>58,86</t>
  </si>
  <si>
    <t>BLOQUETE/PISO DE CONCRETO - MODELO PISOGRAMA/CONCREGRAMA/PAVI-GRADE/GRAMEIRO, *60  CM X 45* CM, E =  *9* CM, COR NATURAL</t>
  </si>
  <si>
    <t>BLOQUETE/PISO INTERTRAVADO DE CONCRETO - MODELO ONDA/16 FACES/UNISTEIN/PAVIS, *22 CM X *11 CM, E = 10 CM, RESISTENCIA DE 35 MPA (NBR 9781), COR NATURAL</t>
  </si>
  <si>
    <t>49,86</t>
  </si>
  <si>
    <t>BLOQUETE/PISO INTERTRAVADO DE CONCRETO - MODELO ONDA/16 FACES/UNISTEIN/PAVIS, *22 CM X *11 CM, E = 10 CM, RESISTENCIA DE 50 MPA (NBR 9781), COR NATURAL</t>
  </si>
  <si>
    <t>BLOQUETE/PISO INTERTRAVADO DE CONCRETO - MODELO RETANGULAR/TIJOLINHO/PAVER/HOLANDES/PARALELEPIPEDO, 20 CM X 10 CM, E = 10 CM, RESISTENCIA DE 35 MPA (NBR 9781), COR NATURAL</t>
  </si>
  <si>
    <t>43,21</t>
  </si>
  <si>
    <t>51,52</t>
  </si>
  <si>
    <t>2,86</t>
  </si>
  <si>
    <t>41,88</t>
  </si>
  <si>
    <t>16,85</t>
  </si>
  <si>
    <t>2,30</t>
  </si>
  <si>
    <t>122,33</t>
  </si>
  <si>
    <t>32.791,92</t>
  </si>
  <si>
    <t>35.132,48</t>
  </si>
  <si>
    <t>1.904,43</t>
  </si>
  <si>
    <t>2.738,19</t>
  </si>
  <si>
    <t>4.641,46</t>
  </si>
  <si>
    <t>4.406,70</t>
  </si>
  <si>
    <t>18.082,96</t>
  </si>
  <si>
    <t>6.650,58</t>
  </si>
  <si>
    <t>19.721,89</t>
  </si>
  <si>
    <t>8.955,00</t>
  </si>
  <si>
    <t>1.977,04</t>
  </si>
  <si>
    <t>2.388,00</t>
  </si>
  <si>
    <t>3.208,12</t>
  </si>
  <si>
    <t>17.910,00</t>
  </si>
  <si>
    <t>2.820,82</t>
  </si>
  <si>
    <t>4.477,50</t>
  </si>
  <si>
    <t>50.370,75</t>
  </si>
  <si>
    <t>17,30</t>
  </si>
  <si>
    <t>14,91</t>
  </si>
  <si>
    <t>BRACO / CANO PARA CHUVEIRO ELETRICO, EM ALUMINIO, 30 CM X 1/2 "</t>
  </si>
  <si>
    <t>20,69</t>
  </si>
  <si>
    <t>6,66</t>
  </si>
  <si>
    <t>5,49</t>
  </si>
  <si>
    <t>0,22</t>
  </si>
  <si>
    <t>0,36</t>
  </si>
  <si>
    <t>0,03</t>
  </si>
  <si>
    <t>0,04</t>
  </si>
  <si>
    <t>0,06</t>
  </si>
  <si>
    <t>0,11</t>
  </si>
  <si>
    <t>0,25</t>
  </si>
  <si>
    <t>2,99</t>
  </si>
  <si>
    <t>10,28</t>
  </si>
  <si>
    <t>24,74</t>
  </si>
  <si>
    <t>12,51</t>
  </si>
  <si>
    <t>9,83</t>
  </si>
  <si>
    <t>9,62</t>
  </si>
  <si>
    <t>3,47</t>
  </si>
  <si>
    <t>27,02</t>
  </si>
  <si>
    <t>4,17</t>
  </si>
  <si>
    <t>0,34</t>
  </si>
  <si>
    <t>1,41</t>
  </si>
  <si>
    <t>2,49</t>
  </si>
  <si>
    <t>4,68</t>
  </si>
  <si>
    <t>23,41</t>
  </si>
  <si>
    <t>2,19</t>
  </si>
  <si>
    <t>2,59</t>
  </si>
  <si>
    <t>3,16</t>
  </si>
  <si>
    <t>3,46</t>
  </si>
  <si>
    <t>7,38</t>
  </si>
  <si>
    <t>7,58</t>
  </si>
  <si>
    <t>1,97</t>
  </si>
  <si>
    <t>14,22</t>
  </si>
  <si>
    <t>14,07</t>
  </si>
  <si>
    <t>12,13</t>
  </si>
  <si>
    <t>44,91</t>
  </si>
  <si>
    <t>27,74</t>
  </si>
  <si>
    <t>30,40</t>
  </si>
  <si>
    <t>3,83</t>
  </si>
  <si>
    <t>55,79</t>
  </si>
  <si>
    <t>56,24</t>
  </si>
  <si>
    <t>1,34</t>
  </si>
  <si>
    <t>3,97</t>
  </si>
  <si>
    <t>1,54</t>
  </si>
  <si>
    <t>1,39</t>
  </si>
  <si>
    <t>0,69</t>
  </si>
  <si>
    <t>0,91</t>
  </si>
  <si>
    <t>3,70</t>
  </si>
  <si>
    <t>0,85</t>
  </si>
  <si>
    <t>0,65</t>
  </si>
  <si>
    <t>5,60</t>
  </si>
  <si>
    <t>7,88</t>
  </si>
  <si>
    <t>4,29</t>
  </si>
  <si>
    <t>0,63</t>
  </si>
  <si>
    <t>4,22</t>
  </si>
  <si>
    <t>1,94</t>
  </si>
  <si>
    <t>6,55</t>
  </si>
  <si>
    <t>3,24</t>
  </si>
  <si>
    <t>2,29</t>
  </si>
  <si>
    <t>6,91</t>
  </si>
  <si>
    <t>7,20</t>
  </si>
  <si>
    <t>5,00</t>
  </si>
  <si>
    <t>6,59</t>
  </si>
  <si>
    <t>2,03</t>
  </si>
  <si>
    <t>3,45</t>
  </si>
  <si>
    <t>21,75</t>
  </si>
  <si>
    <t>11,22</t>
  </si>
  <si>
    <t>CABO DE ACO GALVANIZADO, DIAMETRO 12,7 MM (1/2"), COM ALMA DE ACO CABO INDEPENDENTE 6 X 25 F (COLETADO CAIXA)</t>
  </si>
  <si>
    <t>CABO DE ACO GALVANIZADO, DIAMETRO 12,7 MM (1/2"), COM ALMA DE FIBRA 6 X 25 F (COLETADO CAIXA)</t>
  </si>
  <si>
    <t>15,26</t>
  </si>
  <si>
    <t>CABO DE ACO GALVANIZADO, DIAMETRO 9,53 MM (3/8"), COM ALMA DE FIBRA 6 X 25 F (COLETADO CAIXA)</t>
  </si>
  <si>
    <t>8,21</t>
  </si>
  <si>
    <t>20,67</t>
  </si>
  <si>
    <t>21,00</t>
  </si>
  <si>
    <t>23,02</t>
  </si>
  <si>
    <t>45,42</t>
  </si>
  <si>
    <t>5,88</t>
  </si>
  <si>
    <t>17,47</t>
  </si>
  <si>
    <t>34,67</t>
  </si>
  <si>
    <t>40,08</t>
  </si>
  <si>
    <t>61,32</t>
  </si>
  <si>
    <t>1,04</t>
  </si>
  <si>
    <t>1,45</t>
  </si>
  <si>
    <t>10,62</t>
  </si>
  <si>
    <t>14,64</t>
  </si>
  <si>
    <t>2,08</t>
  </si>
  <si>
    <t>20,87</t>
  </si>
  <si>
    <t>0,38</t>
  </si>
  <si>
    <t>0,61</t>
  </si>
  <si>
    <t>CABO DE COBRE, FLEXIVEL, CLASSE 4 OU 5, ISOLACAO EM PVC/A, ANTICHAMA BWF-B, 1 CONDUTOR, 450/750 V, SECAO NOMINAL 150 MM2</t>
  </si>
  <si>
    <t>0,97</t>
  </si>
  <si>
    <t>10,31</t>
  </si>
  <si>
    <t>20,81</t>
  </si>
  <si>
    <t>2,44</t>
  </si>
  <si>
    <t>38,37</t>
  </si>
  <si>
    <t>66,53</t>
  </si>
  <si>
    <t>299,06</t>
  </si>
  <si>
    <t>4,42</t>
  </si>
  <si>
    <t>2,54</t>
  </si>
  <si>
    <t>28,17</t>
  </si>
  <si>
    <t>2,33</t>
  </si>
  <si>
    <t>11,23</t>
  </si>
  <si>
    <t>5,01</t>
  </si>
  <si>
    <t>7,51</t>
  </si>
  <si>
    <t>3,09</t>
  </si>
  <si>
    <t>3,95</t>
  </si>
  <si>
    <t>9,18</t>
  </si>
  <si>
    <t>13,44</t>
  </si>
  <si>
    <t>14,19</t>
  </si>
  <si>
    <t>22,19</t>
  </si>
  <si>
    <t>CABO MULTIPOLAR DE COBRE, FLEXIVEL, CLASSE 4 OU 5, ISOLACAO EM HEPR, COBERTURA EM PVC-ST2, ANTICHAMA BWF-B, 0,6/1 KV, 3 CONDUTORES DE 2,5 MM2</t>
  </si>
  <si>
    <t>46,50</t>
  </si>
  <si>
    <t>6,01</t>
  </si>
  <si>
    <t>68,50</t>
  </si>
  <si>
    <t>0,87</t>
  </si>
  <si>
    <t>2,65</t>
  </si>
  <si>
    <t>5,20</t>
  </si>
  <si>
    <t>10,09</t>
  </si>
  <si>
    <t>13,73</t>
  </si>
  <si>
    <t>24,39</t>
  </si>
  <si>
    <t>39,83</t>
  </si>
  <si>
    <t>6,76</t>
  </si>
  <si>
    <t>49,07</t>
  </si>
  <si>
    <t>11,76</t>
  </si>
  <si>
    <t>25.226,43</t>
  </si>
  <si>
    <t>18.914,68</t>
  </si>
  <si>
    <t>22.792,19</t>
  </si>
  <si>
    <t>CADASTRISTA DE REDES  DE AGUA  E ESGOTO</t>
  </si>
  <si>
    <t>23,43</t>
  </si>
  <si>
    <t>13,76</t>
  </si>
  <si>
    <t>7,54</t>
  </si>
  <si>
    <t>9,68</t>
  </si>
  <si>
    <t>12,22</t>
  </si>
  <si>
    <t>CAIXA DE PASSAGEM DE PAREDE, DE EMBUTIR, EM PVC, DIMENSOES *120 X 120 X 75* MM</t>
  </si>
  <si>
    <t>11,14</t>
  </si>
  <si>
    <t>CAIXA DE PASSAGEM DE PAREDE, DE EMBUTIR, EM PVC, DIMENSOES *150 X 150 X 75* MM</t>
  </si>
  <si>
    <t>CAIXA DE PASSAGEM DE PAREDE, DE EMBUTIR, EM PVC, DIMENSOES *200 X 200 X 90* MM</t>
  </si>
  <si>
    <t>21,52</t>
  </si>
  <si>
    <t>8,87</t>
  </si>
  <si>
    <t>14,69</t>
  </si>
  <si>
    <t>52,68</t>
  </si>
  <si>
    <t>26,29</t>
  </si>
  <si>
    <t>3,30</t>
  </si>
  <si>
    <t>97,98</t>
  </si>
  <si>
    <t>45,50</t>
  </si>
  <si>
    <t>12,55</t>
  </si>
  <si>
    <t>CAIXA PARA MEDIDOR MONOFASICO, EM POLICARBONATO (TERMOPLASTICO), COM DISJUNTOR</t>
  </si>
  <si>
    <t>CAIXA PARA MEDIDOR POLIFASICO, EM POLICARBONATO (TERMOPLASTICO), COM DISJUNTOR</t>
  </si>
  <si>
    <t>11,63</t>
  </si>
  <si>
    <t>11,79</t>
  </si>
  <si>
    <t>27,47</t>
  </si>
  <si>
    <t>37,14</t>
  </si>
  <si>
    <t>0,60</t>
  </si>
  <si>
    <t>1,00</t>
  </si>
  <si>
    <t>0,08</t>
  </si>
  <si>
    <t>16,41</t>
  </si>
  <si>
    <t>19,97</t>
  </si>
  <si>
    <t>40,18</t>
  </si>
  <si>
    <t>17,11</t>
  </si>
  <si>
    <t>27,18</t>
  </si>
  <si>
    <t>12,84</t>
  </si>
  <si>
    <t>18,30</t>
  </si>
  <si>
    <t>35,51</t>
  </si>
  <si>
    <t>29,45</t>
  </si>
  <si>
    <t>CAMADA SEPARADORA DE FILME DE POLIETILENO 20 A 25 MICRA</t>
  </si>
  <si>
    <t>1,31</t>
  </si>
  <si>
    <t>2,81</t>
  </si>
  <si>
    <t>2,34</t>
  </si>
  <si>
    <t>1,14</t>
  </si>
  <si>
    <t>0,92</t>
  </si>
  <si>
    <t>2,04</t>
  </si>
  <si>
    <t>3,49</t>
  </si>
  <si>
    <t>48,93</t>
  </si>
  <si>
    <t>30,92</t>
  </si>
  <si>
    <t>5,16</t>
  </si>
  <si>
    <t>11,60</t>
  </si>
  <si>
    <t>9,39</t>
  </si>
  <si>
    <t>3,26</t>
  </si>
  <si>
    <t>3,17</t>
  </si>
  <si>
    <t>6,15</t>
  </si>
  <si>
    <t>16,75</t>
  </si>
  <si>
    <t>5,07</t>
  </si>
  <si>
    <t>3,87</t>
  </si>
  <si>
    <t>0,89</t>
  </si>
  <si>
    <t>2,39</t>
  </si>
  <si>
    <t>12,82</t>
  </si>
  <si>
    <t>1,36</t>
  </si>
  <si>
    <t>11,44</t>
  </si>
  <si>
    <t>7,72</t>
  </si>
  <si>
    <t>5,55</t>
  </si>
  <si>
    <t>2,46</t>
  </si>
  <si>
    <t>4,20</t>
  </si>
  <si>
    <t>0,81</t>
  </si>
  <si>
    <t>1,24</t>
  </si>
  <si>
    <t>6,97</t>
  </si>
  <si>
    <t>12,87</t>
  </si>
  <si>
    <t>5,86</t>
  </si>
  <si>
    <t>13,11</t>
  </si>
  <si>
    <t>10,91</t>
  </si>
  <si>
    <t>148,53</t>
  </si>
  <si>
    <t>252,36</t>
  </si>
  <si>
    <t>22,34</t>
  </si>
  <si>
    <t>5.880,00</t>
  </si>
  <si>
    <t>7.977,06</t>
  </si>
  <si>
    <t>8.634,96</t>
  </si>
  <si>
    <t>9.292,86</t>
  </si>
  <si>
    <t>9.950,76</t>
  </si>
  <si>
    <t>11.348,81</t>
  </si>
  <si>
    <t>27,12</t>
  </si>
  <si>
    <t>35,45</t>
  </si>
  <si>
    <t>47,50</t>
  </si>
  <si>
    <t>409.080,86</t>
  </si>
  <si>
    <t>355.104,93</t>
  </si>
  <si>
    <t>403.683,34</t>
  </si>
  <si>
    <t>495.016,29</t>
  </si>
  <si>
    <t>12,67</t>
  </si>
  <si>
    <t>CENTRALIZADOR DE BARRA DE ACO (CHUMBADOR TIPO CARAMBOLA), PARA ACO ATE 20 MM</t>
  </si>
  <si>
    <t>CERA  LIQUIDA</t>
  </si>
  <si>
    <t>5,30</t>
  </si>
  <si>
    <t>4,12</t>
  </si>
  <si>
    <t>4,50</t>
  </si>
  <si>
    <t>4,71</t>
  </si>
  <si>
    <t>5,05</t>
  </si>
  <si>
    <t>5,35</t>
  </si>
  <si>
    <t>4,63</t>
  </si>
  <si>
    <t>6,20</t>
  </si>
  <si>
    <t>6,58</t>
  </si>
  <si>
    <t>CHAPA DE ACO GALVANIZADA BITOLA GSG 19, E = 1,11 MM (8,88 KG/M2)</t>
  </si>
  <si>
    <t>4,83</t>
  </si>
  <si>
    <t>CHAPA DE ACO GALVANIZADA BITOLA GSG 20, E = 0,95 MM (7,60 KG/M2)</t>
  </si>
  <si>
    <t>5,96</t>
  </si>
  <si>
    <t>CHAPA DE ACO GALVANIZADA BITOLA GSG 24, E = 0,65 MM (5,20 KG/M2)</t>
  </si>
  <si>
    <t>CHAPA DE ACO GALVANIZADA BITOLA GSG 30, E = 0,35 MM (2,80 KG/M2)</t>
  </si>
  <si>
    <t>4,48</t>
  </si>
  <si>
    <t>CHAPA DE ACO GROSSA, ASTM A36, E = 1 " (25,40 MM) 199,18 KG/M2</t>
  </si>
  <si>
    <t>4,66</t>
  </si>
  <si>
    <t>4,78</t>
  </si>
  <si>
    <t>4,96</t>
  </si>
  <si>
    <t>5,57</t>
  </si>
  <si>
    <t>5,87</t>
  </si>
  <si>
    <t>14,76</t>
  </si>
  <si>
    <t>19,65</t>
  </si>
  <si>
    <t>20,60</t>
  </si>
  <si>
    <t>18,45</t>
  </si>
  <si>
    <t>19,56</t>
  </si>
  <si>
    <t>13,89</t>
  </si>
  <si>
    <t>15,65</t>
  </si>
  <si>
    <t>17,42</t>
  </si>
  <si>
    <t>19,26</t>
  </si>
  <si>
    <t>80,31</t>
  </si>
  <si>
    <t>34,31</t>
  </si>
  <si>
    <t>40,56</t>
  </si>
  <si>
    <t>13,64</t>
  </si>
  <si>
    <t>17,28</t>
  </si>
  <si>
    <t>31,09</t>
  </si>
  <si>
    <t>50,30</t>
  </si>
  <si>
    <t>12,95</t>
  </si>
  <si>
    <t>20,68</t>
  </si>
  <si>
    <t>36,03</t>
  </si>
  <si>
    <t>38,00</t>
  </si>
  <si>
    <t>48,41</t>
  </si>
  <si>
    <t>22,27</t>
  </si>
  <si>
    <t>25,81</t>
  </si>
  <si>
    <t>74,78</t>
  </si>
  <si>
    <t>24,10</t>
  </si>
  <si>
    <t>23,38</t>
  </si>
  <si>
    <t>18,44</t>
  </si>
  <si>
    <t>22,55</t>
  </si>
  <si>
    <t>19,85</t>
  </si>
  <si>
    <t>24,22</t>
  </si>
  <si>
    <t>15,20</t>
  </si>
  <si>
    <t>CHAPA PARA EMENDA DE VIGA, EM ACO GROSSO, QUALIDADE ESTRUTURAL, BITOLA 3/16 ", E= 4,75 MM, 4 FUROS, LARGURA 45 MM, COMPRIMENTO 500 MM</t>
  </si>
  <si>
    <t>60,86</t>
  </si>
  <si>
    <t>6,83</t>
  </si>
  <si>
    <t>11,35</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</si>
  <si>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</si>
  <si>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</si>
  <si>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</si>
  <si>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</si>
  <si>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</si>
  <si>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</si>
  <si>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15,23</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</si>
  <si>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</si>
  <si>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</si>
  <si>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</si>
  <si>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</si>
  <si>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9,66</t>
  </si>
  <si>
    <t>10,96</t>
  </si>
  <si>
    <t>122,05</t>
  </si>
  <si>
    <t>CHUMBADOR, DIAMETRO 1/4" COM PARAFUSO 1/4" X 40 MM</t>
  </si>
  <si>
    <t>43,30</t>
  </si>
  <si>
    <t xml:space="preserve">T     </t>
  </si>
  <si>
    <t xml:space="preserve">50KG  </t>
  </si>
  <si>
    <t>19,66</t>
  </si>
  <si>
    <t>0,33</t>
  </si>
  <si>
    <t>14,88</t>
  </si>
  <si>
    <t>11,70</t>
  </si>
  <si>
    <t>18,34</t>
  </si>
  <si>
    <t>10,04</t>
  </si>
  <si>
    <t>10,88</t>
  </si>
  <si>
    <t>12,21</t>
  </si>
  <si>
    <t>14,78</t>
  </si>
  <si>
    <t>15,33</t>
  </si>
  <si>
    <t>27,86</t>
  </si>
  <si>
    <t>18,52</t>
  </si>
  <si>
    <t>23,07</t>
  </si>
  <si>
    <t>24,46</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</si>
  <si>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</si>
  <si>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</si>
  <si>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</si>
  <si>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</si>
  <si>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</si>
  <si>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COMPRESSOR DE AR, VAZAO DE 10 PCM, RESERVATORIO 100 L, PRESSAO DE TRABALHO ENTRE 6,9 E 9,7 BAR,  POTENCIA 2 HP, TENSAO 110/220 V (COLETADO CAIXA)</t>
  </si>
  <si>
    <t>CONCRETO BETUMINOSO USINADO A QUENTE (CBUQ) PARA PAVIMENTACAO ASFALTICA, PADRAO DNIT, PARA BINDER, COM CAP 50/70 - AQUISICAO POSTO USINA</t>
  </si>
  <si>
    <t>9,11</t>
  </si>
  <si>
    <t>9,24</t>
  </si>
  <si>
    <t>12,25</t>
  </si>
  <si>
    <t>9,80</t>
  </si>
  <si>
    <t>16,35</t>
  </si>
  <si>
    <t>13,33</t>
  </si>
  <si>
    <t>25,13</t>
  </si>
  <si>
    <t>7,69</t>
  </si>
  <si>
    <t>12,89</t>
  </si>
  <si>
    <t>8,20</t>
  </si>
  <si>
    <t>30,10</t>
  </si>
  <si>
    <t>9,40</t>
  </si>
  <si>
    <t>9,46</t>
  </si>
  <si>
    <t>23,93</t>
  </si>
  <si>
    <t>11,39</t>
  </si>
  <si>
    <t>14,58</t>
  </si>
  <si>
    <t>12,49</t>
  </si>
  <si>
    <t>8,58</t>
  </si>
  <si>
    <t>7,71</t>
  </si>
  <si>
    <t>6,12</t>
  </si>
  <si>
    <t>11,19</t>
  </si>
  <si>
    <t>8,48</t>
  </si>
  <si>
    <t>12,78</t>
  </si>
  <si>
    <t>9,13</t>
  </si>
  <si>
    <t>10,46</t>
  </si>
  <si>
    <t>7,00</t>
  </si>
  <si>
    <t>8,81</t>
  </si>
  <si>
    <t>12,42</t>
  </si>
  <si>
    <t>11,24</t>
  </si>
  <si>
    <t>9,02</t>
  </si>
  <si>
    <t>22,03</t>
  </si>
  <si>
    <t>19,63</t>
  </si>
  <si>
    <t>5,81</t>
  </si>
  <si>
    <t>8,57</t>
  </si>
  <si>
    <t>6,74</t>
  </si>
  <si>
    <t>5,46</t>
  </si>
  <si>
    <t>7,35</t>
  </si>
  <si>
    <t>15,47</t>
  </si>
  <si>
    <t>9,53</t>
  </si>
  <si>
    <t>15,67</t>
  </si>
  <si>
    <t>6,90</t>
  </si>
  <si>
    <t>1,59</t>
  </si>
  <si>
    <t>22,75</t>
  </si>
  <si>
    <t>35,66</t>
  </si>
  <si>
    <t>16,29</t>
  </si>
  <si>
    <t>122,72</t>
  </si>
  <si>
    <t xml:space="preserve">CJ    </t>
  </si>
  <si>
    <t>0,13</t>
  </si>
  <si>
    <t>11,89</t>
  </si>
  <si>
    <t>7,08</t>
  </si>
  <si>
    <t>CONTATOR TRIPOLAR, CORRENTE DE *110* A, TENSAO NOMINAL DE *500* V, CATEGORIA AC-2 E AC-3</t>
  </si>
  <si>
    <t>1.490,72</t>
  </si>
  <si>
    <t>CONTATOR TRIPOLAR, CORRENTE DE *185* A, TENSAO NOMINAL DE *500* V, CATEGORIA AC-2 E AC-3</t>
  </si>
  <si>
    <t>2.229,56</t>
  </si>
  <si>
    <t>155,72</t>
  </si>
  <si>
    <t>CONTATOR TRIPOLAR, CORRENTE DE *265* A, TENSAO NOMINAL DE *500* V, CATEGORIA AC-2 E AC-3</t>
  </si>
  <si>
    <t>5.031,20</t>
  </si>
  <si>
    <t>328,04</t>
  </si>
  <si>
    <t>CONTATOR TRIPOLAR, CORRENTE DE *500* A, TENSAO NOMINAL DE *500* V, CATEGORIA AC-2 E AC-3</t>
  </si>
  <si>
    <t>12.244,76</t>
  </si>
  <si>
    <t>627,04</t>
  </si>
  <si>
    <t>127,00</t>
  </si>
  <si>
    <t>174,70</t>
  </si>
  <si>
    <t>3.846,46</t>
  </si>
  <si>
    <t>5.915,92</t>
  </si>
  <si>
    <t>270,38</t>
  </si>
  <si>
    <t>7.062,33</t>
  </si>
  <si>
    <t>483,56</t>
  </si>
  <si>
    <t>17.359,56</t>
  </si>
  <si>
    <t>908,06</t>
  </si>
  <si>
    <t>119,60</t>
  </si>
  <si>
    <t>1.247,81</t>
  </si>
  <si>
    <t>CONTRA-PORCA SEXTAVADA, DIAMETRO NOMINAL 1 3/8", ALTURA 35 MM</t>
  </si>
  <si>
    <t>3,42</t>
  </si>
  <si>
    <t xml:space="preserve">100M  </t>
  </si>
  <si>
    <t>1,27</t>
  </si>
  <si>
    <t>3,22</t>
  </si>
  <si>
    <t>1,62</t>
  </si>
  <si>
    <t>6,95</t>
  </si>
  <si>
    <t>10,63</t>
  </si>
  <si>
    <t>2,60</t>
  </si>
  <si>
    <t>10,10</t>
  </si>
  <si>
    <t>18,28</t>
  </si>
  <si>
    <t>10,68</t>
  </si>
  <si>
    <t>36,80</t>
  </si>
  <si>
    <t>17,71</t>
  </si>
  <si>
    <t>10,90</t>
  </si>
  <si>
    <t>31,55</t>
  </si>
  <si>
    <t>135,76</t>
  </si>
  <si>
    <t>887,63</t>
  </si>
  <si>
    <t>15,95</t>
  </si>
  <si>
    <t>18,83</t>
  </si>
  <si>
    <t>27,23</t>
  </si>
  <si>
    <t>12,58</t>
  </si>
  <si>
    <t>35,34</t>
  </si>
  <si>
    <t>7,01</t>
  </si>
  <si>
    <t>9,42</t>
  </si>
  <si>
    <t>54,90</t>
  </si>
  <si>
    <t>30,17</t>
  </si>
  <si>
    <t>1.265,89</t>
  </si>
  <si>
    <t>23,08</t>
  </si>
  <si>
    <t>42,57</t>
  </si>
  <si>
    <t>3,04</t>
  </si>
  <si>
    <t>5,53</t>
  </si>
  <si>
    <t>52,40</t>
  </si>
  <si>
    <t>23,67</t>
  </si>
  <si>
    <t>59,60</t>
  </si>
  <si>
    <t>13,00</t>
  </si>
  <si>
    <t>24,97</t>
  </si>
  <si>
    <t>17,85</t>
  </si>
  <si>
    <t>6,28</t>
  </si>
  <si>
    <t>12,92</t>
  </si>
  <si>
    <t>5,51</t>
  </si>
  <si>
    <t>24,28</t>
  </si>
  <si>
    <t>2,20</t>
  </si>
  <si>
    <t>8,10</t>
  </si>
  <si>
    <t>2,85</t>
  </si>
  <si>
    <t>85,15</t>
  </si>
  <si>
    <t>3,74</t>
  </si>
  <si>
    <t>7,77</t>
  </si>
  <si>
    <t>13,17</t>
  </si>
  <si>
    <t>26,72</t>
  </si>
  <si>
    <t>31,92</t>
  </si>
  <si>
    <t>92,95</t>
  </si>
  <si>
    <t>1,58</t>
  </si>
  <si>
    <t>2,27</t>
  </si>
  <si>
    <t>4,60</t>
  </si>
  <si>
    <t>8,35</t>
  </si>
  <si>
    <t>9,21</t>
  </si>
  <si>
    <t>21,27</t>
  </si>
  <si>
    <t>36,72</t>
  </si>
  <si>
    <t>44,09</t>
  </si>
  <si>
    <t>12,56</t>
  </si>
  <si>
    <t>61,85</t>
  </si>
  <si>
    <t>23,44</t>
  </si>
  <si>
    <t>20,48</t>
  </si>
  <si>
    <t>6,03</t>
  </si>
  <si>
    <t>4,02</t>
  </si>
  <si>
    <t>10,42</t>
  </si>
  <si>
    <t>CURVA LONGA PVC, PB, JE, 45 GRAUS, DN 100 MM, PARA REDE COLETORA ESGOTO (NBR 10569)</t>
  </si>
  <si>
    <t>CURVA LONGA PVC, PB, JE, 45 GRAUS, DN 150 MM, PARA REDE COLETORA ESGOTO (NBR 10569)</t>
  </si>
  <si>
    <t>CURVA LONGA PVC, PB, JE, 45 GRAUS, DN 250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</si>
  <si>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</si>
  <si>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</si>
  <si>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</si>
  <si>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17,46</t>
  </si>
  <si>
    <t>CURVA LONGA PVC, PB, JE, 90 GRAUS, DN 150 MM, PARA REDE COLETORA ESGOTO (NBR 10569)</t>
  </si>
  <si>
    <t>CURVA LONGA PVC, PB, JE, 90 GRAUS, DN 200 MM, PARA REDE COLETORA ESGOTO (NBR 10569)</t>
  </si>
  <si>
    <t>CURVA LONGA PVC, PB, JE, 90 GRAUS, DN 250 MM, PARA REDE COLETORA ESGOTO (NBR 10569)</t>
  </si>
  <si>
    <t>CURVA LONGA PVC, PB, JE, 90 GRAUS, DN 300 MM, PARA REDE COLETORA ESGOTO (NBR 10569)</t>
  </si>
  <si>
    <t>CURVA LONGA PVC, PB, JE, 90 GRAUS, DN 350 MM, PARA REDE COLETORA ESGOTO (NBR 10569)</t>
  </si>
  <si>
    <t>CURVA LONGA PVC, PB, JE, 90 GRAUS, DN 400 MM, PARA REDE COLETORA ESGOTO (NBR 10569)</t>
  </si>
  <si>
    <t>CURVA LONGA, PVC, PB, JE, 45 GRAUS, DN 200 MM, PARA REDE COLETORA ESGOTO (NBR 10569)</t>
  </si>
  <si>
    <t>7,27</t>
  </si>
  <si>
    <t>3,20</t>
  </si>
  <si>
    <t>14,67</t>
  </si>
  <si>
    <t>15,56</t>
  </si>
  <si>
    <t>95,69</t>
  </si>
  <si>
    <t>363,68</t>
  </si>
  <si>
    <t>566,48</t>
  </si>
  <si>
    <t>28,56</t>
  </si>
  <si>
    <t>7,23</t>
  </si>
  <si>
    <t>19,88</t>
  </si>
  <si>
    <t>35,77</t>
  </si>
  <si>
    <t>7,16</t>
  </si>
  <si>
    <t>22,37</t>
  </si>
  <si>
    <t>10,93</t>
  </si>
  <si>
    <t>25,53</t>
  </si>
  <si>
    <t>12,44</t>
  </si>
  <si>
    <t>2,75</t>
  </si>
  <si>
    <t>CURVA PVC, SERIE R, 87.30 GRAUS, CURTA, 100 MM, PARA ESGOTO PREDIAL (PARA PE-DE-COLUNA)</t>
  </si>
  <si>
    <t>29,60</t>
  </si>
  <si>
    <t>CURVA PVC, SERIE R, 87.30 GRAUS, CURTA, 150 MM, PARA ESGOTO PREDIAL (PARA PE-DE-COLUNA)</t>
  </si>
  <si>
    <t>213,43</t>
  </si>
  <si>
    <t>CURVA PVC, SERIE R, 87.30 GRAUS, CURTA, 75 MM, PARA ESGOTO PREDIAL (PARA PE-DE-COLUNA)</t>
  </si>
  <si>
    <t>17,06</t>
  </si>
  <si>
    <t>21,77</t>
  </si>
  <si>
    <t>CURVA 135 GRAUS, DE PVC RIGIDO ROSCAVEL, DE 1", PARA ELETRODUTO</t>
  </si>
  <si>
    <t>2,28</t>
  </si>
  <si>
    <t>CURVA 135 GRAUS, DE PVC RIGIDO ROSCAVEL, DE 3/4", PARA ELETRODUTO</t>
  </si>
  <si>
    <t>CURVA 135 GRAUS, PARA ELETRODUTO, EM ACO GALVANIZADO ELETROLITICO, DIAMETRO DE 100 MM (4")</t>
  </si>
  <si>
    <t>100,02</t>
  </si>
  <si>
    <t>CURVA 135 GRAUS, PARA ELETRODUTO, EM ACO GALVANIZADO ELETROLITICO, DIAMETRO DE 15 MM (1/2")</t>
  </si>
  <si>
    <t>2,37</t>
  </si>
  <si>
    <t>CURVA 135 GRAUS, PARA ELETRODUTO, EM ACO GALVANIZADO ELETROLITICO, DIAMETRO DE 20 MM (3/4")</t>
  </si>
  <si>
    <t>CURVA 135 GRAUS, PARA ELETRODUTO, EM ACO GALVANIZADO ELETROLITICO, DIAMETRO DE 25 MM (1")</t>
  </si>
  <si>
    <t>4,54</t>
  </si>
  <si>
    <t>CURVA 135 GRAUS, PARA ELETRODUTO, EM ACO GALVANIZADO ELETROLITICO, DIAMETRO DE 32 MM (1 1/4")</t>
  </si>
  <si>
    <t>9,59</t>
  </si>
  <si>
    <t>CURVA 135 GRAUS, PARA ELETRODUTO, EM ACO GALVANIZADO ELETROLITICO, DIAMETRO DE 40 MM (1 1/2")</t>
  </si>
  <si>
    <t>CURVA 135 GRAUS, PARA ELETRODUTO, EM ACO GALVANIZADO ELETROLITICO, DIAMETRO DE 50 MM (2")</t>
  </si>
  <si>
    <t>21,39</t>
  </si>
  <si>
    <t>CURVA 135 GRAUS, PARA ELETRODUTO, EM ACO GALVANIZADO ELETROLITICO, DIAMETRO DE 65 MM (2 1/2")</t>
  </si>
  <si>
    <t>CURVA 135 GRAUS, PARA ELETRODUTO, EM ACO GALVANIZADO ELETROLITICO, DIAMETRO DE 80 MM (3")</t>
  </si>
  <si>
    <t>7,29</t>
  </si>
  <si>
    <t>4,79</t>
  </si>
  <si>
    <t>1,69</t>
  </si>
  <si>
    <t>4,31</t>
  </si>
  <si>
    <t>11,65</t>
  </si>
  <si>
    <t>5,73</t>
  </si>
  <si>
    <t>9,20</t>
  </si>
  <si>
    <t>29,59</t>
  </si>
  <si>
    <t>15,71</t>
  </si>
  <si>
    <t>38,36</t>
  </si>
  <si>
    <t>30,33</t>
  </si>
  <si>
    <t>9,04</t>
  </si>
  <si>
    <t>CURVA 45 GRAUS EM ACO PRETO, SOLDAVEL, PRESSAO 3.000 LBS, DN 15 MM (1/2")</t>
  </si>
  <si>
    <t>12,69</t>
  </si>
  <si>
    <t>CURVA 45 GRAUS EM ACO PRETO, SOLDAVEL, PRESSAO 3.000 LBS, DN 20 MM (3/4")</t>
  </si>
  <si>
    <t>CURVA 45 GRAUS EM ACO PRETO, SOLDAVEL, PRESSAO 3.000 LBS, DN 25 MM (1")</t>
  </si>
  <si>
    <t>24,02</t>
  </si>
  <si>
    <t>CURVA 45 GRAUS EM ACO PRETO, SOLDAVEL, PRESSAO 3.000 LBS, DN 32 MM (1 1/4")</t>
  </si>
  <si>
    <t>CURVA 45 GRAUS EM ACO PRETO, SOLDAVEL, PRESSAO 3.000 LBS, DN 40 MM (1 1/2")</t>
  </si>
  <si>
    <t>53,62</t>
  </si>
  <si>
    <t>CURVA 45 GRAUS EM ACO PRETO, SOLDAVEL, PRESSAO 3.000 LBS, DN 50 MM (2")</t>
  </si>
  <si>
    <t>CURVA 45 GRAUS EM ACO PRETO, SOLDAVEL, PRESSAO 3.000 LBS, DN 65 MM (2 1/2")</t>
  </si>
  <si>
    <t>CURVA 45 GRAUS EM ACO PRETO, SOLDAVEL, PRESSAO 3.000 LBS, DN 80 MM (3")</t>
  </si>
  <si>
    <t>CURVA 45 GRAUS RANHURADA EM FERRO FUNDIDO, DN 50 MM (2")</t>
  </si>
  <si>
    <t>15,02</t>
  </si>
  <si>
    <t>CURVA 45 GRAUS RANHURADA EM FERRO FUNDIDO, DN 65 MM (2 1/2")</t>
  </si>
  <si>
    <t>20,76</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</si>
  <si>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</si>
  <si>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</si>
  <si>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</si>
  <si>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</si>
  <si>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</si>
  <si>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2,93</t>
  </si>
  <si>
    <t>CURVA 45 GRAUS, PARA ELETRODUTO, EM ACO GALVANIZADO ELETROLITICO, DIAMETRO DE 40 MM (1 1/2")</t>
  </si>
  <si>
    <t>8,26</t>
  </si>
  <si>
    <t>CURVA 45 GRAUS, PARA ELETRODUTO, EM ACO GALVANIZADO ELETROLITICO, DIAMETRO DE 50 MM (2")</t>
  </si>
  <si>
    <t>CURVA 45 GRAUS, PARA ELETRODUTO, EM ACO GALVANIZADO ELETROLITICO, DIAMETRO DE 65 MM (2 1/2")</t>
  </si>
  <si>
    <t>29,00</t>
  </si>
  <si>
    <t>CURVA 45 GRAUS, PARA ELETRODUTO, EM ACO GALVANIZADO ELETROLITICO, DIAMETRO DE 80 MM (3")</t>
  </si>
  <si>
    <t>15,15</t>
  </si>
  <si>
    <t>9,34</t>
  </si>
  <si>
    <t>75,41</t>
  </si>
  <si>
    <t>13,29</t>
  </si>
  <si>
    <t>9,97</t>
  </si>
  <si>
    <t>22,49</t>
  </si>
  <si>
    <t>13,82</t>
  </si>
  <si>
    <t>CURVA 90 GRAUS EM ACO PRETO, RAIO CURTO, SOLDAVEL, PRESSAO 3.000 LBS, DN 15 MM (1/2")</t>
  </si>
  <si>
    <t>CURVA 90 GRAUS EM ACO PRETO, RAIO CURTO, SOLDAVEL, PRESSAO 3.000 LBS, DN 20 MM (3/4")</t>
  </si>
  <si>
    <t>CURVA 90 GRAUS EM ACO PRETO, RAIO CURTO, SOLDAVEL, PRESSAO 3.000 LBS, DN 25 MM (1")</t>
  </si>
  <si>
    <t>CURVA 90 GRAUS EM ACO PRETO, RAIO CURTO, SOLDAVEL, PRESSAO 3.000 LBS, DN 32 MM (1 1/4")</t>
  </si>
  <si>
    <t>CURVA 90 GRAUS EM ACO PRETO, RAIO CURTO, SOLDAVEL, PRESSAO 3.000 LBS, DN 40 MM (1 1/2")</t>
  </si>
  <si>
    <t>CURVA 90 GRAUS EM ACO PRETO, RAIO CURTO, SOLDAVEL, PRESSAO 3.000 LBS, DN 50 MM (2")</t>
  </si>
  <si>
    <t>CURVA 90 GRAUS EM ACO PRETO, RAIO CURTO, SOLDAVEL, PRESSAO 3.000 LBS, DN 65 MM (2 1/2")</t>
  </si>
  <si>
    <t>163,62</t>
  </si>
  <si>
    <t>CURVA 90 GRAUS EM ACO PRETO, RAIO CURTO, SOLDAVEL, PRESSAO 3.000 LBS, DN 80 MM (3")</t>
  </si>
  <si>
    <t>CURVA 90 GRAUS RANHURADA EM FERRO FUNDIDO, DN 50 MM (2")</t>
  </si>
  <si>
    <t>16,32</t>
  </si>
  <si>
    <t>CURVA 90 GRAUS RANHURADA EM FERRO FUNDIDO, DN 65 MM (2 1/2")</t>
  </si>
  <si>
    <t>23,25</t>
  </si>
  <si>
    <t>CURVA 90 GRAUS RANHURADA EM FERRO FUNDIDO, DN 80 MM (3")</t>
  </si>
  <si>
    <t>27,43</t>
  </si>
  <si>
    <t>3,98</t>
  </si>
  <si>
    <t>3,29</t>
  </si>
  <si>
    <t>1,90</t>
  </si>
  <si>
    <t>16,52</t>
  </si>
  <si>
    <t>6,47</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</si>
  <si>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</si>
  <si>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</si>
  <si>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</si>
  <si>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2,26</t>
  </si>
  <si>
    <t>CURVA 90 GRAUS, PARA ELETRODUTO, EM ACO GALVANIZADO ELETROLITICO, DIAMETRO DE 25 MM (1")</t>
  </si>
  <si>
    <t>3,07</t>
  </si>
  <si>
    <t>CURVA 90 GRAUS, PARA ELETRODUTO, EM ACO GALVANIZADO ELETROLITICO, DIAMETRO DE 32 MM (1 1/4")</t>
  </si>
  <si>
    <t>CURVA 90 GRAUS, PARA ELETRODUTO, EM ACO GALVANIZADO ELETROLITICO, DIAMETRO DE 40 MM (1 1/2")</t>
  </si>
  <si>
    <t>8,53</t>
  </si>
  <si>
    <t>CURVA 90 GRAUS, PARA ELETRODUTO, EM ACO GALVANIZADO ELETROLITICO, DIAMETRO DE 50 MM (2")</t>
  </si>
  <si>
    <t>12,53</t>
  </si>
  <si>
    <t>CURVA 90 GRAUS, PARA ELETRODUTO, EM ACO GALVANIZADO ELETROLITICO, DIAMETRO DE 65 MM (2 1/2")</t>
  </si>
  <si>
    <t>31,74</t>
  </si>
  <si>
    <t>CURVA 90 GRAUS, PARA ELETRODUTO, EM ACO GALVANIZADO ELETROLITICO, DIAMETRO DE 80 MM (3")</t>
  </si>
  <si>
    <t>22,46</t>
  </si>
  <si>
    <t>9,90</t>
  </si>
  <si>
    <t>17,76</t>
  </si>
  <si>
    <t>32,30</t>
  </si>
  <si>
    <t>2,55</t>
  </si>
  <si>
    <t>20,74</t>
  </si>
  <si>
    <t>15,99</t>
  </si>
  <si>
    <t>15,91</t>
  </si>
  <si>
    <t>7,59</t>
  </si>
  <si>
    <t>53,36</t>
  </si>
  <si>
    <t>DISJUNTOR TIPO NEMA, BIPOLAR 60 ATE 100A, TENSAO MAXIMA 415 V</t>
  </si>
  <si>
    <t>DISJUNTOR TIPO NEMA, MONOPOLAR DE 60 ATE 70A, TENSAO MAXIMA DE 240 V</t>
  </si>
  <si>
    <t>9,84</t>
  </si>
  <si>
    <t>16,50</t>
  </si>
  <si>
    <t>112,91</t>
  </si>
  <si>
    <t>219.233,16</t>
  </si>
  <si>
    <t>50.426,05</t>
  </si>
  <si>
    <t>135,84</t>
  </si>
  <si>
    <t>DIVISORIA CEGA (N1) - PAINEL MSO/COMEIA E=35MM - PERFIS SIMPLES ACO GALV PINTADO   - COLOCADA</t>
  </si>
  <si>
    <t>DIVISORIA EM GRANITO, COM DUAS FACES POLIDAS, TIPO ANDORINHA/ QUARTZ/ CASTELO/ CORUMBA OU OUTROS EQUIVALENTES DA REGIAO, E=  *3,0* CM</t>
  </si>
  <si>
    <t>DOBRADEIRA ELETROMECANICA DE VERGALHAO, PARA ACO DE DIAMETRO ATE 1 1/2 "Â, MOTOR ELETRICO TRIFASICO, POTENCIA DE 3 HP ATE 5 HP</t>
  </si>
  <si>
    <t>14,15</t>
  </si>
  <si>
    <t>10,33</t>
  </si>
  <si>
    <t>17,75</t>
  </si>
  <si>
    <t>35,07</t>
  </si>
  <si>
    <t>88,77</t>
  </si>
  <si>
    <t>891,22</t>
  </si>
  <si>
    <t>58,96</t>
  </si>
  <si>
    <t>1,61</t>
  </si>
  <si>
    <t>2,64</t>
  </si>
  <si>
    <t>3,68</t>
  </si>
  <si>
    <t>3,23</t>
  </si>
  <si>
    <t>5,14</t>
  </si>
  <si>
    <t>8,97</t>
  </si>
  <si>
    <t>13,06</t>
  </si>
  <si>
    <t>7,32</t>
  </si>
  <si>
    <t>11,94</t>
  </si>
  <si>
    <t>17,53</t>
  </si>
  <si>
    <t>19,00</t>
  </si>
  <si>
    <t>3,93</t>
  </si>
  <si>
    <t>5,75</t>
  </si>
  <si>
    <t>5,23</t>
  </si>
  <si>
    <t>2,02</t>
  </si>
  <si>
    <t>13,71</t>
  </si>
  <si>
    <t>17,19</t>
  </si>
  <si>
    <t>2,51</t>
  </si>
  <si>
    <t>27,10</t>
  </si>
  <si>
    <t>1,17</t>
  </si>
  <si>
    <t>5,56</t>
  </si>
  <si>
    <t>ELETRODUTO EM ACO GALVANIZADO ELETROLITICO, LEVE, DIAMETRO 1/2", PAREDE DE 0,90 MM</t>
  </si>
  <si>
    <t>ELETRODUTO EM ACO GALVANIZADO ELETROLITICO, LEVE, DIAMETRO 1", PAREDE DE 0,90 MM</t>
  </si>
  <si>
    <t>ELETRODUTO EM ACO GALVANIZADO ELETROLITICO, LEVE, DIAMETRO 3/4", PAREDE DE 0,90 MM</t>
  </si>
  <si>
    <t>ELETRODUTO EM ACO GALVANIZADO ELETROLITICO, PESADO, DIAMETRO 4", PAREDE DE 2,25 MM</t>
  </si>
  <si>
    <t>ELETRODUTO EM ACO GALVANIZADO ELETROLITICO, SEMI-PESADO, DIAMETRO 1 1/2", PAREDE DE 1,20 MM</t>
  </si>
  <si>
    <t>ELETRODUTO EM ACO GALVANIZADO ELETROLITICO, SEMI-PESADO, DIAMETRO 1 1/4", PAREDE DE 1,20 MM</t>
  </si>
  <si>
    <t>11,51</t>
  </si>
  <si>
    <t>ELETRODUTO EM ACO GALVANIZADO ELETROLITICO, SEMI-PESADO, DIAMETRO 2 1/2", PAREDE DE 1,52 MM</t>
  </si>
  <si>
    <t>28,62</t>
  </si>
  <si>
    <t>ELETRODUTO EM ACO GALVANIZADO ELETROLITICO, SEMI-PESADO, DIAMETRO 2", PAREDE DE 1,20 MM</t>
  </si>
  <si>
    <t>16,80</t>
  </si>
  <si>
    <t>ELETRODUTO EM ACO GALVANIZADO ELETROLITICO, SEMI-PESADO, DIAMETRO 3", PAREDE DE 1,52 MM</t>
  </si>
  <si>
    <t>ELETRODUTO FLEXIVEL PLANO EM PEAD, COR PRETA E LARANJA,  DIAMETRO 32 MM</t>
  </si>
  <si>
    <t>ELETRODUTO FLEXIVEL PLANO EM PEAD, COR PRETA E LARANJA,  DIAMETRO 40 MM</t>
  </si>
  <si>
    <t>4,99</t>
  </si>
  <si>
    <t>ELETRODUTO FLEXIVEL PLANO EM PEAD, COR PRETA E LARANJA, DIAMETRO 25 MM</t>
  </si>
  <si>
    <t>ELETRODUTO FLEXIVEL, EM ACO GALVANIZADO, REVESTIDO EXTERNAMENTE COM PVC PRETO, DIAMETRO EXTERNO DE 25 MM (3/4"), TIPO SEALTUBO</t>
  </si>
  <si>
    <t>5,13</t>
  </si>
  <si>
    <t>ELETRODUTO FLEXIVEL, EM ACO GALVANIZADO, REVESTIDO EXTERNAMENTE COM PVC PRETO, DIAMETRO EXTERNO DE 32 MM (1"), TIPO SEALTUBO</t>
  </si>
  <si>
    <t>6,73</t>
  </si>
  <si>
    <t>ELETRODUTO FLEXIVEL, EM ACO GALVANIZADO, REVESTIDO EXTERNAMENTE COM PVC PRETO, DIAMETRO EXTERNO DE 40 MM (1 1/4"), TIPO SEALTUBO</t>
  </si>
  <si>
    <t>10,16</t>
  </si>
  <si>
    <t>ELETRODUTO FLEXIVEL, EM ACO GALVANIZADO, REVESTIDO EXTERNAMENTE COM PVC PRETO, DIAMETRO EXTERNO DE 50 MM( 1 1/2"), TIPO SEALTUBO</t>
  </si>
  <si>
    <t>13,08</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</si>
  <si>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</si>
  <si>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</si>
  <si>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</si>
  <si>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10,97</t>
  </si>
  <si>
    <t>ELETRODUTO FLEXIVEL, EM ACO, TIPO CONDUITE, DIAMETRO DE 1 1/4"</t>
  </si>
  <si>
    <t>9,32</t>
  </si>
  <si>
    <t>ELETRODUTO FLEXIVEL, EM ACO, TIPO CONDUITE, DIAMETRO DE 1/2"</t>
  </si>
  <si>
    <t>3,27</t>
  </si>
  <si>
    <t>ELETRODUTO FLEXIVEL, EM ACO, TIPO CONDUITE, DIAMETRO DE 1"</t>
  </si>
  <si>
    <t>ELETRODUTO FLEXIVEL, EM ACO, TIPO CONDUITE, DIAMETRO DE 2 1/2"</t>
  </si>
  <si>
    <t>ELETRODUTO FLEXIVEL, EM ACO, TIPO CONDUITE, DIAMETRO DE 2"</t>
  </si>
  <si>
    <t>ELETRODUTO FLEXIVEL, EM ACO, TIPO CONDUITE, DIAMETRO DE 3"</t>
  </si>
  <si>
    <t>4,74</t>
  </si>
  <si>
    <t>1,02</t>
  </si>
  <si>
    <t>1,22</t>
  </si>
  <si>
    <t>1,32</t>
  </si>
  <si>
    <t>3,88</t>
  </si>
  <si>
    <t>5,80</t>
  </si>
  <si>
    <t>10,73</t>
  </si>
  <si>
    <t>7,39</t>
  </si>
  <si>
    <t>ELETRODUTO/DUTO PEAD FLEXIVEL PAREDE SIMPLES, CORRUGACAO HELICOIDAL, COR PRETA, SEM ROSCA, DE 2",  PARA CABEAMENTO SUBTERRANEO (NBR 15715)</t>
  </si>
  <si>
    <t>9,70</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</si>
  <si>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</si>
  <si>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</si>
  <si>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6,75</t>
  </si>
  <si>
    <t>ELETRODUTODUTO PEAD FLEXIVEL PAREDE SIMPLES, CORRUGACAO HELICOIDAL, COR PRETA, SEM ROSCA, DE 1 1/4",  PARA CABEAMENTO SUBTERRANEO (NBR 15715)</t>
  </si>
  <si>
    <t>5,89</t>
  </si>
  <si>
    <t>ELETRODUTODUTO PEAD FLEXIVEL PAREDE SIMPLES, CORRUGACAO HELICOIDAL, COR PRETA, SEM ROSCA, DE 4",  PARA CABEAMENTO SUBTERRANEO (NBR 15715)</t>
  </si>
  <si>
    <t>10,05</t>
  </si>
  <si>
    <t>1,28</t>
  </si>
  <si>
    <t>11,73</t>
  </si>
  <si>
    <t>8,88</t>
  </si>
  <si>
    <t xml:space="preserve">KW/H  </t>
  </si>
  <si>
    <t>0,66</t>
  </si>
  <si>
    <t>ENERGIA ELETRICA COMERCIAL, BAIXA TENSAO, RELATIVA AO CONSUMO DE ATE 100 KWH, INCLUINDO ICMS, PIS/PASEP E COFINS</t>
  </si>
  <si>
    <t>29,35</t>
  </si>
  <si>
    <t>32,12</t>
  </si>
  <si>
    <t>2,90</t>
  </si>
  <si>
    <t>134.097,39</t>
  </si>
  <si>
    <t>601.781,25</t>
  </si>
  <si>
    <t>895.781,25</t>
  </si>
  <si>
    <t>38,31</t>
  </si>
  <si>
    <t>7,95</t>
  </si>
  <si>
    <t>187,90</t>
  </si>
  <si>
    <t>228,57</t>
  </si>
  <si>
    <t>57,35</t>
  </si>
  <si>
    <t>57,88</t>
  </si>
  <si>
    <t>62,33</t>
  </si>
  <si>
    <t>94,47</t>
  </si>
  <si>
    <t>103,61</t>
  </si>
  <si>
    <t>ESPACADOR / DISTANCIADOR CIRCULAR COM ENTRADA LATERAL, EM PLASTICO, PARA VERGALHAO *4,2 A 12,5* MM, COBRIMENTO 20 MM</t>
  </si>
  <si>
    <t>0,10</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</si>
  <si>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</si>
  <si>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</si>
  <si>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</si>
  <si>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</si>
  <si>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0,80</t>
  </si>
  <si>
    <t>ESPACADOR/SEPARADOR DE CORDOALHA TIPO DISCO 12 FUROS DE 14 MM, PARA TIRANTES</t>
  </si>
  <si>
    <t>ESPARGIDOR DE ASFALTO PRESSURIZADO, REBOCAVEL, TANQUE DE 2500 L, PNEUMATICO,  COM MOTOR A GASOLINA 3,4HP</t>
  </si>
  <si>
    <t>65.000,00</t>
  </si>
  <si>
    <t>137.983,16</t>
  </si>
  <si>
    <t>4,52</t>
  </si>
  <si>
    <t>3,63</t>
  </si>
  <si>
    <t>1,68</t>
  </si>
  <si>
    <t>ESTICADOR FORJADO PARA CABO DE ACO DE DIAMETRO 12,7 MM (1/2"), TIPO GANCHO X OLHAL (DIN 1480) (COLETADO CAIXA)</t>
  </si>
  <si>
    <t>ESTICADOR FORJADO PARA CABO DE ACO DE DIAMETRO 9,53 MM (3/8"), TIPO GANCHO X OLHAL (DIN 1480) (COLETADO CAIXA)</t>
  </si>
  <si>
    <t>5,59</t>
  </si>
  <si>
    <t>11,72</t>
  </si>
  <si>
    <t>12,24</t>
  </si>
  <si>
    <t>13,98</t>
  </si>
  <si>
    <t>EXAMES - MENSALISTA (ENCARGOS COMPLEMENTARES) (COLETADO CAIXA)</t>
  </si>
  <si>
    <t>69,24</t>
  </si>
  <si>
    <t>107,95</t>
  </si>
  <si>
    <t>50,82</t>
  </si>
  <si>
    <t>85,93</t>
  </si>
  <si>
    <t>96,76</t>
  </si>
  <si>
    <t>42,94</t>
  </si>
  <si>
    <t>77,45</t>
  </si>
  <si>
    <t>4,67</t>
  </si>
  <si>
    <t>2,63</t>
  </si>
  <si>
    <t>8,74</t>
  </si>
  <si>
    <t>25,79</t>
  </si>
  <si>
    <t>13,28</t>
  </si>
  <si>
    <t>20,09</t>
  </si>
  <si>
    <t>29,49</t>
  </si>
  <si>
    <t>49,00</t>
  </si>
  <si>
    <t>21,12</t>
  </si>
  <si>
    <t>24,33</t>
  </si>
  <si>
    <t>7,44</t>
  </si>
  <si>
    <t>47,45</t>
  </si>
  <si>
    <t>22,43</t>
  </si>
  <si>
    <t>10,51</t>
  </si>
  <si>
    <t>1,56</t>
  </si>
  <si>
    <t>3,40</t>
  </si>
  <si>
    <t>7,53</t>
  </si>
  <si>
    <t>18,92</t>
  </si>
  <si>
    <t>16,83</t>
  </si>
  <si>
    <t>17,65</t>
  </si>
  <si>
    <t>4,27</t>
  </si>
  <si>
    <t>11,12</t>
  </si>
  <si>
    <t xml:space="preserve">CENTO </t>
  </si>
  <si>
    <t>45,58</t>
  </si>
  <si>
    <t>73,30</t>
  </si>
  <si>
    <t>FIO TELEFONICO EXTERNO (FE) EM ACO COBREADO, ISOLACAO EM PEAD OU PVC ANTI-CHAMA, 2 CONDUTORES</t>
  </si>
  <si>
    <t>FITA ADESIVA ALUMINIZADA PARA INSTALACAO DE MANTAS DE SUBCOBERTURA, L = *5* CM</t>
  </si>
  <si>
    <t>FITA ADESIVA ASFALTICA ALUMINIZADA MULTIUSO, L = 10 CM, ROLO DE 10 M</t>
  </si>
  <si>
    <t>0,15</t>
  </si>
  <si>
    <t>59,55</t>
  </si>
  <si>
    <t>45,72</t>
  </si>
  <si>
    <t>160,02</t>
  </si>
  <si>
    <t>FITA PLASTICA ZEBRADA PARA DEMARCACAO DE AREAS, LARGURA = 7 CM, SEM ADESIVO (COLETADO CAIXA)</t>
  </si>
  <si>
    <t>1,55</t>
  </si>
  <si>
    <t>1,09</t>
  </si>
  <si>
    <t>1,88</t>
  </si>
  <si>
    <t>6,82</t>
  </si>
  <si>
    <t>5,18</t>
  </si>
  <si>
    <t>4,73</t>
  </si>
  <si>
    <t>59,65</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</si>
  <si>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</si>
  <si>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</si>
  <si>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66,89</t>
  </si>
  <si>
    <t>FORRO DE FIBRA MINERAL EM PLACAS DE 625 X 625 MM, E = 15/16 MM, BORDA REBAIXADA, COM PINTURA ANTIMOFO, APOIADO EM PERFIL DE ACO GALVANIZADO COM 24 MM DE BASE - INSTALADO</t>
  </si>
  <si>
    <t>71,74</t>
  </si>
  <si>
    <t>66,17</t>
  </si>
  <si>
    <t>100,00</t>
  </si>
  <si>
    <t>23,14</t>
  </si>
  <si>
    <t>17,00</t>
  </si>
  <si>
    <t>16,61</t>
  </si>
  <si>
    <t>22,23</t>
  </si>
  <si>
    <t xml:space="preserve">GL    </t>
  </si>
  <si>
    <t>17,72</t>
  </si>
  <si>
    <t>1,12</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</si>
  <si>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</si>
  <si>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</si>
  <si>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</si>
  <si>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5,97</t>
  </si>
  <si>
    <t>GEOTEXTIL NAO TECIDO AGULHADO DE FILAMENTOS CONTINUOS 100% POLIESTER, RESITENCIA A TRACAO = 16 KN/M</t>
  </si>
  <si>
    <t>7,17</t>
  </si>
  <si>
    <t>GEOTEXTIL NAO TECIDO AGULHADO DE FILAMENTOS CONTINUOS 100% POLIESTER, RESITENCIA A TRACAO = 21 KN/M</t>
  </si>
  <si>
    <t>GEOTEXTIL NAO TECIDO AGULHADO DE FILAMENTOS CONTINUOS 100% POLIESTER, RESITENCIA A TRACAO = 26 KN/M</t>
  </si>
  <si>
    <t>12,04</t>
  </si>
  <si>
    <t>GEOTEXTIL NAO TECIDO AGULHADO DE FILAMENTOS CONTINUOS 100% POLIESTER, RESITENCIA A TRACAO = 31 KN/M</t>
  </si>
  <si>
    <t>14,42</t>
  </si>
  <si>
    <t>12,07</t>
  </si>
  <si>
    <t>246,39</t>
  </si>
  <si>
    <t>8,99</t>
  </si>
  <si>
    <t>9,93</t>
  </si>
  <si>
    <t>GRAMPO LEVE REFORCADO EM ACO MALEAVEL 1020 GALVANIZADO (CLIP'S) PARA CABO DE ACO DE DIAMETRO 9,53 MM (3/8") (DIN 741) (COLETADO CAIXA)</t>
  </si>
  <si>
    <t>13,92</t>
  </si>
  <si>
    <t>5,09</t>
  </si>
  <si>
    <t>17,40</t>
  </si>
  <si>
    <t>16,99</t>
  </si>
  <si>
    <t>6,48</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</si>
  <si>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</si>
  <si>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</si>
  <si>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6,35</t>
  </si>
  <si>
    <t>GRANALHA DE ACO, ANGULAR (GRIT), PARA JATEAMENTO, PENEIRA 0,117 A 1,00 MM, (SAE G-40 A G-80)</t>
  </si>
  <si>
    <t>83,45</t>
  </si>
  <si>
    <t>72,52</t>
  </si>
  <si>
    <t>GRANALHA DE ACO, ESFERICA (SHOT), PARA JATEAMENTO, PENEIRA 0,40 A 1,00 MM (SAE S-170 A S-280)</t>
  </si>
  <si>
    <t>86,56</t>
  </si>
  <si>
    <t>97,50</t>
  </si>
  <si>
    <t>GRANITO PARA BANCADA, POLIDO, TIPO ANDORINHA/ QUARTZ/ CASTELO/ CORUMBA OU OUTROS EQUIVALENTES DA REGIAO, E=  *2,5* CM</t>
  </si>
  <si>
    <t>2,57</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</si>
  <si>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</si>
  <si>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</si>
  <si>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</si>
  <si>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22,20</t>
  </si>
  <si>
    <t>36,82</t>
  </si>
  <si>
    <t>12,48</t>
  </si>
  <si>
    <t>0,98</t>
  </si>
  <si>
    <t>0,35</t>
  </si>
  <si>
    <t>81.389,54</t>
  </si>
  <si>
    <t>86.585,51</t>
  </si>
  <si>
    <t>15,37</t>
  </si>
  <si>
    <t>19,33</t>
  </si>
  <si>
    <t>12,59</t>
  </si>
  <si>
    <t>14,08</t>
  </si>
  <si>
    <t>6,33</t>
  </si>
  <si>
    <t>6,79</t>
  </si>
  <si>
    <t>16,48</t>
  </si>
  <si>
    <t>4,86</t>
  </si>
  <si>
    <t>6,67</t>
  </si>
  <si>
    <t>INTERRUPTORES PARALELOS (2 MODULOS) + TOMADA 2P+T 10A, 250V, CONJUNTO MONTADO PARA EMBUTIR 4" X 2" (PLACA + SUPORTE + MODULOS)</t>
  </si>
  <si>
    <t>17,17</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</si>
  <si>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</si>
  <si>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</si>
  <si>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</si>
  <si>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</si>
  <si>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</si>
  <si>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10,24</t>
  </si>
  <si>
    <t>INTERRUPTORES SIMPLES (3 MODULOS) 10A, 250V, CONJUNTO MONTADO PARA EMBUTIR 4" X 2" (PLACA + SUPORTE + MODULOS)</t>
  </si>
  <si>
    <t>49,65</t>
  </si>
  <si>
    <t>262,13</t>
  </si>
  <si>
    <t>446,30</t>
  </si>
  <si>
    <t>64,12</t>
  </si>
  <si>
    <t>256,31</t>
  </si>
  <si>
    <t>118,90</t>
  </si>
  <si>
    <t>139,83</t>
  </si>
  <si>
    <t>291,32</t>
  </si>
  <si>
    <t>341,82</t>
  </si>
  <si>
    <t>218,77</t>
  </si>
  <si>
    <t>656,66</t>
  </si>
  <si>
    <t>823,74</t>
  </si>
  <si>
    <t>1.015,84</t>
  </si>
  <si>
    <t>457,33</t>
  </si>
  <si>
    <t>342,28</t>
  </si>
  <si>
    <t>413,89</t>
  </si>
  <si>
    <t>457,63</t>
  </si>
  <si>
    <t>484,70</t>
  </si>
  <si>
    <t>463,99</t>
  </si>
  <si>
    <t>417,77</t>
  </si>
  <si>
    <t>JANELA DE CORRER, ACO, COM BATENTE/REQUADRO DE 6 A 14 CM, SEM DIVISAO, PINT ANTICORROSIVA, PINT ACABAMENTO, COM VIDRO, SEM BANDEIRA, COM GRADE, 4 FLS, 100  X 120 CM (A X L)</t>
  </si>
  <si>
    <t>524,67</t>
  </si>
  <si>
    <t>635,44</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</si>
  <si>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</si>
  <si>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258,98</t>
  </si>
  <si>
    <t>539,55</t>
  </si>
  <si>
    <t>202,60</t>
  </si>
  <si>
    <t>6,30</t>
  </si>
  <si>
    <t>18,29</t>
  </si>
  <si>
    <t>3,12</t>
  </si>
  <si>
    <t>1,65</t>
  </si>
  <si>
    <t>10,01</t>
  </si>
  <si>
    <t>3,18</t>
  </si>
  <si>
    <t>JOELHO DE TRANSICAO, CPVC, SOLDAVEL, 90 GRAUS, 15 MM X 1/2", PARA AGUA QUENTE</t>
  </si>
  <si>
    <t>6,65</t>
  </si>
  <si>
    <t>JOELHO DE TRANSICAO, CPVC, SOLDAVEL, 90 GRAUS, 22 MM X 1/2", PARA AGUA QUENTE</t>
  </si>
  <si>
    <t>10,54</t>
  </si>
  <si>
    <t>13,47</t>
  </si>
  <si>
    <t>12,65</t>
  </si>
  <si>
    <t>31,48</t>
  </si>
  <si>
    <t>1,20</t>
  </si>
  <si>
    <t>1,30</t>
  </si>
  <si>
    <t>2,12</t>
  </si>
  <si>
    <t>6,70</t>
  </si>
  <si>
    <t>2,11</t>
  </si>
  <si>
    <t>3,28</t>
  </si>
  <si>
    <t>1,96</t>
  </si>
  <si>
    <t>5,72</t>
  </si>
  <si>
    <t>5,66</t>
  </si>
  <si>
    <t>34,04</t>
  </si>
  <si>
    <t>1,42</t>
  </si>
  <si>
    <t>6,32</t>
  </si>
  <si>
    <t>6,86</t>
  </si>
  <si>
    <t>15,40</t>
  </si>
  <si>
    <t>9,15</t>
  </si>
  <si>
    <t>5,31</t>
  </si>
  <si>
    <t>23,89</t>
  </si>
  <si>
    <t>6,09</t>
  </si>
  <si>
    <t>14,48</t>
  </si>
  <si>
    <t>2,61</t>
  </si>
  <si>
    <t>17,03</t>
  </si>
  <si>
    <t>55,92</t>
  </si>
  <si>
    <t>10,52</t>
  </si>
  <si>
    <t>7,70</t>
  </si>
  <si>
    <t>54,47</t>
  </si>
  <si>
    <t>JUNCAO DUPLA, PVC SOLDAVEL, DN 75 X 75 X 75 MM , SERIE NORMAL PARA ESGOTO PREDIAL</t>
  </si>
  <si>
    <t>9,17</t>
  </si>
  <si>
    <t>23,61</t>
  </si>
  <si>
    <t>8,67</t>
  </si>
  <si>
    <t>43,90</t>
  </si>
  <si>
    <t>42,25</t>
  </si>
  <si>
    <t>10,74</t>
  </si>
  <si>
    <t>8,25</t>
  </si>
  <si>
    <t>92,81</t>
  </si>
  <si>
    <t>78,50</t>
  </si>
  <si>
    <t>116,80</t>
  </si>
  <si>
    <t>439,58</t>
  </si>
  <si>
    <t>363,67</t>
  </si>
  <si>
    <t>33,75</t>
  </si>
  <si>
    <t>31,96</t>
  </si>
  <si>
    <t>KIT PORTA PRONTA DE MADEIRA, FOLHA MEDIA (NBR 15930) DE 90 X 210 CM, E = 35 MM, NUCLEO SARRAFEADO, ESTRUTURA USINADA PARA FECHADURA, CAPA LISA EM HDF, ACABAMENTO EM PRIMER PARA PINTURA (INCLUI MARCO, ALIZARES E DOBRADICAS)</t>
  </si>
  <si>
    <t>23,97</t>
  </si>
  <si>
    <t>27,63</t>
  </si>
  <si>
    <t>28,97</t>
  </si>
  <si>
    <t>33,43</t>
  </si>
  <si>
    <t>0,64</t>
  </si>
  <si>
    <t>11,61</t>
  </si>
  <si>
    <t>6,21</t>
  </si>
  <si>
    <t>8,08</t>
  </si>
  <si>
    <t>52,87</t>
  </si>
  <si>
    <t>34,97</t>
  </si>
  <si>
    <t>29,81</t>
  </si>
  <si>
    <t>35,49</t>
  </si>
  <si>
    <t>47,84</t>
  </si>
  <si>
    <t>70.000,00</t>
  </si>
  <si>
    <t>59.441,80</t>
  </si>
  <si>
    <t>99.513,06</t>
  </si>
  <si>
    <t>168.889,54</t>
  </si>
  <si>
    <t>18,15</t>
  </si>
  <si>
    <t>1,26</t>
  </si>
  <si>
    <t>LOCACAO DE ANDAIME METALICO TUBULAR DE ENCAIXE, TIPO DE TORRE, COM LARGURA DE 1 ATE 1,5 M E ALTURA DE *1,00* M</t>
  </si>
  <si>
    <t xml:space="preserve">M/MES </t>
  </si>
  <si>
    <t>10,00</t>
  </si>
  <si>
    <t>LOCACAO DE ANDAIME SUSPENSO OU BALANCIM MANUAL, CAPACIDADE DE CARGA TOTAL DE APROXIMADAMENTE 250 KG/M2, PLATAFORMA DE 1,50 M X 0,80 M (C X L), CABO DE 45 M</t>
  </si>
  <si>
    <t>LOCACAO DE APRUMADOR METALICO DE PILAR, COM ALTURA E ANGULO REGULAVEIS, EXTENSAO DE *1,50* A *2,80* M</t>
  </si>
  <si>
    <t>LOCACAO DE BOMBA MANUAL PARA TESTE HIDROSTATICO ATE 30 BAR</t>
  </si>
  <si>
    <t>2,45</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</si>
  <si>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</si>
  <si>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</si>
  <si>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</si>
  <si>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</si>
  <si>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</si>
  <si>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</si>
  <si>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1,89</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</si>
  <si>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</si>
  <si>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2,70</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</si>
  <si>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</si>
  <si>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</si>
  <si>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</si>
  <si>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</si>
  <si>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</si>
  <si>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</si>
  <si>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</si>
  <si>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</si>
  <si>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45,99</t>
  </si>
  <si>
    <t>LOCACAO DE ESCORA METALICA TELESCOPICA, COM ALTURA REGULAVEL DE *1,80* A *3,20* M, COM CAPACIDADE DE CARGA DE NO MINIMO 1000 KGF (10 KN), INCLUSO TRIPE E FORCADO</t>
  </si>
  <si>
    <t>LOCACAO DE FORMA PLASTICA PARA LAJE NERVURADA, DIMENSOES *60* X *60* X *16* CM</t>
  </si>
  <si>
    <t>6,60</t>
  </si>
  <si>
    <t>LOCACAO DE GRUPO GERADOR *80 A 125* KVA, MOTOR DIESEL, REBOCAVEL, ACIONAMENTO MANUAL</t>
  </si>
  <si>
    <t>16,55</t>
  </si>
  <si>
    <t>LOCACAO DE GRUPO GERADOR ACIMA DE * 125 ATE 180* KVA, MOTOR DIESEL, REBOCAVEL, ACIONAMENTO MANUAL</t>
  </si>
  <si>
    <t>19,80</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</si>
  <si>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</si>
  <si>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</si>
  <si>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</si>
  <si>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</si>
  <si>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</si>
  <si>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</si>
  <si>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</si>
  <si>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</si>
  <si>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1,40</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</si>
  <si>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</si>
  <si>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</si>
  <si>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</si>
  <si>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348,84</t>
  </si>
  <si>
    <t>LOCACAO DE VIGA SANDUICHE METALICA VAZADA PARA TRAVAMENTO DE PILARES, ALTURA DE *8* CM, LARGURA DE *6* CM E EXTENSAO DE 2 M</t>
  </si>
  <si>
    <t>39,10</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</si>
  <si>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</si>
  <si>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</si>
  <si>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</si>
  <si>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</si>
  <si>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</si>
  <si>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</si>
  <si>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</si>
  <si>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32,63</t>
  </si>
  <si>
    <t>LUMINARIA DE SOBREPOR EM CHAPA DE ACO PARA 1 LAMPADA FLUORESCENTE DE *18* W, PERFIL COMERCIAL (NAO INCLUI REATOR E LAMPADA)</t>
  </si>
  <si>
    <t>8,39</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</si>
  <si>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</si>
  <si>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</si>
  <si>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</si>
  <si>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45,22</t>
  </si>
  <si>
    <t>LUMINARIA DE SOBREPOR EM CHAPA DE ACO PARA 2 LAMPADAS FLUORESCENTES DE *18* W, PERFIL COMERCIAL (NAO INCLUI REATOR E LAMPADAS)</t>
  </si>
  <si>
    <t>14,62</t>
  </si>
  <si>
    <t>LUMINARIA DE SOBREPOR EM CHAPA DE ACO PARA 2 LAMPADAS FLUORESCENTES DE *36* W, ALETADA, COMPLETA (LAMPADAS E REATOR INCLUSOS)</t>
  </si>
  <si>
    <t>LUMINARIA DE SOBREPOR EM CHAPA DE ACO PARA 2 LAMPADAS FLUORESCENTES DE *36* W, PERFIL COMERCIAL (NAO INCLUI REATOR E LAMPADAS)</t>
  </si>
  <si>
    <t>19,14</t>
  </si>
  <si>
    <t>LUMINARIA DE TETO PLAFON/PLAFONIER EM PLASTICO COM BASE E27, POTENCIA MAXIMA 60 W (NAO INCLUI LAMPADA)</t>
  </si>
  <si>
    <t>LUMINARIA HERMETICA IP-65 PARA 2 DUAS LAMPADAS DE 14/16/18/20 W (NAO INCLUI REATOR E LAMPADAS)</t>
  </si>
  <si>
    <t>LUMINARIA HERMETICA IP-65 PARA 2 DUAS LAMPADAS DE 28/32/36/40 W (NAO INCLUI REATOR E LAMPADAS)</t>
  </si>
  <si>
    <t>99,87</t>
  </si>
  <si>
    <t>LUMINARIA LED PLAFON REDONDO DE SOBREPOR BIVOLT 12/13 W,  D = *17* CM</t>
  </si>
  <si>
    <t>LUMINARIA LED REFLETOR RETANGULAR BIVOLT, LUZ BRANCA, 10 W</t>
  </si>
  <si>
    <t>62,66</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</si>
  <si>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</si>
  <si>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</si>
  <si>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</si>
  <si>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</si>
  <si>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33,53</t>
  </si>
  <si>
    <t>LUMINARIA SPOT DE SOBREPOR EM ALUMINIO COM ALETA PLASTICA PARA 1 LAMPADA, BASE E27, POTENCIA MAXIMA 40/60 W (NAO INCLUI LAMPADA)</t>
  </si>
  <si>
    <t>LUMINARIA SPOT DE SOBREPOR EM ALUMINIO COM ALETA PLASTICA PARA 2 LAMPADAS, BASE E27, POTENCIA MAXIMA 40/60 W (NAO INCLUI LAMPADA)</t>
  </si>
  <si>
    <t>35,65</t>
  </si>
  <si>
    <t>LUMINARIA TIPO TARTARUGA PARA AREA EXTERNA EM ALUMINIO, COM GRADE, PARA 1 LAMPADA, BASE E27, POTENCIA MAXIMA 40/60 W (NAO INCLUI LAMPADA)</t>
  </si>
  <si>
    <t>1,73</t>
  </si>
  <si>
    <t>3,53</t>
  </si>
  <si>
    <t>7,24</t>
  </si>
  <si>
    <t>9,95</t>
  </si>
  <si>
    <t>20,17</t>
  </si>
  <si>
    <t>5,58</t>
  </si>
  <si>
    <t>12,33</t>
  </si>
  <si>
    <t>25,54</t>
  </si>
  <si>
    <t>26,46</t>
  </si>
  <si>
    <t>15,80</t>
  </si>
  <si>
    <t>21,24</t>
  </si>
  <si>
    <t>28,30</t>
  </si>
  <si>
    <t>26,85</t>
  </si>
  <si>
    <t>20,42</t>
  </si>
  <si>
    <t>17,98</t>
  </si>
  <si>
    <t>62,72</t>
  </si>
  <si>
    <t>10,15</t>
  </si>
  <si>
    <t>11,87</t>
  </si>
  <si>
    <t>7,21</t>
  </si>
  <si>
    <t>13,87</t>
  </si>
  <si>
    <t>11,33</t>
  </si>
  <si>
    <t>8,15</t>
  </si>
  <si>
    <t>13,55</t>
  </si>
  <si>
    <t>12,15</t>
  </si>
  <si>
    <t>12,16</t>
  </si>
  <si>
    <t>8,01</t>
  </si>
  <si>
    <t>8,17</t>
  </si>
  <si>
    <t>5,79</t>
  </si>
  <si>
    <t>LUVA DE REDUCAO EM ACO CARBONO, COM ENCAIXE PARA SOLDA (SW), PRESSAO 3.000 LBS,  DN 20 X 15 MM (3/4 " X 1/2")</t>
  </si>
  <si>
    <t>7,60</t>
  </si>
  <si>
    <t>LUVA DE REDUCAO EM ACO CARBONO, COM ENCAIXE PARA SOLDA (SW), PRESSAO 3.000 LBS, DN 25 X 20 MM (1" X 3/4")</t>
  </si>
  <si>
    <t>10,61</t>
  </si>
  <si>
    <t>LUVA DE REDUCAO EM ACO CARBONO, COM ENCAIXE PARA SOLDA (SW), PRESSAO 3.000 LBS, DN 32 X 25 MM (1 1/4"  X 1")</t>
  </si>
  <si>
    <t>LUVA DE REDUCAO EM ACO CARBONO, COM ENCAIXE PARA SOLDA (SW), PRESSAO 3.000 LBS, DN 40  X 32 MM (1 1/2" X 1 1/4")</t>
  </si>
  <si>
    <t>LUVA DE REDUCAO EM ACO CARBONO, COM ENCAIXE PARA SOLDA (SW), PRESSAO 3.000 LBS, DN 50 X 40 MM (2" X 1 1/2")</t>
  </si>
  <si>
    <t>56,17</t>
  </si>
  <si>
    <t>LUVA DE REDUCAO EM ACO CARBONO, COM ENCAIXE PARA SOLDA (SW), PRESSAO 3.000 LBS, DN 60 X 50 MM (2 1/2" X 2")</t>
  </si>
  <si>
    <t>LUVA DE REDUCAO EM ACO CARBONO, COM ENCAIXE PARA SOLDA (SW), PRESSAO 3.000 LBS, DN 80 X 65 MM (3" X 2 1/2")</t>
  </si>
  <si>
    <t>2,77</t>
  </si>
  <si>
    <t>1,99</t>
  </si>
  <si>
    <t>8,28</t>
  </si>
  <si>
    <t>LUVA EM ACO CARBONO, SOLDAVEL, PRESSAO 3.000 LBS, DN 15 MM (1/2")</t>
  </si>
  <si>
    <t>LUVA EM ACO CARBONO, SOLDAVEL, PRESSAO 3.000 LBS, DN 20 MM (3/4")</t>
  </si>
  <si>
    <t>LUVA EM ACO CARBONO, SOLDAVEL, PRESSAO 3.000 LBS, DN 25 MM (1")</t>
  </si>
  <si>
    <t>14,24</t>
  </si>
  <si>
    <t>LUVA EM ACO CARBONO, SOLDAVEL, PRESSAO 3.000 LBS, DN 32 MM (1 1/4")</t>
  </si>
  <si>
    <t>LUVA EM ACO CARBONO, SOLDAVEL, PRESSAO 3.000 LBS, DN 40 MM (1 1/2")</t>
  </si>
  <si>
    <t>LUVA EM ACO CARBONO, SOLDAVEL, PRESSAO 3.000 LBS, DN 50 MM (2")</t>
  </si>
  <si>
    <t>43,78</t>
  </si>
  <si>
    <t>LUVA EM ACO CARBONO, SOLDAVEL, PRESSAO 3.000 LBS, DN 65 MM (2 1/2")</t>
  </si>
  <si>
    <t>LUVA EM ACO CARBONO, SOLDAVEL, PRESSAO 3.000 LBS, DN 80 MM (3")</t>
  </si>
  <si>
    <t>2,48</t>
  </si>
  <si>
    <t>1,16</t>
  </si>
  <si>
    <t>8,00</t>
  </si>
  <si>
    <t>0,83</t>
  </si>
  <si>
    <t>18,88</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</si>
  <si>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</si>
  <si>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</si>
  <si>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</si>
  <si>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</si>
  <si>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</si>
  <si>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</si>
  <si>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</si>
  <si>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</si>
  <si>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</si>
  <si>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12,39</t>
  </si>
  <si>
    <t>19,11</t>
  </si>
  <si>
    <t>3,43</t>
  </si>
  <si>
    <t>18,07</t>
  </si>
  <si>
    <t>5,70</t>
  </si>
  <si>
    <t>11,50</t>
  </si>
  <si>
    <t>9,81</t>
  </si>
  <si>
    <t>12,41</t>
  </si>
  <si>
    <t>8,60</t>
  </si>
  <si>
    <t>4,03</t>
  </si>
  <si>
    <t>4,30</t>
  </si>
  <si>
    <t>5,38</t>
  </si>
  <si>
    <t>1,13</t>
  </si>
  <si>
    <t>13,66</t>
  </si>
  <si>
    <t>1.558,56</t>
  </si>
  <si>
    <t>35,76</t>
  </si>
  <si>
    <t>6,89</t>
  </si>
  <si>
    <t>123,25</t>
  </si>
  <si>
    <t>7,42</t>
  </si>
  <si>
    <t>23,12</t>
  </si>
  <si>
    <t>5,11</t>
  </si>
  <si>
    <t>7,13</t>
  </si>
  <si>
    <t>1,44</t>
  </si>
  <si>
    <t>1,63</t>
  </si>
  <si>
    <t>4,95</t>
  </si>
  <si>
    <t>12,23</t>
  </si>
  <si>
    <t>9,58</t>
  </si>
  <si>
    <t>11,53</t>
  </si>
  <si>
    <t>19,27</t>
  </si>
  <si>
    <t>47,57</t>
  </si>
  <si>
    <t>1.669,87</t>
  </si>
  <si>
    <t>1.850,00</t>
  </si>
  <si>
    <t>21,82</t>
  </si>
  <si>
    <t>MANGUEIRA CRISTAL TRANCADA, PVC COM REFORCO, COM PRESSAO DE TRABALHO (PT) 250 LBS/POL2, DE 3/4" X *2,8* MM</t>
  </si>
  <si>
    <t>4,13</t>
  </si>
  <si>
    <t>MANGUEIRA PARA GAS - GLP, DIAMETRO DE 3/8", COMPRIMENTO DE 1M</t>
  </si>
  <si>
    <t>5,99</t>
  </si>
  <si>
    <t>MANILHA RETA PESADA PADRAO "D", CORPO EM ACO CARBONO 1045 E PINO REFORCADO EM ACO ALLOY, GALVANIZADO, ROSCADO, DIAMETRO 1/2" (COLETADO CAIXA)</t>
  </si>
  <si>
    <t>360.000,00</t>
  </si>
  <si>
    <t>MANOMETRO COM CAIXA EM ACO PINTADO, ESCALA *10* KGF/CM2 (*10* BAR), DIAMETRO NOMINAL DE *63* MM, CONEXAO DE 1/4"</t>
  </si>
  <si>
    <t>73,15</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</si>
  <si>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</si>
  <si>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</si>
  <si>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</si>
  <si>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</si>
  <si>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</si>
  <si>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</si>
  <si>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</si>
  <si>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</si>
  <si>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23,95</t>
  </si>
  <si>
    <t>MANTA DE POLIETILENO EXPANDIDO (PEBD) ANTICHAMAS, E = 8 MM</t>
  </si>
  <si>
    <t>6,14</t>
  </si>
  <si>
    <t>MANTA DE POLIETILENO EXPANDIDO (PEBD), E = 5 MM</t>
  </si>
  <si>
    <t>MANTA DE POLIETILENO EXPANDIDO COM 1 FACE METALIZADA PARA SUBCOBERTURA, E = *5* MM</t>
  </si>
  <si>
    <t>MANTA GEOTEXTIL TECIDO DE LAMINETES DE POLIPROPILENO, RESISTENCIA A TRACAO = *25* KN/M</t>
  </si>
  <si>
    <t>7,89</t>
  </si>
  <si>
    <t>7,86</t>
  </si>
  <si>
    <t>12,60</t>
  </si>
  <si>
    <t>15,75</t>
  </si>
  <si>
    <t>31,63</t>
  </si>
  <si>
    <t>39,28</t>
  </si>
  <si>
    <t>8,76</t>
  </si>
  <si>
    <t>12,38</t>
  </si>
  <si>
    <t>14,03</t>
  </si>
  <si>
    <t>17,22</t>
  </si>
  <si>
    <t>34,46</t>
  </si>
  <si>
    <t>42,98</t>
  </si>
  <si>
    <t>444.393,80</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</si>
  <si>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</si>
  <si>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</si>
  <si>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14,93</t>
  </si>
  <si>
    <t>19,43</t>
  </si>
  <si>
    <t>116,30</t>
  </si>
  <si>
    <t>74,85</t>
  </si>
  <si>
    <t>MASSA PARA TEXTURA RUSTICA DE BASE ACRILICA, COR BRANCA, USO INTERNO E EXTERNO</t>
  </si>
  <si>
    <t>4,36</t>
  </si>
  <si>
    <t>80,66</t>
  </si>
  <si>
    <t>729,84</t>
  </si>
  <si>
    <t>744,62</t>
  </si>
  <si>
    <t>3,02</t>
  </si>
  <si>
    <t>0,93</t>
  </si>
  <si>
    <t>1,18</t>
  </si>
  <si>
    <t>13,20</t>
  </si>
  <si>
    <t>5,71</t>
  </si>
  <si>
    <t>52,14</t>
  </si>
  <si>
    <t>6.741,06</t>
  </si>
  <si>
    <t>7.129,80</t>
  </si>
  <si>
    <t>8.483,51</t>
  </si>
  <si>
    <t>33.742,73</t>
  </si>
  <si>
    <t>MISTURADOR MANUAL DE TINTAS PARA FURADEIRA, HASTE METALICA *60* CM, COM HELICE  (MEXEDOR DE TINTA)</t>
  </si>
  <si>
    <t>27,60</t>
  </si>
  <si>
    <t>25,37</t>
  </si>
  <si>
    <t>MOTONIVELADORA POTENCIA BASICA LIQUIDA (PRIMEIRA MARCHA) 171 HP, PESO BRUTO 14768 KG, LARGURA DA LAMINA DE 3,7 M</t>
  </si>
  <si>
    <t>MOTONIVELADORA POTENCIA BASICA LIQUIDA (PRIMEIRA MARCHA) 186 HP, PESO BRUTO 15785 KG, LARGURA DA LAMINA DE 4,3 M</t>
  </si>
  <si>
    <t>16,37</t>
  </si>
  <si>
    <t>19,40</t>
  </si>
  <si>
    <t>1.852,42</t>
  </si>
  <si>
    <t>40,96</t>
  </si>
  <si>
    <t>34,48</t>
  </si>
  <si>
    <t>21,37</t>
  </si>
  <si>
    <t>82,75</t>
  </si>
  <si>
    <t>25,51</t>
  </si>
  <si>
    <t>51,72</t>
  </si>
  <si>
    <t>3,78</t>
  </si>
  <si>
    <t>0,48</t>
  </si>
  <si>
    <t>10,29</t>
  </si>
  <si>
    <t>3,41</t>
  </si>
  <si>
    <t>14,10</t>
  </si>
  <si>
    <t>8,51</t>
  </si>
  <si>
    <t>5,42</t>
  </si>
  <si>
    <t>NIPLE SEXTAVADO EM ACO PRETO, COM ROSCA BSP, PRESSAO 3.000 LBS, DN 15 MM (1/2")</t>
  </si>
  <si>
    <t>NIPLE SEXTAVADO EM ACO PRETO, COM ROSCA BSP, PRESSAO 3.000 LBS, DN 20 MM (3/4")</t>
  </si>
  <si>
    <t>NIPLE SEXTAVADO EM ACO PRETO, COM ROSCA BSP, PRESSAO 3.000 LBS, DN 25 MM (1")</t>
  </si>
  <si>
    <t>15,21</t>
  </si>
  <si>
    <t>NIPLE SEXTAVADO EM ACO PRETO, COM ROSCA BSP, PRESSAO 3.000 LBS, DN 32 MM (1 1/4")</t>
  </si>
  <si>
    <t>NIPLE SEXTAVADO EM ACO PRETO, COM ROSCA BSP, PRESSAO 3.000 LBS, DN 40 MM (1 1/2")</t>
  </si>
  <si>
    <t>34,03</t>
  </si>
  <si>
    <t>NIPLE SEXTAVADO EM ACO PRETO, COM ROSCA BSP, PRESSAO 3.000 LBS, DN 50 MM (2")</t>
  </si>
  <si>
    <t>NIPLE SEXTAVADO EM ACO PRETO, COM ROSCA BSP, PRESSAO 3.000 LBS, DN 65 MM (2 1/2")</t>
  </si>
  <si>
    <t>16,15</t>
  </si>
  <si>
    <t>2,14</t>
  </si>
  <si>
    <t>5,82</t>
  </si>
  <si>
    <t>4,25</t>
  </si>
  <si>
    <t>12,52</t>
  </si>
  <si>
    <t>12,14</t>
  </si>
  <si>
    <t>19,42</t>
  </si>
  <si>
    <t>11,21</t>
  </si>
  <si>
    <t>11,28</t>
  </si>
  <si>
    <t>18,51</t>
  </si>
  <si>
    <t>PA CARREGADEIRA SOBRE RODAS, POTENCIA BRUTA *127* CV, CAPACIDADE DA CACAMBA DE 2,0 A 2,4 M3, PESO OPERACIONAL DE 10330 KG</t>
  </si>
  <si>
    <t>6,88</t>
  </si>
  <si>
    <t>PAPEL KRAFT BETUMADO</t>
  </si>
  <si>
    <t>40,63</t>
  </si>
  <si>
    <t>0,02</t>
  </si>
  <si>
    <t>0,21</t>
  </si>
  <si>
    <t>0,07</t>
  </si>
  <si>
    <t>0,09</t>
  </si>
  <si>
    <t>PARAFUSO FRANCES METRICO ZINCADO, DIAMETRO 12 MM, COMPRIMENTO 140MM, COM PORCA SEXTAVADA E ARRUELA DE PRESSAO MEDIA</t>
  </si>
  <si>
    <t>9,57</t>
  </si>
  <si>
    <t>6,42</t>
  </si>
  <si>
    <t>2,16</t>
  </si>
  <si>
    <t>6,31</t>
  </si>
  <si>
    <t>9,38</t>
  </si>
  <si>
    <t>12,40</t>
  </si>
  <si>
    <t>PARAFUSO NIQUELADO 3 1/2" COM ACABAMENTO CROMADO PARA FIXAR PECA SANITARIA, INCLUI PORCA CEGA, ARRUELA E BUCHA DE NYLON TAMANHO S-8</t>
  </si>
  <si>
    <t>7,78</t>
  </si>
  <si>
    <t>0,73</t>
  </si>
  <si>
    <t>0,47</t>
  </si>
  <si>
    <t>0,84</t>
  </si>
  <si>
    <t>12,75</t>
  </si>
  <si>
    <t>1,91</t>
  </si>
  <si>
    <t>0,70</t>
  </si>
  <si>
    <t>0,31</t>
  </si>
  <si>
    <t>PARAFUSO ZINCADO, SEXTAVADO, GRAU 5, ROSCA INTEIRA, DIAMETRO 1 1/2", COMPRIMENTO 4"</t>
  </si>
  <si>
    <t>21,95</t>
  </si>
  <si>
    <t>PARAFUSO, ASTM A307 - GRAU A, SEXTAVADO, ZINCADO, DIAMETRO 3/8" (9,52 MM), COMPRIMENTO 1 " (25,4 MM)</t>
  </si>
  <si>
    <t>52,83</t>
  </si>
  <si>
    <t>PARAFUSO, AUTO ATARRACHANTE, CABECA CHATA, FENDA SIMPLES, 1/4 (6,35 MM) X 25 MM</t>
  </si>
  <si>
    <t>21,86</t>
  </si>
  <si>
    <t>PARAFUSO, COMUM, ASTM A307, SEXTAVADO, DIAMETRO 1/2" (12,7 MM), COMPRIMENTO 1" (25,4 MM)</t>
  </si>
  <si>
    <t>86,53</t>
  </si>
  <si>
    <t>87,42</t>
  </si>
  <si>
    <t xml:space="preserve">250G  </t>
  </si>
  <si>
    <t>124,27</t>
  </si>
  <si>
    <t>11,71</t>
  </si>
  <si>
    <t>2,43</t>
  </si>
  <si>
    <t>26,06</t>
  </si>
  <si>
    <t>25,19</t>
  </si>
  <si>
    <t>68,31</t>
  </si>
  <si>
    <t>74,69</t>
  </si>
  <si>
    <t>63,82</t>
  </si>
  <si>
    <t>65,59</t>
  </si>
  <si>
    <t>63,29</t>
  </si>
  <si>
    <t>61,16</t>
  </si>
  <si>
    <t>81,89</t>
  </si>
  <si>
    <t>56,73</t>
  </si>
  <si>
    <t>PEITORIL PRE-MOLDADO EM GRANILITE, MARMORITE OU GRANITINA, L = *15* CM</t>
  </si>
  <si>
    <t>7.893,68</t>
  </si>
  <si>
    <t>PERFIL "I" DE ACO LAMINADO, "I" 203  X  34,3</t>
  </si>
  <si>
    <t>5,93</t>
  </si>
  <si>
    <t>2,31</t>
  </si>
  <si>
    <t>1,37</t>
  </si>
  <si>
    <t>5,62</t>
  </si>
  <si>
    <t>179,08</t>
  </si>
  <si>
    <t>80,94</t>
  </si>
  <si>
    <t>3,05</t>
  </si>
  <si>
    <t>3,56</t>
  </si>
  <si>
    <t>PERFIL RODAPE DE IMPERMEABILIZACAO, FORMATO L, EM ACO ZINCADO, PARA ESTRUTURA DRYWALL, E = 0,5 MM, 220 X 3000 MM (H X C)</t>
  </si>
  <si>
    <t>9,29</t>
  </si>
  <si>
    <t>2,05</t>
  </si>
  <si>
    <t>7,40</t>
  </si>
  <si>
    <t>6,56</t>
  </si>
  <si>
    <t>PERFURATRIZ ROTATIVA SOBRE ESTEIRA, TORQUE MAXIMO 2500 KGM, POTENCIA 110 HP, MOTOR DIESEL  (COLETADO CAIXA)</t>
  </si>
  <si>
    <t>50,34</t>
  </si>
  <si>
    <t>43,29</t>
  </si>
  <si>
    <t>57,42</t>
  </si>
  <si>
    <t>35,42</t>
  </si>
  <si>
    <t>37,10</t>
  </si>
  <si>
    <t>16,74</t>
  </si>
  <si>
    <t>30,53</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</si>
  <si>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</si>
  <si>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</si>
  <si>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</si>
  <si>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</si>
  <si>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EPOXI AUTONIVELANTE, ESPESSURA *4* MM (INCLUSO EXECUCAO)</t>
  </si>
  <si>
    <t>PISO EPOXI MULTILAYER, ESPESSURA *2* MM (INCLUSO EXECUCAO)</t>
  </si>
  <si>
    <t>PISO FULGET (GRANITO LAVADO) EM PLACAS DE *40 X 40* CM (SEM COLOCACAO)</t>
  </si>
  <si>
    <t>111,60</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</si>
  <si>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</si>
  <si>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</si>
  <si>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</si>
  <si>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</si>
  <si>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</si>
  <si>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URETANO, VERSAO REVESTIMENTO AUTONIVELANTE, ESPESSURA VARIÁVEL DE 3 A 4 MM (INCLUSO EXECUCAO)</t>
  </si>
  <si>
    <t>PISO/ REVESTIMENTO EM GRANITO, POLIDO, TIPO ANDORINHA/ QUARTZ/ CASTELO/ CORUMBA OU OUTROS EQUIVALENTES DA REGIAO, FORMATO MAIOR OU IGUAL A 3025 CM2, E = *2* CM</t>
  </si>
  <si>
    <t>160,00</t>
  </si>
  <si>
    <t>32,57</t>
  </si>
  <si>
    <t>37,62</t>
  </si>
  <si>
    <t>48,59</t>
  </si>
  <si>
    <t>PLACA DE FIBRA MINERAL PARA FORRO, DE 1250 X 625 MM, E = 15 MM, BORDA RETA, COM PINTURA ANTIMOFO (NAO INCLUI PERFIS)</t>
  </si>
  <si>
    <t>28,40</t>
  </si>
  <si>
    <t>PLACA DE FIBRA MINERAL PARA FORRO, DE 625 X 625 MM, E = 15 MM, BORDA REBAIXADA PARA PERFIL 24 MM, COM PINTURA ANTIMOFO (NAO INCLUI PERFIS)</t>
  </si>
  <si>
    <t>PLACA DE FIBRA MINERAL PARA FORRO, DE 625 X 625 MM, E = 15 MM, BORDA RETA, COM PINTURA ANTIMOFO (NAO INCLUI PERFIS)</t>
  </si>
  <si>
    <t>14,90</t>
  </si>
  <si>
    <t>9,00</t>
  </si>
  <si>
    <t>35,43</t>
  </si>
  <si>
    <t>10,76</t>
  </si>
  <si>
    <t>20,82</t>
  </si>
  <si>
    <t>18,00</t>
  </si>
  <si>
    <t>33,56</t>
  </si>
  <si>
    <t>3,77</t>
  </si>
  <si>
    <t>6,46</t>
  </si>
  <si>
    <t>PLACA/PISO DE CONCRETO POROSO/ PAVIMENTO PERMEAVEL/BLOCO DRENANTE DE CONCRETO, 40 CM X 40 CM, E = 6 CM, COR NATURAL</t>
  </si>
  <si>
    <t>7,31</t>
  </si>
  <si>
    <t>25,20</t>
  </si>
  <si>
    <t>3,37</t>
  </si>
  <si>
    <t>6,18</t>
  </si>
  <si>
    <t>0,45</t>
  </si>
  <si>
    <t>18,02</t>
  </si>
  <si>
    <t>40,81</t>
  </si>
  <si>
    <t>1,05</t>
  </si>
  <si>
    <t>0,30</t>
  </si>
  <si>
    <t>55,84</t>
  </si>
  <si>
    <t>3,35</t>
  </si>
  <si>
    <t>8,37</t>
  </si>
  <si>
    <t>106,39</t>
  </si>
  <si>
    <t>7,49</t>
  </si>
  <si>
    <t>117,70</t>
  </si>
  <si>
    <t>150,25</t>
  </si>
  <si>
    <t>186,81</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</si>
  <si>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</si>
  <si>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</si>
  <si>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</si>
  <si>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</si>
  <si>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</si>
  <si>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82,81</t>
  </si>
  <si>
    <t>136,39</t>
  </si>
  <si>
    <t>165,62</t>
  </si>
  <si>
    <t>229,10</t>
  </si>
  <si>
    <t>32,91</t>
  </si>
  <si>
    <t>POSTE CONICO CONTINUO EM ACO GALVANIZADO, CURVO, BRACO SIMPLES, ENGASTADO,  H = 9 M, DIAMETRO INFERIOR = *135* MM</t>
  </si>
  <si>
    <t>POSTE CONICO CONTINUO EM ACO GALVANIZADO, CURVO, BRACO SIMPLES, FLANGEADO,  H = 9 M, DIAMETRO INFERIOR = *135* MM</t>
  </si>
  <si>
    <t>24,16</t>
  </si>
  <si>
    <t>34,12</t>
  </si>
  <si>
    <t>40,06</t>
  </si>
  <si>
    <t>10,98</t>
  </si>
  <si>
    <t>16,93</t>
  </si>
  <si>
    <t>15,66</t>
  </si>
  <si>
    <t>9,85</t>
  </si>
  <si>
    <t>9,48</t>
  </si>
  <si>
    <t>8,75</t>
  </si>
  <si>
    <t>8,96</t>
  </si>
  <si>
    <t>13,65</t>
  </si>
  <si>
    <t>43.861,36</t>
  </si>
  <si>
    <t>58.138,01</t>
  </si>
  <si>
    <t>348,77</t>
  </si>
  <si>
    <t>50,53</t>
  </si>
  <si>
    <t>3,06</t>
  </si>
  <si>
    <t>5,41</t>
  </si>
  <si>
    <t>8,79</t>
  </si>
  <si>
    <t>PROTETOR/PONTEIRA PLASTICA PARA PONTA DE VERGALHAO DE ATE 1", TIPO PROTETOR DE ESPERA</t>
  </si>
  <si>
    <t>19,90</t>
  </si>
  <si>
    <t>6,72</t>
  </si>
  <si>
    <t>6,93</t>
  </si>
  <si>
    <t>11,32</t>
  </si>
  <si>
    <t>214,41</t>
  </si>
  <si>
    <t>14,68</t>
  </si>
  <si>
    <t>20,19</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</si>
  <si>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</si>
  <si>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</si>
  <si>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</si>
  <si>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</si>
  <si>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</si>
  <si>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</si>
  <si>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</si>
  <si>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</si>
  <si>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</si>
  <si>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20,47</t>
  </si>
  <si>
    <t>QUADRO DE DISTRIBUICAO, SEM BARRAMENTO, EM PVC, DE SOBREPOR, PARA 16 DISJUNTORES DIN</t>
  </si>
  <si>
    <t>52,38</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</si>
  <si>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</si>
  <si>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</si>
  <si>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</si>
  <si>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</si>
  <si>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33,32</t>
  </si>
  <si>
    <t>32,62</t>
  </si>
  <si>
    <t>49,17</t>
  </si>
  <si>
    <t>60,52</t>
  </si>
  <si>
    <t>8,63</t>
  </si>
  <si>
    <t>REATOR ELETRONICO BIVOLT PARA 1 LAMPADA FLUORESCENTE DE 18/20 W</t>
  </si>
  <si>
    <t>13,42</t>
  </si>
  <si>
    <t>REATOR ELETRONICO BIVOLT PARA 1 LAMPADA FLUORESCENTE DE 36/40 W</t>
  </si>
  <si>
    <t>16,77</t>
  </si>
  <si>
    <t>REATOR ELETRONICO BIVOLT PARA 2 LAMPADAS FLUORESCENTES DE 14 W</t>
  </si>
  <si>
    <t>REATOR ELETRONICO BIVOLT PARA 2 LAMPADAS FLUORESCENTES DE 18/20 W</t>
  </si>
  <si>
    <t>17,62</t>
  </si>
  <si>
    <t>REATOR ELETRONICO BIVOLT PARA 2 LAMPADAS FLUORESCENTES DE 36/40 W</t>
  </si>
  <si>
    <t>18,22</t>
  </si>
  <si>
    <t>REATOR INTERNO/INTEGRADO PARA LAMPADA VAPOR METALICO 400 W, ALTO FATOR DE POTENCIA</t>
  </si>
  <si>
    <t>92,00</t>
  </si>
  <si>
    <t>59,20</t>
  </si>
  <si>
    <t>30,51</t>
  </si>
  <si>
    <t>50,00</t>
  </si>
  <si>
    <t>55,66</t>
  </si>
  <si>
    <t>80,49</t>
  </si>
  <si>
    <t>164,21</t>
  </si>
  <si>
    <t>302,99</t>
  </si>
  <si>
    <t>427,98</t>
  </si>
  <si>
    <t>545,84</t>
  </si>
  <si>
    <t>550,93</t>
  </si>
  <si>
    <t>13,09</t>
  </si>
  <si>
    <t>114,28</t>
  </si>
  <si>
    <t>34,17</t>
  </si>
  <si>
    <t>18,31</t>
  </si>
  <si>
    <t>21,88</t>
  </si>
  <si>
    <t>12,94</t>
  </si>
  <si>
    <t>14,51</t>
  </si>
  <si>
    <t>14,32</t>
  </si>
  <si>
    <t>9,77</t>
  </si>
  <si>
    <t>86,88</t>
  </si>
  <si>
    <t>68,59</t>
  </si>
  <si>
    <t>99,74</t>
  </si>
  <si>
    <t>REGISTRO OU VALVULA GLOBO ANGULAR EM LATAO, PARA HIDRANTES EM INSTALACAO PREDIAL DE INCENDIO, 45 GRAUS, DIAMETRO DE 2 1/2", COM VOLANTE, CLASSE DE PRESSAO DE ATE 200 PSI</t>
  </si>
  <si>
    <t>15,43</t>
  </si>
  <si>
    <t>26,62</t>
  </si>
  <si>
    <t>52,59</t>
  </si>
  <si>
    <t>3,44</t>
  </si>
  <si>
    <t>52,66</t>
  </si>
  <si>
    <t>RELE FOTOELETRICO INTERNO E EXTERNO BIVOLT 1000 W, DE CONECTOR, SEM BASE</t>
  </si>
  <si>
    <t>129,28</t>
  </si>
  <si>
    <t>REVESTIMENTO DE PAREDE EM GRANILITE, MARMORITE OU GRANITINA - ESP = 5 MM (INCLUSO EXECUCAO)</t>
  </si>
  <si>
    <t>REVESTIMENTO DE PAREDE EM GRANILITE, MARMORITE OU GRANITINA COLORIDO - ESP = 5 MM (INCLUSO EXECUCAO)</t>
  </si>
  <si>
    <t>18,65</t>
  </si>
  <si>
    <t>REVESTIMENTO PARA ESCADA EM GRANILITE, MARMORITE OU GRANITINA ESP = 8 MM (INCLUSO EXECUCAO)</t>
  </si>
  <si>
    <t>1,23</t>
  </si>
  <si>
    <t>1.890,50</t>
  </si>
  <si>
    <t>5.137,97</t>
  </si>
  <si>
    <t>5,27</t>
  </si>
  <si>
    <t>19,04</t>
  </si>
  <si>
    <t>RODAPE EM POLIESTIRENO, BRANCO, H = *5* CM, E = *1,5* CM</t>
  </si>
  <si>
    <t>RODAPE OU RODABANCADA EM GRANITO, POLIDO, TIPO ANDORINHA/ QUARTZ/ CASTELO/ CORUMBA OU OUTROS EQUIVALENTES DA REGIAO, H= 10 CM, E=  *2,0* CM</t>
  </si>
  <si>
    <t>26,95</t>
  </si>
  <si>
    <t>5,47</t>
  </si>
  <si>
    <t>9,16</t>
  </si>
  <si>
    <t>0,24</t>
  </si>
  <si>
    <t>15,61</t>
  </si>
  <si>
    <t>15,36</t>
  </si>
  <si>
    <t>42,00</t>
  </si>
  <si>
    <t>2,22</t>
  </si>
  <si>
    <t>3,65</t>
  </si>
  <si>
    <t>8,86</t>
  </si>
  <si>
    <t>3,94</t>
  </si>
  <si>
    <t>21,62</t>
  </si>
  <si>
    <t>16,63</t>
  </si>
  <si>
    <t xml:space="preserve">310ML </t>
  </si>
  <si>
    <t>56,79</t>
  </si>
  <si>
    <t>SELIM PVC, COM TRAVAS, JE, 90 GRAUS,  DN 125 X 100 MM OU 150 X 100 MM, PARA REDE COLETORA ESGOTO (NBR 10569)</t>
  </si>
  <si>
    <t>8,83</t>
  </si>
  <si>
    <t>73.438,32</t>
  </si>
  <si>
    <t>86.349,65</t>
  </si>
  <si>
    <t>66.777,06</t>
  </si>
  <si>
    <t>SENSOR DE PRESENCA BIVOLT COM FOTOCELULA PARA QUALQUER TIPO DE LAMPADA, POTENCIA MAXIMA *1000* W, USO EXTERNO</t>
  </si>
  <si>
    <t>32,49</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</si>
  <si>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</si>
  <si>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</si>
  <si>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</si>
  <si>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</si>
  <si>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23,72</t>
  </si>
  <si>
    <t>160,84</t>
  </si>
  <si>
    <t>162,81</t>
  </si>
  <si>
    <t>127,98</t>
  </si>
  <si>
    <t>135,54</t>
  </si>
  <si>
    <t>10,94</t>
  </si>
  <si>
    <t>10,95</t>
  </si>
  <si>
    <t>28,44</t>
  </si>
  <si>
    <t>1.201,92</t>
  </si>
  <si>
    <t>988,95</t>
  </si>
  <si>
    <t>8,43</t>
  </si>
  <si>
    <t>SOLDA ESTANHO/COBRE PARA CONEXOES DE COBRE, FIO 2,5 MM, CARRETEL 500 GR (SEM CHUMBO)</t>
  </si>
  <si>
    <t>15,28</t>
  </si>
  <si>
    <t>SOLEIRA EM GRANITO, POLIDO, TIPO ANDORINHA/ QUARTZ/ CASTELO/ CORUMBA OU OUTROS EQUIVALENTES DA REGIAO, L= *15* CM, E=  *2,0* CM</t>
  </si>
  <si>
    <t>28,43</t>
  </si>
  <si>
    <t>21,87</t>
  </si>
  <si>
    <t>29,95</t>
  </si>
  <si>
    <t>25,83</t>
  </si>
  <si>
    <t>204,34</t>
  </si>
  <si>
    <t>2,87</t>
  </si>
  <si>
    <t>47,31</t>
  </si>
  <si>
    <t>10,45</t>
  </si>
  <si>
    <t>12,83</t>
  </si>
  <si>
    <t>16,82</t>
  </si>
  <si>
    <t>11,42</t>
  </si>
  <si>
    <t>15,97</t>
  </si>
  <si>
    <t>53,25</t>
  </si>
  <si>
    <t>55,13</t>
  </si>
  <si>
    <t>TAMPAO / TERMINAL / PLUG, D = 1 1/4" , PARA DUTO CORRUGADO PEAD (CABEAMENTO SUBTERRANEO)</t>
  </si>
  <si>
    <t>9,79</t>
  </si>
  <si>
    <t>TAMPAO / TERMINAL / PLUG, D = 2" , PARA DUTO CORRUGADO PEAD (CABEAMENTO SUBTERRANEO)</t>
  </si>
  <si>
    <t>TAMPAO / TERMINAL / PLUG, D = 3" , PARA DUTO CORRUGADO PEAD (CABEAMENTO SUBTERRANEO)</t>
  </si>
  <si>
    <t>16,49</t>
  </si>
  <si>
    <t>TAMPAO / TERMINAL / PLUG, D = 4" , PARA DUTO CORRUGADO PEAD (CABEAMENTO SUBTERRANEO)</t>
  </si>
  <si>
    <t>20,23</t>
  </si>
  <si>
    <t>62,47</t>
  </si>
  <si>
    <t>83,80</t>
  </si>
  <si>
    <t>12,86</t>
  </si>
  <si>
    <t>7,55</t>
  </si>
  <si>
    <t>19,99</t>
  </si>
  <si>
    <t>40,11</t>
  </si>
  <si>
    <t>26,60</t>
  </si>
  <si>
    <t>26,34</t>
  </si>
  <si>
    <t>22,53</t>
  </si>
  <si>
    <t>82,32</t>
  </si>
  <si>
    <t>44,40</t>
  </si>
  <si>
    <t>69,76</t>
  </si>
  <si>
    <t>76,19</t>
  </si>
  <si>
    <t>38,56</t>
  </si>
  <si>
    <t>211,73</t>
  </si>
  <si>
    <t>374,27</t>
  </si>
  <si>
    <t>79,43</t>
  </si>
  <si>
    <t>29,93</t>
  </si>
  <si>
    <t>38,58</t>
  </si>
  <si>
    <t>111,90</t>
  </si>
  <si>
    <t>113,80</t>
  </si>
  <si>
    <t>172,48</t>
  </si>
  <si>
    <t>188,03</t>
  </si>
  <si>
    <t>190,98</t>
  </si>
  <si>
    <t>261,96</t>
  </si>
  <si>
    <t>88,82</t>
  </si>
  <si>
    <t>106,97</t>
  </si>
  <si>
    <t>7,04</t>
  </si>
  <si>
    <t>6,06</t>
  </si>
  <si>
    <t>8,92</t>
  </si>
  <si>
    <t>TE RANHURADO EM FERRO FUNDIDO, DN 50 (2")</t>
  </si>
  <si>
    <t>26,73</t>
  </si>
  <si>
    <t>TE RANHURADO EM FERRO FUNDIDO, DN 65 (2 1/2")</t>
  </si>
  <si>
    <t>39,00</t>
  </si>
  <si>
    <t>TE RANHURADO EM FERRO FUNDIDO, DN 80 (3")</t>
  </si>
  <si>
    <t>9,60</t>
  </si>
  <si>
    <t>9,88</t>
  </si>
  <si>
    <t>4,77</t>
  </si>
  <si>
    <t>5,90</t>
  </si>
  <si>
    <t>156,04</t>
  </si>
  <si>
    <t>TE 90 GRAUS EM ACO PRETO, SOLDAVEL, PRESSAO 3.000 LBS, DN 15 MM (1/2")</t>
  </si>
  <si>
    <t>19,52</t>
  </si>
  <si>
    <t>TE 90 GRAUS EM ACO PRETO, SOLDAVEL, PRESSAO 3.000 LBS, DN 20 MM (3/4")</t>
  </si>
  <si>
    <t>25,14</t>
  </si>
  <si>
    <t>TE 90 GRAUS EM ACO PRETO, SOLDAVEL, PRESSAO 3.000 LBS, DN 25 MM (1")</t>
  </si>
  <si>
    <t>39,50</t>
  </si>
  <si>
    <t>TE 90 GRAUS EM ACO PRETO, SOLDAVEL, PRESSAO 3.000 LBS, DN 32 MM (1 1/4")</t>
  </si>
  <si>
    <t>TE 90 GRAUS EM ACO PRETO, SOLDAVEL, PRESSAO 3.000 LBS, DN 40 MM (1 1/2")</t>
  </si>
  <si>
    <t>TE 90 GRAUS EM ACO PRETO, SOLDAVEL, PRESSAO 3.000 LBS, DN 50 MM (2")</t>
  </si>
  <si>
    <t>TE 90 GRAUS EM ACO PRETO, SOLDAVEL, PRESSAO 3.000 LBS, DN 65 MM (2 1/2")</t>
  </si>
  <si>
    <t>TE 90 GRAUS EM ACO PRETO, SOLDAVEL, PRESSAO 3.000 LBS, DN 80 MM (3")</t>
  </si>
  <si>
    <t>86,11</t>
  </si>
  <si>
    <t>18,50</t>
  </si>
  <si>
    <t>46,36</t>
  </si>
  <si>
    <t>37,66</t>
  </si>
  <si>
    <t>64,47</t>
  </si>
  <si>
    <t>106,25</t>
  </si>
  <si>
    <t>180,64</t>
  </si>
  <si>
    <t>689,32</t>
  </si>
  <si>
    <t>1.057,79</t>
  </si>
  <si>
    <t>1.169,65</t>
  </si>
  <si>
    <t>23,01</t>
  </si>
  <si>
    <t>8,72</t>
  </si>
  <si>
    <t>8,02</t>
  </si>
  <si>
    <t>7,85</t>
  </si>
  <si>
    <t>13,58</t>
  </si>
  <si>
    <t>8,98</t>
  </si>
  <si>
    <t>9,71</t>
  </si>
  <si>
    <t>14,33</t>
  </si>
  <si>
    <t>20,00</t>
  </si>
  <si>
    <t>30,07</t>
  </si>
  <si>
    <t>9,14</t>
  </si>
  <si>
    <t>9,05</t>
  </si>
  <si>
    <t>59,75</t>
  </si>
  <si>
    <t>69,61</t>
  </si>
  <si>
    <t>22,11</t>
  </si>
  <si>
    <t>13,24</t>
  </si>
  <si>
    <t>36,57</t>
  </si>
  <si>
    <t>58,23</t>
  </si>
  <si>
    <t>74,77</t>
  </si>
  <si>
    <t>67,50</t>
  </si>
  <si>
    <t>34,16</t>
  </si>
  <si>
    <t>0,75</t>
  </si>
  <si>
    <t>0,58</t>
  </si>
  <si>
    <t>3,00</t>
  </si>
  <si>
    <t>5,54</t>
  </si>
  <si>
    <t>6,51</t>
  </si>
  <si>
    <t>60,14</t>
  </si>
  <si>
    <t>12,45</t>
  </si>
  <si>
    <t>3,10</t>
  </si>
  <si>
    <t>7,74</t>
  </si>
  <si>
    <t>10,25</t>
  </si>
  <si>
    <t>10,44</t>
  </si>
  <si>
    <t>3,71</t>
  </si>
  <si>
    <t>292,33</t>
  </si>
  <si>
    <t>TIL DE PASSAGEM, EM PVC, JE, BBB, DN 150 X 150 MM, PARA REDE COLETORA DE ESGOTO NBR 10569</t>
  </si>
  <si>
    <t>550,27</t>
  </si>
  <si>
    <t>595,78</t>
  </si>
  <si>
    <t>769,17</t>
  </si>
  <si>
    <t>985,89</t>
  </si>
  <si>
    <t>20,49</t>
  </si>
  <si>
    <t>539,15</t>
  </si>
  <si>
    <t>1.660,57</t>
  </si>
  <si>
    <t>200,66</t>
  </si>
  <si>
    <t>887,28</t>
  </si>
  <si>
    <t>894,33</t>
  </si>
  <si>
    <t>1.020,59</t>
  </si>
  <si>
    <t>1.099,07</t>
  </si>
  <si>
    <t>12,31</t>
  </si>
  <si>
    <t>19,24</t>
  </si>
  <si>
    <t>10,79</t>
  </si>
  <si>
    <t>38,85</t>
  </si>
  <si>
    <t>58,22</t>
  </si>
  <si>
    <t>8,78</t>
  </si>
  <si>
    <t>82,42</t>
  </si>
  <si>
    <t>83,16</t>
  </si>
  <si>
    <t>TINTA EPOXI PREMIUM, BRANCA</t>
  </si>
  <si>
    <t>22,79</t>
  </si>
  <si>
    <t>11,05</t>
  </si>
  <si>
    <t>41,19</t>
  </si>
  <si>
    <t>9,91</t>
  </si>
  <si>
    <t>7,07</t>
  </si>
  <si>
    <t>TOMADAS (2 MODULOS) 2P+T 10A, 250V, CONJUNTO MONTADO PARA EMBUTIR 4" X 2" (PLACA + SUPORTE + MODULOS)</t>
  </si>
  <si>
    <t>12,62</t>
  </si>
  <si>
    <t>24,91</t>
  </si>
  <si>
    <t>57,75</t>
  </si>
  <si>
    <t>60,30</t>
  </si>
  <si>
    <t>9,41</t>
  </si>
  <si>
    <t>TORNEIRA METALICA DE BOIA CONVENCIONAL PARA CAIXA D'AGUA, 1.1/2", COM HASTE METALICA E BALAO PLASTICO</t>
  </si>
  <si>
    <t>46,11</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</si>
  <si>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</si>
  <si>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</si>
  <si>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</si>
  <si>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</si>
  <si>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</si>
  <si>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</si>
  <si>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</si>
  <si>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22,67</t>
  </si>
  <si>
    <t>TORNEIRA METALICA DE BOIA VAZAO TOTAL PARA CAIXA D'AGUA, 1", COM HASTE METALICA E BALAO PLASTICO</t>
  </si>
  <si>
    <t>30,88</t>
  </si>
  <si>
    <t>TORNEIRA METALICA DE BOIA VAZAO TOTAL PARA CAIXA D'AGUA, 3/4", COM HASTE METALICA E BALAO PLASTICO</t>
  </si>
  <si>
    <t>11,68</t>
  </si>
  <si>
    <t>31,83</t>
  </si>
  <si>
    <t>0,49</t>
  </si>
  <si>
    <t>91,97</t>
  </si>
  <si>
    <t>9,64</t>
  </si>
  <si>
    <t>6,54</t>
  </si>
  <si>
    <t>1,06</t>
  </si>
  <si>
    <t>TUBO ACO GALVANIZADO COM COSTURA, CLASSE LEVE, DN 100 MM ( 4"),  E = 3,75 MM,  *10,55* KG/M (NBR 5580)</t>
  </si>
  <si>
    <t>77,56</t>
  </si>
  <si>
    <t>9,06</t>
  </si>
  <si>
    <t>15,84</t>
  </si>
  <si>
    <t>TUBO ACO GALVANIZADO COM COSTURA, CLASSE LEVE, DN 32 MM ( 1 1/4"),  E = 2,65 MM,  *2,71* KG/M (NBR 5580)</t>
  </si>
  <si>
    <t>TUBO ACO GALVANIZADO COM COSTURA, CLASSE LEVE, DN 40 MM ( 1 1/2"),  E = 3,00 MM,  *3,48* KG/M (NBR 5580)</t>
  </si>
  <si>
    <t>33,29</t>
  </si>
  <si>
    <t>46,58</t>
  </si>
  <si>
    <t>53,51</t>
  </si>
  <si>
    <t>21,98</t>
  </si>
  <si>
    <t>17,43</t>
  </si>
  <si>
    <t>45,70</t>
  </si>
  <si>
    <t>11,74</t>
  </si>
  <si>
    <t>61,50</t>
  </si>
  <si>
    <t>84,69</t>
  </si>
  <si>
    <t>126,80</t>
  </si>
  <si>
    <t>137,52</t>
  </si>
  <si>
    <t>48,02</t>
  </si>
  <si>
    <t>21,35</t>
  </si>
  <si>
    <t>TUBO COLETOR DE ESGOTO PVC, JEI, DN 100 MM (NBR  7362)</t>
  </si>
  <si>
    <t>15,70</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</si>
  <si>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</si>
  <si>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</si>
  <si>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</si>
  <si>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</si>
  <si>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</si>
  <si>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</si>
  <si>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43,33</t>
  </si>
  <si>
    <t>80,00</t>
  </si>
  <si>
    <t>76,77</t>
  </si>
  <si>
    <t>71,19</t>
  </si>
  <si>
    <t>TUBO CORRUGADO PEAD, PAREDE DUPLA, INTERNA LISA, JEI, DN/DI *1000* MM, PARA SANEAMENTO</t>
  </si>
  <si>
    <t>TUBO CORRUGADO PEAD, PAREDE DUPLA, INTERNA LISA, JEI, DN/DI 1200 MM, PARA SANEAMENTO</t>
  </si>
  <si>
    <t>TUBO CORRUGADO PEAD, PAREDE DUPLA, INTERNA LISA, JEI, DN/DI 300 MM, PARA SANEAMENTO</t>
  </si>
  <si>
    <t>TUBO CORRUGADO PEAD, PAREDE DUPLA, INTERNA LISA, JEI, DN/DI 600 MM, PARA SANEAMENTO</t>
  </si>
  <si>
    <t>27,52</t>
  </si>
  <si>
    <t>22,22</t>
  </si>
  <si>
    <t>37,71</t>
  </si>
  <si>
    <t>57,49</t>
  </si>
  <si>
    <t>24,01</t>
  </si>
  <si>
    <t>15,51</t>
  </si>
  <si>
    <t>20,43</t>
  </si>
  <si>
    <t>6,68</t>
  </si>
  <si>
    <t>TUBO DE COBRE FLEXIVEL, D = 3/4 ", E = 0,79 MM, PARA AR-CONDICIONADO/ INSTALACOES GAS RESIDENCIAIS E COMERCIAIS</t>
  </si>
  <si>
    <t>30,74</t>
  </si>
  <si>
    <t>TUBO DE COBRE FLEXIVEL, D = 5/8 ", E = 0,79 MM, PARA AR-CONDICIONADO/ INSTALACOES GAS RESIDENCIAIS E COMERCIAIS</t>
  </si>
  <si>
    <t>127,80</t>
  </si>
  <si>
    <t>TUBO DE CONCRETO SIMPLES POROSO, MACHO/FEMEA, DN 300 MM</t>
  </si>
  <si>
    <t>26,03</t>
  </si>
  <si>
    <t>52,88</t>
  </si>
  <si>
    <t>66,35</t>
  </si>
  <si>
    <t>32,54</t>
  </si>
  <si>
    <t>62,03</t>
  </si>
  <si>
    <t>6,00</t>
  </si>
  <si>
    <t>2.987,30</t>
  </si>
  <si>
    <t>73,21</t>
  </si>
  <si>
    <t>5.239,28</t>
  </si>
  <si>
    <t>7.149,20</t>
  </si>
  <si>
    <t>157,15</t>
  </si>
  <si>
    <t>6.781,87</t>
  </si>
  <si>
    <t>2.709,46</t>
  </si>
  <si>
    <t>244,98</t>
  </si>
  <si>
    <t>600,28</t>
  </si>
  <si>
    <t>966,83</t>
  </si>
  <si>
    <t>15,59</t>
  </si>
  <si>
    <t>1.697,41</t>
  </si>
  <si>
    <t>2.524,52</t>
  </si>
  <si>
    <t>1.265,98</t>
  </si>
  <si>
    <t>34,88</t>
  </si>
  <si>
    <t>1.651,68</t>
  </si>
  <si>
    <t>12,98</t>
  </si>
  <si>
    <t>65,09</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</si>
  <si>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</si>
  <si>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</si>
  <si>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</si>
  <si>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</si>
  <si>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18,49</t>
  </si>
  <si>
    <t>5,21</t>
  </si>
  <si>
    <t>3,25</t>
  </si>
  <si>
    <t>90,00</t>
  </si>
  <si>
    <t>67,48</t>
  </si>
  <si>
    <t>25,97</t>
  </si>
  <si>
    <t>13,50</t>
  </si>
  <si>
    <t>7,09</t>
  </si>
  <si>
    <t>11,99</t>
  </si>
  <si>
    <t>20,58</t>
  </si>
  <si>
    <t>7,57</t>
  </si>
  <si>
    <t>23,34</t>
  </si>
  <si>
    <t>18,76</t>
  </si>
  <si>
    <t>5,33</t>
  </si>
  <si>
    <t>TUBO 26" EM CHAPA PRETA, E= 3/16", 147 KG/6 M</t>
  </si>
  <si>
    <t>TUBO 30" EM CHAPA PRETA, E= 1/4", 175 KG/6 M</t>
  </si>
  <si>
    <t>TUBO 30" EM CHAPA PRETA, E= 3/8", 177 KG/6 M</t>
  </si>
  <si>
    <t>33,66</t>
  </si>
  <si>
    <t>56,42</t>
  </si>
  <si>
    <t>157,85</t>
  </si>
  <si>
    <t>8,29</t>
  </si>
  <si>
    <t>4,91</t>
  </si>
  <si>
    <t>53,80</t>
  </si>
  <si>
    <t>20,38</t>
  </si>
  <si>
    <t>110,60</t>
  </si>
  <si>
    <t>140,12</t>
  </si>
  <si>
    <t>354,86</t>
  </si>
  <si>
    <t>5,63</t>
  </si>
  <si>
    <t>18,59</t>
  </si>
  <si>
    <t>50,58</t>
  </si>
  <si>
    <t>105,11</t>
  </si>
  <si>
    <t>140,19</t>
  </si>
  <si>
    <t>14,71</t>
  </si>
  <si>
    <t>78.585,77</t>
  </si>
  <si>
    <t>97.877,54</t>
  </si>
  <si>
    <t>1.903.913,36</t>
  </si>
  <si>
    <t>5.012.936,68</t>
  </si>
  <si>
    <t>372.817,95</t>
  </si>
  <si>
    <t>1.550.000,00</t>
  </si>
  <si>
    <t>799.563,31</t>
  </si>
  <si>
    <t>211,31</t>
  </si>
  <si>
    <t>46,38</t>
  </si>
  <si>
    <t>32,48</t>
  </si>
  <si>
    <t>29,73</t>
  </si>
  <si>
    <t>31,99</t>
  </si>
  <si>
    <t>43,70</t>
  </si>
  <si>
    <t>33,85</t>
  </si>
  <si>
    <t>56,89</t>
  </si>
  <si>
    <t>36,26</t>
  </si>
  <si>
    <t>12,81</t>
  </si>
  <si>
    <t>VEICULO DE PASSEIO COM MOTOR 1.0 FLEX, POTENCIA 72/85 CV, 5 PORTAS, COR SOLIDA, BASICO</t>
  </si>
  <si>
    <t>VERGALHAO ZINCADO ROSCA TOTAL, 1/4 " (6,3 MM)</t>
  </si>
  <si>
    <t>18,96</t>
  </si>
  <si>
    <t>20,53</t>
  </si>
  <si>
    <t>VEU DE VIDRO/VEU DE SUPERFICIE 30 A 35 G/M2</t>
  </si>
  <si>
    <t>13,67</t>
  </si>
  <si>
    <t>91,46</t>
  </si>
  <si>
    <t>51,45</t>
  </si>
  <si>
    <t>VIGA DE ESCORAMAENTO H20, DE MADEIRA, PESO DE 5,00 A 5,20 KG/M, COM EXTREMIDADES PLASTICAS</t>
  </si>
  <si>
    <t>9,76</t>
  </si>
  <si>
    <t>25,52</t>
  </si>
  <si>
    <t>18,75</t>
  </si>
  <si>
    <t>16,76</t>
  </si>
  <si>
    <t>8,24</t>
  </si>
  <si>
    <t>9,92</t>
  </si>
  <si>
    <t>12,99</t>
  </si>
  <si>
    <t>16,65</t>
  </si>
  <si>
    <t>22,01</t>
  </si>
  <si>
    <t>31,98</t>
  </si>
  <si>
    <t>55,59</t>
  </si>
  <si>
    <t>1,64</t>
  </si>
  <si>
    <t>11,49</t>
  </si>
  <si>
    <t>TUBO DE PVC CORRUGADO DE DUPLA PAREDE PARA REDE COLETORA DE ESGOTO, DN 150 MM, JUNTA ELÁSTICA, INSTALADO EM LOCAL COM NÍVEL BAIXO DE INTERFERÊNCIAS - FORNECIMENTO E ASSENTAMENTO. AF_06/2015</t>
  </si>
  <si>
    <t>35,94</t>
  </si>
  <si>
    <t>TUBO DE PVC CORRUGADO DE DUPLA PAREDE PARA REDE COLETORA DE ESGOTO, DN 200 MM, JUNTA ELÁSTICA, INSTALADO EM LOCAL COM NÍVEL BAIXO DE INTERFERÊNCIAS - FORNECIMENTO E ASSENTAMENTO. AF_06/2015</t>
  </si>
  <si>
    <t>53,48</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</si>
  <si>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</si>
  <si>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</si>
  <si>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</si>
  <si>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</si>
  <si>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</si>
  <si>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20,99</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</si>
  <si>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</si>
  <si>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</si>
  <si>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</si>
  <si>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</si>
  <si>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</si>
  <si>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</si>
  <si>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</si>
  <si>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</si>
  <si>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</si>
  <si>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26,57</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</si>
  <si>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</si>
  <si>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</si>
  <si>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</si>
  <si>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</si>
  <si>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</si>
  <si>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56,58</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</si>
  <si>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</si>
  <si>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</si>
  <si>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</si>
  <si>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</si>
  <si>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</si>
  <si>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4,00</t>
  </si>
  <si>
    <t>ASSENTAMENTO DE TUBO DE PVC PARA REDE COLETORA DE ESGOTO DE PAREDE MACIÇA, DN 300 MM, JUNTA ELÁSTICA, INSTALADO EM LOCAL COM NÍVEL BAIXO DE INTERFERÊNCIAS (NÃO INCLUI FORNECIMENTO). AF_06/2015</t>
  </si>
  <si>
    <t>4,53</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</si>
  <si>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</si>
  <si>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</si>
  <si>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</si>
  <si>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</si>
  <si>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</si>
  <si>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</si>
  <si>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6,94</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</si>
  <si>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</si>
  <si>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</si>
  <si>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</si>
  <si>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</si>
  <si>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12,32</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</si>
  <si>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</si>
  <si>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</si>
  <si>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4,82</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</si>
  <si>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</si>
  <si>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</si>
  <si>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</si>
  <si>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</si>
  <si>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</si>
  <si>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</si>
  <si>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</si>
  <si>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7,76</t>
  </si>
  <si>
    <t>ASSENTAMENTO DE TUBO DE PVC CORRUGADO DE DUPLA PAREDE PARA REDE COLETORA DE ESGOTO, DN 250 MM, JUNTA ELÁSTICA, INSTALADO EM LOCAL COM NÍVEL ALTO DE INTERFERÊNCIAS (NÃO INCLUI FORNECIMENTO). AF_06/2015</t>
  </si>
  <si>
    <t>8,30</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</si>
  <si>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</si>
  <si>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</si>
  <si>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9,36</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</si>
  <si>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</si>
  <si>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</si>
  <si>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</si>
  <si>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14,66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</si>
  <si>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</si>
  <si>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</si>
  <si>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</si>
  <si>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</si>
  <si>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1,38</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</si>
  <si>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</si>
  <si>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</si>
  <si>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18,64</t>
  </si>
  <si>
    <t>ASSENTAMENTO DE TUBO DE PEAD CORRUGADO DE DUPLA PAREDE PARA REDE COLETORA DE ESGOTO, DN 900 MM, JUNTA ELÁSTICA INTEGRADA, INSTALADO EM LOCAL COM NÍVEL BAIXO DE INTERFERÊNCIAS (NÃO INCLUI FORNECIMENTO). AF_06/2016</t>
  </si>
  <si>
    <t>21,89</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</si>
  <si>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</si>
  <si>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</si>
  <si>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26,79</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</si>
  <si>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</si>
  <si>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</si>
  <si>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</si>
  <si>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</si>
  <si>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</si>
  <si>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</si>
  <si>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</si>
  <si>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1,76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</si>
  <si>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</si>
  <si>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</si>
  <si>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</si>
  <si>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</si>
  <si>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</si>
  <si>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</si>
  <si>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</si>
  <si>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</si>
  <si>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</si>
  <si>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</si>
  <si>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</si>
  <si>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</si>
  <si>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</si>
  <si>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157,40</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</si>
  <si>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</si>
  <si>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</si>
  <si>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</si>
  <si>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</si>
  <si>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</si>
  <si>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</si>
  <si>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</si>
  <si>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</si>
  <si>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</si>
  <si>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</si>
  <si>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</si>
  <si>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</si>
  <si>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</si>
  <si>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</si>
  <si>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</si>
  <si>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</si>
  <si>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</si>
  <si>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</si>
  <si>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</si>
  <si>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</si>
  <si>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</si>
  <si>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</si>
  <si>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</si>
  <si>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36,40</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</si>
  <si>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</si>
  <si>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</si>
  <si>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108,51</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</si>
  <si>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</si>
  <si>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</si>
  <si>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</si>
  <si>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</si>
  <si>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</si>
  <si>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</si>
  <si>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</si>
  <si>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</si>
  <si>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</si>
  <si>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</si>
  <si>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</si>
  <si>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</si>
  <si>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</si>
  <si>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</si>
  <si>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</si>
  <si>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46,23</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</si>
  <si>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</si>
  <si>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</si>
  <si>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</si>
  <si>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</si>
  <si>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</si>
  <si>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</si>
  <si>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</si>
  <si>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</si>
  <si>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</si>
  <si>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</si>
  <si>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</si>
  <si>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45,40</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</si>
  <si>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</si>
  <si>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</si>
  <si>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65,57</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</si>
  <si>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</si>
  <si>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</si>
  <si>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</si>
  <si>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</si>
  <si>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</si>
  <si>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</si>
  <si>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</si>
  <si>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</si>
  <si>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</si>
  <si>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</si>
  <si>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</si>
  <si>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</si>
  <si>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</si>
  <si>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</si>
  <si>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</si>
  <si>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</si>
  <si>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</si>
  <si>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</si>
  <si>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</si>
  <si>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</si>
  <si>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</si>
  <si>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</si>
  <si>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</si>
  <si>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CURVA PARA REDE COLETOR ESGOTO, EB 644, 90GR, DN=200MM, COM JUNTA ELASTICA</t>
  </si>
  <si>
    <t>CURVA PVC PARA REDE COLETOR ESGOTO, EB-644, 45 GR, 200 MM, COM JUNTA ELASTICA.</t>
  </si>
  <si>
    <t>73884/1</t>
  </si>
  <si>
    <t>57,98</t>
  </si>
  <si>
    <t>73884/2</t>
  </si>
  <si>
    <t>73884/3</t>
  </si>
  <si>
    <t>73884/4</t>
  </si>
  <si>
    <t>73884/5</t>
  </si>
  <si>
    <t>73884/6</t>
  </si>
  <si>
    <t>73884/7</t>
  </si>
  <si>
    <t>73884/8</t>
  </si>
  <si>
    <t>73884/9</t>
  </si>
  <si>
    <t>73884/10</t>
  </si>
  <si>
    <t>73884/11</t>
  </si>
  <si>
    <t>73884/12</t>
  </si>
  <si>
    <t>73884/13</t>
  </si>
  <si>
    <t>73884/14</t>
  </si>
  <si>
    <t>73884/15</t>
  </si>
  <si>
    <t>73884/16</t>
  </si>
  <si>
    <t>73885/1</t>
  </si>
  <si>
    <t>73885/2</t>
  </si>
  <si>
    <t>73885/3</t>
  </si>
  <si>
    <t>73885/4</t>
  </si>
  <si>
    <t>73885/5</t>
  </si>
  <si>
    <t>73885/6</t>
  </si>
  <si>
    <t>73885/7</t>
  </si>
  <si>
    <t>73885/8</t>
  </si>
  <si>
    <t>73885/9</t>
  </si>
  <si>
    <t>73885/10</t>
  </si>
  <si>
    <t>73885/11</t>
  </si>
  <si>
    <t>73885/12</t>
  </si>
  <si>
    <t>8,93</t>
  </si>
  <si>
    <t>14,02</t>
  </si>
  <si>
    <t>19,70</t>
  </si>
  <si>
    <t>39,64</t>
  </si>
  <si>
    <t>FECHAMENTO DE CONSTRUÇÃO TEMPORÁRIA EM CHAPA DE MADEIRA COMPENSADA E=10MM, COM REAPROVEITAMENTO DE 2X.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</si>
  <si>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</si>
  <si>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</si>
  <si>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</si>
  <si>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</si>
  <si>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</si>
  <si>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</si>
  <si>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</si>
  <si>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</si>
  <si>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</si>
  <si>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</si>
  <si>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</si>
  <si>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</si>
  <si>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74209/1</t>
  </si>
  <si>
    <t>73847/1</t>
  </si>
  <si>
    <t>ALUGUEL CONTAINER/ESCRIT INCL INST ELET LARG=2,20 COMP=6,20M          ALT=2,50M CHAPA ACO C/NERV TRAPEZ FORRO C/ISOL TERMO/ACUSTICO         CHASSIS REFORC PISO COMPENS NAVAL EXC TRANSP/CARGA/DESCARGA</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</si>
  <si>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</si>
  <si>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</si>
  <si>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</si>
  <si>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</si>
  <si>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95,75</t>
  </si>
  <si>
    <t>5,28</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</si>
  <si>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</si>
  <si>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</si>
  <si>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</si>
  <si>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</si>
  <si>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ESTEIRAS, POTÊNCIA 170 HP, PESO OPERACIONAL 19 T, CAÇAMBA 5,2 M3 - CHP DIURNO. AF_06/2014</t>
  </si>
  <si>
    <t>246,75</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</si>
  <si>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</si>
  <si>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</si>
  <si>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</si>
  <si>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</si>
  <si>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</si>
  <si>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</si>
  <si>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</si>
  <si>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</si>
  <si>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</si>
  <si>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</si>
  <si>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</si>
  <si>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136,17</t>
  </si>
  <si>
    <t>PÁ CARREGADEIRA SOBRE RODAS, POTÊNCIA 197 HP, CAPACIDADE DA CAÇAMBA 2,5 A 3,5 M3, PESO OPERACIONAL 18338 KG - CHP DIURNO. AF_06/2014</t>
  </si>
  <si>
    <t>35,60</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</si>
  <si>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</si>
  <si>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</si>
  <si>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</si>
  <si>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</si>
  <si>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</si>
  <si>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</si>
  <si>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</si>
  <si>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</si>
  <si>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</si>
  <si>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</si>
  <si>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</si>
  <si>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MISTURADOR DE ARGAMASSA, EIXO HORIZONTAL, CAPACIDADE DE MISTURA 300 KG, MOTOR ELÉTRICO POTÊNCIA 5 CV - CHP DIURNO. AF_06/2014</t>
  </si>
  <si>
    <t>MISTURADOR DE ARGAMASSA, EIXO HORIZONTAL, CAPACIDADE DE MISTURA 600 KG, MOTOR ELÉTRICO POTÊNCIA 7,5 CV - CHP DIURNO. AF_06/2014</t>
  </si>
  <si>
    <t>4,28</t>
  </si>
  <si>
    <t>MISTURADOR DE ARGAMASSA, EIXO HORIZONTAL, CAPACIDADE DE MISTURA 160 KG, MOTOR ELÉTRICO POTÊNCIA 3 CV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</si>
  <si>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</si>
  <si>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</si>
  <si>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</si>
  <si>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</si>
  <si>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</si>
  <si>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</si>
  <si>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</si>
  <si>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</si>
  <si>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</si>
  <si>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</si>
  <si>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</si>
  <si>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</si>
  <si>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VIBRADOR DE IMERSÃO, DIÂMETRO DE PONTEIRA 45MM, MOTOR ELÉTRICO TRIFÁSICO POTÊNCIA DE 2 CV - CHP DIURNO. AF_06/2015</t>
  </si>
  <si>
    <t>1,25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</si>
  <si>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</si>
  <si>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</si>
  <si>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</si>
  <si>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</si>
  <si>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</si>
  <si>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</si>
  <si>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</si>
  <si>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REBOCAVEL, VAZÃO 250 PCM, PRESSAO DE TRABALHO 102 PSI, MOTOR A DIESEL POTÊNCIA 81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</si>
  <si>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</si>
  <si>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</si>
  <si>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</si>
  <si>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</si>
  <si>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</si>
  <si>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</si>
  <si>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</si>
  <si>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</si>
  <si>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</si>
  <si>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24,03</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</si>
  <si>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</si>
  <si>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</si>
  <si>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CAMINHONETE COM MOTOR A DIESEL, POTÊNCIA 180 CV, CABINE DUPLA, 4X4 -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</si>
  <si>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</si>
  <si>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</si>
  <si>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15,04</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</si>
  <si>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</si>
  <si>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</si>
  <si>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</si>
  <si>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4,92</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</si>
  <si>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</si>
  <si>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</si>
  <si>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</si>
  <si>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</si>
  <si>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</si>
  <si>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</si>
  <si>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</si>
  <si>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</si>
  <si>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</si>
  <si>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</si>
  <si>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</si>
  <si>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</si>
  <si>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</si>
  <si>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</si>
  <si>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COMPACTADOR DE SOLOS DE PERCUSÃO (SOQUETE) COM MOTOR A GASOLINA, POTÊNCIA 3 CV - CHP DIURNO. AF_09/2016</t>
  </si>
  <si>
    <t>4,32</t>
  </si>
  <si>
    <t>RÉGUA VIBRATÓRIA DUPLA PARA CONCRETO, PESO DE 60KG, COMPRIMENTO 4 M, COM MOTOR A GASOLINA, POTÊNCIA 5,5 HP - CHP DIURNO. AF_09/2016</t>
  </si>
  <si>
    <t>5,25</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</si>
  <si>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</si>
  <si>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</si>
  <si>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</si>
  <si>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</si>
  <si>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</si>
  <si>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</si>
  <si>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</si>
  <si>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</si>
  <si>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</si>
  <si>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</si>
  <si>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</si>
  <si>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66,23</t>
  </si>
  <si>
    <t>CAMINHÃO BASCULANTE 10 M3, TRUCADO, POTÊNCIA 230 CV, INCLUSIVE CAÇAMBA METÁLICA, COM DISTRIBUIDOR DE AGREGADOS ACOPLADO - CHP DIURNO. AF_02/2017</t>
  </si>
  <si>
    <t>TRATOR DE PNEUS COM POTÊNCIA DE 85 CV, TRAÇÃO 4X4, COM VASSOURA MECÂNICA ACOPLADA - CHP DIURNO. AF_03/2017</t>
  </si>
  <si>
    <t>66,42</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</si>
  <si>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</si>
  <si>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</si>
  <si>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</si>
  <si>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</si>
  <si>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</si>
  <si>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</si>
  <si>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</si>
  <si>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41,75</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</si>
  <si>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</si>
  <si>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</si>
  <si>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</si>
  <si>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</si>
  <si>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0,20</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</si>
  <si>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</si>
  <si>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</si>
  <si>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</si>
  <si>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ESTEIRAS, POTÊNCIA 170 HP, PESO OPERACIONAL 19 T, CAÇAMBA 5,2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</si>
  <si>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</si>
  <si>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</si>
  <si>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</si>
  <si>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</si>
  <si>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</si>
  <si>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</si>
  <si>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36,53</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</si>
  <si>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</si>
  <si>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</si>
  <si>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</si>
  <si>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</si>
  <si>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</si>
  <si>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</si>
  <si>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2,40</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</si>
  <si>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</si>
  <si>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</si>
  <si>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</si>
  <si>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</si>
  <si>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</si>
  <si>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</si>
  <si>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</si>
  <si>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</si>
  <si>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</si>
  <si>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</si>
  <si>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</si>
  <si>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</si>
  <si>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</si>
  <si>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</si>
  <si>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</si>
  <si>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</si>
  <si>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79,98</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</si>
  <si>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</si>
  <si>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</si>
  <si>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</si>
  <si>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</si>
  <si>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</si>
  <si>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</si>
  <si>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</si>
  <si>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</si>
  <si>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</si>
  <si>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VIBRADOR DE IMERSÃO, DIÂMETRO DE PONTEIRA 45MM, MOTOR ELÉTRICO TRIFÁSICO POTÊNCIA DE 2 CV - CHI DIURNO. AF_06/2015</t>
  </si>
  <si>
    <t>0,28</t>
  </si>
  <si>
    <t>BOMBA TRIPLEX, PARA INJEÇÃO DE NATA DE CIMENTO, VAZÃO MÁXIMA DE 100 LITROS/MINUTO, PRESSÃO MÁXIMA DE 70 BAR - CHI DIURNO. AF_06/2015</t>
  </si>
  <si>
    <t>4,90</t>
  </si>
  <si>
    <t>BOMBA CENTRÍFUGA MONOESTÁGIO COM MOTOR ELÉTRICO MONOFÁSICO, POTÊNCIA 15 HP, DIÂMETRO DO ROTOR 173 MM, HM/Q = 30 MCA / 90 M3/H A 45 MCA / 55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</si>
  <si>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</si>
  <si>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</si>
  <si>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</si>
  <si>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</si>
  <si>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</si>
  <si>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34,71</t>
  </si>
  <si>
    <t>COMPRESSOR DE AR REBOCAVEL, VAZÃO 250 PCM, PRESSAO DE TRABALHO 102 PSI, MOTOR A DIESEL POTÊNCIA 81 CV - CHI DIURNO. AF_06/2015</t>
  </si>
  <si>
    <t>COMPRESSOR DE AR REBOCAVEL, VAZÃO 400 PCM, PRESSAO DE TRABALHO 102 PSI, MOTOR A DIESEL POTÊNCIA 110 CV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</si>
  <si>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</si>
  <si>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</si>
  <si>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</si>
  <si>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</si>
  <si>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</si>
  <si>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</si>
  <si>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</si>
  <si>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</si>
  <si>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</si>
  <si>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21,92</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</si>
  <si>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</si>
  <si>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</si>
  <si>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</si>
  <si>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</si>
  <si>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</si>
  <si>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</si>
  <si>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</si>
  <si>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</si>
  <si>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</si>
  <si>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</si>
  <si>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</si>
  <si>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</si>
  <si>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</si>
  <si>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</si>
  <si>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</si>
  <si>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</si>
  <si>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</si>
  <si>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</si>
  <si>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</si>
  <si>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</si>
  <si>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</si>
  <si>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</si>
  <si>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</si>
  <si>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</si>
  <si>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0,51</t>
  </si>
  <si>
    <t>DESEMPENADEIRA DE CONCRETO, PESO DE 75KG, 4 PÁS, MOTOR A GASOLINA, POTÊNCIA 5,5 HP - CHI DIURNO. AF_09/2016</t>
  </si>
  <si>
    <t>PERFURATRIZ PNEUMATICA MANUAL DE PESO MEDIO, MARTELETE, 18KG, COMPRIMENTO MÁXIMO DE CURSO DE 6 M, DIAMETRO DO PISTAO DE 5,5 CM - CHI DIURNO. AF_11/2016</t>
  </si>
  <si>
    <t>16,33</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</si>
  <si>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</si>
  <si>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</si>
  <si>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</si>
  <si>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</si>
  <si>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58,16</t>
  </si>
  <si>
    <t>ESCAVADEIRA HIDRAULICA SOBRE ESTEIRA, EQUIPADA COM CLAMSHELL, COM CAPACIDADE DA CAÇAMBA ENTRE 1,20 E 1,50 M3, PESO OPERACIONAL ENTRE 20,00 E 22,00 TON, POTENCIA LIQUIDA ENTRE 150 E 160 HP - CHI DIURNO. AF_11/2016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</si>
  <si>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</si>
  <si>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</si>
  <si>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</si>
  <si>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</si>
  <si>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</si>
  <si>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</si>
  <si>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</si>
  <si>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</si>
  <si>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</si>
  <si>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60,39</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</si>
  <si>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</si>
  <si>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</si>
  <si>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ESCAVADEIRA HIDRÁULICA SOBRE ESTEIRAS, CAÇAMBA 0,80 M3, PESO OPERACIONAL 17 T, POTENCIA BRUTA 111 HP - DEPRECIAÇÃO. AF_06/2014</t>
  </si>
  <si>
    <t>22,88</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</si>
  <si>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</si>
  <si>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</si>
  <si>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</si>
  <si>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</si>
  <si>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</si>
  <si>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</si>
  <si>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</si>
  <si>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</si>
  <si>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</si>
  <si>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</si>
  <si>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4,38</t>
  </si>
  <si>
    <t>CAMINHÃO BASCULANTE 6 M3, PESO BRUTO TOTAL 16.000 KG, CARGA ÚTIL MÁXIMA 13.071 KG, DISTÂNCIA ENTRE EIXOS 4,80 M, POTÊNCIA 230 CV INCLUSIVE CAÇAMBA METÁLICA - MANUTENÇÃO. AF_06/2014</t>
  </si>
  <si>
    <t>22,07</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</si>
  <si>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</si>
  <si>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</si>
  <si>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39,97</t>
  </si>
  <si>
    <t>VIBROACABADORA DE ASFALTO SOBRE ESTEIRAS, LARGURA DE PAVIMENTAÇÃO 1,90 M A 5,30 M, POTÊNCIA 105 HP CAPACIDADE 450 T/H - MANUTENÇÃO. AF_11/2014</t>
  </si>
  <si>
    <t>56,63</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</si>
  <si>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</si>
  <si>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</si>
  <si>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</si>
  <si>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</si>
  <si>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</si>
  <si>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</si>
  <si>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</si>
  <si>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</si>
  <si>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</si>
  <si>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35,38</t>
  </si>
  <si>
    <t>ROLO COMPACTADOR VIBRATÓRIO PÉ DE CARNEIRO, OPERADO POR CONTROLE REMOTO, POTÊNCIA 12,5 KW, PESO OPERACIONAL 1,675 T, LARGURA DE TRABALHO 0,85 M - DEPRECIAÇÃO. AF_02/2016</t>
  </si>
  <si>
    <t>22,30</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</si>
  <si>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</si>
  <si>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</si>
  <si>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</si>
  <si>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14,77</t>
  </si>
  <si>
    <t>CAMINHÃO PIPA 6.000 L, PESO BRUTO TOTAL 13.000 KG, DISTÂNCIA ENTRE EIXOS 4,80 M, POTÊNCIA 189 CV INCLUSIVE TANQUE DE AÇO PARA TRANSPORTE DE ÁGUA, CAPACIDADE 6 M3 - MATERIAIS NA OPERAÇÃO. AF_06/2014</t>
  </si>
  <si>
    <t>14,80</t>
  </si>
  <si>
    <t>CAMINHÃO TOCO, PESO BRUTO TOTAL 16.000 KG, CARGA ÚTIL MÁXIMA DE 10.685 KG, DISTÂNCIA ENTRE EIXOS 4,80 M, POTÊNCIA 189 CV EXCLUSIVE CARROCERIA - MANUTENÇÃO. AF_06/2014</t>
  </si>
  <si>
    <t>12,46</t>
  </si>
  <si>
    <t>CAMINHÃO PIPA 10.000 L TRUCADO, PESO BRUTO TOTAL 23.000 KG, CARGA ÚTIL MÁXIMA 15.935 KG, DISTÂNCIA ENTRE EIXOS 4,8 M, POTÊNCIA 230 CV, INCLUSIVE TANQUE DE AÇO PARA TRANSPORTE DE ÁGUA - MANUTENÇÃO. AF_06/2014</t>
  </si>
  <si>
    <t>31,95</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</si>
  <si>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</si>
  <si>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</si>
  <si>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</si>
  <si>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2,35</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</si>
  <si>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</si>
  <si>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</si>
  <si>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</si>
  <si>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</si>
  <si>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21,23</t>
  </si>
  <si>
    <t>ROLO COMPACTADOR DE PNEUS ESTÁTICO, PRESSÃO VARIÁVEL, POTÊNCIA 111 HP, PESO SEM/COM LASTRO 9,5 / 26 T, LARGURA DE TRABALHO 1,90 M - JUROS. AF_07/2014</t>
  </si>
  <si>
    <t>5,83</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</si>
  <si>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</si>
  <si>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</si>
  <si>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</si>
  <si>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</si>
  <si>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</si>
  <si>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</si>
  <si>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22,62</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</si>
  <si>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</si>
  <si>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</si>
  <si>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</si>
  <si>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</si>
  <si>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</si>
  <si>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</si>
  <si>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</si>
  <si>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</si>
  <si>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</si>
  <si>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</si>
  <si>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77,18</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</si>
  <si>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</si>
  <si>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</si>
  <si>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</si>
  <si>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</si>
  <si>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</si>
  <si>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54,41</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</si>
  <si>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</si>
  <si>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</si>
  <si>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</si>
  <si>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</si>
  <si>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</si>
  <si>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</si>
  <si>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</si>
  <si>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25,55</t>
  </si>
  <si>
    <t>PÁ CARREGADEIRA SOBRE RODAS, POTÊNCIA LÍQUIDA 128 HP, CAPACIDADE DA CAÇAMBA 1,7 A 2,8 M3, PESO OPERACIONAL 11632 KG - MATERIAIS NA OPERAÇÃO. AF_06/2014</t>
  </si>
  <si>
    <t>58,06</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</si>
  <si>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</si>
  <si>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</si>
  <si>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</si>
  <si>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</si>
  <si>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</si>
  <si>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</si>
  <si>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</si>
  <si>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4,65</t>
  </si>
  <si>
    <t>GRUPO GERADOR ESTACIONÁRIO, MOTOR DIESEL POTÊNCIA 170 KVA - MANUTENÇÃO. AF_02/2016</t>
  </si>
  <si>
    <t>16,96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</si>
  <si>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</si>
  <si>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</si>
  <si>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</si>
  <si>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</si>
  <si>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</si>
  <si>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</si>
  <si>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29,54</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</si>
  <si>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</si>
  <si>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</si>
  <si>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</si>
  <si>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</si>
  <si>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</si>
  <si>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</si>
  <si>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0,40</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</si>
  <si>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</si>
  <si>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</si>
  <si>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</si>
  <si>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</si>
  <si>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</si>
  <si>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</si>
  <si>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</si>
  <si>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</si>
  <si>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</si>
  <si>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MATERIAIS NA OPERAÇÃO. AF_06/2014</t>
  </si>
  <si>
    <t>3,14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</si>
  <si>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</si>
  <si>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</si>
  <si>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</si>
  <si>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3,31</t>
  </si>
  <si>
    <t>PROJETOR DE ARGAMASSA, CAPACIDADE DE PROJEÇÃO 2 M3/H, ALCANCE ATÉ 50 M, MOTOR ELÉTRICO POTÊNCIA 7,5 HP - MATERIAIS NA OPERAÇÃO. AF_06/2014</t>
  </si>
  <si>
    <t>BETONEIRA CAPACIDADE NOMINAL DE 400 L, CAPACIDADE DE MISTURA 280 L, MOTOR ELÉTRICO TRIFÁSICO POTÊNCIA DE 2 CV, SEM CARREGADOR - DEPRECIAÇÃO. AF_10/2014</t>
  </si>
  <si>
    <t>0,18</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</si>
  <si>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</si>
  <si>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</si>
  <si>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</si>
  <si>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</si>
  <si>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</si>
  <si>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</si>
  <si>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</si>
  <si>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</si>
  <si>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</si>
  <si>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10,40</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</si>
  <si>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</si>
  <si>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</si>
  <si>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</si>
  <si>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19,16</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</si>
  <si>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</si>
  <si>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</si>
  <si>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</si>
  <si>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</si>
  <si>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2,47</t>
  </si>
  <si>
    <t>GRADE DE DISCO CONTROLE REMOTO REBOCÁVEL, COM 24 DISCOS 24 X 6 MM COM PNEUS PARA TRANSPORTE - JUROS. AF_06/2014</t>
  </si>
  <si>
    <t>0,86</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</si>
  <si>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</si>
  <si>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</si>
  <si>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</si>
  <si>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</si>
  <si>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</si>
  <si>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25,46</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</si>
  <si>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</si>
  <si>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</si>
  <si>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</si>
  <si>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12,88</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</si>
  <si>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</si>
  <si>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</si>
  <si>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</si>
  <si>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</si>
  <si>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42,21</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</si>
  <si>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</si>
  <si>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</si>
  <si>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</si>
  <si>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</si>
  <si>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</si>
  <si>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</si>
  <si>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</si>
  <si>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</si>
  <si>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</si>
  <si>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</si>
  <si>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</si>
  <si>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</si>
  <si>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9,94</t>
  </si>
  <si>
    <t>4,62</t>
  </si>
  <si>
    <t>PÁ CARREGADEIRA SOBRE RODAS, POTÊNCIA LÍQUIDA 128 HP, CAPACIDADE DA CAÇAMBA 1,7 A 2,8 M3, PESO OPERACIONAL 11632 KG - DEPRECIAÇÃO. AF_06/2014</t>
  </si>
  <si>
    <t>23,36</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</si>
  <si>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</si>
  <si>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</si>
  <si>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32,39</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</si>
  <si>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</si>
  <si>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</si>
  <si>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</si>
  <si>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5,10</t>
  </si>
  <si>
    <t>15,45</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</si>
  <si>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</si>
  <si>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</si>
  <si>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0,17</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</si>
  <si>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</si>
  <si>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</si>
  <si>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</si>
  <si>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</si>
  <si>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</si>
  <si>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</si>
  <si>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</si>
  <si>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</si>
  <si>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</si>
  <si>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</si>
  <si>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</si>
  <si>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30,75</t>
  </si>
  <si>
    <t>VIBROACABADORA DE ASFALTO SOBRE ESTEIRAS, LARGURA DE PAVIMENTAÇÃO 2,13 M A 4,55 M, POTÊNCIA 100 HP, CAPACIDADE 400 T/H - DEPRECIAÇÃO. AF_11/2014</t>
  </si>
  <si>
    <t>11,11</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</si>
  <si>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</si>
  <si>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</si>
  <si>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45,35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</si>
  <si>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</si>
  <si>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</si>
  <si>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</si>
  <si>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</si>
  <si>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</si>
  <si>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</si>
  <si>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</si>
  <si>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</si>
  <si>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8,13</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</si>
  <si>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</si>
  <si>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</si>
  <si>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39,79</t>
  </si>
  <si>
    <t>GUINDASTE HIDRÁULICO AUTOPROPELIDO, COM LANÇA TELESCÓPICA 28,80 M, CAPACIDADE MÁXIMA 30 T, POTÊNCIA 97 KW, TRAÇÃO 4 X 4 - MATERIAIS NA OPERAÇÃO. AF_11/2014</t>
  </si>
  <si>
    <t>44,23</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</si>
  <si>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</si>
  <si>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</si>
  <si>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</si>
  <si>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</si>
  <si>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</si>
  <si>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</si>
  <si>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VIBRADOR DE IMERSÃO, DIÂMETRO DE PONTEIRA 45MM, MOTOR ELÉTRICO TRIFÁSICO POTÊNCIA DE 2 CV - DEPRECIAÇÃO. AF_06/2015</t>
  </si>
  <si>
    <t>0,23</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</si>
  <si>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</si>
  <si>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</si>
  <si>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</si>
  <si>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1,15</t>
  </si>
  <si>
    <t>6,11</t>
  </si>
  <si>
    <t>29,14</t>
  </si>
  <si>
    <t>PERFURATRIZ SOBRE ESTEIRA, TORQUE MÁXIMO 600 KGF, PESO MÉDIO 1000 KG, POTÊNCIA 20 HP, DIÂMETRO MÁXIMO 10" - MATERIAIS NA OPERAÇÃO. AF_06/2015</t>
  </si>
  <si>
    <t>8,36</t>
  </si>
  <si>
    <t>0,53</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</si>
  <si>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</si>
  <si>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</si>
  <si>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</si>
  <si>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</si>
  <si>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</si>
  <si>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</si>
  <si>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</si>
  <si>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</si>
  <si>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</si>
  <si>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</si>
  <si>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</si>
  <si>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</si>
  <si>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</si>
  <si>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2,67</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</si>
  <si>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</si>
  <si>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</si>
  <si>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</si>
  <si>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</si>
  <si>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</si>
  <si>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</si>
  <si>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</si>
  <si>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</si>
  <si>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</si>
  <si>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</si>
  <si>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</si>
  <si>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</si>
  <si>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</si>
  <si>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</si>
  <si>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</si>
  <si>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</si>
  <si>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</si>
  <si>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</si>
  <si>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</si>
  <si>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</si>
  <si>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</si>
  <si>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</si>
  <si>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</si>
  <si>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21,31</t>
  </si>
  <si>
    <t>1,87</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</si>
  <si>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</si>
  <si>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</si>
  <si>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</si>
  <si>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</si>
  <si>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</si>
  <si>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39,88</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</si>
  <si>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</si>
  <si>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</si>
  <si>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</si>
  <si>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</si>
  <si>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3,50</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</si>
  <si>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</si>
  <si>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</si>
  <si>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0,78</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</si>
  <si>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</si>
  <si>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</si>
  <si>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</si>
  <si>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</si>
  <si>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</si>
  <si>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</si>
  <si>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</si>
  <si>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</si>
  <si>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10,53</t>
  </si>
  <si>
    <t>11,81</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</si>
  <si>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</si>
  <si>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</si>
  <si>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3,34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</si>
  <si>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</si>
  <si>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</si>
  <si>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</si>
  <si>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</si>
  <si>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</si>
  <si>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</si>
  <si>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</si>
  <si>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</si>
  <si>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</si>
  <si>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</si>
  <si>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</si>
  <si>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</si>
  <si>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</si>
  <si>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</si>
  <si>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</si>
  <si>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</si>
  <si>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</si>
  <si>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</si>
  <si>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</si>
  <si>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</si>
  <si>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</si>
  <si>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</si>
  <si>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</si>
  <si>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</si>
  <si>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</si>
  <si>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</si>
  <si>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</si>
  <si>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</si>
  <si>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</si>
  <si>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</si>
  <si>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</si>
  <si>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</si>
  <si>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</si>
  <si>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</si>
  <si>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</si>
  <si>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14,57</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</si>
  <si>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</si>
  <si>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</si>
  <si>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</si>
  <si>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</si>
  <si>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</si>
  <si>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</si>
  <si>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</si>
  <si>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</si>
  <si>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</si>
  <si>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</si>
  <si>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</si>
  <si>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</si>
  <si>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</si>
  <si>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</si>
  <si>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</si>
  <si>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</si>
  <si>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</si>
  <si>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</si>
  <si>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</si>
  <si>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0,42</t>
  </si>
  <si>
    <t>CAMINHONETE COM MOTOR A DIESEL, POTÊNCIA 180 CV, CABINE DUPLA, 4X4 - MANUTENÇÃO. AF_11/2015</t>
  </si>
  <si>
    <t>11,38</t>
  </si>
  <si>
    <t>CAMINHONETE COM MOTOR A DIESEL, POTÊNCIA 180 CV, CABINE DUPLA, 4X4 -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</si>
  <si>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</si>
  <si>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</si>
  <si>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</si>
  <si>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</si>
  <si>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</si>
  <si>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</si>
  <si>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</si>
  <si>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</si>
  <si>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</si>
  <si>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</si>
  <si>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</si>
  <si>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0,95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</si>
  <si>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</si>
  <si>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</si>
  <si>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</si>
  <si>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</si>
  <si>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</si>
  <si>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</si>
  <si>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</si>
  <si>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207,96</t>
  </si>
  <si>
    <t>PERFURATRIZ COM TORRE METÁLICA PARA EXECUÇÃO DE ESTACA HÉLICE CONTÍNUA, PROFUNDIDADE MÁXIMA DE 32 M, DIÂMETRO MÁXIMO DE 1000 MM, POTÊNCIA INSTALADA DE 350 HP, MESA ROTATIVA COM TORQUE MÁXIMO DE 263 KNM  MATERIAIS NA OPERAÇÃO. AF_01/2016</t>
  </si>
  <si>
    <t>0,19</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</si>
  <si>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</si>
  <si>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</si>
  <si>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</si>
  <si>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</si>
  <si>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</si>
  <si>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</si>
  <si>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</si>
  <si>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</si>
  <si>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</si>
  <si>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</si>
  <si>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</si>
  <si>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</si>
  <si>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</si>
  <si>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</si>
  <si>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</si>
  <si>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15,63</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</si>
  <si>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</si>
  <si>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</si>
  <si>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145,86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</si>
  <si>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</si>
  <si>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</si>
  <si>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</si>
  <si>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</si>
  <si>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</si>
  <si>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</si>
  <si>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</si>
  <si>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</si>
  <si>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</si>
  <si>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7,06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</si>
  <si>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</si>
  <si>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</si>
  <si>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</si>
  <si>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</si>
  <si>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</si>
  <si>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</si>
  <si>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2,92</t>
  </si>
  <si>
    <t>GRUPO GERADOR REBOCÁVEL, POTÊNCIA 66 KVA, MOTOR A DIESEL - JUROS. AF_03/2016</t>
  </si>
  <si>
    <t>2,15</t>
  </si>
  <si>
    <t>GRUPO GERADOR REBOCÁVEL, POTÊNCIA 66 KVA, MOTOR A DIESEL - MATERIAIS NA OPERAÇÃO. AF_03/2016</t>
  </si>
  <si>
    <t>39,45</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</si>
  <si>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</si>
  <si>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</si>
  <si>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</si>
  <si>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</si>
  <si>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</si>
  <si>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</si>
  <si>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23,87</t>
  </si>
  <si>
    <t>USINA DE MISTURA ASFÁLTICA À QUENTE, TIPO CONTRA FLUXO, PROD 40 A 80 TON/HORA - MANUTENÇÃO. AF_03/2016</t>
  </si>
  <si>
    <t>99,66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</si>
  <si>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</si>
  <si>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</si>
  <si>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</si>
  <si>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</si>
  <si>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4,89</t>
  </si>
  <si>
    <t>USINA DE ASFALTO À FRIO, CAPACIDADE DE 40 A 60 TON/HORA, ELÉTRICA POTÊNCIA 30 CV - MATERIAIS NA OPERAÇÃO. AF_03/2016</t>
  </si>
  <si>
    <t>14,31</t>
  </si>
  <si>
    <t>MARTELETE OU ROMPEDOR PNEUMÁTICO MANUAL, 28 KG, COM SILENCIADOR - DEPRECIAÇÃO. AF_07/2016</t>
  </si>
  <si>
    <t>MARTELETE OU ROMPEDOR PNEUMÁTICO MANUAL, 28 KG, COM SILENCIADOR - JUROS. AF_07/2016</t>
  </si>
  <si>
    <t>11,97</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</si>
  <si>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</si>
  <si>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</si>
  <si>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</si>
  <si>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42,07</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</si>
  <si>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</si>
  <si>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</si>
  <si>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</si>
  <si>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</si>
  <si>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</si>
  <si>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</si>
  <si>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</si>
  <si>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</si>
  <si>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</si>
  <si>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</si>
  <si>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5,26</t>
  </si>
  <si>
    <t>GRUA ASCENCIONAL, LANCA DE 42 M, CAPACIDADE DE 1,5 T A 30 M, ALTURA ATE 39 M  MANUTENÇÃO. AF_08/2016</t>
  </si>
  <si>
    <t>25,78</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</si>
  <si>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</si>
  <si>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</si>
  <si>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</si>
  <si>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</si>
  <si>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</si>
  <si>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</si>
  <si>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</si>
  <si>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</si>
  <si>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</si>
  <si>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</si>
  <si>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</si>
  <si>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</si>
  <si>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</si>
  <si>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</si>
  <si>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</si>
  <si>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</si>
  <si>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</si>
  <si>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</si>
  <si>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0,43</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</si>
  <si>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</si>
  <si>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</si>
  <si>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</si>
  <si>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</si>
  <si>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</si>
  <si>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</si>
  <si>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</si>
  <si>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</si>
  <si>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</si>
  <si>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</si>
  <si>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</si>
  <si>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</si>
  <si>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</si>
  <si>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</si>
  <si>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</si>
  <si>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</si>
  <si>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</si>
  <si>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</si>
  <si>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</si>
  <si>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26,83</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</si>
  <si>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</si>
  <si>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</si>
  <si>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37,73</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</si>
  <si>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</si>
  <si>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</si>
  <si>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</si>
  <si>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</si>
  <si>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36,33</t>
  </si>
  <si>
    <t>ESCAVADEIRA HIDRAULICA SOBRE ESTEIRA, EQUIPADA COM CLAMSHELL, COM CAPACIDADE DA CAÇAMBA ENTRE 1,20 E 1,50 M3, PESO OPERACIONAL ENTRE 20,00 E 22,00 TON, POTENCIA LIQUIDA ENTRE 150 E 160 HP - MATERIAIS NA OPERAÇÃO. AF_11/2016</t>
  </si>
  <si>
    <t>6,62</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</si>
  <si>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</si>
  <si>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</si>
  <si>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</si>
  <si>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</si>
  <si>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</si>
  <si>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</si>
  <si>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</si>
  <si>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</si>
  <si>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</si>
  <si>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</si>
  <si>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</si>
  <si>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</si>
  <si>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</si>
  <si>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</si>
  <si>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</si>
  <si>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</si>
  <si>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</si>
  <si>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</si>
  <si>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</si>
  <si>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</si>
  <si>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</si>
  <si>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</si>
  <si>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</si>
  <si>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</si>
  <si>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</si>
  <si>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</si>
  <si>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</si>
  <si>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</si>
  <si>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14,61</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</si>
  <si>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</si>
  <si>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</si>
  <si>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</si>
  <si>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</si>
  <si>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</si>
  <si>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</si>
  <si>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</si>
  <si>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</si>
  <si>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</si>
  <si>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</si>
  <si>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</si>
  <si>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</si>
  <si>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</si>
  <si>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</si>
  <si>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4,21</t>
  </si>
  <si>
    <t>RECOLOCACAO DE RIPAS EM MADEIRAMENTO DE TELHADO, CONSIDERANDO REAPROVEITAMENTO DE MATERIAL</t>
  </si>
  <si>
    <t>RECOLOCACAO DE MADEIRAMENTO DO TELHADO - CAIBROS, CONSIDERANDO REAPROVEITAMENTO DE MATERIAL</t>
  </si>
  <si>
    <t>5,67</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</si>
  <si>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</si>
  <si>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</si>
  <si>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</si>
  <si>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</si>
  <si>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</si>
  <si>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</si>
  <si>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</si>
  <si>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</si>
  <si>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</si>
  <si>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</si>
  <si>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</si>
  <si>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</si>
  <si>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</si>
  <si>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</si>
  <si>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</si>
  <si>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</si>
  <si>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</si>
  <si>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</si>
  <si>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</si>
  <si>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</si>
  <si>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</si>
  <si>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</si>
  <si>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</si>
  <si>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</si>
  <si>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</si>
  <si>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RECOLOCACAO DE TELHAS CERAMICAS TIPO PLAN, CONSIDERANDO REAPROVEITAMENTO DE MATERIAL</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</si>
  <si>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</si>
  <si>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</si>
  <si>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</si>
  <si>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33,28</t>
  </si>
  <si>
    <t>EMBOÇAMENTO COM ARGAMASSA TRAÇO 1:2:9 (CIMENTO, CAL E AREIA). AF_06/2016</t>
  </si>
  <si>
    <t>17,29</t>
  </si>
  <si>
    <t>ISOLAMENTO TERMOACÚSTICO COM LÃ MINERAL NA SUBCOBERTURA, INCLUSO TRANSPORTE VERTICAL. AF_06/2016</t>
  </si>
  <si>
    <t>19,95</t>
  </si>
  <si>
    <t>SUBCOBERTURA COM MANTA PLÁSTICA REVESTIDA POR PELÍCULA DE ALUMÍNO, INCLUSO TRANSPORTE VERTICAL. AF_06/2016</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</si>
  <si>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</si>
  <si>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</si>
  <si>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</si>
  <si>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25,67</t>
  </si>
  <si>
    <t>30,80</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</si>
  <si>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</si>
  <si>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</si>
  <si>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FIBROCIMENTO E = 6 MM, COM RECOBRIMENTO LATERAL DE 1/4 DE ONDA PARA TELHADO COM INCLINAÇÃO MAIOR QUE 10°, COM ATÉ 2 ÁGUAS, INCLUSO IÇAMENTO. AF_06/2016</t>
  </si>
  <si>
    <t>35,09</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</si>
  <si>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</si>
  <si>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</si>
  <si>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</si>
  <si>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</si>
  <si>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</si>
  <si>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</si>
  <si>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</si>
  <si>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</si>
  <si>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</si>
  <si>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</si>
  <si>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</si>
  <si>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</si>
  <si>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</si>
  <si>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</si>
  <si>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357,98</t>
  </si>
  <si>
    <t>73867/4</t>
  </si>
  <si>
    <t>372,30</t>
  </si>
  <si>
    <t>32,35</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</si>
  <si>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</si>
  <si>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</si>
  <si>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</si>
  <si>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21,14</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</si>
  <si>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</si>
  <si>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</si>
  <si>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16,40</t>
  </si>
  <si>
    <t>CUMEEIRA PARA TELHA DE CONCRETO EMBOÇADA COM ARGAMASSA TRAÇO 1:2:9 (CIMENTO, CAL E AREIA) PARA TELHADOS COM ATÉ 2 ÁGUAS, INCLUSO TRANSPORTE VERTICAL. AF_06/2016</t>
  </si>
  <si>
    <t>74045/2</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</si>
  <si>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</si>
  <si>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</si>
  <si>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</si>
  <si>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50,77</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</si>
  <si>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</si>
  <si>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</si>
  <si>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</si>
  <si>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47,19</t>
  </si>
  <si>
    <t>TELHAMENTO COM TELHA ONDULADA DE FIBRA DE VIDRO E = 0,6 MM, PARA TELHADO COM INCLINAÇÃO MAIOR QUE 10°, COM ATÉ 2 ÁGUAS, INCLUSO IÇAMENTO. AF_06/2016</t>
  </si>
  <si>
    <t>44,86</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</si>
  <si>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</si>
  <si>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</si>
  <si>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</si>
  <si>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</si>
  <si>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</si>
  <si>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73970/1</t>
  </si>
  <si>
    <t>ESTRUTURA METALICA EM ACO ESTRUTURAL PERFIL I 12 X 5 1/4</t>
  </si>
  <si>
    <t>73970/2</t>
  </si>
  <si>
    <t>ESTRUTURA METALICA EM ACO ESTRUTURAL PERFIL I 6 X 3 3/8</t>
  </si>
  <si>
    <t>8,40</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</si>
  <si>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</si>
  <si>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</si>
  <si>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</si>
  <si>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</si>
  <si>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</si>
  <si>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</si>
  <si>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</si>
  <si>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</si>
  <si>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</si>
  <si>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</si>
  <si>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</si>
  <si>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</si>
  <si>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</si>
  <si>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</si>
  <si>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</si>
  <si>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</si>
  <si>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</si>
  <si>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</si>
  <si>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</si>
  <si>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</si>
  <si>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</si>
  <si>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</si>
  <si>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</si>
  <si>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</si>
  <si>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</si>
  <si>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</si>
  <si>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</si>
  <si>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</si>
  <si>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</si>
  <si>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</si>
  <si>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</si>
  <si>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</si>
  <si>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</si>
  <si>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73882/1</t>
  </si>
  <si>
    <t>26,89</t>
  </si>
  <si>
    <t>73882/5</t>
  </si>
  <si>
    <t>73816/1</t>
  </si>
  <si>
    <t>EXECUCAO DE DRENO COM TUBOS DE PVC CORRUGADO FLEXIVEL PERFURADO - DN 100</t>
  </si>
  <si>
    <t>73816/2</t>
  </si>
  <si>
    <t>73881/1</t>
  </si>
  <si>
    <t>5,32</t>
  </si>
  <si>
    <t>73881/3</t>
  </si>
  <si>
    <t>10,39</t>
  </si>
  <si>
    <t>73883/1</t>
  </si>
  <si>
    <t>73883/2</t>
  </si>
  <si>
    <t>73883/3</t>
  </si>
  <si>
    <t>73902/1</t>
  </si>
  <si>
    <t>73968/1</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</si>
  <si>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</si>
  <si>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</si>
  <si>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</si>
  <si>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</si>
  <si>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</si>
  <si>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</si>
  <si>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</si>
  <si>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</si>
  <si>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31,64</t>
  </si>
  <si>
    <t>COLCHAO DRENANTE C/ 30CM PEDRA BRITADA N.3/FILTRO TRANSICAO MANTA GEOTEXTIL 100% POLIPROPILENO OU POLIESTER INCL FORNEC/COLOCMAT</t>
  </si>
  <si>
    <t>35,46</t>
  </si>
  <si>
    <t>EXECUCAO DRENO PROFUNDO, COM CORTE TRAPEZOIDAL EM SOLO, DE 70X80X150CM EXCL TUBO INCL MATERIAL EXECUCAO, COM SELO ENCHIMENTO MATERIAL DRENANTE E ESCAVACAO</t>
  </si>
  <si>
    <t>EXECUCAO DE DRENO DE TUBO DE CONRETO SIMPLES POROSO D=0,20 M (0,5MX0,5M) PARA GALERIAS DE AGUAS PLUVIAIS</t>
  </si>
  <si>
    <t>8,19</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</si>
  <si>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</si>
  <si>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</si>
  <si>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</si>
  <si>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</si>
  <si>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</si>
  <si>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18,58</t>
  </si>
  <si>
    <t>73890/1</t>
  </si>
  <si>
    <t>73890/2</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</si>
  <si>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</si>
  <si>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</si>
  <si>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</si>
  <si>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</si>
  <si>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</si>
  <si>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</si>
  <si>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</si>
  <si>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</si>
  <si>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</si>
  <si>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</si>
  <si>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</si>
  <si>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</si>
  <si>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</si>
  <si>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</si>
  <si>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</si>
  <si>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</si>
  <si>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</si>
  <si>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</si>
  <si>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</si>
  <si>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</si>
  <si>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</si>
  <si>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</si>
  <si>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</si>
  <si>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</si>
  <si>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</si>
  <si>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</si>
  <si>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</si>
  <si>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</si>
  <si>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</si>
  <si>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</si>
  <si>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</si>
  <si>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135,11</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</si>
  <si>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</si>
  <si>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</si>
  <si>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</si>
  <si>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</si>
  <si>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</si>
  <si>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</si>
  <si>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132,59</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</si>
  <si>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</si>
  <si>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</si>
  <si>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</si>
  <si>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</si>
  <si>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</si>
  <si>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</si>
  <si>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</si>
  <si>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</si>
  <si>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</si>
  <si>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</si>
  <si>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</si>
  <si>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</si>
  <si>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</si>
  <si>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</si>
  <si>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</si>
  <si>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</si>
  <si>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</si>
  <si>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</si>
  <si>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</si>
  <si>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</si>
  <si>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</si>
  <si>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</si>
  <si>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</si>
  <si>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</si>
  <si>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</si>
  <si>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</si>
  <si>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</si>
  <si>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</si>
  <si>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</si>
  <si>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</si>
  <si>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</si>
  <si>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</si>
  <si>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</si>
  <si>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</si>
  <si>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</si>
  <si>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</si>
  <si>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</si>
  <si>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</si>
  <si>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</si>
  <si>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</si>
  <si>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</si>
  <si>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</si>
  <si>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</si>
  <si>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</si>
  <si>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</si>
  <si>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</si>
  <si>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</si>
  <si>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</si>
  <si>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</si>
  <si>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</si>
  <si>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</si>
  <si>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</si>
  <si>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</si>
  <si>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</si>
  <si>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</si>
  <si>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73963/1</t>
  </si>
  <si>
    <t>POCO DE VISITA PARA REDE DE ESG. SANIT., EM ANEIS DE CONCRETO, DIÂMETRO = 60CM, PROF=80CM, INCLUINDO DEGRAU,  EXCLUINDO TAMPAO FERRO FUNDIDO.</t>
  </si>
  <si>
    <t>73963/2</t>
  </si>
  <si>
    <t>POCO DE VISITA PARA REDE DE ESG. SANIT., EM ANEIS DE CONCRETO, DIÂMETRO = 60CM, PROF = 100CM, EXCLUINDO TAMPAO FERRO FUNDIDO.</t>
  </si>
  <si>
    <t>73963/3</t>
  </si>
  <si>
    <t>POCO DE VISITA PARA REDE DE ESG. SANIT., EM ANEIS DE CONCRETO, DIÂMETRO = 60CM, PROF = 60CM, INCLUINDO DEGRAU,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</si>
  <si>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</si>
  <si>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</si>
  <si>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</si>
  <si>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</si>
  <si>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</si>
  <si>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</si>
  <si>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</si>
  <si>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</si>
  <si>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</si>
  <si>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</si>
  <si>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</si>
  <si>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</si>
  <si>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</si>
  <si>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</si>
  <si>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</si>
  <si>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</si>
  <si>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</si>
  <si>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</si>
  <si>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</si>
  <si>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</si>
  <si>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</si>
  <si>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</si>
  <si>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</si>
  <si>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</si>
  <si>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</si>
  <si>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</si>
  <si>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</si>
  <si>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</si>
  <si>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</si>
  <si>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</si>
  <si>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</si>
  <si>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</si>
  <si>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</si>
  <si>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</si>
  <si>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</si>
  <si>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</si>
  <si>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</si>
  <si>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</si>
  <si>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</si>
  <si>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</si>
  <si>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</si>
  <si>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</si>
  <si>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</si>
  <si>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</si>
  <si>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</si>
  <si>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</si>
  <si>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</si>
  <si>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</si>
  <si>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</si>
  <si>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</si>
  <si>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</si>
  <si>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</si>
  <si>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</si>
  <si>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</si>
  <si>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</si>
  <si>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</si>
  <si>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</si>
  <si>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</si>
  <si>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</si>
  <si>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</si>
  <si>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</si>
  <si>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</si>
  <si>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</si>
  <si>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</si>
  <si>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</si>
  <si>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</si>
  <si>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</si>
  <si>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</si>
  <si>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</si>
  <si>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</si>
  <si>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</si>
  <si>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</si>
  <si>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</si>
  <si>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</si>
  <si>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</si>
  <si>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</si>
  <si>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</si>
  <si>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</si>
  <si>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</si>
  <si>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</si>
  <si>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</si>
  <si>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</si>
  <si>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</si>
  <si>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</si>
  <si>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</si>
  <si>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</si>
  <si>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</si>
  <si>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</si>
  <si>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</si>
  <si>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</si>
  <si>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</si>
  <si>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</si>
  <si>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</si>
  <si>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</si>
  <si>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</si>
  <si>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</si>
  <si>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</si>
  <si>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</si>
  <si>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</si>
  <si>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</si>
  <si>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</si>
  <si>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</si>
  <si>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</si>
  <si>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</si>
  <si>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74162/1</t>
  </si>
  <si>
    <t>74206/1</t>
  </si>
  <si>
    <t>CAIXA COLETORA, 1,20X1,20X1,50M, COM FUNDO E TAMPA DE CONCRETO E PAREDES EM ALVENARIA</t>
  </si>
  <si>
    <t>74206/2</t>
  </si>
  <si>
    <t>74212/1</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</si>
  <si>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</si>
  <si>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</si>
  <si>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</si>
  <si>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</si>
  <si>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74224/1</t>
  </si>
  <si>
    <t>POCO DE VISITA PARA DRENAGEM PLUVIAL, EM CONCRETO ESTRUTURAL, DIMENSOES INTERNAS DE 90X150X80CM (LARGXCOMPXALT), PARA REDE DE 600 MM, EXCLUSOS TAMPAO E CHAMINE.</t>
  </si>
  <si>
    <t>ASSENTAMENTO TAMPAO FERRO FUNDIDO (FOFO), 30 X 90 CM PARA CAIXA DE RALO, C/ ARG CIM/AREIA 1:4 EM VOLUME, EXCLUSIVE TAMPAO.</t>
  </si>
  <si>
    <t>BOCA DE LOBO EM ALVENARIA TIJOLO MACICO, REVESTIDA C/ ARGAMASSA DE CIMENTO E AREIA 1:3, SOBRE LASTRO DE CONCRETO 10CM E TAMPA DE CONCRETO ARMADO</t>
  </si>
  <si>
    <t>GRELHA FF 30X90CM, 135KG, P/ CX RALO COM ASSENTAMENTO DE ARGAMASSA CIMENTO/AREIA 1:4 - FORNECIMENTO E INSTALAÇÃO</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</si>
  <si>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</si>
  <si>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</si>
  <si>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</si>
  <si>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</si>
  <si>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29,23</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</si>
  <si>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</si>
  <si>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</si>
  <si>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33,72</t>
  </si>
  <si>
    <t>GUIA (MEIO-FIO) E SARJETA CONJUGADOS DE CONCRETO, MOLDADA IN LOCO EM TRECHO RETO COM EXTRUSORA, GUIA 13,5 CM BASE X 26 CM ALTURA, SARJETA 45 CM BASE X 11 CM ALTURA. AF_06/2016</t>
  </si>
  <si>
    <t>42,24</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</si>
  <si>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</si>
  <si>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</si>
  <si>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51,46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</si>
  <si>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</si>
  <si>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</si>
  <si>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</si>
  <si>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</si>
  <si>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29,53</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</si>
  <si>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</si>
  <si>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</si>
  <si>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</si>
  <si>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42,77</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</si>
  <si>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</si>
  <si>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</si>
  <si>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</si>
  <si>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</si>
  <si>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</si>
  <si>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</si>
  <si>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34,98</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</si>
  <si>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</si>
  <si>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</si>
  <si>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</si>
  <si>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</si>
  <si>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46,29</t>
  </si>
  <si>
    <t>EXECUÇÃO DE ESCORAS DE CONCRETO PARA CONTENÇÃO DE GUIAS PRÉ-FABRICADAS. AF_06/2016</t>
  </si>
  <si>
    <t>17,44</t>
  </si>
  <si>
    <t>ESCORAMENTO DE VALA, TIPO PONTALETEAMENTO, COM PROFUNDIDADE DE 0 A 1,5 M, LARGURA MAIOR OU IGUAL A 1,5 M E MENOR QUE 2,5 M, EM LOCAL COM NÍVEL ALTO DE INTERFERÊNCIA. AF_06/2016</t>
  </si>
  <si>
    <t>23,74</t>
  </si>
  <si>
    <t>ESCORAMENTO DE VALA, TIPO PONTALETEAMENTO, COM PROFUNDIDADE DE 1,5 A 3,0 M, LARGURA MENOR QUE 1,5 M, EM LOCAL COM NÍVEL ALTO DE INTERFERÊNCIA. AF_06/2016</t>
  </si>
  <si>
    <t>13,78</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</si>
  <si>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</si>
  <si>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</si>
  <si>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</si>
  <si>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</si>
  <si>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</si>
  <si>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</si>
  <si>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</si>
  <si>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</si>
  <si>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9,65</t>
  </si>
  <si>
    <t>ESCORAMENTO DE VALA, TIPO PONTALETEAMENTO, COM PROFUNDIDADE DE 3,0 A 4,5 M, LARGURA MAIOR OU IGUAL A 1,5 M E MENOR QUE 2,5 M, EM LOCAL COM NÍVEL BAIXO DE INTERFERÊNCIA. AF_06/2016</t>
  </si>
  <si>
    <t>16,08</t>
  </si>
  <si>
    <t>ESCORAMENTO DE VALA, TIPO DESCONTÍNUO, COM PROFUNDIDADE DE 0 A 1,5 M, LARGURA MENOR QUE 1,5 M, EM LOCAL COM NÍVEL ALTO DE INTERFERÊNCIA. AF_06/2016</t>
  </si>
  <si>
    <t>29,88</t>
  </si>
  <si>
    <t>ESCORAMENTO DE VALA, TIPO DESCONTÍNUO, COM PROFUNDIDADE DE 0 A 1,5 M, LARGURA MAIOR OU IGUAL A 1,5 M E MENOR QUE 2,5 M, EM LOCAL COM NÍVEL ALTO DE INTERFERÊNCIA. AF_06/2016</t>
  </si>
  <si>
    <t>38,06</t>
  </si>
  <si>
    <t>ESCORAMENTO DE VALA, TIPO DESCONTÍNUO, COM PROFUNDIDADE DE 1,5 A 3,0 M, LARGURA MAIOR OU IGUAL A 1,5 M E MENOR QUE 2,5 M, EM LOCAL COM NÍVEL ALTO DE INTERFERÊNCIA. AF_06/2016</t>
  </si>
  <si>
    <t>32,78</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</si>
  <si>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</si>
  <si>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</si>
  <si>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</si>
  <si>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28,58</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</si>
  <si>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</si>
  <si>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</si>
  <si>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</si>
  <si>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31,49</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</si>
  <si>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</si>
  <si>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</si>
  <si>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73877/1</t>
  </si>
  <si>
    <t>73877/2</t>
  </si>
  <si>
    <t>42,60</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</si>
  <si>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</si>
  <si>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</si>
  <si>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</si>
  <si>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</si>
  <si>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</si>
  <si>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</si>
  <si>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73910/9</t>
  </si>
  <si>
    <t>ALCAPAO EM COMPENSADO DE MADEIRA CEDRO/VIROLA, 60X60X2CM, COM MARCO 7X3CM, ALIZAR DE 2A, DOBRADICAS EM LATAO CROMADO E TARJETA CROMADA</t>
  </si>
  <si>
    <t>189,42</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</si>
  <si>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</si>
  <si>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</si>
  <si>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</si>
  <si>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</si>
  <si>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</si>
  <si>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</si>
  <si>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</si>
  <si>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</si>
  <si>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</si>
  <si>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</si>
  <si>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</si>
  <si>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</si>
  <si>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</si>
  <si>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</si>
  <si>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</si>
  <si>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</si>
  <si>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26,90</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</si>
  <si>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</si>
  <si>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</si>
  <si>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</si>
  <si>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</si>
  <si>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</si>
  <si>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</si>
  <si>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</si>
  <si>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</si>
  <si>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</si>
  <si>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</si>
  <si>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</si>
  <si>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</si>
  <si>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</si>
  <si>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</si>
  <si>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</si>
  <si>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</si>
  <si>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</si>
  <si>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</si>
  <si>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</si>
  <si>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125,43</t>
  </si>
  <si>
    <t>ADUELA / MARCO / BATENTE PARA PORTA DE 70X210CM, PADRÃO POPULAR - FORNECIMENTO E MONTAGEM. AF_08/2015</t>
  </si>
  <si>
    <t>132,52</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</si>
  <si>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</si>
  <si>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</si>
  <si>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</si>
  <si>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</si>
  <si>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</si>
  <si>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</si>
  <si>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</si>
  <si>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</si>
  <si>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</si>
  <si>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</si>
  <si>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</si>
  <si>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</si>
  <si>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</si>
  <si>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</si>
  <si>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</si>
  <si>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</si>
  <si>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</si>
  <si>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50,98</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</si>
  <si>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</si>
  <si>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</si>
  <si>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</si>
  <si>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</si>
  <si>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</si>
  <si>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</si>
  <si>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</si>
  <si>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</si>
  <si>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</si>
  <si>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</si>
  <si>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</si>
  <si>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</si>
  <si>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</si>
  <si>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</si>
  <si>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</si>
  <si>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</si>
  <si>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</si>
  <si>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</si>
  <si>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</si>
  <si>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</si>
  <si>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</si>
  <si>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</si>
  <si>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</si>
  <si>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</si>
  <si>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</si>
  <si>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</si>
  <si>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</si>
  <si>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</si>
  <si>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73933/1</t>
  </si>
  <si>
    <t>PORTA DE FERRO, DE ABRIR, TIPO GRADE COM CHAPA, 87X210CM, COM GUARNICOES</t>
  </si>
  <si>
    <t>73933/3</t>
  </si>
  <si>
    <t>73933/4</t>
  </si>
  <si>
    <t>PORTA DE FERRO DE ABRIR TIPO BARRA CHATA, COM REQUADRO E GUARNICAO COMPLETA</t>
  </si>
  <si>
    <t>74073/1</t>
  </si>
  <si>
    <t>74073/2</t>
  </si>
  <si>
    <t>74136/1</t>
  </si>
  <si>
    <t>74136/2</t>
  </si>
  <si>
    <t>74136/3</t>
  </si>
  <si>
    <t>PORTA DE ACO CHAPA 24, DE ENROLAR, RAIADA, LARGA COM ACABAMENTO GALVANIZADO NATURAL</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</si>
  <si>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</si>
  <si>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</si>
  <si>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</si>
  <si>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</si>
  <si>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</si>
  <si>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73932/1</t>
  </si>
  <si>
    <t>74195/1</t>
  </si>
  <si>
    <t>ESCADA TIPO MARINHEIRO EM ACO CA-50 9,52MM INCLUSO PINTURA COM FUNDO ANTICORROSIVO TIPO ZARCAO</t>
  </si>
  <si>
    <t>74072/1</t>
  </si>
  <si>
    <t>74072/2</t>
  </si>
  <si>
    <t>74072/3</t>
  </si>
  <si>
    <t>76,33</t>
  </si>
  <si>
    <t>74194/1</t>
  </si>
  <si>
    <t>PORTA DE ALUMÍNIO DE ABRIR COM LAMBRI, COMM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</si>
  <si>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</si>
  <si>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</si>
  <si>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</si>
  <si>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</si>
  <si>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</si>
  <si>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</si>
  <si>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</si>
  <si>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</si>
  <si>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73736/1</t>
  </si>
  <si>
    <t>JOGO DE FERRAGENS CROMADAS PARA PORTA DE VIDRO TEMPERADO, UMA FOLHA COMPOSTO DE DOBRADICAS SUPERIOR E INFERIOR, TRINCO, FECHADURA, CONTRA FECHADURA COM CAPUCHINHO SEM MOLA E PUXADOR</t>
  </si>
  <si>
    <t>74046/2</t>
  </si>
  <si>
    <t>74047/2</t>
  </si>
  <si>
    <t>74084/1</t>
  </si>
  <si>
    <t>PORTA CADEADO ZINCADO OXIDADO PRETO COM CADEADO DE ACO INOX, LARGURA DE *50* MM</t>
  </si>
  <si>
    <t>71,42</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</si>
  <si>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</si>
  <si>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</si>
  <si>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</si>
  <si>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73838/1</t>
  </si>
  <si>
    <t>PORTA DE VIDRO TEMPERADO, 0,9X2,10M, ESPESSURA 10MM, INCLUSIVE ACESSORIOS</t>
  </si>
  <si>
    <t>74125/1</t>
  </si>
  <si>
    <t>74125/2</t>
  </si>
  <si>
    <t>ESPELHO CRISTAL ESPESSURA 4MM, COM MOLDURA EM ALUMINIO E COMPENSADO 6MM PLASTIFICADO COLADO</t>
  </si>
  <si>
    <t>74100/1</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</si>
  <si>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</si>
  <si>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</si>
  <si>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</si>
  <si>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</si>
  <si>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</si>
  <si>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</si>
  <si>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</si>
  <si>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</si>
  <si>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</si>
  <si>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</si>
  <si>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</si>
  <si>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</si>
  <si>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</si>
  <si>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</si>
  <si>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</si>
  <si>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73908/2</t>
  </si>
  <si>
    <t>CANTONEIRA DE ALUMINIO 1"X1, PARA PROTECAO DE QUINA DE PAREDE</t>
  </si>
  <si>
    <t>22,59</t>
  </si>
  <si>
    <t>74156/3</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</si>
  <si>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</si>
  <si>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</si>
  <si>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</si>
  <si>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</si>
  <si>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51,20</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</si>
  <si>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</si>
  <si>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</si>
  <si>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</si>
  <si>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</si>
  <si>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</si>
  <si>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</si>
  <si>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</si>
  <si>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</si>
  <si>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</si>
  <si>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</si>
  <si>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</si>
  <si>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</si>
  <si>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</si>
  <si>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</si>
  <si>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</si>
  <si>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</si>
  <si>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</si>
  <si>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</si>
  <si>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</si>
  <si>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</si>
  <si>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</si>
  <si>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</si>
  <si>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</si>
  <si>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</si>
  <si>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DE ESTACA METÁLICA, PERFIL LAMINADO TIPO I FAMÍLIA 250. AF_11/2016</t>
  </si>
  <si>
    <t>4,76</t>
  </si>
  <si>
    <t>ARRASAMENTO DE ESTACA METÁLICA, PERFIL LAMINADO TIPO H FAMÍLIA 250. AF_11/2016</t>
  </si>
  <si>
    <t>ARRASAMENTO DE ESTACA METÁLICA, PERFIL LAMINADO TIPO H FAMÍLIA 310. AF_11/2016</t>
  </si>
  <si>
    <t>ESTACA RAIZ, DIÂMETRO DE 20 CM, COMPRIMENTO DE ATÉ 10 M, SEM PRESENÇA DE ROCHA. AF_04/2017</t>
  </si>
  <si>
    <t>158,42</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</si>
  <si>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</si>
  <si>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</si>
  <si>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</si>
  <si>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</si>
  <si>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</si>
  <si>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</si>
  <si>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</si>
  <si>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295,61</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</si>
  <si>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</si>
  <si>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</si>
  <si>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</si>
  <si>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</si>
  <si>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</si>
  <si>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</si>
  <si>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</si>
  <si>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</si>
  <si>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</si>
  <si>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</si>
  <si>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</si>
  <si>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</si>
  <si>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</si>
  <si>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</si>
  <si>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</si>
  <si>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</si>
  <si>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</si>
  <si>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11,02</t>
  </si>
  <si>
    <t>FORMAS MANUSEÁVEIS PARA PAREDES DE CONCRETO MOLDADAS IN LOCO, DE EDIFICAÇÕES DE MULTIPLOS PAVIMENTO, EM PLATIBANDA. AF_06/2015</t>
  </si>
  <si>
    <t>11,78</t>
  </si>
  <si>
    <t>FORMAS MANUSEÁVEIS PARA PAREDES DE CONCRETO MOLDADAS IN LOCO, DE EDIFICAÇÕES DE MULTIPLOS PAVIMENTOS, EM FACES INTERNAS DE PAREDES. AF_06/2015</t>
  </si>
  <si>
    <t>16,24</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</si>
  <si>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</si>
  <si>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</si>
  <si>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</si>
  <si>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</si>
  <si>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15,93</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</si>
  <si>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</si>
  <si>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</si>
  <si>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</si>
  <si>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11,48</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</si>
  <si>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</si>
  <si>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</si>
  <si>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</si>
  <si>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</si>
  <si>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</si>
  <si>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</si>
  <si>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</si>
  <si>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27,91</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</si>
  <si>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</si>
  <si>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</si>
  <si>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</si>
  <si>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</si>
  <si>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13,35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</si>
  <si>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</si>
  <si>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</si>
  <si>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</si>
  <si>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</si>
  <si>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</si>
  <si>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</si>
  <si>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74,53</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</si>
  <si>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</si>
  <si>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</si>
  <si>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</si>
  <si>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</si>
  <si>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</si>
  <si>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</si>
  <si>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</si>
  <si>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</si>
  <si>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</si>
  <si>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49,56</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</si>
  <si>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</si>
  <si>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</si>
  <si>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</si>
  <si>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</si>
  <si>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</si>
  <si>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</si>
  <si>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</si>
  <si>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</si>
  <si>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</si>
  <si>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34,59</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</si>
  <si>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</si>
  <si>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</si>
  <si>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</si>
  <si>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</si>
  <si>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</si>
  <si>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47,35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</si>
  <si>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</si>
  <si>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</si>
  <si>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</si>
  <si>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31,58</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</si>
  <si>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</si>
  <si>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</si>
  <si>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41,11</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</si>
  <si>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</si>
  <si>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</si>
  <si>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</si>
  <si>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</si>
  <si>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</si>
  <si>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</si>
  <si>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</si>
  <si>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</si>
  <si>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</si>
  <si>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</si>
  <si>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</si>
  <si>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</si>
  <si>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</si>
  <si>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</si>
  <si>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</si>
  <si>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</si>
  <si>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</si>
  <si>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</si>
  <si>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</si>
  <si>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</si>
  <si>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</si>
  <si>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</si>
  <si>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</si>
  <si>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</si>
  <si>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</si>
  <si>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</si>
  <si>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</si>
  <si>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</si>
  <si>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</si>
  <si>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</si>
  <si>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</si>
  <si>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</si>
  <si>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</si>
  <si>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</si>
  <si>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</si>
  <si>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</si>
  <si>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</si>
  <si>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80,34</t>
  </si>
  <si>
    <t>MONTAGEM E DESMONTAGEM DE FÔRMA DE VIGA, ESCORAMENTO COM GARFO DE MADEIRA, PÉ-DIREITO SIMPLES, EM CHAPA DE MADEIRA PLASTIFICADA, 18 UTILIZAÇÕES. AF_12/2015</t>
  </si>
  <si>
    <t>44,34</t>
  </si>
  <si>
    <t>MONTAGEM E DESMONTAGEM DE FÔRMA DE VIGA, ESCORAMENTO METÁLICO, PÉ-DIREITO SIMPLES, EM CHAPA DE MADEIRA PLASTIFICADA, 18 UTILIZAÇÕES. AF_12/2015</t>
  </si>
  <si>
    <t>45,25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</si>
  <si>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</si>
  <si>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</si>
  <si>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</si>
  <si>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</si>
  <si>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</si>
  <si>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</si>
  <si>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</si>
  <si>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</si>
  <si>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</si>
  <si>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</si>
  <si>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</si>
  <si>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33,45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</si>
  <si>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</si>
  <si>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</si>
  <si>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</si>
  <si>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</si>
  <si>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</si>
  <si>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</si>
  <si>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</si>
  <si>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</si>
  <si>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</si>
  <si>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</si>
  <si>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35,83</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</si>
  <si>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</si>
  <si>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</si>
  <si>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</si>
  <si>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51,42</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</si>
  <si>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</si>
  <si>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</si>
  <si>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</si>
  <si>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</si>
  <si>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</si>
  <si>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</si>
  <si>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</si>
  <si>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</si>
  <si>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</si>
  <si>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</si>
  <si>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22,17</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</si>
  <si>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</si>
  <si>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</si>
  <si>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</si>
  <si>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</si>
  <si>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</si>
  <si>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18,68</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</si>
  <si>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</si>
  <si>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</si>
  <si>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</si>
  <si>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</si>
  <si>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</si>
  <si>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</si>
  <si>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27,58</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</si>
  <si>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</si>
  <si>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</si>
  <si>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</si>
  <si>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</si>
  <si>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26,77</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</si>
  <si>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</si>
  <si>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</si>
  <si>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</si>
  <si>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</si>
  <si>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25,36</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</si>
  <si>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</si>
  <si>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</si>
  <si>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</si>
  <si>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</si>
  <si>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</si>
  <si>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</si>
  <si>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</si>
  <si>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</si>
  <si>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</si>
  <si>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</si>
  <si>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</si>
  <si>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</si>
  <si>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</si>
  <si>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</si>
  <si>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73771/1</t>
  </si>
  <si>
    <t>73990/1</t>
  </si>
  <si>
    <t>73994/1</t>
  </si>
  <si>
    <t>ARMACAO EM TELA DE ACO SOLDADA NERVURADA Q-138, ACO CA-60, 4,2MM, MALHA 10X10CM</t>
  </si>
  <si>
    <t>79504/1</t>
  </si>
  <si>
    <t>79504/2</t>
  </si>
  <si>
    <t>79504/3</t>
  </si>
  <si>
    <t>79504/4</t>
  </si>
  <si>
    <t>79504/5</t>
  </si>
  <si>
    <t>TIRANTE PROTENDIDO P/  ANCORAGEM EM SOLO  C/ 6 FIOS ACO DURO 8MM, INCLUSIVE PROTEÇÃO ANTICORR0SIVA.</t>
  </si>
  <si>
    <t>79504/6</t>
  </si>
  <si>
    <t>TIRANTES P/PROTENSAO E ANCORAGEM EM SOLO TRECHO LIVRE C/ 8 FIOS ACO DURO 8MM INCLUSIVE PROTECAO ANTICORROSIVA.</t>
  </si>
  <si>
    <t>59,94</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</si>
  <si>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</si>
  <si>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</si>
  <si>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</si>
  <si>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</si>
  <si>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</si>
  <si>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</si>
  <si>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</si>
  <si>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</si>
  <si>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</si>
  <si>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</si>
  <si>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</si>
  <si>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</si>
  <si>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</si>
  <si>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</si>
  <si>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</si>
  <si>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</si>
  <si>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</si>
  <si>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</si>
  <si>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</si>
  <si>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</si>
  <si>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</si>
  <si>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</si>
  <si>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4,23</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</si>
  <si>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</si>
  <si>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</si>
  <si>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</si>
  <si>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</si>
  <si>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</si>
  <si>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</si>
  <si>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</si>
  <si>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</si>
  <si>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10,80</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</si>
  <si>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</si>
  <si>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</si>
  <si>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</si>
  <si>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</si>
  <si>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5,29</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</si>
  <si>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</si>
  <si>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</si>
  <si>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</si>
  <si>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</si>
  <si>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</si>
  <si>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</si>
  <si>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</si>
  <si>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</si>
  <si>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</si>
  <si>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</si>
  <si>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</si>
  <si>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</si>
  <si>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</si>
  <si>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11,66</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</si>
  <si>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</si>
  <si>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</si>
  <si>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</si>
  <si>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5,78</t>
  </si>
  <si>
    <t>ARMAÇÃO DE PILAR OU VIGA DE UMA ESTRUTURA CONVENCIONAL DE CONCRETO ARMADO EM UMA EDIFICAÇÃO TÉRREA OU SOBRADO UTILIZANDO AÇO CA-50 DE 20,0 MM - MONTAGEM. AF_12/2015</t>
  </si>
  <si>
    <t>5,08</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</si>
  <si>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</si>
  <si>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</si>
  <si>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</si>
  <si>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</si>
  <si>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</si>
  <si>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</si>
  <si>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</si>
  <si>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</si>
  <si>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5,19</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</si>
  <si>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</si>
  <si>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</si>
  <si>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</si>
  <si>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</si>
  <si>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</si>
  <si>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</si>
  <si>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</si>
  <si>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4,46</t>
  </si>
  <si>
    <t>CORTE E DOBRA DE AÇO CA-50, DIÂMETRO DE 20,0 MM, UTILIZADO EM ESTRUTURAS DIVERSAS, EXCETO LAJES. AF_12/2015</t>
  </si>
  <si>
    <t>CORTE E DOBRA DE AÇO CA-50, DIÂMETRO DE 25,0 MM, UTILIZADO EM ESTRUTURAS DIVERSAS, EXCETO LAJES. AF_12/2015</t>
  </si>
  <si>
    <t>4,70</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</si>
  <si>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</si>
  <si>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</si>
  <si>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</si>
  <si>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</si>
  <si>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</si>
  <si>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</si>
  <si>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</si>
  <si>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4,33</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</si>
  <si>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</si>
  <si>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</si>
  <si>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</si>
  <si>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</si>
  <si>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6,77</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</si>
  <si>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</si>
  <si>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</si>
  <si>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</si>
  <si>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</si>
  <si>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</si>
  <si>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</si>
  <si>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</si>
  <si>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</si>
  <si>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</si>
  <si>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5,43</t>
  </si>
  <si>
    <t>ARMAÇÃO UTILIZANDO AÇO CA-25 DE 20,0 MM - MONTAGEM. AF_12/2015</t>
  </si>
  <si>
    <t>ARMAÇÃO UTILIZANDO AÇO CA-25 DE 25,0 MM - MONTAGEM. AF_12/2015</t>
  </si>
  <si>
    <t>CORTE E DOBRA DE AÇO CA-60, DIÂMETRO DE 5,0 MM, UTILIZADO EM ESTRIBO CONTÍNUO HELICOIDAL. AF_10/2016</t>
  </si>
  <si>
    <t>CORTE E DOBRA DE AÇO CA-50, DIÂMETRO DE 6,3 MM, UTILIZADO EM ESTRIBO CONTÍNUO HELICOIDAL. AF_10/2016</t>
  </si>
  <si>
    <t>4,61</t>
  </si>
  <si>
    <t>MONTAGEM DE ARMADURA LONGITUDINAL DE ESTACAS DE SEÇÃO CIRCULAR, DIÂMETRO = 10,0 MM. AF_11/2016</t>
  </si>
  <si>
    <t>MONTAGEM DE ARMADURA LONGITUDINAL DE ESTACAS DE SEÇÃO CIRCULAR, DIÂMETRO = 16,0 MM. AF_11/2016</t>
  </si>
  <si>
    <t>5,61</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</si>
  <si>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</si>
  <si>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</si>
  <si>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</si>
  <si>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</si>
  <si>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8,68</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</si>
  <si>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</si>
  <si>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</si>
  <si>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</si>
  <si>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</si>
  <si>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</si>
  <si>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16,23</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</si>
  <si>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</si>
  <si>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</si>
  <si>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</si>
  <si>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</si>
  <si>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</si>
  <si>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</si>
  <si>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</si>
  <si>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74157/4</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</si>
  <si>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</si>
  <si>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</si>
  <si>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</si>
  <si>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</si>
  <si>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</si>
  <si>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</si>
  <si>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</si>
  <si>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</si>
  <si>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</si>
  <si>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</si>
  <si>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</si>
  <si>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</si>
  <si>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</si>
  <si>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</si>
  <si>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</si>
  <si>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</si>
  <si>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</si>
  <si>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</si>
  <si>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</si>
  <si>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</si>
  <si>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</si>
  <si>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</si>
  <si>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</si>
  <si>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</si>
  <si>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</si>
  <si>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</si>
  <si>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</si>
  <si>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</si>
  <si>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</si>
  <si>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</si>
  <si>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</si>
  <si>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</si>
  <si>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</si>
  <si>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</si>
  <si>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</si>
  <si>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</si>
  <si>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</si>
  <si>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</si>
  <si>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</si>
  <si>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</si>
  <si>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</si>
  <si>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</si>
  <si>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</si>
  <si>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</si>
  <si>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</si>
  <si>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</si>
  <si>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</si>
  <si>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</si>
  <si>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</si>
  <si>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</si>
  <si>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</si>
  <si>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</si>
  <si>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</si>
  <si>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</si>
  <si>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</si>
  <si>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</si>
  <si>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</si>
  <si>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</si>
  <si>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</si>
  <si>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</si>
  <si>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</si>
  <si>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</si>
  <si>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</si>
  <si>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</si>
  <si>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</si>
  <si>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</si>
  <si>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57,82</t>
  </si>
  <si>
    <t>74202/2</t>
  </si>
  <si>
    <t>LAJE PRE-MOLDADA P/PISO, SOBRECARGA 200KG/M2, VAOS ATE 3,50M/E=8CM, C/LAJOTAS E CAP.C/CONC FCK=20MPA, 4CM, INTER-EIXO 38CM, C/ESCORAMENTO (REAPR.3X) E FERRAGEM NEGATIVA</t>
  </si>
  <si>
    <t>73817/1</t>
  </si>
  <si>
    <t>73817/2</t>
  </si>
  <si>
    <t>74078/1</t>
  </si>
  <si>
    <t>12,66</t>
  </si>
  <si>
    <t>73898/1</t>
  </si>
  <si>
    <t>74121/1</t>
  </si>
  <si>
    <t>JUNTA DE DILATACAO PARA IMPERMEABILIZACAO, COM SELANTE ELASTICO MONOCOMPONENTE A BASE DE POLIURETANO, DIMENSOES 1X1CM.</t>
  </si>
  <si>
    <t>33,51</t>
  </si>
  <si>
    <t>32,93</t>
  </si>
  <si>
    <t>VERGA MOLDADA IN LOCO EM CONCRETO PARA JANELAS COM ATÉ 1,5 M DE VÃO. AF_03/2016</t>
  </si>
  <si>
    <t>49,84</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</si>
  <si>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</si>
  <si>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</si>
  <si>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</si>
  <si>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</si>
  <si>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29,58</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</si>
  <si>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</si>
  <si>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</si>
  <si>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</si>
  <si>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</si>
  <si>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</si>
  <si>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</si>
  <si>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</si>
  <si>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</si>
  <si>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</si>
  <si>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17,90</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</si>
  <si>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</si>
  <si>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</si>
  <si>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</si>
  <si>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</si>
  <si>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23,42</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</si>
  <si>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</si>
  <si>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</si>
  <si>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</si>
  <si>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</si>
  <si>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</si>
  <si>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</si>
  <si>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</si>
  <si>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ARGAMASSA DE CIMENTO E AREIA (MEDIA), TRACO 1:3, COM ADITIVO IMPERMEABILIZANTE, E=2CM.</t>
  </si>
  <si>
    <t>35,73</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</si>
  <si>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</si>
  <si>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</si>
  <si>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</si>
  <si>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FORNECIMENTO/INSTALACAO LONA PLASTICA PRETA, PARA IMPERMEABILIZACAO, ESPESSURA 150 MICRAS.</t>
  </si>
  <si>
    <t>73753/1</t>
  </si>
  <si>
    <t>IMPERMEABILIZACAO DE SUPERFICIE COM MANTA ASFALTICA PROTEGIDA COM FILME DE ALUMINIO GOFRADO (DE ESPESSURA 0,8MM), INCLUSA APLICACAO DE  EMULSAO ASFALTICA, E=3MM.</t>
  </si>
  <si>
    <t>74033/1</t>
  </si>
  <si>
    <t>IMPERMEABILIZACAO DE SUPERFICIE COM GEOMEMBRANA (MANTA TERMOPLASTICA LISA) TIPO PEAD, E=2MM.</t>
  </si>
  <si>
    <t>IMPERMEABILIZACAO DE SUPERFICIE COM MANTA ASFALTICA (COM POLIMEROS TIPO APP), E=3 MM</t>
  </si>
  <si>
    <t>IMPERMEABILIZACAO DE SUPERFICIE COM MANTA ASFALTICA (COM POLIMEROS TIPO APP), E=4 MM</t>
  </si>
  <si>
    <t>73929/1</t>
  </si>
  <si>
    <t>32,31</t>
  </si>
  <si>
    <t>73929/4</t>
  </si>
  <si>
    <t>IMPERMEABILIZACAO DE CALHAS/LAJES DESCOBERTAS, COM EMULSAO ASFALTICA COM ELASTOMEROS, 3 DEMAOS</t>
  </si>
  <si>
    <t>IMPERMEABILIZACAO DE SUPERFICIE COM REVESTIMENTO BICOMPONENTE SEMI FLEXIVEL.</t>
  </si>
  <si>
    <t>73762/2</t>
  </si>
  <si>
    <t>IMPERMEABILIZACAO DE SUPERFICIE COM ADESIVO LIQUIDO SOBRE CIMENTO CRISTALIZANTE, INCLUSO VEU DE FIBRA DE VIDRO.</t>
  </si>
  <si>
    <t>73762/4</t>
  </si>
  <si>
    <t>IMPERMEABILIZACAO DE SUPERFICIE COM ASFALTO ELASTOMERICO, INCLUSOS PRIMER E VEU DE FIBRA DE VIDRO.</t>
  </si>
  <si>
    <t>74066/2</t>
  </si>
  <si>
    <t>74106/1</t>
  </si>
  <si>
    <t>8,04</t>
  </si>
  <si>
    <t>JUNTA DE DILATACAO PARA IMPERMEABILIZACAO, COM ASFALTO OXIDADO APLICADO A QUENTE, DIMENSOES 2X2 CM</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</si>
  <si>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</si>
  <si>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</si>
  <si>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</si>
  <si>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</si>
  <si>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</si>
  <si>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</si>
  <si>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</si>
  <si>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</si>
  <si>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</si>
  <si>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</si>
  <si>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</si>
  <si>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</si>
  <si>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</si>
  <si>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</si>
  <si>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</si>
  <si>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</si>
  <si>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</si>
  <si>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4,43</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</si>
  <si>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</si>
  <si>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</si>
  <si>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</si>
  <si>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</si>
  <si>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</si>
  <si>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</si>
  <si>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</si>
  <si>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</si>
  <si>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</si>
  <si>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</si>
  <si>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</si>
  <si>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</si>
  <si>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</si>
  <si>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</si>
  <si>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8,55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</si>
  <si>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</si>
  <si>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</si>
  <si>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12,29</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</si>
  <si>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</si>
  <si>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</si>
  <si>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</si>
  <si>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</si>
  <si>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</si>
  <si>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26,22</t>
  </si>
  <si>
    <t>ELETRODUTO RÍGIDO ROSCÁVEL, PVC, DN 110 MM (4") - FORNECIMENTO E INSTALAÇÃO. AF_12/2015</t>
  </si>
  <si>
    <t>ELETRODUTO RÍGIDO SOLDÁVEL, PVC, DN 20 MM (½), APARENTE, INSTALADO EM TETO - FORNECIMENTO E INSTALAÇÃO. AF_11/2016_P</t>
  </si>
  <si>
    <t>4,64</t>
  </si>
  <si>
    <t>ELETRODUTO RÍGIDO SOLDÁVEL, PVC, DN 25 MM (3/4), APARENTE, INSTALADO EM TETO - FORNECIMENTO E INSTALAÇÃO. AF_11/2016_P</t>
  </si>
  <si>
    <t>ELETRODUTO RÍGIDO SOLDÁVEL, PVC, DN 32 MM (1), APARENTE, INSTALADO EM TETO - FORNECIMENTO E INSTALAÇÃO. AF_11/2016_P</t>
  </si>
  <si>
    <t>6,63</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</si>
  <si>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</si>
  <si>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</si>
  <si>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</si>
  <si>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</si>
  <si>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</si>
  <si>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</si>
  <si>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12,09</t>
  </si>
  <si>
    <t>ELETRODUTO DE AÇO GALVANIZADO, CLASSE SEMI PESADO, DN 32 MM (1 1/4), APARENTE, INSTALADO EM TETO - FORNECIMENTO E INSTALAÇÃO. AF_11/2016_P</t>
  </si>
  <si>
    <t>18,99</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</si>
  <si>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</si>
  <si>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</si>
  <si>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</si>
  <si>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</si>
  <si>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</si>
  <si>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</si>
  <si>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</si>
  <si>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</si>
  <si>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</si>
  <si>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</si>
  <si>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</si>
  <si>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</si>
  <si>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</si>
  <si>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</si>
  <si>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33,13</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</si>
  <si>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</si>
  <si>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</si>
  <si>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</si>
  <si>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</si>
  <si>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</si>
  <si>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</si>
  <si>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</si>
  <si>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</si>
  <si>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</si>
  <si>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54,44</t>
  </si>
  <si>
    <t>73782/4</t>
  </si>
  <si>
    <t>TERMINAL A PRESSAO REFORCADO PARA CONEXAO DE CABO DE COBRE A BARRA, CABO 150 E 185MM2 - FORNECIMENTO E INSTALACAO</t>
  </si>
  <si>
    <t>73782/5</t>
  </si>
  <si>
    <t>CONECTOR DE PARAFUSO FENDIDO EM LIGA DE COBRE COM SEPARADOR DE CABOS PARA CABO 50 MM2 - FORNECIMENTO E INSTALACAO</t>
  </si>
  <si>
    <t>9,01</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</si>
  <si>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</si>
  <si>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</si>
  <si>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5,40</t>
  </si>
  <si>
    <t>LUVA PARA ELETRODUTO, PVC, ROSCÁVEL, DN 32 MM (1"), PARA CIRCUITOS TERMINAIS, INSTALADA EM FORRO - FORNECIMENTO E INSTALAÇÃO. AF_12/2015</t>
  </si>
  <si>
    <t>9,35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</si>
  <si>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</si>
  <si>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</si>
  <si>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</si>
  <si>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</si>
  <si>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</si>
  <si>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7,63</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</si>
  <si>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</si>
  <si>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</si>
  <si>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10,72</t>
  </si>
  <si>
    <t>CURVA 90 GRAUS PARA ELETRODUTO, PVC, ROSCÁVEL, DN 20 MM (1/2"), PARA CIRCUITOS TERMINAIS, INSTALADA EM FORRO - FORNECIMENTO E INSTALAÇÃO. AF_12/2015</t>
  </si>
  <si>
    <t>7,25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</si>
  <si>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</si>
  <si>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</si>
  <si>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</si>
  <si>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10,14</t>
  </si>
  <si>
    <t>CURVA 90 GRAUS PARA ELETRODUTO, PVC, ROSCÁVEL, DN 32 MM (1"), PARA CIRCUITOS TERMINAIS, INSTALADA EM FORRO - FORNECIMENTO E INSTALAÇÃO. AF_12/2015</t>
  </si>
  <si>
    <t>11,85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</si>
  <si>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</si>
  <si>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</si>
  <si>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</si>
  <si>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</si>
  <si>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</si>
  <si>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</si>
  <si>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</si>
  <si>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</si>
  <si>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17,93</t>
  </si>
  <si>
    <t>CURVA 90 GRAUS PARA ELETRODUTO, PVC, ROSCÁVEL, DN 20 MM (1/2"), PARA CIRCUITOS TERMINAIS, INSTALADA EM PAREDE - FORNECIMENTO E INSTALAÇÃO. AF_12/2015</t>
  </si>
  <si>
    <t>11,10</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</si>
  <si>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</si>
  <si>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</si>
  <si>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</si>
  <si>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</si>
  <si>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</si>
  <si>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</si>
  <si>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</si>
  <si>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</si>
  <si>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</si>
  <si>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36,35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</si>
  <si>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</si>
  <si>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</si>
  <si>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</si>
  <si>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</si>
  <si>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6,36</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</si>
  <si>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</si>
  <si>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</si>
  <si>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</si>
  <si>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7,73</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</si>
  <si>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</si>
  <si>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</si>
  <si>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6,78</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</si>
  <si>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</si>
  <si>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</si>
  <si>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</si>
  <si>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</si>
  <si>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</si>
  <si>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</si>
  <si>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16,53</t>
  </si>
  <si>
    <t>21,78</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</si>
  <si>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</si>
  <si>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</si>
  <si>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</si>
  <si>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</si>
  <si>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3,03</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</si>
  <si>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</si>
  <si>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</si>
  <si>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</si>
  <si>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</si>
  <si>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</si>
  <si>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</si>
  <si>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8,73</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</si>
  <si>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</si>
  <si>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</si>
  <si>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</si>
  <si>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4,94</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</si>
  <si>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</si>
  <si>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</si>
  <si>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</si>
  <si>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</si>
  <si>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13,49</t>
  </si>
  <si>
    <t>CABO DE COBRE FLEXÍVEL ISOLADO, 25 MM², ANTI-CHAMA 0,6/1,0 KV, PARA DISTRIBUIÇÃO - FORNECIMENTO E INSTALAÇÃO. AF_12/2015</t>
  </si>
  <si>
    <t>13,53</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</si>
  <si>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</si>
  <si>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</si>
  <si>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</si>
  <si>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24,44</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</si>
  <si>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</si>
  <si>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</si>
  <si>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</si>
  <si>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</si>
  <si>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</si>
  <si>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</si>
  <si>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</si>
  <si>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</si>
  <si>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</si>
  <si>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</si>
  <si>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</si>
  <si>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</si>
  <si>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</si>
  <si>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</si>
  <si>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</si>
  <si>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10,41</t>
  </si>
  <si>
    <t>CAIXA OCTOGONAL 3" X 3", PVC, INSTALADA EM LAJE - FORNECIMENTO E INSTALAÇÃO. AF_12/2015</t>
  </si>
  <si>
    <t>9,09</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</si>
  <si>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</si>
  <si>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</si>
  <si>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</si>
  <si>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</si>
  <si>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</si>
  <si>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15,81</t>
  </si>
  <si>
    <t>CAIXA RETANGULAR 4" X 4" BAIXA (0,30 M DO PISO), PVC,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</si>
  <si>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</si>
  <si>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</si>
  <si>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</si>
  <si>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</si>
  <si>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</si>
  <si>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24,18</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</si>
  <si>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</si>
  <si>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</si>
  <si>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</si>
  <si>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</si>
  <si>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</si>
  <si>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28,86</t>
  </si>
  <si>
    <t>CONDULETE DE ALUMÍNIO, TIPO E, PARA ELETRODUTO DE AÇO GALVANIZADO DN 32 MM (1 1/4''), APARENTE - FORNECIMENTO E INSTALAÇÃO. AF_11/2016_P</t>
  </si>
  <si>
    <t>32,70</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</si>
  <si>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</si>
  <si>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</si>
  <si>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</si>
  <si>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38,49</t>
  </si>
  <si>
    <t>CONDULETE DE ALUMÍNIO, TIPO T, PARA ELETRODUTO DE AÇO GALVANIZADO DN 20 MM (3/4''), APARENTE - FORNECIMENTO E INSTALAÇÃO. AF_11/2016_P</t>
  </si>
  <si>
    <t>28,41</t>
  </si>
  <si>
    <t>CONDULETE DE ALUMÍNIO, TIPO T, PARA ELETRODUTO DE AÇO GALVANIZADO DN 25 MM (1''), APARENTE - FORNECIMENTO E INSTALAÇÃO. AF_11/2016_P</t>
  </si>
  <si>
    <t>35,52</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</si>
  <si>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</si>
  <si>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</si>
  <si>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34,00</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</si>
  <si>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</si>
  <si>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</si>
  <si>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49,74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</si>
  <si>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</si>
  <si>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</si>
  <si>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</si>
  <si>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</si>
  <si>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22,41</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</si>
  <si>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</si>
  <si>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</si>
  <si>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</si>
  <si>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</si>
  <si>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</si>
  <si>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13,86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</si>
  <si>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</si>
  <si>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</si>
  <si>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</si>
  <si>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18,57</t>
  </si>
  <si>
    <t>CONDULETE DE PVC, TIPO X, PARA ELETRODUTO DE PVC SOLDÁVEL DN 20 MM (1/2''), APARENTE - FORNECIMENTO E INSTALAÇÃO. AF_11/2016</t>
  </si>
  <si>
    <t>27,65</t>
  </si>
  <si>
    <t>CONDULETE DE PVC, TIPO X, PARA ELETRODUTO DE PVC SOLDÁVEL DN 25 MM (3/4''), APARENTE - FORNECIMENTO E INSTALAÇÃO. AF_11/2016</t>
  </si>
  <si>
    <t>CONDULETE DE PVC, TIPO X, PARA ELETRODUTO DE PVC SOLDÁVEL DN 32 MM (1''), APARENTE - FORNECIMENTO E INSTALAÇÃO. AF_11/2016</t>
  </si>
  <si>
    <t>33,89</t>
  </si>
  <si>
    <t>97,65</t>
  </si>
  <si>
    <t>DISJUNTOR BAIXA TENSAO TRIPOLAR A SECO  800A/600V, INCLUSIVE ELETROTÉCNICO</t>
  </si>
  <si>
    <t>74052/5</t>
  </si>
  <si>
    <t>74130/1</t>
  </si>
  <si>
    <t>DISJUNTOR TERMOMAGNETICO MONOPOLAR PADRAO NEMA (AMERICANO) 10 A 30A 240V, FORNECIMENTO E INSTALACAO</t>
  </si>
  <si>
    <t>74130/2</t>
  </si>
  <si>
    <t>DISJUNTOR TERMOMAGNETICO MONOPOLAR PADRAO NEMA (AMERICANO) 35 A 50A 240V, FORNECIMENTO E INSTALACAO</t>
  </si>
  <si>
    <t>19,47</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</si>
  <si>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</si>
  <si>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</si>
  <si>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</si>
  <si>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</si>
  <si>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</si>
  <si>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</si>
  <si>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</si>
  <si>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</si>
  <si>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</si>
  <si>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</si>
  <si>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</si>
  <si>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</si>
  <si>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</si>
  <si>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</si>
  <si>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</si>
  <si>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</si>
  <si>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</si>
  <si>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74131/4</t>
  </si>
  <si>
    <t>74131/5</t>
  </si>
  <si>
    <t>74131/6</t>
  </si>
  <si>
    <t>74131/7</t>
  </si>
  <si>
    <t>74131/8</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</si>
  <si>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</si>
  <si>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</si>
  <si>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9,52</t>
  </si>
  <si>
    <t>10,08</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</si>
  <si>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</si>
  <si>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</si>
  <si>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</si>
  <si>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</si>
  <si>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</si>
  <si>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</si>
  <si>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</si>
  <si>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60,85</t>
  </si>
  <si>
    <t>INTERRUPTOR PULSADOR DE CAMPAINHA OU MINUTERIA 2A/250V C/ CAIXA - FORNECIMENTO E INSTALACAO</t>
  </si>
  <si>
    <t>42,68</t>
  </si>
  <si>
    <t>7,46</t>
  </si>
  <si>
    <t>INTERRUPTOR SIMPLES (1 MÓDULO), 10A/250V, SEM SUPORTE E SEM PLACA - FORNECIMENTO E INSTALAÇÃO. AF_12/2015</t>
  </si>
  <si>
    <t>14,49</t>
  </si>
  <si>
    <t>20,57</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</si>
  <si>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</si>
  <si>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</si>
  <si>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</si>
  <si>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</si>
  <si>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26,42</t>
  </si>
  <si>
    <t>36,43</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</si>
  <si>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</si>
  <si>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</si>
  <si>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</si>
  <si>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</si>
  <si>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</si>
  <si>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38,35</t>
  </si>
  <si>
    <t>44,43</t>
  </si>
  <si>
    <t>INTERRUPTOR SIMPLES (3 MÓDULOS) COM INTERRUPTOR PARALELO (1 MÓDULO), 10A/250V, SEM SUPORTE E SEM PLACA - FORNECIMENTO E INSTALAÇÃO. AF_12/2015</t>
  </si>
  <si>
    <t>55,57</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</si>
  <si>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</si>
  <si>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</si>
  <si>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</si>
  <si>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</si>
  <si>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</si>
  <si>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</si>
  <si>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</si>
  <si>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20,26</t>
  </si>
  <si>
    <t>TOMADA MÉDIA DE EMBUTIR (1 MÓDULO), 2P+T 10 A, INCLUINDO SUPORTE E PLACA - FORNECIMENTO E INSTALAÇÃO. AF_12/2015</t>
  </si>
  <si>
    <t>24,80</t>
  </si>
  <si>
    <t>TOMADA MÉDIA DE EMBUTIR (1 MÓDULO), 2P+T 20 A, INCLUINDO SUPORTE E PLACA - FORNECIMENTO E INSTALAÇÃO. AF_12/2015</t>
  </si>
  <si>
    <t>17,13</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</si>
  <si>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</si>
  <si>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</si>
  <si>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</si>
  <si>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</si>
  <si>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</si>
  <si>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</si>
  <si>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</si>
  <si>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28,57</t>
  </si>
  <si>
    <t>TOMADA BAIXA DE EMBUTIR (2 MÓDULOS), 2P+T 20 A, SEM SUPORTE E SEM PLACA - FORNECIMENTO E INSTALAÇÃO. AF_12/2015</t>
  </si>
  <si>
    <t>31,65</t>
  </si>
  <si>
    <t>TOMADA BAIXA DE EMBUTIR (2 MÓDULOS), 2P+T 10 A, INCLUINDO SUPORTE E PLACA - FORNECIMENTO E INSTALAÇÃO. AF_12/2015</t>
  </si>
  <si>
    <t>34,65</t>
  </si>
  <si>
    <t>TOMADA BAIXA DE EMBUTIR (2 MÓDULOS), 2P+T 20 A, INCLUINDO SUPORTE E PLACA - FORNECIMENTO E INSTALAÇÃO. AF_12/2015</t>
  </si>
  <si>
    <t>TOMADA MÉDIA DE EMBUTIR (3 MÓDULOS), 2P+T 10 A, SEM SUPORTE E SEM PLACA - FORNECIMENTO E INSTALAÇÃO. AF_12/2015</t>
  </si>
  <si>
    <t>50,95</t>
  </si>
  <si>
    <t>TOMADA MÉDIA DE EMBUTIR (3 MÓDULOS), 2P+T 20 A, SEM SUPORTE E SEM PLACA - FORNECIMENTO E INSTALAÇÃO. AF_12/2015</t>
  </si>
  <si>
    <t>TOMADA MÉDIA DE EMBUTIR (3 MÓDULOS), 2P+T 10 A, INCLUINDO SUPORTE E PLACA - FORNECIMENTO E INSTALAÇÃO. AF_12/2015</t>
  </si>
  <si>
    <t>57,03</t>
  </si>
  <si>
    <t>TOMADA MÉDIA DE EMBUTIR (3 MÓDULOS), 2P+T 20 A, INCLUINDO SUPORTE E PLACA - FORNECIMENTO E INSTALAÇÃO. AF_12/2015</t>
  </si>
  <si>
    <t>TOMADA BAIXA DE EMBUTIR (3 MÓDULOS), 2P+T 10 A, SEM SUPORTE E SEM PLACA - FORNECIMENTO E INSTALAÇÃO. AF_12/2015</t>
  </si>
  <si>
    <t>41,57</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</si>
  <si>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</si>
  <si>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</si>
  <si>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</si>
  <si>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</si>
  <si>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</si>
  <si>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</si>
  <si>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</si>
  <si>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30,60</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</si>
  <si>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</si>
  <si>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</si>
  <si>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</si>
  <si>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</si>
  <si>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</si>
  <si>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</si>
  <si>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</si>
  <si>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</si>
  <si>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</si>
  <si>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57,83</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</si>
  <si>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</si>
  <si>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</si>
  <si>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</si>
  <si>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47,56</t>
  </si>
  <si>
    <t>INTERRUPTOR SIMPLES (1 MÓDULO), INTERRUPTOR PARALELO (1 MÓDULO) E 1 TOMADA DE EMBUTIR 2P+T 10 A,  INCLUINDO SUPORTE E PLACA - FORNECIMENTO E INSTALAÇÃO. AF_12/2015</t>
  </si>
  <si>
    <t>43,42</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</si>
  <si>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</si>
  <si>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</si>
  <si>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</si>
  <si>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</si>
  <si>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</si>
  <si>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</si>
  <si>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52,08</t>
  </si>
  <si>
    <t>REATOR PARA LAMPADA FLUORESCENTE 2X40W PARTIDA RAPIDA FORNECIMENTO E INSTALACAO</t>
  </si>
  <si>
    <t>REATOR PARA LAMPADA FLUORESCENTE 1X20W PARTIDA RAPIDA FORNECIMENTO E INSTALACAO</t>
  </si>
  <si>
    <t>REATOR PARA LAMPADA FLUORESCENTE 1X40W PARTIDA RAPIDA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</si>
  <si>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</si>
  <si>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</si>
  <si>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</si>
  <si>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</si>
  <si>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13,51</t>
  </si>
  <si>
    <t>LÂMPADA FLUORESCENTE ESPIRAL BRANCA 45 W, BASE E27 - FORNECIMENTO E INSTALAÇÃO</t>
  </si>
  <si>
    <t>ENTRADA DE ENERGIA ELÉTRICA AÉREA MONOFÁSICA 50A COM POSTE DE CONCRETO, INCLUSIVE CABEAMENTO, CAIXA DE PROTEÇÃO PARA MEDIDOR E ATERRAMENTO.</t>
  </si>
  <si>
    <t>ENTRADA PROVISORIA DE ENERGIA ELETRICA AEREA TRIFASICA 40A EM POSTE MADEIRA</t>
  </si>
  <si>
    <t>APARELHO SINALIZADOR DE SAIDA DE GARAGEM, COM CELULA FOTOELETRICA - FORNECIMENTO E INSTALACAO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</si>
  <si>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</si>
  <si>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</si>
  <si>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</si>
  <si>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</si>
  <si>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</si>
  <si>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</si>
  <si>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</si>
  <si>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</si>
  <si>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</si>
  <si>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</si>
  <si>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</si>
  <si>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</si>
  <si>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</si>
  <si>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</si>
  <si>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</si>
  <si>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</si>
  <si>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85,89</t>
  </si>
  <si>
    <t>ARMACAO SECUNDARIA OU REX COMPLETA PARA QUATRO LINHAS-FORNECIMENTO E INSTALACAO.</t>
  </si>
  <si>
    <t>73783/1</t>
  </si>
  <si>
    <t>73783/3</t>
  </si>
  <si>
    <t>73783/5</t>
  </si>
  <si>
    <t>73783/6</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</si>
  <si>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</si>
  <si>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</si>
  <si>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</si>
  <si>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</si>
  <si>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</si>
  <si>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</si>
  <si>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</si>
  <si>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</si>
  <si>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</si>
  <si>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</si>
  <si>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</si>
  <si>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</si>
  <si>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</si>
  <si>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</si>
  <si>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</si>
  <si>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</si>
  <si>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</si>
  <si>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</si>
  <si>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</si>
  <si>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</si>
  <si>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</si>
  <si>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</si>
  <si>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</si>
  <si>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</si>
  <si>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</si>
  <si>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</si>
  <si>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</si>
  <si>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</si>
  <si>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</si>
  <si>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</si>
  <si>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73855/1</t>
  </si>
  <si>
    <t>REATOR PARA LAMPADA VAPOR DE SODIO ALTA PRESSAO - 220V/250W - USO EXTERNO</t>
  </si>
  <si>
    <t>73831/2</t>
  </si>
  <si>
    <t>73831/3</t>
  </si>
  <si>
    <t>73831/4</t>
  </si>
  <si>
    <t>73831/5</t>
  </si>
  <si>
    <t>73831/6</t>
  </si>
  <si>
    <t>73831/7</t>
  </si>
  <si>
    <t>73831/8</t>
  </si>
  <si>
    <t>73831/9</t>
  </si>
  <si>
    <t>74231/1</t>
  </si>
  <si>
    <t>LUMINARIA ABERTA PARA ILUMINACAO PUBLICA, PARA LAMPADA A VAPOR DE MERCURIO ATE 400W E MISTA ATE 500W, COM BRACO EM TUBO DE ACO GALV D=50MM PROJ HOR=2.500MM E PROJ VERT= 2.200MM, FORNECIMENTO E INSTALACAO</t>
  </si>
  <si>
    <t>74246/1</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</si>
  <si>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</si>
  <si>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</si>
  <si>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</si>
  <si>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LUMINARIA FECHADA PARA ILUMINACAO PUBLICA - LAMPADAS DE 250/500W - FORNECIMENTO E INSTALACAO (EXCLUINDO LAMPADAS)</t>
  </si>
  <si>
    <t>LUMINARIA ESTANQUE - PROTECAO CONTRA AGUA, POEIRA OU IMPACTOS - TIPO AQUATIC PIAL OU EQUIVALENTE</t>
  </si>
  <si>
    <t>73857/1</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</si>
  <si>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</si>
  <si>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</si>
  <si>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</si>
  <si>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</si>
  <si>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</si>
  <si>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</si>
  <si>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</si>
  <si>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</si>
  <si>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</si>
  <si>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</si>
  <si>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</si>
  <si>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</si>
  <si>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</si>
  <si>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73857/10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</si>
  <si>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</si>
  <si>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</si>
  <si>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</si>
  <si>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</si>
  <si>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</si>
  <si>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</si>
  <si>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</si>
  <si>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</si>
  <si>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</si>
  <si>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</si>
  <si>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51,63</t>
  </si>
  <si>
    <t>26,96</t>
  </si>
  <si>
    <t>54,55</t>
  </si>
  <si>
    <t>50,44</t>
  </si>
  <si>
    <t>CHUVEIRO ELETRICO COMUM CORPO PLASTICO TIPO DUCHA, FORNECIMENTO E INSTALACAO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</si>
  <si>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</si>
  <si>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</si>
  <si>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</si>
  <si>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9,30</t>
  </si>
  <si>
    <t>73780/1</t>
  </si>
  <si>
    <t>CHAVE FUSIVEL UNIPOLAR, 15KV - 100A, EQUIPADA COM COMANDO PARA HASTE DE MANOBRA .       FORNECIMENTO E INSTALAÇÃO.</t>
  </si>
  <si>
    <t>73780/2</t>
  </si>
  <si>
    <t>73780/3</t>
  </si>
  <si>
    <t>73780/4</t>
  </si>
  <si>
    <t>CHAVE GUARDA MOTOR TRIFASICO 5CV/220V C/ CHAVE MAGNETICA - FORNECIMENTO E INSTALACAO</t>
  </si>
  <si>
    <t>CHAVE GUARDA MOTOR TRIFISICA 10CV/220V C/ CHAVE MAGNETICA - FORNECIMENTO E INSTALACAO</t>
  </si>
  <si>
    <t>ABRIGO PARA HIDRANTE, 75X45X17CM, COM REGISTRO GLOBO ANGULAR 45º 2.1/2", ADAPTADOR STORZ 2.1/2", MANGUEIRA DE INCÊNDIO 15M, REDUÇÃO 2.1/2X1.1/2" E ESGUICHO EM LATÃO 1.1/2" - FORNECIMENTO E INSTALAÇÃO</t>
  </si>
  <si>
    <t>73775/1</t>
  </si>
  <si>
    <t>73775/2</t>
  </si>
  <si>
    <t>EXTINTOR INCENDIO AGUA-PRESSURIZADA 10L INCL SUPORTE PAREDE CARGA     COMPLETA FORNECIMENTO E COLOCACAO</t>
  </si>
  <si>
    <t>EXTINTOR INCENDIO TP GAS CARBONICO 4KG COMPLETO - FORNECIMENTO E INSTALACAO</t>
  </si>
  <si>
    <t>TOMADA PARA TELEFONE DE 4 POLOS PADRAO TELEBRAS - FORNECIMENTO E INSTALACAO</t>
  </si>
  <si>
    <t>CABO TELEFONICO CTP-APL-50, 30 PARES (USO EXTERNO) - FORNECIMENTO E INSTALACAO</t>
  </si>
  <si>
    <t>22,60</t>
  </si>
  <si>
    <t>CABO TELEFONICO CTP-APL-50, 20 PARES (USO EXTERNO) - FORNECIMENTO E INSTALACAO</t>
  </si>
  <si>
    <t>CABO TELEFONICO CTP-APL-50, 10 PARES (USO EXTERNO)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</si>
  <si>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</si>
  <si>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</si>
  <si>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</si>
  <si>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</si>
  <si>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300,75</t>
  </si>
  <si>
    <t>73749/3</t>
  </si>
  <si>
    <t>CAIXA ENTERRADA PARA INSTALACOES TELEFONICAS TIPO R3 1,30X1,20X1,20M EM BLOCOS DE CONCRETO ESTRUTURAL</t>
  </si>
  <si>
    <t>73768/1</t>
  </si>
  <si>
    <t>FIO TELEFONICO FI 0,6MM, 2 CONDUTORES (USO INTERNO)-  FORNECIMENTO E INSTALACAO</t>
  </si>
  <si>
    <t>73768/2</t>
  </si>
  <si>
    <t>73768/3</t>
  </si>
  <si>
    <t>CABO TELEFONICO CI-50 10 PARES (USO INTERNO) - FORNECIMENTO E INSTALACAO</t>
  </si>
  <si>
    <t>7,52</t>
  </si>
  <si>
    <t>73768/4</t>
  </si>
  <si>
    <t>CABO TELEFONICO CI-50 20PARES (USO INTERNO) - FORNECIMENTO E INSTALACAO</t>
  </si>
  <si>
    <t>73768/5</t>
  </si>
  <si>
    <t>CABO TELEFONICO CI-50 30PARES (USO INTERNO) - FORNECIMENTO E INSTALACAO</t>
  </si>
  <si>
    <t>73768/6</t>
  </si>
  <si>
    <t>CABO TELEFONICO CI-50 50PARES (USO INTERNO) - FORNECIMENTO E INSTALACAO</t>
  </si>
  <si>
    <t>73768/7</t>
  </si>
  <si>
    <t>CABO TELEFONICO CI-50 75 PARES (USO INTERNO) - FORNECIMENTO E INSTALACAO</t>
  </si>
  <si>
    <t>73768/8</t>
  </si>
  <si>
    <t>CABO TELEFONICO CI-50 200 PARES (USO INTERNO) - FORNECIMENTO E INSTALACAO</t>
  </si>
  <si>
    <t>105,90</t>
  </si>
  <si>
    <t>73768/9</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</si>
  <si>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</si>
  <si>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</si>
  <si>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</si>
  <si>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</si>
  <si>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</si>
  <si>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</si>
  <si>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</si>
  <si>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</si>
  <si>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3,85</t>
  </si>
  <si>
    <t>73768/14</t>
  </si>
  <si>
    <t>CABO TELEFONICO CCI-50 6 PARES  (USO INTERNO) - FORNECIMENTO E INSTALACAO</t>
  </si>
  <si>
    <t>4,97</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</si>
  <si>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</si>
  <si>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</si>
  <si>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</si>
  <si>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</si>
  <si>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</si>
  <si>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</si>
  <si>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</si>
  <si>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</si>
  <si>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74003/1</t>
  </si>
  <si>
    <t>INSTALACOES GAS CENTRAL P/ EDIFICIO RESIDENCIAL C/ 4 PAVTOS 16 UNID.  UMA CENTRAL POR BLOCO COM 16 PONTOS</t>
  </si>
  <si>
    <t>MANOMETRO 0 A 200 PSI (0 A 14 KGF/CM2), D = 50MM - FORNECIMENTO E COLOCACAO</t>
  </si>
  <si>
    <t>BOMBA SUBMERSIVEL ELETRICA, TRIFASICA, POTÊNCIA 3,75 HP, DIAMETRO DO ROTOR 90 MM SEMIABERTO, BOCAL DE SAIDA DIAMETRO DE 2 POLEGADAS, HM/Q = 5 M / 61,2 M3/H A 25,5 M / 3,6 M3/H</t>
  </si>
  <si>
    <t>63,58</t>
  </si>
  <si>
    <t>190,00</t>
  </si>
  <si>
    <t>14,13</t>
  </si>
  <si>
    <t>16,78</t>
  </si>
  <si>
    <t>TUBO, PVC, SOLDÁVEL, DN 20MM, INSTALADO EM RAMAL DE DISTRIBUIÇÃO DE ÁGUA - FORNECIMENTO E INSTALAÇÃO. AF_12/2014</t>
  </si>
  <si>
    <t>6,04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</si>
  <si>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</si>
  <si>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</si>
  <si>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</si>
  <si>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</si>
  <si>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</si>
  <si>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</si>
  <si>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13,99</t>
  </si>
  <si>
    <t>TUBO, PVC, SOLDÁVEL, DN 60MM, INSTALADO EM PRUMADA DE ÁGUA - FORNECIMENTO E INSTALAÇÃO. AF_12/2014</t>
  </si>
  <si>
    <t>TUBO, PVC, SOLDÁVEL, DN 75MM, INSTALADO EM PRUMADA DE ÁGUA - FORNECIMENTO E INSTALAÇÃO. AF_12/2014</t>
  </si>
  <si>
    <t>29,82</t>
  </si>
  <si>
    <t>TUBO, PVC, SOLDÁVEL, DN 85MM, INSTALADO EM PRUMADA DE ÁGUA - FORNECIMENTO E INSTALAÇÃO. AF_12/2014</t>
  </si>
  <si>
    <t>TUBO PVC, SÉRIE R, ÁGUA PLUVIAL, DN 40 MM, FORNECIDO E INSTALADO EM RAMAL DE ENCAMINHAMENTO. AF_12/2014</t>
  </si>
  <si>
    <t>13,84</t>
  </si>
  <si>
    <t>TUBO PVC, SÉRIE R, ÁGUA PLUVIAL, DN 50 MM, FORNECIDO E INSTALADO EM RAMAL DE ENCAMINHAMENTO. AF_12/2014</t>
  </si>
  <si>
    <t>TUBO PVC, SÉRIE R, ÁGUA PLUVIAL, DN 75 MM, FORNECIDO E INSTALADO EM RAMAL DE ENCAMINHAMENTO. AF_12/2014</t>
  </si>
  <si>
    <t>28,33</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</si>
  <si>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</si>
  <si>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</si>
  <si>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</si>
  <si>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26,08</t>
  </si>
  <si>
    <t>TUBO PVC, SÉRIE R, ÁGUA PLUVIAL, DN 150 MM, FORNECIDO E INSTALADO EM CONDUTORES VERTICAIS DE ÁGUAS PLUVIAIS. AF_12/2014</t>
  </si>
  <si>
    <t>TUBO, CPVC, SOLDÁVEL, DN 35MM, INSTALADO EM RAMAL OU SUB-RAMAL DE ÁGUA  FORNECIMENTO E INSTALAÇÃO. AF_12/2014</t>
  </si>
  <si>
    <t>46,16</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</si>
  <si>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</si>
  <si>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</si>
  <si>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22,33</t>
  </si>
  <si>
    <t>TUBO PVC, SERIE NORMAL, ESGOTO PREDIAL, DN 75 MM, FORNECIDO E INSTALADO EM RAMAL DE DESCARGA OU RAMAL DE ESGOTO SANITÁRIO. AF_12/2014</t>
  </si>
  <si>
    <t>33,33</t>
  </si>
  <si>
    <t>TUBO PVC, SERIE NORMAL, ESGOTO PREDIAL, DN 100 MM, FORNECIDO E INSTALADO EM RAMAL DE DESCARGA OU RAMAL DE ESGOTO SANITÁRIO. AF_12/2014</t>
  </si>
  <si>
    <t>42,92</t>
  </si>
  <si>
    <t>TUBO, CPVC, SOLDÁVEL, DN 22MM, INSTALADO EM RAMAL DE DISTRIBUIÇÃO DE ÁGUA - FORNECIMENTO E INSTALAÇÃO. AF_12/2014</t>
  </si>
  <si>
    <t>18,40</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</si>
  <si>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</si>
  <si>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</si>
  <si>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</si>
  <si>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</si>
  <si>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</si>
  <si>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</si>
  <si>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9,27</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</si>
  <si>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</si>
  <si>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</si>
  <si>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</si>
  <si>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</si>
  <si>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41,54</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</si>
  <si>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</si>
  <si>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</si>
  <si>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</si>
  <si>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30,06</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</si>
  <si>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</si>
  <si>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</si>
  <si>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</si>
  <si>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</si>
  <si>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29,33</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</si>
  <si>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</si>
  <si>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</si>
  <si>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CLASSE E, SEM ISOLAMENTO, INSTALADO EM PRUMADA - FORNECIMENTO E INSTALAÇÃO. AF_12/2015</t>
  </si>
  <si>
    <t>28,92</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</si>
  <si>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</si>
  <si>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</si>
  <si>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</si>
  <si>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</si>
  <si>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</si>
  <si>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</si>
  <si>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</si>
  <si>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32,42</t>
  </si>
  <si>
    <t>TUBO EM COBRE RÍGIDO, DN 28 CLASSE E, SEM ISOLAMENTO, INSTALADO EM RAMAL DE DISTRIBUIÇÃO - FORNECIMENTO E INSTALAÇÃO. AF_12/2015</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</si>
  <si>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</si>
  <si>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</si>
  <si>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</si>
  <si>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</si>
  <si>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</si>
  <si>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</si>
  <si>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</si>
  <si>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</si>
  <si>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</si>
  <si>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</si>
  <si>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</si>
  <si>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</si>
  <si>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</si>
  <si>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</si>
  <si>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</si>
  <si>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</si>
  <si>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</si>
  <si>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</si>
  <si>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44,60</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</si>
  <si>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</si>
  <si>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</si>
  <si>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</si>
  <si>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</si>
  <si>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37,03</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</si>
  <si>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</si>
  <si>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</si>
  <si>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</si>
  <si>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</si>
  <si>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</si>
  <si>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</si>
  <si>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</si>
  <si>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</si>
  <si>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90,01</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</si>
  <si>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</si>
  <si>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</si>
  <si>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</si>
  <si>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</si>
  <si>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</si>
  <si>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</si>
  <si>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</si>
  <si>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</si>
  <si>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19,34</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</si>
  <si>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</si>
  <si>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</si>
  <si>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</si>
  <si>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</si>
  <si>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</si>
  <si>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</si>
  <si>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</si>
  <si>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</si>
  <si>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</si>
  <si>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</si>
  <si>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</si>
  <si>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 INSTALADO EM REDE DE ALIMENTAÇÃO PARA HIDRANTE - FORNECIMENTO E INSTALAÇÃO. AF_12/2015</t>
  </si>
  <si>
    <t>5,39</t>
  </si>
  <si>
    <t>253,89</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</si>
  <si>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</si>
  <si>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</si>
  <si>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</si>
  <si>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</si>
  <si>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</si>
  <si>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</si>
  <si>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</si>
  <si>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</si>
  <si>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</si>
  <si>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</si>
  <si>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</si>
  <si>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10,20</t>
  </si>
  <si>
    <t>CURVA 90 GRAUS, PVC, SOLDÁVEL, DN 32MM, INSTALADO EM RAMAL OU SUB-RAMAL DE ÁGUA - FORNECIMENTO E INSTALAÇÃO. AF_12/2014</t>
  </si>
  <si>
    <t>12,19</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</si>
  <si>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</si>
  <si>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</si>
  <si>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</si>
  <si>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7,82</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</si>
  <si>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</si>
  <si>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</si>
  <si>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6,25</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</si>
  <si>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</si>
  <si>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</si>
  <si>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</si>
  <si>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</si>
  <si>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</si>
  <si>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</si>
  <si>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8,34</t>
  </si>
  <si>
    <t>LUVA SOLDÁVEL E COM ROSCA, PVC, SOLDÁVEL, DN 32MM X 1, INSTALADO EM RAMAL OU SUB-RAMAL DE ÁGUA - FORNECIMENTO E INSTALAÇÃO. AF_12/2014</t>
  </si>
  <si>
    <t>9,03</t>
  </si>
  <si>
    <t>14,94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</si>
  <si>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</si>
  <si>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</si>
  <si>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15,85</t>
  </si>
  <si>
    <t>7,90</t>
  </si>
  <si>
    <t>TÊ COM BUCHA DE LATÃO NA BOLSA CENTRAL, PVC, SOLDÁVEL, DN 20MM X 1/2, INSTALADO EM RAMAL OU SUB-RAMAL DE ÁGUA - FORNECIMENTO E INSTALAÇÃO. AF_12/2014</t>
  </si>
  <si>
    <t>13,57</t>
  </si>
  <si>
    <t>TÊ COM BUCHA DE LATÃO NA BOLSA CENTRAL, PVC, SOLDÁVEL, DN 25MM X 1/2, INSTALADO EM RAMAL OU SUB-RAMAL DE ÁGUA - FORNECIMENTO E INSTALAÇÃO. AF_12/2014</t>
  </si>
  <si>
    <t>15,46</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</si>
  <si>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</si>
  <si>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</si>
  <si>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</si>
  <si>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</si>
  <si>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</si>
  <si>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4,01</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</si>
  <si>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</si>
  <si>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</si>
  <si>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</si>
  <si>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</si>
  <si>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</si>
  <si>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</si>
  <si>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</si>
  <si>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</si>
  <si>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</si>
  <si>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</si>
  <si>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</si>
  <si>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</si>
  <si>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</si>
  <si>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3,52</t>
  </si>
  <si>
    <t>LUVA COM BUCHA DE LATÃO, PVC, SOLDÁVEL, DN 20MM X 1/2, INSTALADO EM RAMAL DE DISTRIBUIÇÃO DE ÁGUA - FORNECIMENTO E INSTALAÇÃO. AF_12/2014</t>
  </si>
  <si>
    <t>6,57</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</si>
  <si>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</si>
  <si>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</si>
  <si>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</si>
  <si>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</si>
  <si>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</si>
  <si>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12,30</t>
  </si>
  <si>
    <t>5,36</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</si>
  <si>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</si>
  <si>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</si>
  <si>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</si>
  <si>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3,75</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</si>
  <si>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</si>
  <si>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</si>
  <si>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</si>
  <si>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</si>
  <si>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</si>
  <si>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</si>
  <si>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</si>
  <si>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</si>
  <si>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</si>
  <si>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</si>
  <si>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7,80</t>
  </si>
  <si>
    <t>TÊ COM BUCHA DE LATÃO NA BOLSA CENTRAL, PVC, SOLDÁVEL, DN 32MM X 3/4, INSTALADO EM RAMAL DE DISTRIBUIÇÃO DE ÁGUA - FORNECIMENTO E INSTALAÇÃO. AF_12/2014</t>
  </si>
  <si>
    <t>18,78</t>
  </si>
  <si>
    <t>TÊ DE REDUÇÃO, PVC, SOLDÁVEL, DN 32MM X 25MM, INSTALADO EM RAMAL DE DISTRIBUIÇÃO DE ÁGUA - FORNECIMENTO E INSTALAÇÃO. AF_12/2014</t>
  </si>
  <si>
    <t>11,13</t>
  </si>
  <si>
    <t>10,83</t>
  </si>
  <si>
    <t>20,73</t>
  </si>
  <si>
    <t>56,26</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</si>
  <si>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</si>
  <si>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</si>
  <si>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</si>
  <si>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</si>
  <si>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</si>
  <si>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</si>
  <si>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3,38</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</si>
  <si>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</si>
  <si>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</si>
  <si>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</si>
  <si>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3,01</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</si>
  <si>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</si>
  <si>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</si>
  <si>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</si>
  <si>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</si>
  <si>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</si>
  <si>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</si>
  <si>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11,15</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</si>
  <si>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</si>
  <si>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</si>
  <si>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</si>
  <si>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4,35</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</si>
  <si>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</si>
  <si>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</si>
  <si>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</si>
  <si>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17,04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</si>
  <si>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</si>
  <si>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</si>
  <si>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</si>
  <si>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56,49</t>
  </si>
  <si>
    <t>UNIÃO, PVC, SOLDÁVEL, DN 40MM, INSTALADO EM PRUMADA DE ÁGUA - FORNECIMENTO E INSTALAÇÃO. AF_12/2014</t>
  </si>
  <si>
    <t>JUNÇÃO SIMPLES, PVC, SERIE R, ÁGUA PLUVIAL, DN 100 X 75 MM, JUNTA ELÁSTICA, FORNECIDO E INSTALADO EM RAMAL DE ENCAMINHAMENTO. AF_12/2014</t>
  </si>
  <si>
    <t>54,66</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</si>
  <si>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</si>
  <si>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</si>
  <si>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</si>
  <si>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</si>
  <si>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39,76</t>
  </si>
  <si>
    <t>JUNÇÃO DUPLA, PVC, SERIE R, ÁGUA PLUVIAL, DN 100 X 100 X 100 MM, JUNTA ELÁSTICA, FORNECIDO E INSTALADO EM RAMAL DE ENCAMINHAMENTO. AF_12/2014</t>
  </si>
  <si>
    <t>LUVA, PVC, SOLDÁVEL, DN 50MM, INSTALADO EM PRUMADA DE ÁGUA - FORNECIMENTO E INSTALAÇÃO. AF_12/2014</t>
  </si>
  <si>
    <t>8,22</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</si>
  <si>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</si>
  <si>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</si>
  <si>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</si>
  <si>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</si>
  <si>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</si>
  <si>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30,45</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</si>
  <si>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</si>
  <si>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</si>
  <si>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</si>
  <si>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36,16</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</si>
  <si>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</si>
  <si>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</si>
  <si>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</si>
  <si>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</si>
  <si>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</si>
  <si>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</si>
  <si>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</si>
  <si>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</si>
  <si>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15,41</t>
  </si>
  <si>
    <t>LUVA DE CORRER, PVC, SOLDÁVEL, DN 60MM, INSTALADO EM PRUMADA DE ÁGUA   FORNECIMENTO E INSTALAÇÃO. AF_12/2014</t>
  </si>
  <si>
    <t>LUVA SIMPLES, PVC, SERIE R, ÁGUA PLUVIAL, DN 75 MM, JUNTA ELÁSTICA, FORNECIDO E INSTALADO EM CONDUTORES VERTICAIS DE ÁGUAS PLUVIAIS. AF_12/2014</t>
  </si>
  <si>
    <t>12,47</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</si>
  <si>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</si>
  <si>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</si>
  <si>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13,95</t>
  </si>
  <si>
    <t>UNIÃO, PVC, SOLDÁVEL, DN 60MM, INSTALADO EM PRUMADA DE ÁGUA - FORNECIMENTO E INSTALAÇÃO. AF_12/2014</t>
  </si>
  <si>
    <t>ADAPTADOR CURTO COM BOLSA E ROSCA PARA REGISTRO, PVC, SOLDÁVEL, DN 60MM X 2, INSTALADO EM PRUMADA DE ÁGUA - FORNECIMENTO E INSTALAÇÃO. AF_12/2014</t>
  </si>
  <si>
    <t>14,50</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</si>
  <si>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</si>
  <si>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</si>
  <si>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</si>
  <si>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</si>
  <si>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</si>
  <si>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</si>
  <si>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</si>
  <si>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</si>
  <si>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11,06</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</si>
  <si>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</si>
  <si>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</si>
  <si>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</si>
  <si>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</si>
  <si>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15,09</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</si>
  <si>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</si>
  <si>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</si>
  <si>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</si>
  <si>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</si>
  <si>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</si>
  <si>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</si>
  <si>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</si>
  <si>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</si>
  <si>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</si>
  <si>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11,03</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</si>
  <si>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</si>
  <si>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</si>
  <si>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</si>
  <si>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</si>
  <si>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</si>
  <si>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</si>
  <si>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</si>
  <si>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</si>
  <si>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11,77</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</si>
  <si>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</si>
  <si>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</si>
  <si>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</si>
  <si>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</si>
  <si>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8,05</t>
  </si>
  <si>
    <t>LUVA, CPVC, SOLDÁVEL, DN 22MM, INSTALADO EM RAMAL OU SUB-RAMAL DE ÁGUA  FORNECIMENTO E INSTALAÇÃO. AF_12/2014</t>
  </si>
  <si>
    <t>LUVA DE CORRER, CPVC, SOLDÁVEL, DN 22MM, INSTALADO EM RAMAL OU SUB-RAMAL DE ÁGUA  FORNECIMENTO E INSTALAÇÃO. AF_12/2014</t>
  </si>
  <si>
    <t>10,65</t>
  </si>
  <si>
    <t>LUVA DE TRANSIÇÃO, CPVC, SOLDÁVEL, DN22MM X 25MM, INSTALADO EM RAMAL OU SUB-RAMAL DE ÁGUA - FORNECIMENTO E INSTALAÇÃO. AF_12/2014</t>
  </si>
  <si>
    <t>UNIÃO, CPVC, SOLDÁVEL, DN22MM, INSTALADO EM RAMAL OU SUB-RAMAL DE ÁGUA  FORNECIMENTO E INSTALAÇÃO. AF_12/2014</t>
  </si>
  <si>
    <t>13,91</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</si>
  <si>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</si>
  <si>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</si>
  <si>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</si>
  <si>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</si>
  <si>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10,07</t>
  </si>
  <si>
    <t>BUCHA DE REDUÇÃO, CPVC, SOLDÁVEL, DN22MM X 15MM, INSTALADO EM RAMAL OU SUB-RAMAL DE ÁGUA  FORNECIMENTO E INSTALAÇÃO. AF_12/2014</t>
  </si>
  <si>
    <t>5,34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</si>
  <si>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</si>
  <si>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</si>
  <si>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</si>
  <si>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15,89</t>
  </si>
  <si>
    <t>LUVA, CPVC, SOLDÁVEL, DN 28MM, INSTALADO EM RAMAL OU SUB-RAMAL DE ÁGUA  FORNECIMENTO E INSTALAÇÃO. AF_12/2014</t>
  </si>
  <si>
    <t>LUVA DE CORRER, PVC, SERIE R, ÁGUA PLUVIAL, DN 100 MM, JUNTA ELÁSTICA, FORNECIDO E INSTALADO EM CONDUTORES VERTICAIS DE ÁGUAS PLUVIAIS. AF_12/2014</t>
  </si>
  <si>
    <t>23,45</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</si>
  <si>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</si>
  <si>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</si>
  <si>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</si>
  <si>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</si>
  <si>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</si>
  <si>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</si>
  <si>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</si>
  <si>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</si>
  <si>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</si>
  <si>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</si>
  <si>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</si>
  <si>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21,34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</si>
  <si>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</si>
  <si>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</si>
  <si>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</si>
  <si>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</si>
  <si>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</si>
  <si>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</si>
  <si>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</si>
  <si>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</si>
  <si>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</si>
  <si>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</si>
  <si>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</si>
  <si>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</si>
  <si>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</si>
  <si>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</si>
  <si>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</si>
  <si>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</si>
  <si>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</si>
  <si>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85,88</t>
  </si>
  <si>
    <t>TÊ, CPVC, SOLDÁVEL, DN28MM, INSTALADO EM RAMAL OU SUB-RAMAL DE ÁGUA   FORNECIMENTO E INSTALAÇÃO. AF_12/2014</t>
  </si>
  <si>
    <t>17,15</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</si>
  <si>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</si>
  <si>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</si>
  <si>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</si>
  <si>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</si>
  <si>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</si>
  <si>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</si>
  <si>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</si>
  <si>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</si>
  <si>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</si>
  <si>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</si>
  <si>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</si>
  <si>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8,16</t>
  </si>
  <si>
    <t>JOELHO 90 GRAUS, CPVC, SOLDÁVEL, DN 35MM, INSTALADO EM RAMAL DE DISTRIBUIÇÃO DE ÁGUA   FORNECIMENTO E INSTALAÇÃO. AF_12/2014</t>
  </si>
  <si>
    <t>17,70</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</si>
  <si>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</si>
  <si>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</si>
  <si>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7,91</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</si>
  <si>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</si>
  <si>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</si>
  <si>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</si>
  <si>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</si>
  <si>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13,38</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</si>
  <si>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</si>
  <si>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</si>
  <si>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</si>
  <si>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</si>
  <si>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12,57</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</si>
  <si>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</si>
  <si>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</si>
  <si>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</si>
  <si>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17,63</t>
  </si>
  <si>
    <t>CONECTOR, CPVC, SOLDÁVEL, DN 22MM X 1/2 , INSTALADO EM RAMAL DE DISTRIBUIÇÃO DE ÁGUA   FORNECIMENTO E INSTALAÇÃO. AF_12/2014</t>
  </si>
  <si>
    <t>19,57</t>
  </si>
  <si>
    <t>JOELHO 45 GRAUS, PVC, SERIE NORMAL, ESGOTO PREDIAL, DN 100 MM, JUNTA ELÁSTICA, FORNECIDO E INSTALADO EM RAMAL DE DESCARGA OU RAMAL DE ESGOTO SANITÁRIO. AF_12/2014</t>
  </si>
  <si>
    <t>17,69</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</si>
  <si>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</si>
  <si>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</si>
  <si>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</si>
  <si>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</si>
  <si>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</si>
  <si>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</si>
  <si>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</si>
  <si>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</si>
  <si>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18,80</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</si>
  <si>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</si>
  <si>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</si>
  <si>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</si>
  <si>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</si>
  <si>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19,50</t>
  </si>
  <si>
    <t>UNIÃO, CPVC, SOLDÁVEL, DN35MM, INSTALADO EM RAMAL DE DISTRIBUIÇÃO DE ÁGUA - FORNECIMENTO E INSTALAÇÃO. AF_12/2014</t>
  </si>
  <si>
    <t>27,38</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</si>
  <si>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</si>
  <si>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</si>
  <si>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</si>
  <si>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</si>
  <si>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54MM, INSTALADO EM PRUMADA DE ÁGUA  FORNECIMENTO E INSTALAÇÃO. AF_12/2014</t>
  </si>
  <si>
    <t>62,09</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</si>
  <si>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</si>
  <si>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</si>
  <si>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</si>
  <si>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</si>
  <si>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14,04</t>
  </si>
  <si>
    <t>LUVA DE CORRER, PVC, SERIE NORMAL, ESGOTO PREDIAL, DN 100 MM, JUNTA ELÁSTICA, FORNECIDO E INSTALADO EM RAMAL DE DESCARGA OU RAMAL DE ESGOTO SANITÁRIO. AF_12/2014</t>
  </si>
  <si>
    <t>20,95</t>
  </si>
  <si>
    <t>JOELHO 90 GRAUS, CPVC, SOLDÁVEL, DN 42MM, INSTALADO EM PRUMADA DE ÁGUA  FORNECIMENTO E INSTALAÇÃO. AF_12/2014</t>
  </si>
  <si>
    <t>24,26</t>
  </si>
  <si>
    <t>TE, PVC, SERIE NORMAL, ESGOTO PREDIAL, DN 40 X 40 MM, JUNTA SOLDÁVEL, FORNECIDO E INSTALADO EM RAMAL DE DESCARGA OU RAMAL DE ESGOTO SANITÁRIO. AF_12/2014</t>
  </si>
  <si>
    <t>8,69</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</si>
  <si>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</si>
  <si>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</si>
  <si>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13,97</t>
  </si>
  <si>
    <t>JUNÇÃO SIMPLES, PVC, SERIE NORMAL, ESGOTO PREDIAL, DN 50 X 50 MM, JUNTA ELÁSTICA, FORNECIDO E INSTALADO EM RAMAL DE DESCARGA OU RAMAL DE ESGOTO SANITÁRIO. AF_12/2014</t>
  </si>
  <si>
    <t>14,75</t>
  </si>
  <si>
    <t>TE, PVC, SERIE NORMAL, ESGOTO PREDIAL, DN 75 X 75 MM, JUNTA ELÁSTICA, FORNECIDO E INSTALADO EM RAMAL DE DESCARGA OU RAMAL DE ESGOTO SANITÁRIO. AF_12/2014</t>
  </si>
  <si>
    <t>22,86</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</si>
  <si>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</si>
  <si>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</si>
  <si>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</si>
  <si>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</si>
  <si>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</si>
  <si>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</si>
  <si>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</si>
  <si>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</si>
  <si>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</si>
  <si>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</si>
  <si>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</si>
  <si>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</si>
  <si>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</si>
  <si>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</si>
  <si>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</si>
  <si>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</si>
  <si>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</si>
  <si>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</si>
  <si>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</si>
  <si>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</si>
  <si>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</si>
  <si>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</si>
  <si>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22,84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</si>
  <si>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</si>
  <si>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</si>
  <si>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</si>
  <si>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</si>
  <si>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</si>
  <si>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26,55</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</si>
  <si>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</si>
  <si>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</si>
  <si>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</si>
  <si>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</si>
  <si>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20,25</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</si>
  <si>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</si>
  <si>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</si>
  <si>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</si>
  <si>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</si>
  <si>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25,27</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</si>
  <si>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</si>
  <si>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</si>
  <si>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</si>
  <si>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</si>
  <si>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</si>
  <si>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</si>
  <si>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</si>
  <si>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127,57</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</si>
  <si>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</si>
  <si>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</si>
  <si>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</si>
  <si>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</si>
  <si>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</si>
  <si>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</si>
  <si>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</si>
  <si>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</si>
  <si>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</si>
  <si>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</si>
  <si>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</si>
  <si>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30,13</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</si>
  <si>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</si>
  <si>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</si>
  <si>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</si>
  <si>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</si>
  <si>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162,33</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</si>
  <si>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</si>
  <si>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</si>
  <si>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</si>
  <si>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</si>
  <si>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</si>
  <si>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</si>
  <si>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51,89</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</si>
  <si>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</si>
  <si>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</si>
  <si>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</si>
  <si>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</si>
  <si>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</si>
  <si>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</si>
  <si>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</si>
  <si>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</si>
  <si>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</si>
  <si>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</si>
  <si>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</si>
  <si>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</si>
  <si>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</si>
  <si>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</si>
  <si>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</si>
  <si>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10,70</t>
  </si>
  <si>
    <t>26,91</t>
  </si>
  <si>
    <t>LUVA DE COBRE, SEM ANEL DE SOLDA, DN 22 MM, INSTALADO EM PRUMADA - FORNECIMENTO E INSTALAÇÃO. AF_12/2015_P</t>
  </si>
  <si>
    <t>6,29</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</si>
  <si>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</si>
  <si>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</si>
  <si>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</si>
  <si>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</si>
  <si>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35,05</t>
  </si>
  <si>
    <t>LUVA DE COBRE, SEM ANEL DE SOLDA, DN 66 MM, INSTALADO EM PRUMADA - FORNECIMENTO E INSTALAÇÃO. AF_12/2015_P</t>
  </si>
  <si>
    <t>TE DE COBRE, SEM ANEL DE SOLDA, DN 22 MM, INSTALADO EM PRUMADA - FORNECIMENTO E INSTALAÇÃO. AF_12/2015_P</t>
  </si>
  <si>
    <t>14,16</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</si>
  <si>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</si>
  <si>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</si>
  <si>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</si>
  <si>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</si>
  <si>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</si>
  <si>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226,10</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</si>
  <si>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</si>
  <si>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</si>
  <si>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</si>
  <si>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</si>
  <si>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</si>
  <si>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</si>
  <si>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</si>
  <si>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</si>
  <si>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</si>
  <si>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</si>
  <si>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</si>
  <si>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20,71</t>
  </si>
  <si>
    <t>TE DE COBRE, SEM ANEL DE SOLDA, DN 28 MM, INSTALADO EM RAMAL E SUB-RAMAL - FORNECIMENTO E INSTALAÇÃO. AF_12/2015_P</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</si>
  <si>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</si>
  <si>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</si>
  <si>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</si>
  <si>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</si>
  <si>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</si>
  <si>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99,36</t>
  </si>
  <si>
    <t>JOELHO 90 GRAUS, EM FERRO GALVANIZADO, DN 65 (2 1/2"), CONEXÃO ROSQUEADA, INSTALADO EM PRUMADAS - FORNECIMENTO E INSTALAÇÃO. AF_12/2015</t>
  </si>
  <si>
    <t>NIPLE, EM FERRO GALVANIZADO, DN 25 (1"), CONEXÃO ROSQUEADA, INSTALADO EM REDE DE ALIMENTAÇÃO PARA HIDRANTE - FORNECIMENTO E INSTALAÇÃO. AF_12/2015</t>
  </si>
  <si>
    <t>24,83</t>
  </si>
  <si>
    <t>LUVA, EM FERRO GALVANIZADO, DN 25 (1"), CONEXÃO ROSQUEADA, INSTALADO EM REDE DE ALIMENTAÇÃO PARA HIDRANTE - FORNECIMENTO E INSTALAÇÃO. AF_12/2015</t>
  </si>
  <si>
    <t>25,95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</si>
  <si>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</si>
  <si>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</si>
  <si>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</si>
  <si>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34,94</t>
  </si>
  <si>
    <t>LUVA, EM FERRO GALVANIZADO, DN 40 (1 1/2"), CONEXÃO ROSQUEADA, INSTALADO EM REDE DE ALIMENTAÇÃO PARA HIDRANTE - FORNECIMENTO E INSTALAÇÃO. AF_12/2015</t>
  </si>
  <si>
    <t>35,15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</si>
  <si>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</si>
  <si>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</si>
  <si>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</si>
  <si>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59,52</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</si>
  <si>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</si>
  <si>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</si>
  <si>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</si>
  <si>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</si>
  <si>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</si>
  <si>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36,10</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</si>
  <si>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</si>
  <si>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</si>
  <si>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43,81</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</si>
  <si>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</si>
  <si>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</si>
  <si>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51,38</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</si>
  <si>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</si>
  <si>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</si>
  <si>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</si>
  <si>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</si>
  <si>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</si>
  <si>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</si>
  <si>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122,76</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</si>
  <si>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</si>
  <si>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</si>
  <si>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</si>
  <si>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</si>
  <si>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</si>
  <si>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</si>
  <si>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</si>
  <si>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</si>
  <si>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</si>
  <si>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</si>
  <si>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</si>
  <si>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</si>
  <si>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</si>
  <si>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34,68</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</si>
  <si>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</si>
  <si>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</si>
  <si>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</si>
  <si>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53,55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</si>
  <si>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</si>
  <si>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</si>
  <si>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</si>
  <si>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</si>
  <si>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25,87</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</si>
  <si>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</si>
  <si>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</si>
  <si>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</si>
  <si>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</si>
  <si>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</si>
  <si>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51,51</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</si>
  <si>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</si>
  <si>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</si>
  <si>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</si>
  <si>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</si>
  <si>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</si>
  <si>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</si>
  <si>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</si>
  <si>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43,27</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</si>
  <si>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</si>
  <si>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</si>
  <si>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</si>
  <si>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</si>
  <si>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</si>
  <si>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9,75</t>
  </si>
  <si>
    <t>NIPLE, EM FERRO GALVANIZADO, CONEXÃO ROSQUEADA, DN 20 (3/4"), INSTALADO EM RAMAIS E SUB-RAMAIS DE GÁS - FORNECIMENTO E INSTALAÇÃO. AF_12/2015</t>
  </si>
  <si>
    <t>24,54</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</si>
  <si>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</si>
  <si>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</si>
  <si>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14,45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</si>
  <si>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</si>
  <si>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</si>
  <si>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</si>
  <si>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22,47</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</si>
  <si>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</si>
  <si>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</si>
  <si>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</si>
  <si>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</si>
  <si>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</si>
  <si>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</si>
  <si>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</si>
  <si>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</si>
  <si>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</si>
  <si>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</si>
  <si>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</si>
  <si>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</si>
  <si>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31,15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</si>
  <si>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</si>
  <si>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</si>
  <si>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54,33</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</si>
  <si>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</si>
  <si>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</si>
  <si>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</si>
  <si>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</si>
  <si>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</si>
  <si>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30,30</t>
  </si>
  <si>
    <t>LUVA DE REDUÇÃO, EM FERRO GALVANIZADO, 2" X 1", CONEXÃO ROSQUEADA, INSTALADO EM PRUMADAS - FORNECIMENTO E INSTALAÇÃO. AF_12/2015</t>
  </si>
  <si>
    <t>LUVA DE REDUÇÃO, EM FERRO GALVANIZADO, 2.1/2" X 1.1/2", CONEXÃO ROSQUEADA, INSTALADO EM PRUMADAS - FORNECIMENTO E INSTALAÇÃO. AF_12/2015</t>
  </si>
  <si>
    <t>67,14</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</si>
  <si>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</si>
  <si>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</si>
  <si>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</si>
  <si>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</si>
  <si>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</si>
  <si>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</si>
  <si>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</si>
  <si>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</si>
  <si>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</si>
  <si>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</si>
  <si>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</si>
  <si>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</si>
  <si>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</si>
  <si>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</si>
  <si>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</si>
  <si>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</si>
  <si>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</si>
  <si>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19,05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</si>
  <si>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</si>
  <si>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</si>
  <si>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</si>
  <si>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</si>
  <si>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</si>
  <si>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</si>
  <si>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</si>
  <si>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</si>
  <si>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</si>
  <si>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</si>
  <si>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</si>
  <si>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</si>
  <si>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</si>
  <si>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</si>
  <si>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</si>
  <si>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</si>
  <si>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</si>
  <si>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</si>
  <si>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</si>
  <si>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23,99</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</si>
  <si>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</si>
  <si>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</si>
  <si>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</si>
  <si>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</si>
  <si>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16,70</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</si>
  <si>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</si>
  <si>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</si>
  <si>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</si>
  <si>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</si>
  <si>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</si>
  <si>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</si>
  <si>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</si>
  <si>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</si>
  <si>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</si>
  <si>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88,55</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</si>
  <si>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</si>
  <si>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</si>
  <si>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</si>
  <si>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</si>
  <si>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13,12</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</si>
  <si>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</si>
  <si>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</si>
  <si>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</si>
  <si>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17,61</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</si>
  <si>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</si>
  <si>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</si>
  <si>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11,29</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</si>
  <si>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</si>
  <si>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</si>
  <si>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</si>
  <si>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8,70</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</si>
  <si>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</si>
  <si>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</si>
  <si>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</si>
  <si>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12,35</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</si>
  <si>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</si>
  <si>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</si>
  <si>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</si>
  <si>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</si>
  <si>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</si>
  <si>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</si>
  <si>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</si>
  <si>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</si>
  <si>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</si>
  <si>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47,52</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</si>
  <si>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</si>
  <si>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</si>
  <si>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</si>
  <si>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</si>
  <si>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</si>
  <si>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21,70</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</si>
  <si>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</si>
  <si>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</si>
  <si>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5,91</t>
  </si>
  <si>
    <t>CONECTOR EM BRONZE/LATÃO, SEM ANEL DE SOLDA, BOLSA X ROSCA F, 15 MM X 1/2,  INSTALADO EM RAMAL E SUB-RAMAL   FORNECIMENTO E INSTALAÇÃO. AF_01/2016_P</t>
  </si>
  <si>
    <t>11,45</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</si>
  <si>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</si>
  <si>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</si>
  <si>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</si>
  <si>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</si>
  <si>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</si>
  <si>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</si>
  <si>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</si>
  <si>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</si>
  <si>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</si>
  <si>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</si>
  <si>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</si>
  <si>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</si>
  <si>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</si>
  <si>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</si>
  <si>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</si>
  <si>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DN 42 MM, INSTALADO EM PRUMADA   FORNECIMENTO E INSTALAÇÃO. AF_01/2016_P</t>
  </si>
  <si>
    <t>BUCHA DE REDUÇÃO EM COBRE, SEM ANEL DE SOLDA, PONTA X BOLSA, 28 X 22 MM, INSTALADO EM RAMAL E SUB-RAMAL   FORNECIMENTO E INSTALAÇÃO. AF_01/2016_P</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</si>
  <si>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</si>
  <si>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</si>
  <si>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</si>
  <si>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51,62</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</si>
  <si>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</si>
  <si>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</si>
  <si>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</si>
  <si>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</si>
  <si>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</si>
  <si>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</si>
  <si>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</si>
  <si>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</si>
  <si>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</si>
  <si>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</si>
  <si>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</si>
  <si>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</si>
  <si>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133,97</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</si>
  <si>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</si>
  <si>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</si>
  <si>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104,04</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</si>
  <si>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</si>
  <si>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</si>
  <si>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</si>
  <si>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</si>
  <si>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</si>
  <si>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</si>
  <si>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</si>
  <si>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</si>
  <si>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</si>
  <si>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</si>
  <si>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</si>
  <si>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</si>
  <si>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</si>
  <si>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</si>
  <si>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</si>
  <si>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</si>
  <si>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</si>
  <si>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</si>
  <si>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9,67</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</si>
  <si>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</si>
  <si>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</si>
  <si>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20,08</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</si>
  <si>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</si>
  <si>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</si>
  <si>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</si>
  <si>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</si>
  <si>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</si>
  <si>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</si>
  <si>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</si>
  <si>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</si>
  <si>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</si>
  <si>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</si>
  <si>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</si>
  <si>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10,17</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</si>
  <si>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</si>
  <si>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</si>
  <si>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</si>
  <si>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12,26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</si>
  <si>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</si>
  <si>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</si>
  <si>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</si>
  <si>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</si>
  <si>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</si>
  <si>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</si>
  <si>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</si>
  <si>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</si>
  <si>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</si>
  <si>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</si>
  <si>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</si>
  <si>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</si>
  <si>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</si>
  <si>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11,82</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</si>
  <si>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</si>
  <si>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</si>
  <si>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17,36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</si>
  <si>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</si>
  <si>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</si>
  <si>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</si>
  <si>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</si>
  <si>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</si>
  <si>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</si>
  <si>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</si>
  <si>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</si>
  <si>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</si>
  <si>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</si>
  <si>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21,49</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</si>
  <si>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</si>
  <si>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</si>
  <si>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</si>
  <si>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</si>
  <si>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</si>
  <si>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</si>
  <si>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40,65</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</si>
  <si>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</si>
  <si>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</si>
  <si>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</si>
  <si>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</si>
  <si>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</si>
  <si>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</si>
  <si>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</si>
  <si>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</si>
  <si>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</si>
  <si>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</si>
  <si>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</si>
  <si>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</si>
  <si>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14,27</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</si>
  <si>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</si>
  <si>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</si>
  <si>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</si>
  <si>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</si>
  <si>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</si>
  <si>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</si>
  <si>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</si>
  <si>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17,45</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</si>
  <si>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</si>
  <si>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</si>
  <si>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</si>
  <si>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</si>
  <si>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</si>
  <si>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</si>
  <si>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</si>
  <si>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</si>
  <si>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</si>
  <si>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</si>
  <si>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</si>
  <si>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</si>
  <si>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</si>
  <si>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28,16</t>
  </si>
  <si>
    <t>36,92</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</si>
  <si>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</si>
  <si>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</si>
  <si>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</si>
  <si>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</si>
  <si>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</si>
  <si>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</si>
  <si>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</si>
  <si>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</si>
  <si>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SPRINKLER TIPO PENDENTE, 68° C, UNIÃO POR ROSCA, DN 15 (½)  FORNECIMENTO E INSTALAÇÃO. AF_12/2015</t>
  </si>
  <si>
    <t>74051/1</t>
  </si>
  <si>
    <t>CAIXA DE GORDURA DUPLA EM CONCRETO PRE-MOLDADO DN 60MM COM TAMPA - FORNECIMENTO E INSTALACAO</t>
  </si>
  <si>
    <t>74051/2</t>
  </si>
  <si>
    <t>CAIXA DE GORDURA SIMPLES EM CONCRETO PRE-MOLDADO DN 40MM COM TAMPA - FORNECIMENTO E INSTALACAO</t>
  </si>
  <si>
    <t>74104/1</t>
  </si>
  <si>
    <t>CAIXA DE INSPEÇÃO EM ALVENARIA DE TIJOLO MACIÇO 60X60X60CM, REVESTIDA INTERNAMENTO COM BARRA LISA (CIMENTO E AREIA, TRAÇO 1:4) E=2,0CM, COM TAMPA PRÉ-MOLDADA DE CONCRETO E FUNDO DE CONCRETO 15MPA TIPO C - ESCAVAÇÃO E CONFECÇÃO</t>
  </si>
  <si>
    <t>74166/1</t>
  </si>
  <si>
    <t>74166/2</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</si>
  <si>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</si>
  <si>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</si>
  <si>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</si>
  <si>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</si>
  <si>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</si>
  <si>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</si>
  <si>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</si>
  <si>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</si>
  <si>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</si>
  <si>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</si>
  <si>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</si>
  <si>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</si>
  <si>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</si>
  <si>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</si>
  <si>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</si>
  <si>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</si>
  <si>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</si>
  <si>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15,14</t>
  </si>
  <si>
    <t>SIFÃO DO TIPO FLEXÍVEL EM PVC 1 X 1.1/2 - FORNECIMENTO E INSTALAÇÃO. AF_12/2013</t>
  </si>
  <si>
    <t>8,64</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</si>
  <si>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</si>
  <si>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</si>
  <si>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</si>
  <si>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</si>
  <si>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</si>
  <si>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</si>
  <si>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</si>
  <si>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</si>
  <si>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</si>
  <si>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</si>
  <si>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</si>
  <si>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101,39</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</si>
  <si>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</si>
  <si>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</si>
  <si>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</si>
  <si>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</si>
  <si>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</si>
  <si>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</si>
  <si>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</si>
  <si>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</si>
  <si>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</si>
  <si>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27,97</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</si>
  <si>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</si>
  <si>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</si>
  <si>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</si>
  <si>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</si>
  <si>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</si>
  <si>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</si>
  <si>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</si>
  <si>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</si>
  <si>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</si>
  <si>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</si>
  <si>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</si>
  <si>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</si>
  <si>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</si>
  <si>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</si>
  <si>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</si>
  <si>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</si>
  <si>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</si>
  <si>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</si>
  <si>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</si>
  <si>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</si>
  <si>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</si>
  <si>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</si>
  <si>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</si>
  <si>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</si>
  <si>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</si>
  <si>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</si>
  <si>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</si>
  <si>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</si>
  <si>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</si>
  <si>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</si>
  <si>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</si>
  <si>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</si>
  <si>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</si>
  <si>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</si>
  <si>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</si>
  <si>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</si>
  <si>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46,67</t>
  </si>
  <si>
    <t>KIT DE ACESSORIOS PARA BANHEIRO EM METAL CROMADO, 5 PECAS, INCLUSO FIXAÇÃO. AF_10/2016</t>
  </si>
  <si>
    <t>SABONETEIRA PLASTICA TIPO DISPENSER PARA SABONETE LIQUIDO COM RESERVATORIO 800 A 1500 ML, INCLUSO FIXAÇÃO. AF_10/2016</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</si>
  <si>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</si>
  <si>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</si>
  <si>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</si>
  <si>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</si>
  <si>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FOSSA SÉPTICA EM ALVENARIA DE TIJOLO CERÂMICO MACIÇO, DIMENSÕES EXTERNAS DE 1,90X1,10X1,40 M, VOLUME DE 1.500 LITROS, REVESTIDO INTERNAMENTE COM MASSA ÚNICA E IMPERMEABILIZANTE E COM TAMPA DE CONCRETO ARMADO COM ESPESSURA DE 8 CM</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</si>
  <si>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</si>
  <si>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</si>
  <si>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</si>
  <si>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73795/1</t>
  </si>
  <si>
    <t>73795/2</t>
  </si>
  <si>
    <t>73795/3</t>
  </si>
  <si>
    <t>VÁLVULA DE RETENÇÃO VERTICAL Ø 32MM (1.1/4") - FORNECIMENTO E INSTALAÇÃO</t>
  </si>
  <si>
    <t>73795/4</t>
  </si>
  <si>
    <t>VÁLVULA DE RETENÇÃO VERTICAL Ø 40MM (1.1/2") - FORNECIMENTO E INSTALAÇÃO</t>
  </si>
  <si>
    <t>73795/5</t>
  </si>
  <si>
    <t>73795/6</t>
  </si>
  <si>
    <t>73795/7</t>
  </si>
  <si>
    <t>73795/8</t>
  </si>
  <si>
    <t>VÁLVULA DE RETENÇÃO HORIZONTAL Ø 20MM (3/4") - FORNECIMENTO E INSTALAÇÃO</t>
  </si>
  <si>
    <t>67,57</t>
  </si>
  <si>
    <t>73795/9</t>
  </si>
  <si>
    <t>VALVULA DE RETENCAO HORIZONTAL Ø 25MM (1) - FORNECIMENTO E INSTALACAO</t>
  </si>
  <si>
    <t>73795/10</t>
  </si>
  <si>
    <t>VÁLVULA DE RETENÇÃO HORIZONTAL Ø 32MM (1.1/4") - FORNECIMENTO E INSTALAÇÃO</t>
  </si>
  <si>
    <t>73795/11</t>
  </si>
  <si>
    <t>VÁLVULA DE RETENÇÃO HORIZONTAL Ø 40MM (1.1/2") - FORNECIMENTO E INSTALAÇÃO</t>
  </si>
  <si>
    <t>73795/12</t>
  </si>
  <si>
    <t>73795/13</t>
  </si>
  <si>
    <t>VÁLVULA DE RETENÇÃO HORIZONTAL Ø 65MM (2.1/2") - FORNECIMENTO E INSTALAÇÃO</t>
  </si>
  <si>
    <t>73795/14</t>
  </si>
  <si>
    <t>73795/15</t>
  </si>
  <si>
    <t>VÁLVULA DE RETENÇÃO HORIZONTAL Ø 100MM (4") - FORNECIMENTO E INSTALAÇÃO</t>
  </si>
  <si>
    <t>73796/1</t>
  </si>
  <si>
    <t>73796/2</t>
  </si>
  <si>
    <t>73796/3</t>
  </si>
  <si>
    <t>79,36</t>
  </si>
  <si>
    <t>73796/4</t>
  </si>
  <si>
    <t>73796/5</t>
  </si>
  <si>
    <t>73796/6</t>
  </si>
  <si>
    <t>230,71</t>
  </si>
  <si>
    <t>73796/7</t>
  </si>
  <si>
    <t>73870/4</t>
  </si>
  <si>
    <t>74091/1</t>
  </si>
  <si>
    <t>74093/1</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</si>
  <si>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</si>
  <si>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</si>
  <si>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</si>
  <si>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PRESSÃO BRUTO, ROSCÁVEL, 3/4",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</si>
  <si>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</si>
  <si>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</si>
  <si>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</si>
  <si>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</si>
  <si>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40,76</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</si>
  <si>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</si>
  <si>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</si>
  <si>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</si>
  <si>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</si>
  <si>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</si>
  <si>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59,48</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</si>
  <si>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</si>
  <si>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</si>
  <si>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</si>
  <si>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22,18</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</si>
  <si>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</si>
  <si>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</si>
  <si>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</si>
  <si>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52,00</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</si>
  <si>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</si>
  <si>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</si>
  <si>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</si>
  <si>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64,26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</si>
  <si>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</si>
  <si>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</si>
  <si>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</si>
  <si>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</si>
  <si>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</si>
  <si>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</si>
  <si>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</si>
  <si>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</si>
  <si>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</si>
  <si>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</si>
  <si>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26,98</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</si>
  <si>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</si>
  <si>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</si>
  <si>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</si>
  <si>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</si>
  <si>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</si>
  <si>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</si>
  <si>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</si>
  <si>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</si>
  <si>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</si>
  <si>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</si>
  <si>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</si>
  <si>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</si>
  <si>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</si>
  <si>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</si>
  <si>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</si>
  <si>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</si>
  <si>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</si>
  <si>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</si>
  <si>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</si>
  <si>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</si>
  <si>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</si>
  <si>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</si>
  <si>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</si>
  <si>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</si>
  <si>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</si>
  <si>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</si>
  <si>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11,08</t>
  </si>
  <si>
    <t>10,06</t>
  </si>
  <si>
    <t>19,73</t>
  </si>
  <si>
    <t>RASGO EM CONTRAPISO PARA RAMAIS/ DISTRIBUIÇÃO COM DIÂMETROS MAIORES QUE 40 MM E MENORES OU IGUAIS A 75 MM. AF_05/2015</t>
  </si>
  <si>
    <t>21,06</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</si>
  <si>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</si>
  <si>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</si>
  <si>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</si>
  <si>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</si>
  <si>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</si>
  <si>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7,37</t>
  </si>
  <si>
    <t>QUEBRA EM ALVENARIA PARA INSTALAÇÃO DE QUADRO DISTRIBUIÇÃO GRANDE (76X40 CM). AF_05/2015</t>
  </si>
  <si>
    <t>20,92</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</si>
  <si>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</si>
  <si>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</si>
  <si>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</si>
  <si>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</si>
  <si>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</si>
  <si>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</si>
  <si>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</si>
  <si>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6,19</t>
  </si>
  <si>
    <t>FIXAÇÃO DE TUBOS HORIZONTAIS DE PPR DIÂMETROS MAIORES QUE 75 MM COM ABRAÇADEIRA METÁLICA RÍGIDA TIPO D 3", FIXADA EM PERFILADO EM LAJE. AF_05/2015</t>
  </si>
  <si>
    <t>7,34</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</si>
  <si>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</si>
  <si>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</si>
  <si>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</si>
  <si>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</si>
  <si>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</si>
  <si>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</si>
  <si>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</si>
  <si>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20,78</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</si>
  <si>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</si>
  <si>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</si>
  <si>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9,69</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</si>
  <si>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</si>
  <si>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</si>
  <si>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</si>
  <si>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</si>
  <si>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10,84</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</si>
  <si>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</si>
  <si>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</si>
  <si>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</si>
  <si>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</si>
  <si>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</si>
  <si>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3,59</t>
  </si>
  <si>
    <t>MÃO-FRANCESA EM AÇO, ABAS IGUAIS 40 CM, CAPACIDADE MÍNIMA 70 KG, BRANCO  FORNECIMENTO E INSTALAÇÃO. AF_11/2016</t>
  </si>
  <si>
    <t>MÃO-FRANCESA EM AÇO, ABAS IGUAIS 30 CM, CAPACIDADE MÍNIMA 60 KG, BRANCO  FORNECIMENTO E INSTALAÇÃO. AF_11/2016</t>
  </si>
  <si>
    <t>73826/1</t>
  </si>
  <si>
    <t>440,00</t>
  </si>
  <si>
    <t>73826/2</t>
  </si>
  <si>
    <t>73834/1</t>
  </si>
  <si>
    <t>73834/2</t>
  </si>
  <si>
    <t>73834/3</t>
  </si>
  <si>
    <t>73834/4</t>
  </si>
  <si>
    <t>73835/1</t>
  </si>
  <si>
    <t>73835/2</t>
  </si>
  <si>
    <t>73835/3</t>
  </si>
  <si>
    <t>73836/1</t>
  </si>
  <si>
    <t>73836/2</t>
  </si>
  <si>
    <t>73836/3</t>
  </si>
  <si>
    <t>73836/4</t>
  </si>
  <si>
    <t>73837/1</t>
  </si>
  <si>
    <t>73837/2</t>
  </si>
  <si>
    <t>73837/3</t>
  </si>
  <si>
    <t>61,43</t>
  </si>
  <si>
    <t>73824/1</t>
  </si>
  <si>
    <t>73825/2</t>
  </si>
  <si>
    <t>73873/1</t>
  </si>
  <si>
    <t>73873/2</t>
  </si>
  <si>
    <t>73873/3</t>
  </si>
  <si>
    <t>73873/4</t>
  </si>
  <si>
    <t>73873/5</t>
  </si>
  <si>
    <t>73827/1</t>
  </si>
  <si>
    <t>51,80</t>
  </si>
  <si>
    <t>74218/1</t>
  </si>
  <si>
    <t>74253/1</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</si>
  <si>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</si>
  <si>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</si>
  <si>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</si>
  <si>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</si>
  <si>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</si>
  <si>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</si>
  <si>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</si>
  <si>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</si>
  <si>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</si>
  <si>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73903/1</t>
  </si>
  <si>
    <t>73903/2</t>
  </si>
  <si>
    <t>74151/1</t>
  </si>
  <si>
    <t>3,84</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</si>
  <si>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</si>
  <si>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</si>
  <si>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</si>
  <si>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</si>
  <si>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</si>
  <si>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</si>
  <si>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</si>
  <si>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</si>
  <si>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</si>
  <si>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</si>
  <si>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</si>
  <si>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2,36</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</si>
  <si>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</si>
  <si>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</si>
  <si>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</si>
  <si>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</si>
  <si>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</si>
  <si>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</si>
  <si>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4 CAMINHÕES BASCULANTES DE 14 M³, DMT DE 2 KM E VELOCIDADE MÉDIA 22 KM/H. AF_12/2013</t>
  </si>
  <si>
    <t>ESCAVAÇÃO VERTICAL A CÉU ABERTO, INCLUINDO CARGA, DESCARGA E TRANSPORTE, EM SOLO DE 1ª CATEGORIA COM ESCAVADEIRA HIDRÁULICA (CAÇAMBA: 0,8 M³ / 111 HP), FROTA DE 4 CAMINHÕES BASCULANTES DE 14 M³, DMT DE 2 KM E VELOCIDADE MÉDIA 35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</si>
  <si>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</si>
  <si>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</si>
  <si>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</si>
  <si>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</si>
  <si>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</si>
  <si>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6,24</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</si>
  <si>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</si>
  <si>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</si>
  <si>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</si>
  <si>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</si>
  <si>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4 CAMINHÕES BASCULANTES DE 18 M³, DMT DE 2 KM E VELOCIDADE MÉDIA 22 KM/H. AF_12/2013</t>
  </si>
  <si>
    <t>ESCAVAÇÃO VERTICAL A CÉU ABERTO, INCLUINDO CARGA, DESCARGA E TRANSPORTE, EM SOLO DE 1ª CATEGORIA COM ESCAVADEIRA HIDRÁULICA (CAÇAMBA: 0,8 M³ / 111 HP), FROTA DE 3 CAMINHÕES BASCULANTES DE 18 M³, DMT DE 2 KM E VELOCIDADE MÉDIA 35 KM/H. AF_12/2013</t>
  </si>
  <si>
    <t>8,54</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</si>
  <si>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</si>
  <si>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</si>
  <si>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</si>
  <si>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</si>
  <si>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5,84</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</si>
  <si>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</si>
  <si>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</si>
  <si>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</si>
  <si>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6,02</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</si>
  <si>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</si>
  <si>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</si>
  <si>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5 CAMINHÕES BASCULANTES DE 14 M³, DMT DE 2 KM E VELOCIDADE MÉDIA 22 KM/H. AF_12/2013</t>
  </si>
  <si>
    <t>9,54</t>
  </si>
  <si>
    <t>ESCAVAÇÃO VERTICAL A CÉU ABERTO, INCLUINDO CARGA, DESCARGA E TRANSPORTE, EM SOLO DE 1ª CATEGORIA COM ESCAVADEIRA HIDRÁULICA (CAÇAMBA: 1,2 M³ / 155 HP), FROTA DE 5 CAMINHÕES BASCULANTES DE 14 M³, DMT DE 2 KM E VELOCIDADE MÉDIA 35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</si>
  <si>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</si>
  <si>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</si>
  <si>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</si>
  <si>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16,03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</si>
  <si>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</si>
  <si>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</si>
  <si>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5,45</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</si>
  <si>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</si>
  <si>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</si>
  <si>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</si>
  <si>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</si>
  <si>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5 CAMINHÕES BASCULANTES DE 18 M³, DMT DE 2 KM E VELOCIDADE MÉDIA 22 KM/H. AF_12/2013</t>
  </si>
  <si>
    <t>ESCAVAÇÃO VERTICAL A CÉU ABERTO, INCLUINDO CARGA, DESCARGA E TRANSPORTE, EM SOLO DE 1ª CATEGORIA COM ESCAVADEIRA HIDRÁULICA (CAÇAMBA: 1,2 M³ / 155 HP), FROTA DE 4 CAMINHÕES BASCULANTES DE 18 M³, DMT DE 2 KM E VELOCIDADE MÉDIA 35 KM/H. AF_12/2013</t>
  </si>
  <si>
    <t>ESCAVAÇÃO VERTICAL A CÉU ABERTO, INCLUINDO CARGA, DESCARGA E TRANSPORTE, EM SOLO DE 1ª CATEGORIA COM ESCAVADEIRA HIDRÁULICA (CAÇAMBA: 1,2 M³ / 155 HP), FROTA DE 6 CAMINHÕES BASCULANTES DE 18 M³, DMT DE 3 KM E VELOCIDADE MÉDIA 20 KM/H. AF_12/2013</t>
  </si>
  <si>
    <t>10,47</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</si>
  <si>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</si>
  <si>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</si>
  <si>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ESCAVACAO MECANICA DE VALA EM MATERIAL DE 2A. CATEGORIA ATE 2 M DE PROFUNDIDADE COM UTILIZACAO DE ESCAVADEIRA HIDRAULICA</t>
  </si>
  <si>
    <t>73965/9</t>
  </si>
  <si>
    <t>ESCAVACAO MANUAL DE VALA EM LODO, DE 1,5 ATE 3M, EXCLUINDO ESGOTAMENTO/ESCORAMENTO.</t>
  </si>
  <si>
    <t>79506/2</t>
  </si>
  <si>
    <t>79518/1</t>
  </si>
  <si>
    <t>MARROAMENTO EM MATERIAL DE 3A CATEGORIA, ROCHA VIVA PARA REDUÇÃO A PEDRA-DE-MÃO</t>
  </si>
  <si>
    <t>79518/2</t>
  </si>
  <si>
    <t>ESCAVACAO MECANICA DE VALAS (SOLO COM AGUA), PROFUNDIDADE MAIOR QUE 4,00 M ATE 6,00 M.</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</si>
  <si>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</si>
  <si>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</si>
  <si>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</si>
  <si>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</si>
  <si>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</si>
  <si>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</si>
  <si>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5,68</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</si>
  <si>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</si>
  <si>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</si>
  <si>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</si>
  <si>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</si>
  <si>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</si>
  <si>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</si>
  <si>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</si>
  <si>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</si>
  <si>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</si>
  <si>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</si>
  <si>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</si>
  <si>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</si>
  <si>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</si>
  <si>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</si>
  <si>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</si>
  <si>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9,47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</si>
  <si>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</si>
  <si>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</si>
  <si>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</si>
  <si>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</si>
  <si>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</si>
  <si>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17,77</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</si>
  <si>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</si>
  <si>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</si>
  <si>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</si>
  <si>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</si>
  <si>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</si>
  <si>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35,68</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</si>
  <si>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</si>
  <si>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</si>
  <si>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</si>
  <si>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</si>
  <si>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</si>
  <si>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</si>
  <si>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</si>
  <si>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</si>
  <si>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</si>
  <si>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62,00</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</si>
  <si>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</si>
  <si>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</si>
  <si>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</si>
  <si>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</si>
  <si>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</si>
  <si>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</si>
  <si>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</si>
  <si>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</si>
  <si>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</si>
  <si>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</si>
  <si>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</si>
  <si>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</si>
  <si>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</si>
  <si>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7,33</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</si>
  <si>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</si>
  <si>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</si>
  <si>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</si>
  <si>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</si>
  <si>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</si>
  <si>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</si>
  <si>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21,38</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</si>
  <si>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</si>
  <si>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</si>
  <si>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11,20</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</si>
  <si>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</si>
  <si>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COMERCIAL COM CAMINHAO CARROCERIA 9 T, RODOVIA EM LEITO NATURAL</t>
  </si>
  <si>
    <t>TRANSPORTE COMERCIAL COM CAMINHAO CARROCERIA 9 T, RODOVIA COM REVESTIMENTO PRIMARIO</t>
  </si>
  <si>
    <t>TRANSPORTE COMERCIAL COM CAMINHAO BASCULANTE 6 M3, RODOVIA EM LEITO NATURAL</t>
  </si>
  <si>
    <t>TRANSPORTE COMERCIAL COM CAMINHAO BASCULANTE 6 M3,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</si>
  <si>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</si>
  <si>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</si>
  <si>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</si>
  <si>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</si>
  <si>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</si>
  <si>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</si>
  <si>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</si>
  <si>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</si>
  <si>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</si>
  <si>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</si>
  <si>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</si>
  <si>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4,59</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</si>
  <si>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</si>
  <si>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</si>
  <si>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</si>
  <si>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74241/1</t>
  </si>
  <si>
    <t>EMPILHAMENTO DE SOLO ORGANICO RETIRADO NA AREA DO ATERRO COM TRATOR SOBRE ESTEIRAS D6</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</si>
  <si>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</si>
  <si>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</si>
  <si>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</si>
  <si>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</si>
  <si>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</si>
  <si>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</si>
  <si>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</si>
  <si>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</si>
  <si>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</si>
  <si>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</si>
  <si>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</si>
  <si>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</si>
  <si>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</si>
  <si>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</si>
  <si>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</si>
  <si>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</si>
  <si>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</si>
  <si>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126,07</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</si>
  <si>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</si>
  <si>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</si>
  <si>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</si>
  <si>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</si>
  <si>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</si>
  <si>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</si>
  <si>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</si>
  <si>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</si>
  <si>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</si>
  <si>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</si>
  <si>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</si>
  <si>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</si>
  <si>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</si>
  <si>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</si>
  <si>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</si>
  <si>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74005/1</t>
  </si>
  <si>
    <t>74005/2</t>
  </si>
  <si>
    <t>COMPACTACAO MECANICA C/ CONTROLE DO GC&gt;=95% DO PN (AREAS) (C/MONIVELADORA 140 HP E ROLO COMPRESSOR VIBRATORIO 80 HP)</t>
  </si>
  <si>
    <t>74034/1</t>
  </si>
  <si>
    <t>ESPALHAMENTO DE MATERIAL DE 1A CATEGORIA COM TRATOR DE ESTEIRA COM 153HP</t>
  </si>
  <si>
    <t>2,42</t>
  </si>
  <si>
    <t>ESPALHAMENTO DE MATERIAL EM BOTA FORA, COM UTILIZACAO DE TRATOR DE ESTEIRAS DE 165 HP</t>
  </si>
  <si>
    <t>UMIDIFICAÇÃO DE MATERIAL PARA VALAS COM CAMINHÃO PIPA 10000L. AF_11/2016</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</si>
  <si>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</si>
  <si>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</si>
  <si>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</si>
  <si>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</si>
  <si>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39,80</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</si>
  <si>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</si>
  <si>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</si>
  <si>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</si>
  <si>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</si>
  <si>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</si>
  <si>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</si>
  <si>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</si>
  <si>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</si>
  <si>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</si>
  <si>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</si>
  <si>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60,61</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</si>
  <si>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</si>
  <si>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</si>
  <si>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45,80</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</si>
  <si>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</si>
  <si>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</si>
  <si>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</si>
  <si>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</si>
  <si>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38,66</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</si>
  <si>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</si>
  <si>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</si>
  <si>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</si>
  <si>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</si>
  <si>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</si>
  <si>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64,27</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</si>
  <si>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</si>
  <si>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</si>
  <si>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</si>
  <si>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</si>
  <si>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</si>
  <si>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</si>
  <si>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</si>
  <si>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</si>
  <si>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</si>
  <si>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</si>
  <si>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</si>
  <si>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</si>
  <si>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</si>
  <si>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</si>
  <si>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</si>
  <si>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</si>
  <si>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</si>
  <si>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</si>
  <si>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</si>
  <si>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</si>
  <si>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</si>
  <si>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</si>
  <si>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</si>
  <si>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</si>
  <si>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</si>
  <si>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</si>
  <si>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</si>
  <si>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</si>
  <si>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</si>
  <si>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</si>
  <si>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</si>
  <si>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</si>
  <si>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</si>
  <si>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</si>
  <si>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</si>
  <si>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</si>
  <si>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</si>
  <si>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</si>
  <si>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</si>
  <si>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</si>
  <si>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</si>
  <si>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</si>
  <si>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</si>
  <si>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</si>
  <si>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</si>
  <si>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</si>
  <si>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</si>
  <si>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</si>
  <si>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</si>
  <si>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</si>
  <si>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63,85</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</si>
  <si>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</si>
  <si>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</si>
  <si>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</si>
  <si>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</si>
  <si>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</si>
  <si>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</si>
  <si>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</si>
  <si>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</si>
  <si>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</si>
  <si>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</si>
  <si>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59,25</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</si>
  <si>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</si>
  <si>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</si>
  <si>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</si>
  <si>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</si>
  <si>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</si>
  <si>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</si>
  <si>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</si>
  <si>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</si>
  <si>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</si>
  <si>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</si>
  <si>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</si>
  <si>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44,76</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</si>
  <si>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</si>
  <si>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</si>
  <si>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57,79</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</si>
  <si>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</si>
  <si>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</si>
  <si>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69,21</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</si>
  <si>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</si>
  <si>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</si>
  <si>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41,66</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</si>
  <si>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</si>
  <si>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</si>
  <si>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</si>
  <si>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</si>
  <si>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</si>
  <si>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</si>
  <si>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</si>
  <si>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</si>
  <si>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63,64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</si>
  <si>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</si>
  <si>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</si>
  <si>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</si>
  <si>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</si>
  <si>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</si>
  <si>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</si>
  <si>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</si>
  <si>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</si>
  <si>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</si>
  <si>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</si>
  <si>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</si>
  <si>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57,33</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</si>
  <si>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</si>
  <si>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</si>
  <si>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</si>
  <si>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</si>
  <si>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</si>
  <si>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</si>
  <si>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</si>
  <si>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48,81</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</si>
  <si>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</si>
  <si>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</si>
  <si>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</si>
  <si>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57,54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</si>
  <si>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</si>
  <si>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</si>
  <si>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</si>
  <si>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64,95</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</si>
  <si>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</si>
  <si>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</si>
  <si>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</si>
  <si>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</si>
  <si>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</si>
  <si>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</si>
  <si>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</si>
  <si>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</si>
  <si>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</si>
  <si>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</si>
  <si>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</si>
  <si>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</si>
  <si>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</si>
  <si>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</si>
  <si>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</si>
  <si>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</si>
  <si>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</si>
  <si>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</si>
  <si>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</si>
  <si>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66,19</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</si>
  <si>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</si>
  <si>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</si>
  <si>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</si>
  <si>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</si>
  <si>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</si>
  <si>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</si>
  <si>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</si>
  <si>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</si>
  <si>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</si>
  <si>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</si>
  <si>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</si>
  <si>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</si>
  <si>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</si>
  <si>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14,92</t>
  </si>
  <si>
    <t>RECOLOCACAO DE DIVISORIAS TIPO CHAPAS OU TABUAS, INCLUSIVE ENTARUGAMENTO, CONSIDERANDO REAPROVEITAMENTO DO MATERIAL</t>
  </si>
  <si>
    <t>30,19</t>
  </si>
  <si>
    <t>73774/1</t>
  </si>
  <si>
    <t>DIVISORIA EM MARMORITE ESPESSURA 35MM, CHUMBAMENTO NO PISO E PAREDE COM ARGAMASSA DE CIMENTO E AREIA, POLIMENTO MANUAL, EXCLUSIVE FERRAGENS</t>
  </si>
  <si>
    <t>73909/1</t>
  </si>
  <si>
    <t>74229/1</t>
  </si>
  <si>
    <t>DIVISORIA EM MARMORE BRANCO POLIDO, ESPESSURA 3 CM, ASSENTADO COM ARGAMASSA TRACO 1:4 (CIMENTO E AREIA), ARREMATE COM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</si>
  <si>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</si>
  <si>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</si>
  <si>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</si>
  <si>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</si>
  <si>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82,65</t>
  </si>
  <si>
    <t>PAREDE COM PLACAS DE GESSO ACARTONADO (DRYWALL), PARA USO INTERNO, COM UMA FACE SIMPLES E OUTRA FACE DUPLA E ESTRUTURA METÁLICA COM GUIAS SIMPLES, SEM VÃOS. AF_06/2017_P</t>
  </si>
  <si>
    <t>73,85</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</si>
  <si>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</si>
  <si>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</si>
  <si>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</si>
  <si>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</si>
  <si>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</si>
  <si>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</si>
  <si>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</si>
  <si>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</si>
  <si>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</si>
  <si>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41,77</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</si>
  <si>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</si>
  <si>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</si>
  <si>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</si>
  <si>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</si>
  <si>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</si>
  <si>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</si>
  <si>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</si>
  <si>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</si>
  <si>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</si>
  <si>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</si>
  <si>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</si>
  <si>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</si>
  <si>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11,67</t>
  </si>
  <si>
    <t>83695/1</t>
  </si>
  <si>
    <t>17,27</t>
  </si>
  <si>
    <t>DEMOLIÇÃO DE PAVIMENTAÇÃO ASFÁLTICA COM UTILIZAÇÃO DE MARTELO PERFURADOR, ESPESSURA ATÉ 15 CM, EXCLUSIVE CARGA E TRANSPORTE</t>
  </si>
  <si>
    <t>CONFORMACAO GEOMETRICA DE PLATAFORMA PARA EXECUCAO DE REVESTIMENTO PRIMARIO EM RODOVIAS VICINAIS</t>
  </si>
  <si>
    <t>53,17</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</si>
  <si>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</si>
  <si>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</si>
  <si>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</si>
  <si>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</si>
  <si>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PAVIMENTO EM PARALELEPIPEDO SOBRE COLCHAO DE AREIA REJUNTADO COM ARGAMASSA DE CIMENTO E AREIA NO TRAÇO 1:3 (PEDRAS PEQUENAS 30 A 35 PECAS POR M2)</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</si>
  <si>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</si>
  <si>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</si>
  <si>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</si>
  <si>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73849/1</t>
  </si>
  <si>
    <t>AREIA ASFALTO A QUENTE (AAUQ) COM CAP 50/70, INCLUSO USINAGEM E APLICACAO, EXCLUSIVE TRANSPORTE</t>
  </si>
  <si>
    <t>73849/2</t>
  </si>
  <si>
    <t>AREIA ASFALTO A FRIO (AAUF), COM EMULSAO RR-2C INCLUSO USINAGEM E APLICACAO, EXCLUSIVE TRANSPORTE</t>
  </si>
  <si>
    <t>EXECUÇÃO DE PASSEIO EM PISO INTERTRAVADO, COM BLOCO RETANGULAR COR NATURAL DE 20 X 10 CM, ESPESSURA 6 CM. AF_12/2015</t>
  </si>
  <si>
    <t>57,46</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</si>
  <si>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</si>
  <si>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</si>
  <si>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</si>
  <si>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</si>
  <si>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</si>
  <si>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</si>
  <si>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</si>
  <si>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</si>
  <si>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</si>
  <si>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</si>
  <si>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</si>
  <si>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</si>
  <si>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62,62</t>
  </si>
  <si>
    <t>SINALIZACAO HORIZONTAL COM TINTA RETRORREFLETIVA A BASE DE RESINA ACRILICA COM MICROESFERAS DE VIDRO</t>
  </si>
  <si>
    <t>73770/1</t>
  </si>
  <si>
    <t>BARREIRA PRE-MOLDADA EXTERNA CONCRETO ARMADO 0,25X0,40X1,14M FCK=25MPA ACO CA-50 INCL VIGOTA HORIZONTAL MONTANTE A CADA 1,00M  FERROS DE LIGACAO E MATERIAIS.</t>
  </si>
  <si>
    <t>73770/2</t>
  </si>
  <si>
    <t>83696/1</t>
  </si>
  <si>
    <t>PINTURA GUARDA-CORPO GUARDA-RODA E MURETA PROTECAO COM CAL EM PONTES EVIADUTOS MEDIDA PELO DOBRO DA AREA TOTAL (LARGURAXALTURA).</t>
  </si>
  <si>
    <t>73759/2</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</si>
  <si>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</si>
  <si>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</si>
  <si>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</si>
  <si>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</si>
  <si>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8,41</t>
  </si>
  <si>
    <t>74133/1</t>
  </si>
  <si>
    <t>74133/2</t>
  </si>
  <si>
    <t>79494/1</t>
  </si>
  <si>
    <t>PINTURA DE QUADRO ESCOLAR COM TINTA ESMALTE ACABAMENTO FOSCO, DUAS DEMAOS SOBRE MASSA ACRILICA</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</si>
  <si>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</si>
  <si>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</si>
  <si>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</si>
  <si>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</si>
  <si>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13,34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</si>
  <si>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</si>
  <si>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</si>
  <si>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</si>
  <si>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</si>
  <si>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</si>
  <si>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</si>
  <si>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22,74</t>
  </si>
  <si>
    <t>APLICAÇÃO MANUAL DE PINTURA COM TINTA TEXTURIZADA ACRÍLICA EM SUPERFÍCIES INTERNAS DA SACADA DE EDIFÍCIOS DE MÚLTIPLOS PAVIMENTOS, DUAS CORES. AF_06/2014</t>
  </si>
  <si>
    <t>13,03</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</si>
  <si>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</si>
  <si>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</si>
  <si>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</si>
  <si>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</si>
  <si>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</si>
  <si>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</si>
  <si>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8,61</t>
  </si>
  <si>
    <t>21,33</t>
  </si>
  <si>
    <t>APLICAÇÃO E LIXAMENTO DE MASSA LÁTEX EM PAREDES, DUAS DEMÃOS. AF_06/2014</t>
  </si>
  <si>
    <t>11,86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</si>
  <si>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</si>
  <si>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</si>
  <si>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17,86</t>
  </si>
  <si>
    <t>21,09</t>
  </si>
  <si>
    <t>23,22</t>
  </si>
  <si>
    <t>28,81</t>
  </si>
  <si>
    <t>79514/1</t>
  </si>
  <si>
    <t>55,08</t>
  </si>
  <si>
    <t>15,48</t>
  </si>
  <si>
    <t>73739/1</t>
  </si>
  <si>
    <t>74065/1</t>
  </si>
  <si>
    <t>74065/2</t>
  </si>
  <si>
    <t>PINTURA ESMALTE ACETINADO PARA MADEIRA, DUAS DEMAOS, SOBRE FUNDO NIVELADOR BRANCO</t>
  </si>
  <si>
    <t>74065/3</t>
  </si>
  <si>
    <t>PINTURA ESMALTE BRILHANTE PARA MADEIRA, DUAS DEMAOS, SOBRE FUNDO NIVELADOR BRANCO</t>
  </si>
  <si>
    <t>79497/1</t>
  </si>
  <si>
    <t>16,10</t>
  </si>
  <si>
    <t>73794/1</t>
  </si>
  <si>
    <t>PINTURA COM TINTA PROTETORA ACABAMENTO GRAFITE ESMALTE SOBRE SUPERFICIE METALICA, 2 DEMAOS</t>
  </si>
  <si>
    <t>73865/1</t>
  </si>
  <si>
    <t>73924/1</t>
  </si>
  <si>
    <t>73924/2</t>
  </si>
  <si>
    <t>23,75</t>
  </si>
  <si>
    <t>73924/3</t>
  </si>
  <si>
    <t>24,11</t>
  </si>
  <si>
    <t>74064/1</t>
  </si>
  <si>
    <t>74064/2</t>
  </si>
  <si>
    <t>74145/1</t>
  </si>
  <si>
    <t>PINTURA ESMALTE FOSCO, DUAS DEMAOS, SOBRE SUPERFICIE METALICA, INCLUSO UMA DEMAO DE FUNDO ANTICORROSIVO. UTILIZACAO DE REVOLVER ( AR-COMPRIMIDO).</t>
  </si>
  <si>
    <t>79498/1</t>
  </si>
  <si>
    <t>15,05</t>
  </si>
  <si>
    <t>79499/1</t>
  </si>
  <si>
    <t>PINTURA POSTE RETO DE ACO 3,5 A 6M C/1 DEMAO D/TINTA GRAFITE C/PROPRIEDADES DE PRIMER E ACABAMENTO - OBS: C/ALTO TEOR DE ZARCAO</t>
  </si>
  <si>
    <t>19,23</t>
  </si>
  <si>
    <t>79515/1</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</si>
  <si>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</si>
  <si>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</si>
  <si>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</si>
  <si>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73978/1</t>
  </si>
  <si>
    <t>16,34</t>
  </si>
  <si>
    <t>74245/1</t>
  </si>
  <si>
    <t>PINTURA COM TINTA A BASE DE BORRACHA CLORADA , DE FAIXAS DE DEMARCACAO, EM QUADRA POLIESPORTIVA, 5 CM DE LARGURA.</t>
  </si>
  <si>
    <t>79500/2</t>
  </si>
  <si>
    <t>APLICACAO DE VERNIZ POLIURETANO FOSCO SOBRE PISO DE PEDRAS DECORATIVAS, 3 DEMAOS</t>
  </si>
  <si>
    <t>19,60</t>
  </si>
  <si>
    <t>18,39</t>
  </si>
  <si>
    <t>16,95</t>
  </si>
  <si>
    <t>PISO CIMENTADO E=1,5CM C/ARGAMASSA 1:3 CIMENTO AREIA ALISADO COLHER   SOBRE BASE EXISTENTE E ARGAMASSA EM PREPARO MECANIZADO</t>
  </si>
  <si>
    <t>PISO CIMENTADO TRAÇO 1:3 (CIMENTO E AREIA) ACABAMENTO LISO PIGMENTADO ESPESSURA 1,5CM COM JUNTAS PLASTICAS DE DILATACAO E ARGAMASSA EM PREPARO MANUAL</t>
  </si>
  <si>
    <t>73922/1</t>
  </si>
  <si>
    <t>PISO CIMENTADO TRACO 1:3 (CIMENTO E AREIA) ACABAMENTO LISO ESPESSURA 3,5CM, PREPARO MANUAL DA ARGAMASSA</t>
  </si>
  <si>
    <t>73922/2</t>
  </si>
  <si>
    <t>PISO CIMENTADO TRACO 1:4 (CIMENTO E AREIA) ACABAMENTO LISO ESPESSURA 2,5CM PREPARO MANUAL DA ARGAMASSA</t>
  </si>
  <si>
    <t>43,52</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</si>
  <si>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</si>
  <si>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</si>
  <si>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</si>
  <si>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</si>
  <si>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</si>
  <si>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</si>
  <si>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</si>
  <si>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</si>
  <si>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</si>
  <si>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</si>
  <si>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</si>
  <si>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</si>
  <si>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73974/1</t>
  </si>
  <si>
    <t>PISO CIMENTADO TRACO 1:3 (CIMENTO E AREIA) ACABAMENTO RUSTICO ESPESSURA 2CM, PREPARO MECANICO DA ARGAMASSA</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</si>
  <si>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</si>
  <si>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</si>
  <si>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</si>
  <si>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</si>
  <si>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</si>
  <si>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</si>
  <si>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</si>
  <si>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</si>
  <si>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74079/1</t>
  </si>
  <si>
    <t>PISO CIMENTADO TRACO 1:4 (CIMENTO E AREIA) COM ACABAMENTO LISO  ESPESSURA 2,0CM COM JUNTAS PLASTICAS DE DILATACAO E PREPARO MANUAL DA ARGAMASSA</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</si>
  <si>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</si>
  <si>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</si>
  <si>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</si>
  <si>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</si>
  <si>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</si>
  <si>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</si>
  <si>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</si>
  <si>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</si>
  <si>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PISO CIMENTADO TRACO 1:3 (CIMENTO E AREIA) ACABAMENTO RUSTICO ESPESSURA 2 CM COM JUNTAS PLASTICAS DE DILATACAO, PREPARO MANUAL DA ARGAMASSA</t>
  </si>
  <si>
    <t>PISO CIMENTADO TRACO 1:3 (CIMENTO E AREIA) COM ACABAMENTO LISO ESPESSURA 3CM COM JUNTAS DE MADEIRA, PREPARO MANUAL DA ARGAMASSA INCLUSO ADITIVO IMPERMEABILIZANTE</t>
  </si>
  <si>
    <t>RECOLOCACAO DE TACOS DE MADEIRA COM REAPROVEITAMENTO DE MATERIAL E ASSENTAMENTO COM ARGAMASSA 1:4 (CIMENTO E AREIA)</t>
  </si>
  <si>
    <t>72,33</t>
  </si>
  <si>
    <t>RECOLOCACAO DE PISO DE TABUAS DE MADEIRA, CONSIDERANDO REAPROVEITAMENTO DO MATERIAL, EXCLUSIVE VIGAMENTO</t>
  </si>
  <si>
    <t>20,05</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</si>
  <si>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</si>
  <si>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</si>
  <si>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</si>
  <si>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</si>
  <si>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</si>
  <si>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</si>
  <si>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</si>
  <si>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</si>
  <si>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41,25</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</si>
  <si>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</si>
  <si>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</si>
  <si>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</si>
  <si>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62,81</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</si>
  <si>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</si>
  <si>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</si>
  <si>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46,79</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</si>
  <si>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</si>
  <si>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</si>
  <si>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</si>
  <si>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</si>
  <si>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</si>
  <si>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</si>
  <si>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</si>
  <si>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</si>
  <si>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</si>
  <si>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</si>
  <si>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</si>
  <si>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</si>
  <si>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73921/2</t>
  </si>
  <si>
    <t>PISO VINILICO SEMIFLEXIVEL PADRAO LISO, ESPESSURA 3,2MM, FIXADO COM COLA</t>
  </si>
  <si>
    <t>PISO DE BORRACHA PASTILHADO, ESPESSURA 7MM, ASSENTADO COM ARGAMASSA TRACO 1:3 (CIMENTO E AREIA)</t>
  </si>
  <si>
    <t>73876/1</t>
  </si>
  <si>
    <t>PISO INDUSTRIAL ALTA RESISTENCIA, ESPESSURA 12MM, INCLUSO JUNTAS DE DILATACAO PLASTICAS E POLIMENTO MECANIZADO</t>
  </si>
  <si>
    <t>PISO EM GRANILITE, MARMORITE OU GRANITINA ESPESSURA 8 MM, INCLUSO JUNTAS DE DILATACAO PLASTICAS</t>
  </si>
  <si>
    <t>PISO EM GRANITO BRANCO 50X50CM LEVIGADO ESPESSURA 2CM, ASSENTADO COM ARGAMASSA COLANTE DUPLA COLAGEM, COM REJUNTAMENTO EM CIMENTO BRANCO</t>
  </si>
  <si>
    <t>PISO GRANITO ASSENTADO SOBRE ARGAMASSA CIMENTO / CAL / AREIA TRACO 1:0,25:3 INCLUSIVE REJUNTE EM CIMENTO</t>
  </si>
  <si>
    <t>PISO MARMORE BRANCO ASSENTADO SOBRE ARGAMASSA TRACO 1:4 (CIMENTO/AREIA)</t>
  </si>
  <si>
    <t>74111/1</t>
  </si>
  <si>
    <t>SOLEIRA / TABEIRA EM MARMORE BRANCO COMUM, POLIDO, LARGURA 5 CM, ESPESSURA 2 CM, ASSENTADA COM ARGAMASSA COLANTE</t>
  </si>
  <si>
    <t>SOLEIRA DE MARMORE BRANCO, LARGURA 15CM, ESPESSURA 3CM, ASSENTADA SOBRE ARGAMASSA TRACO 1:4 (CIMENTO E AREIA)</t>
  </si>
  <si>
    <t>73886/1</t>
  </si>
  <si>
    <t>12,12</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</si>
  <si>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</si>
  <si>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</si>
  <si>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</si>
  <si>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</si>
  <si>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</si>
  <si>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PISO EM CONCRETO 20 MPA PREPARO MECANICO, ESPESSURA 7CM, INCLUSO SELANTE ELASTICO A BASE DE POLIURETANO</t>
  </si>
  <si>
    <t>39,31</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</si>
  <si>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</si>
  <si>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</si>
  <si>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</si>
  <si>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13,15</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</si>
  <si>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</si>
  <si>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</si>
  <si>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</si>
  <si>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</si>
  <si>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</si>
  <si>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</si>
  <si>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</si>
  <si>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</si>
  <si>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</si>
  <si>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</si>
  <si>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</si>
  <si>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</si>
  <si>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</si>
  <si>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</si>
  <si>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</si>
  <si>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</si>
  <si>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</si>
  <si>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</si>
  <si>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</si>
  <si>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</si>
  <si>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</si>
  <si>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24,38</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</si>
  <si>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</si>
  <si>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</si>
  <si>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</si>
  <si>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89,85</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</si>
  <si>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</si>
  <si>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</si>
  <si>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</si>
  <si>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30,64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</si>
  <si>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</si>
  <si>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</si>
  <si>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</si>
  <si>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</si>
  <si>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29,12</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</si>
  <si>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</si>
  <si>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</si>
  <si>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</si>
  <si>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</si>
  <si>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</si>
  <si>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</si>
  <si>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</si>
  <si>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</si>
  <si>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32,04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</si>
  <si>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</si>
  <si>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</si>
  <si>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</si>
  <si>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</si>
  <si>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</si>
  <si>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</si>
  <si>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</si>
  <si>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13,83</t>
  </si>
  <si>
    <t>19,18</t>
  </si>
  <si>
    <t>23,52</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</si>
  <si>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</si>
  <si>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</si>
  <si>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</si>
  <si>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</si>
  <si>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61,05</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</si>
  <si>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</si>
  <si>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</si>
  <si>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61,04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</si>
  <si>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</si>
  <si>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</si>
  <si>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</si>
  <si>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</si>
  <si>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</si>
  <si>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</si>
  <si>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50,17</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</si>
  <si>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</si>
  <si>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</si>
  <si>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</si>
  <si>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</si>
  <si>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</si>
  <si>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</si>
  <si>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</si>
  <si>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</si>
  <si>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</si>
  <si>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27,14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</si>
  <si>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</si>
  <si>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</si>
  <si>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16,84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</si>
  <si>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</si>
  <si>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</si>
  <si>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</si>
  <si>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</si>
  <si>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</si>
  <si>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</si>
  <si>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</si>
  <si>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</si>
  <si>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</si>
  <si>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</si>
  <si>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</si>
  <si>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</si>
  <si>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</si>
  <si>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</si>
  <si>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</si>
  <si>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</si>
  <si>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</si>
  <si>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</si>
  <si>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</si>
  <si>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</si>
  <si>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</si>
  <si>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</si>
  <si>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</si>
  <si>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</si>
  <si>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</si>
  <si>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</si>
  <si>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</si>
  <si>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</si>
  <si>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</si>
  <si>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</si>
  <si>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</si>
  <si>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</si>
  <si>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</si>
  <si>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17,57</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</si>
  <si>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</si>
  <si>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</si>
  <si>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</si>
  <si>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23,73</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</si>
  <si>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</si>
  <si>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</si>
  <si>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</si>
  <si>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</si>
  <si>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</si>
  <si>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12,96</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</si>
  <si>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</si>
  <si>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</si>
  <si>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</si>
  <si>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</si>
  <si>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18,90</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</si>
  <si>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</si>
  <si>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</si>
  <si>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</si>
  <si>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</si>
  <si>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</si>
  <si>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</si>
  <si>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30,02</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</si>
  <si>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</si>
  <si>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</si>
  <si>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</si>
  <si>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22,93</t>
  </si>
  <si>
    <t>EMBOÇO, PARA RECEBIMENTO DE CERÂMICA, EM ARGAMASSA TRAÇO 1:2:8, PREPARO MANUAL, APLICADO MANUALMENTE EM FACES INTERNAS DE PAREDES, PARA AMBIENTE COM ÁREA  ENTRE 5M2 E 10M2, ESPESSURA DE 20MM, COM EXECUÇÃO DE TALISCAS. AF_06/2014</t>
  </si>
  <si>
    <t>26,10</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</si>
  <si>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</si>
  <si>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</si>
  <si>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</si>
  <si>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</si>
  <si>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50,84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</si>
  <si>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</si>
  <si>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</si>
  <si>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</si>
  <si>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18,66</t>
  </si>
  <si>
    <t>EMBOÇO, PARA RECEBIMENTO DE CERÂMICA, EM ARGAMASSA TRAÇO 1:2:8, PREPARO MANUAL, APLICADO MANUALMENTE EM FACES INTERNAS DE PAREDES, PARA AMBIENTE COM ÁREA MENOR QUE 5M2, ESPESSURA DE 10MM, COM EXECUÇÃO DE TALISCAS. AF_06/2014</t>
  </si>
  <si>
    <t>20,46</t>
  </si>
  <si>
    <t>MASSA ÚNICA, PARA RECEBIMENTO DE PINTURA, EM ARGAMASSA TRAÇO 1:2:8, PREPARO MECÂNICO COM BETONEIRA 400L, APLICADA MANUALMENTE EM FACES INTERNAS DE PAREDES, ESPESSURA DE 10MM, COM EXECUÇÃO DE TALISCAS. AF_06/2014</t>
  </si>
  <si>
    <t>15,78</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</si>
  <si>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</si>
  <si>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</si>
  <si>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</si>
  <si>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</si>
  <si>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</si>
  <si>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</si>
  <si>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</si>
  <si>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</si>
  <si>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</si>
  <si>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</si>
  <si>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</si>
  <si>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38,90</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</si>
  <si>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</si>
  <si>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</si>
  <si>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</si>
  <si>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</si>
  <si>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</si>
  <si>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</si>
  <si>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</si>
  <si>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</si>
  <si>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</si>
  <si>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66,91</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</si>
  <si>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</si>
  <si>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</si>
  <si>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</si>
  <si>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</si>
  <si>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</si>
  <si>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</si>
  <si>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30,73</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</si>
  <si>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</si>
  <si>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</si>
  <si>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</si>
  <si>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</si>
  <si>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40,87</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</si>
  <si>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</si>
  <si>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</si>
  <si>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</si>
  <si>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</si>
  <si>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</si>
  <si>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</si>
  <si>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</si>
  <si>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</si>
  <si>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</si>
  <si>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</si>
  <si>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</si>
  <si>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</si>
  <si>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</si>
  <si>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</si>
  <si>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</si>
  <si>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</si>
  <si>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</si>
  <si>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</si>
  <si>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</si>
  <si>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</si>
  <si>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</si>
  <si>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</si>
  <si>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</si>
  <si>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</si>
  <si>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</si>
  <si>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</si>
  <si>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</si>
  <si>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</si>
  <si>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</si>
  <si>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</si>
  <si>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</si>
  <si>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</si>
  <si>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</si>
  <si>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</si>
  <si>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</si>
  <si>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</si>
  <si>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</si>
  <si>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</si>
  <si>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</si>
  <si>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</si>
  <si>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</si>
  <si>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</si>
  <si>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</si>
  <si>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</si>
  <si>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</si>
  <si>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</si>
  <si>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</si>
  <si>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</si>
  <si>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</si>
  <si>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</si>
  <si>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</si>
  <si>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</si>
  <si>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</si>
  <si>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</si>
  <si>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</si>
  <si>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</si>
  <si>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</si>
  <si>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</si>
  <si>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</si>
  <si>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</si>
  <si>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59,67</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</si>
  <si>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</si>
  <si>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</si>
  <si>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</si>
  <si>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</si>
  <si>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</si>
  <si>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</si>
  <si>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</si>
  <si>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</si>
  <si>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</si>
  <si>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</si>
  <si>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</si>
  <si>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</si>
  <si>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</si>
  <si>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</si>
  <si>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</si>
  <si>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55,83</t>
  </si>
  <si>
    <t>REVESTIMENTO CERÂMICO PARA PAREDES INTERNAS COM PLACAS TIPO ESMALTADA PADRÃO POPULAR DE DIMENSÕES 20X20 CM APLICADAS EM AMBIENTES DE ÁREA MENOR QUE 5 M2 NA ALTURA INTEIRA DAS PAREDES. AF_06/2014</t>
  </si>
  <si>
    <t>43,80</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</si>
  <si>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</si>
  <si>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</si>
  <si>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</si>
  <si>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</si>
  <si>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</si>
  <si>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</si>
  <si>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</si>
  <si>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</si>
  <si>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103,16</t>
  </si>
  <si>
    <t>ACABAMENTOS PARA FORRO (RODA-FORRO EM MADEIRA PINUS). AF_05/2017</t>
  </si>
  <si>
    <t>21,54</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</si>
  <si>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</si>
  <si>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</si>
  <si>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</si>
  <si>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</si>
  <si>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</si>
  <si>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</si>
  <si>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COM ALTURA DE 15 CM, MONTADA NA OBRA). AF_05/2017_P</t>
  </si>
  <si>
    <t>FORRO DE FIBRA MINERAL, PARA AMBIENTES COMERCIAIS, INCLUSIVE ESTRUTURA DE FIXAÇÃO. AF_05/2017_P</t>
  </si>
  <si>
    <t>REVESTIMENTO EM LAMINADO MELAMINICO TEXTURIZADO, ESPESSURA 0,8 MM, FIXADO COM COLA</t>
  </si>
  <si>
    <t>73807/1</t>
  </si>
  <si>
    <t>RECOLOCACO DE FORROS EM REGUA DE PVC E PERFIS, CONSIDERANDO REAPROVEITAMENTO DO MATERIAL</t>
  </si>
  <si>
    <t>10,66</t>
  </si>
  <si>
    <t>ACABAMENTOS PARA FORRO (RODA-FORRO EM PERFIL METÁLICO E PLÁSTICO). AF_05/2017</t>
  </si>
  <si>
    <t>ISOLAMENTO TERMICO COM ARGAMASSA TRACO 1:3 (CIMENTO E AREIA GROSSA NAO PENEIRADA), COM ADICAO DE PEROLAS DE ISOPOR, ESPESSURA 6CM, PREPARO MANUAL DA ARGAMASSA</t>
  </si>
  <si>
    <t>73833/1</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</si>
  <si>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</si>
  <si>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</si>
  <si>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</si>
  <si>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7,12</t>
  </si>
  <si>
    <t>ESTUCAMENTO DE SUPERFÍCIE EXTERNA DA SACADA DO SISTEMA DE PAREDES DE CONCRETO EM EDIFICAÇÕES DE MÚLTIPLOS PAVIMENTOS. AF_06/2015</t>
  </si>
  <si>
    <t>ESTUCAMENTO DE PANOS DE FACHADA SEM VÃOS DO SISTEMA DE PAREDES DE CONCRETO EM EDIFICAÇÕES DE PAVIMENTO ÚNICO. AF_06/2015</t>
  </si>
  <si>
    <t>11,59</t>
  </si>
  <si>
    <t>ESTUCAMENTO DE PANOS DE FACHADA COM VÃOS DO SISTEMA DE PAREDES DE CONCRETO EM EDIFICAÇÕES DE PAVIMENTO ÚNICO. AF_06/2015</t>
  </si>
  <si>
    <t>13,31</t>
  </si>
  <si>
    <t>ESTUCAMENTO DE DENSIDADE BAIXA NAS FACES INTERNAS DE PAREDES DO SISTEMA DE PAREDES DE CONCRETO. AF_06/2015</t>
  </si>
  <si>
    <t>ESTUCAMENTO DE DENSIDADE ALTA, NAS FACES INTERNAS DE PAREDES DO SISTEMA DE PAREDES DE CONCRETO. AF_06/2015</t>
  </si>
  <si>
    <t>7,48</t>
  </si>
  <si>
    <t>23,90</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</si>
  <si>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</si>
  <si>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</si>
  <si>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</si>
  <si>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</si>
  <si>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</si>
  <si>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</si>
  <si>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</si>
  <si>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</si>
  <si>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</si>
  <si>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</si>
  <si>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</si>
  <si>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303,37</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</si>
  <si>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</si>
  <si>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</si>
  <si>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</si>
  <si>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</si>
  <si>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</si>
  <si>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</si>
  <si>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</si>
  <si>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</si>
  <si>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</si>
  <si>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</si>
  <si>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</si>
  <si>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</si>
  <si>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</si>
  <si>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</si>
  <si>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</si>
  <si>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</si>
  <si>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</si>
  <si>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</si>
  <si>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</si>
  <si>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</si>
  <si>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</si>
  <si>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</si>
  <si>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</si>
  <si>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</si>
  <si>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</si>
  <si>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</si>
  <si>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</si>
  <si>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</si>
  <si>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</si>
  <si>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</si>
  <si>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</si>
  <si>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</si>
  <si>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</si>
  <si>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</si>
  <si>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</si>
  <si>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</si>
  <si>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</si>
  <si>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</si>
  <si>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</si>
  <si>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</si>
  <si>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</si>
  <si>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</si>
  <si>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</si>
  <si>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</si>
  <si>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</si>
  <si>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</si>
  <si>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</si>
  <si>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</si>
  <si>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</si>
  <si>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</si>
  <si>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</si>
  <si>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</si>
  <si>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</si>
  <si>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</si>
  <si>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</si>
  <si>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</si>
  <si>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</si>
  <si>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</si>
  <si>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</si>
  <si>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</si>
  <si>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</si>
  <si>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</si>
  <si>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</si>
  <si>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</si>
  <si>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</si>
  <si>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</si>
  <si>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</si>
  <si>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</si>
  <si>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</si>
  <si>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</si>
  <si>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</si>
  <si>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</si>
  <si>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</si>
  <si>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</si>
  <si>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</si>
  <si>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</si>
  <si>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</si>
  <si>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</si>
  <si>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</si>
  <si>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</si>
  <si>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</si>
  <si>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</si>
  <si>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</si>
  <si>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</si>
  <si>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</si>
  <si>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</si>
  <si>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</si>
  <si>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</si>
  <si>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</si>
  <si>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</si>
  <si>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</si>
  <si>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</si>
  <si>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</si>
  <si>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</si>
  <si>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233,23</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</si>
  <si>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</si>
  <si>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</si>
  <si>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</si>
  <si>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26,21</t>
  </si>
  <si>
    <t>62,99</t>
  </si>
  <si>
    <t>13,23</t>
  </si>
  <si>
    <t>TRANSPORTE HORIZONTAL, MASSA/GRANEL, MINICARREGADEIRA, 100M. AF_06/2014</t>
  </si>
  <si>
    <t>24,95</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</si>
  <si>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</si>
  <si>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</si>
  <si>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</si>
  <si>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</si>
  <si>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</si>
  <si>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</si>
  <si>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</si>
  <si>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</si>
  <si>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</si>
  <si>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</si>
  <si>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</si>
  <si>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TRANSPORTE VERTICAL, LATA DE 10 L, MANUAL, 1 PAVIMENTO. AF_06/2014</t>
  </si>
  <si>
    <t>TRANSPORTE HORIZONTAL, SACOS 50 KG, CARRINHO PLATAFORMA, 30M. AF_06/2014</t>
  </si>
  <si>
    <t>TRANSPORTE HORIZONTAL, SACOS 30 KG, CARRINHO PLATAFORMA, 30M. AF_06/2014</t>
  </si>
  <si>
    <t>10,57</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</si>
  <si>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</si>
  <si>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</si>
  <si>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</si>
  <si>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</si>
  <si>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</si>
  <si>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</si>
  <si>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</si>
  <si>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21,15</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</si>
  <si>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</si>
  <si>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</si>
  <si>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</si>
  <si>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</si>
  <si>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</si>
  <si>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</si>
  <si>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</si>
  <si>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37,77</t>
  </si>
  <si>
    <t>55,90</t>
  </si>
  <si>
    <t>15,11</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</si>
  <si>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</si>
  <si>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</si>
  <si>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</si>
  <si>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</si>
  <si>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</si>
  <si>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</si>
  <si>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</si>
  <si>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</si>
  <si>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</si>
  <si>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</si>
  <si>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</si>
  <si>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</si>
  <si>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</si>
  <si>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</si>
  <si>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</si>
  <si>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</si>
  <si>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</si>
  <si>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</si>
  <si>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</si>
  <si>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</si>
  <si>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</si>
  <si>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7,83</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</si>
  <si>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</si>
  <si>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</si>
  <si>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</si>
  <si>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</si>
  <si>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</si>
  <si>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</si>
  <si>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23,53</t>
  </si>
  <si>
    <t>TRANSPORTE HORIZONTAL, BLOCOS VAZADOS DE CONCRETO 19X19X39 CM, MANIPULADOR TELESCÓPICO, 100M. AF_06/2014</t>
  </si>
  <si>
    <t>TRANSPORTE HORIZONTAL, BLOCOS CERÂMICOS FURADOS NA VERTICAL 19X19X39 CM, MANIPULADOR TELESCÓPICO, 100M. AF_06/2014</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</si>
  <si>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</si>
  <si>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</si>
  <si>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</si>
  <si>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</si>
  <si>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</si>
  <si>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</si>
  <si>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</si>
  <si>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2,80</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</si>
  <si>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</si>
  <si>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</si>
  <si>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1,70</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</si>
  <si>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</si>
  <si>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</si>
  <si>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</si>
  <si>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</si>
  <si>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</si>
  <si>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</si>
  <si>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</si>
  <si>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</si>
  <si>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</si>
  <si>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</si>
  <si>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</si>
  <si>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</si>
  <si>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</si>
  <si>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</si>
  <si>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</si>
  <si>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</si>
  <si>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</si>
  <si>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73806/1</t>
  </si>
  <si>
    <t>73948/2</t>
  </si>
  <si>
    <t>73948/3</t>
  </si>
  <si>
    <t>5,77</t>
  </si>
  <si>
    <t>73948/8</t>
  </si>
  <si>
    <t>73948/9</t>
  </si>
  <si>
    <t>73948/11</t>
  </si>
  <si>
    <t>73948/15</t>
  </si>
  <si>
    <t>73948/16</t>
  </si>
  <si>
    <t>74086/1</t>
  </si>
  <si>
    <t>74163/1</t>
  </si>
  <si>
    <t>74163/2</t>
  </si>
  <si>
    <t>SOLDA DE TOPO DESCENDENTE, EM CHAPA ACO CHANFR 5/16" ESP (P/ ASSENT TUBULACAO OU PECA DE ACO) UTILIZANDO CONVERSOR DIESEL.</t>
  </si>
  <si>
    <t>SOLDA DE TOPO DESCENDENTE, EM CHAPA ACO CHANFR 3/8" ESP (P/ ASSENT TUBULACAO OU PECA DE ACO) UTILIZANDO CONVERSOR DIESEL</t>
  </si>
  <si>
    <t>CONJUNTO DE MANGUEIRA PARA COMBATE A INCENDIO EM FIBRA DE POLIESTER PURA, COM 1.1/2", REVESTIDA INTERNAMENTE, COM 2 LANCES DE 15M CADA</t>
  </si>
  <si>
    <t>4,87</t>
  </si>
  <si>
    <t>CAIXA PARA RALO C OM GRELHA FOFO 135 KG DE ALV TIJOLO MACICO (7X10X20) PAREDES DE UMA VEZ (0.20 M) DE 0.90X1.20X1.50 M (EXTERNA) COM ARGAMASSA 1:4 CIMENTO:AREIA, BASE CONC FCK=10 MPA, EXCLUSIVE ESCAVACAO E REATERRO.</t>
  </si>
  <si>
    <t>27,00</t>
  </si>
  <si>
    <t>73916/2</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</si>
  <si>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</si>
  <si>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</si>
  <si>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</si>
  <si>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</si>
  <si>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</si>
  <si>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</si>
  <si>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74220/1</t>
  </si>
  <si>
    <t>TAPUME DE CHAPA DE MADEIRA COMPENSADA, E= 6MM, COM PINTURA A CAL E REAPROVEITAMENTO DE 2X</t>
  </si>
  <si>
    <t>74221/1</t>
  </si>
  <si>
    <t>2,53</t>
  </si>
  <si>
    <t>74219/1</t>
  </si>
  <si>
    <t>74219/2</t>
  </si>
  <si>
    <t>CHAPA DE ACO CARBONO 3/8 (COLOC/ USO/ RETIR) P/ PASS VEICULO SOBRE VALA MEDIDA P/ AREA CHAPA EM CADA APLICACAO</t>
  </si>
  <si>
    <t>17,78</t>
  </si>
  <si>
    <t>7,11</t>
  </si>
  <si>
    <t>68,75</t>
  </si>
  <si>
    <t>12,02</t>
  </si>
  <si>
    <t>ISOLAMENTO DE OBRA COM TELA PLASTICA COM MALHA DE 5MM E ESTRUTURA DE MADEIRA PONTALETEADA</t>
  </si>
  <si>
    <t>73900/11</t>
  </si>
  <si>
    <t>73900/12</t>
  </si>
  <si>
    <t>37,93</t>
  </si>
  <si>
    <t>74020/1</t>
  </si>
  <si>
    <t>74020/2</t>
  </si>
  <si>
    <t>74021/2</t>
  </si>
  <si>
    <t>74021/3</t>
  </si>
  <si>
    <t>74021/4</t>
  </si>
  <si>
    <t>74021/5</t>
  </si>
  <si>
    <t>74021/6</t>
  </si>
  <si>
    <t>74021/7</t>
  </si>
  <si>
    <t>74021/8</t>
  </si>
  <si>
    <t>74022/1</t>
  </si>
  <si>
    <t>74022/2</t>
  </si>
  <si>
    <t>74022/3</t>
  </si>
  <si>
    <t>74022/4</t>
  </si>
  <si>
    <t>74022/5</t>
  </si>
  <si>
    <t>ENSAIO DE DETERMINACAO DO TEOR DE BETUME - CIMENTO ASFALTICO DE PETROLEO</t>
  </si>
  <si>
    <t>74022/6</t>
  </si>
  <si>
    <t>74022/7</t>
  </si>
  <si>
    <t>74022/8</t>
  </si>
  <si>
    <t>74022/9</t>
  </si>
  <si>
    <t>74022/10</t>
  </si>
  <si>
    <t>ENSAIO DE COMPACTACAO - AMOSTRAS NAO TRABALHADAS - ENERGIA NORMAL - SOLOS</t>
  </si>
  <si>
    <t>74022/11</t>
  </si>
  <si>
    <t>ENSAIO DE COMPACTACAO - AMOSTRAS NAO TRABALHADAS - ENERGIA INTERMEDIARIA - SOLOS</t>
  </si>
  <si>
    <t>74022/12</t>
  </si>
  <si>
    <t>74022/13</t>
  </si>
  <si>
    <t>74022/14</t>
  </si>
  <si>
    <t>74022/15</t>
  </si>
  <si>
    <t>ENSAIO DE MASSA ESPECIFICA - IN SITU - METODO BALAO DE BORRACHA - SOLOS</t>
  </si>
  <si>
    <t>48,33</t>
  </si>
  <si>
    <t>74022/16</t>
  </si>
  <si>
    <t>74022/17</t>
  </si>
  <si>
    <t>74022/18</t>
  </si>
  <si>
    <t>74022/19</t>
  </si>
  <si>
    <t>ENSAIO DE INDICE DE SUPORTE CALIFORNIA - AMOSTRAS NAO TRABALHADAS - ENERGIA NORMAL - SOLOS</t>
  </si>
  <si>
    <t>74022/20</t>
  </si>
  <si>
    <t>ENSAIO DE INDICE DE SUPORTE CALIFORNIA - AMOSTRAS NAO TRABALHADAS - ENERGIA INTERMEDIARIA - SOLOS</t>
  </si>
  <si>
    <t>74022/21</t>
  </si>
  <si>
    <t>ENSAIO DE INDICE DE SUPORTE CALIFORNIA- AMOSTRAS NAO TRABALHADAS - ENERGIA MODIFICADA- SOLOS</t>
  </si>
  <si>
    <t>74022/22</t>
  </si>
  <si>
    <t>74022/23</t>
  </si>
  <si>
    <t>74022/24</t>
  </si>
  <si>
    <t>74022/25</t>
  </si>
  <si>
    <t>74022/26</t>
  </si>
  <si>
    <t>74022/27</t>
  </si>
  <si>
    <t>74022/28</t>
  </si>
  <si>
    <t>ENSAIO DE SUSCEPTIBILIDADE TERMICA - INDICE PFEIFFER - MATERIAL ASFALTICO</t>
  </si>
  <si>
    <t>74022/29</t>
  </si>
  <si>
    <t>74022/30</t>
  </si>
  <si>
    <t>74022/31</t>
  </si>
  <si>
    <t>74022/32</t>
  </si>
  <si>
    <t>74022/33</t>
  </si>
  <si>
    <t>74022/34</t>
  </si>
  <si>
    <t>74022/35</t>
  </si>
  <si>
    <t>74022/36</t>
  </si>
  <si>
    <t>74022/37</t>
  </si>
  <si>
    <t>74022/38</t>
  </si>
  <si>
    <t>74022/39</t>
  </si>
  <si>
    <t>74022/40</t>
  </si>
  <si>
    <t>74022/41</t>
  </si>
  <si>
    <t>74022/42</t>
  </si>
  <si>
    <t>74022/43</t>
  </si>
  <si>
    <t>74022/44</t>
  </si>
  <si>
    <t>74022/45</t>
  </si>
  <si>
    <t>74022/47</t>
  </si>
  <si>
    <t>74022/48</t>
  </si>
  <si>
    <t>74022/49</t>
  </si>
  <si>
    <t>74022/50</t>
  </si>
  <si>
    <t>74022/51</t>
  </si>
  <si>
    <t>74022/52</t>
  </si>
  <si>
    <t>74022/53</t>
  </si>
  <si>
    <t>74022/54</t>
  </si>
  <si>
    <t>74022/55</t>
  </si>
  <si>
    <t>74022/56</t>
  </si>
  <si>
    <t>74022/57</t>
  </si>
  <si>
    <t>74022/58</t>
  </si>
  <si>
    <t>SERVIÇOS TÉCNICOS ESPECIALIZADOS PARA ACOMPANHAMENTO DE EXECUÇÃO DE FUNDAÇÕES PROFUNDAS E ESTRUTURAS DE CONTENÇÃO</t>
  </si>
  <si>
    <t>MOBILIZACAO E INSTALACAO DE 01  EQUIPAMENTO DE SONDAGEM, DISTANCIA ACIMA DE 20KM</t>
  </si>
  <si>
    <t>MOBILIZACAO E INSTALACAO DE 01 EQUIPAMENTO DE SONDAGEM, DISTANCIA DE 10KM ATE 20KM</t>
  </si>
  <si>
    <t>LOCACAO DA OBRA, COM USO DE EQUIPAMENTOS TOPOGRAFICOS, INCLUSIVE NIVELADOR</t>
  </si>
  <si>
    <t>73992/1</t>
  </si>
  <si>
    <t>LOCACAO CONVENCIONAL DE OBRA, ATRAVÉS DE GABARITO DE TABUAS CORRIDAS PONTALETADAS A CADA 1,50M, SEM REAPROVEITAMENTO</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</si>
  <si>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</si>
  <si>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</si>
  <si>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</si>
  <si>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</si>
  <si>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LOCACAO E NIVELAMENTO DE EMISSARIO/REDE COLETORA COM AUXILIO DE EQUIPAMENTO TOPOGRAFICO</t>
  </si>
  <si>
    <t>73758/1</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</si>
  <si>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</si>
  <si>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</si>
  <si>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</si>
  <si>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</si>
  <si>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</si>
  <si>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</si>
  <si>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</si>
  <si>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</si>
  <si>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TONXKM). AF_04/2016</t>
  </si>
  <si>
    <t>TRANSPORTE COM CAMINHÃO BASCULANTE DE 10 M3, EM VIA URBANA EM REVESTIMENTO PRIMÁRIO (UNIDADE: TONXKM). AF_04/2016</t>
  </si>
  <si>
    <t>TRANSPORTE COM CAMINHÃO BASCULANTE DE 10 M3, EM VIA URBANA PAVIMENTADA, DMT ACIMA DE 30 KM (UNIDADE: TONXKM). AF_04/2016</t>
  </si>
  <si>
    <t>TRANSPORTE COM CAMINHÃO BASCULANTE DE 14 M3, EM VIA URBANA EM LEITO NATURAL (UNIDADE: TONXKM). AF_04/2016</t>
  </si>
  <si>
    <t>TRANSPORTE COM CAMINHÃO BASCULANTE DE 14 M3, EM VIA URBANA EM REVESTIMENTO PRIMÁRIO (UNIDADE: TONXKM). AF_04/2016</t>
  </si>
  <si>
    <t>TRANSPORTE COM CAMINHÃO BASCULANTE DE 14 M3, EM VIA URBANA PAVIMENTADA, DMT ACIMA DE 30 KM (UNIDADE: TONXKM).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</si>
  <si>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</si>
  <si>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</si>
  <si>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</si>
  <si>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TONXKM). AF_09/2016</t>
  </si>
  <si>
    <t>TRANSPORTE COM CAMINHÃO BASCULANTE DE 18 M3, EM VIA URBANA EM REVESTIMENTO PRIMÁRIO (UNIDADE: TONXKM). AF_09/2016</t>
  </si>
  <si>
    <t>TRANSPORTE COM CAMINHÃO BASCULANTE DE 18 M3, EM VIA URBANA PAVIMENTADA, DMT ACIMA DE 30 KM (UNIDADE: TONXKM).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</si>
  <si>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</si>
  <si>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</si>
  <si>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</si>
  <si>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TONXKM). AF_12/2016</t>
  </si>
  <si>
    <t>TRANSPORTE COM CAMINHÃO BASCULANTE DE 14 M3, EM VIA URBANA PAVIMENTADA, DMT ATÉ 30 KM (UNIDADE: TONXKM). AF_12/2016</t>
  </si>
  <si>
    <t>TRANSPORTE COM CAMINHÃO BASCULANTE DE 18 M3, EM VIA URBANA PAVIMENTADA, DMT ATÉ 30 KM (UNIDADE: TONXKM).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</si>
  <si>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</si>
  <si>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</si>
  <si>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</si>
  <si>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</si>
  <si>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</si>
  <si>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</si>
  <si>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</si>
  <si>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74118/1</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</si>
  <si>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</si>
  <si>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</si>
  <si>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</si>
  <si>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</si>
  <si>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</si>
  <si>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</si>
  <si>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</si>
  <si>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</si>
  <si>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</si>
  <si>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</si>
  <si>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</si>
  <si>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</si>
  <si>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</si>
  <si>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</si>
  <si>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</si>
  <si>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</si>
  <si>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ALAMBRADO EM MOUROES DE CONCRETO "T", ALTURA LIVRE 2M, ESPACADOS A CADA 2M, COM TELA DE ARAME GALVANIZADO, FIO 14 BWG E MALHA QUADRADA 5X5CM</t>
  </si>
  <si>
    <t>73788/2</t>
  </si>
  <si>
    <t>73967/1</t>
  </si>
  <si>
    <t>73967/2</t>
  </si>
  <si>
    <t>PLANTIO DE ARVORE REGIONAL, ALTURA MAIOR QUE 2,00M, EM CAVAS DE 80X80X80CM</t>
  </si>
  <si>
    <t>73967/4</t>
  </si>
  <si>
    <t>74236/1</t>
  </si>
  <si>
    <t>REVOLVIMENTO E DESTORROAMENTO MANUAL DE SUPERFÍCIE GRAMADA COM PROFUNDIDADE ATÉ 20CM</t>
  </si>
  <si>
    <t>AUXILIAR DE ENCANADOR OU BOMBEIRO HIDRÁULICO COM ENCARGOS COMPLEMENTARES</t>
  </si>
  <si>
    <t>16,12</t>
  </si>
  <si>
    <t>19,71</t>
  </si>
  <si>
    <t>CADASTRISTA DE REDES DE AGUA E ESGOTO COM ENCARGOS COMPLEMENTARES</t>
  </si>
  <si>
    <t>19,67</t>
  </si>
  <si>
    <t>21,22</t>
  </si>
  <si>
    <t>CAVOUQUEIRO OU OPERADOR PERFURATRIZ/ROMPEDOR COM ENCARGOS COMPLEMENTARES</t>
  </si>
  <si>
    <t>33,91</t>
  </si>
  <si>
    <t>19,93</t>
  </si>
  <si>
    <t>18,77</t>
  </si>
  <si>
    <t>16,73</t>
  </si>
  <si>
    <t>30,66</t>
  </si>
  <si>
    <t>15,53</t>
  </si>
  <si>
    <t>21,21</t>
  </si>
  <si>
    <t>OPERADOR DE USINA DE ASFALTO, DE SOLOS OU DE CONCRETO COM ENCARGOS COMPLEMENTARES</t>
  </si>
  <si>
    <t>21,59</t>
  </si>
  <si>
    <t>19,82</t>
  </si>
  <si>
    <t>SOLDADOR A (PARA SOLDA A SER TESTADA COM RAIOS "X") COM ENCARGOS COMPLEMENTARES</t>
  </si>
  <si>
    <t>18,47</t>
  </si>
  <si>
    <t>OPERADOR DE BETONEIRA ESTACIONÁRIA/MISTURADOR COM ENCARGOS COMPLEMENTARES</t>
  </si>
  <si>
    <t>24,98</t>
  </si>
  <si>
    <t>20,40</t>
  </si>
  <si>
    <t>32,82</t>
  </si>
  <si>
    <t>23,37</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</si>
  <si>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</si>
  <si>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</si>
  <si>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</si>
  <si>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</si>
  <si>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</si>
  <si>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</si>
  <si>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</si>
  <si>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</si>
  <si>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</si>
  <si>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</si>
  <si>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</si>
  <si>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</si>
  <si>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</si>
  <si>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</si>
  <si>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</si>
  <si>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</si>
  <si>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</si>
  <si>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</si>
  <si>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</si>
  <si>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</si>
  <si>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</si>
  <si>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</si>
  <si>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</si>
  <si>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</si>
  <si>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</si>
  <si>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</si>
  <si>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</si>
  <si>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</si>
  <si>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</si>
  <si>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</si>
  <si>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0,32</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</si>
  <si>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</si>
  <si>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</si>
  <si>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</si>
  <si>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</si>
  <si>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</si>
  <si>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</si>
  <si>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</si>
  <si>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</si>
  <si>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</si>
  <si>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</si>
  <si>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</si>
  <si>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</si>
  <si>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</si>
  <si>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</si>
  <si>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</si>
  <si>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</si>
  <si>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</si>
  <si>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</si>
  <si>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</si>
  <si>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</si>
  <si>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</si>
  <si>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</si>
  <si>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</si>
  <si>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</si>
  <si>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</si>
  <si>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</si>
  <si>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</si>
  <si>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</si>
  <si>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</si>
  <si>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</si>
  <si>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</si>
  <si>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</si>
  <si>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</si>
  <si>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</si>
  <si>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</si>
  <si>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</si>
  <si>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</si>
  <si>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</si>
  <si>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</si>
  <si>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</si>
  <si>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</si>
  <si>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</si>
  <si>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</si>
  <si>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</si>
  <si>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</si>
  <si>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</si>
  <si>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</si>
  <si>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</si>
  <si>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</si>
  <si>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</si>
  <si>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</si>
  <si>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</si>
  <si>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</si>
  <si>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</si>
  <si>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</si>
  <si>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</si>
  <si>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</si>
  <si>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</si>
  <si>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</si>
  <si>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</si>
  <si>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</si>
  <si>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</si>
  <si>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</si>
  <si>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</si>
  <si>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</si>
  <si>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</si>
  <si>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</si>
  <si>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</si>
  <si>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</si>
  <si>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</si>
  <si>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</si>
  <si>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</si>
  <si>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</si>
  <si>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</si>
  <si>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</si>
  <si>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</si>
  <si>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</si>
  <si>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</si>
  <si>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</si>
  <si>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Fornecimento e Instalação de Banco Concreto-madeira  (3,00x0,50m), tudo incluido conforme detalhes de projeto</t>
  </si>
  <si>
    <t>Fornecimento de Lixeira conforme detalhe de projeto</t>
  </si>
  <si>
    <t>Fornecimento e Instalação de Pergolado conforme detalhe de projeto, inclusive pintura em verniz três demãos e base de concreto armado</t>
  </si>
  <si>
    <t>Fornecimento e Plantio de MINI-IXORA (Ixora coccinea "Compacta")</t>
  </si>
  <si>
    <t>Fornecimento e Plantio de CLÚSIA (clusia fluminensis)</t>
  </si>
  <si>
    <t>Fornecimento e Plantio de PINGO DE OURO (duranta repens)</t>
  </si>
  <si>
    <t>Fornecimento e Plantio de IPÊ ROSA (Tabebeuia impeginosa)</t>
  </si>
  <si>
    <t>Fornecimento e Plantio de PALMEIRA JERIVÁ (Syagrus Romanzoffiana)</t>
  </si>
  <si>
    <t>Fornecimento e Plantio de SIBIPIRUNA (Caesalpinia Peltophoroides)</t>
  </si>
  <si>
    <t>Fornecimento e Plantio de JASMIM MANGA (Plumeria rubra)</t>
  </si>
  <si>
    <t>Fornecimento e instalação de grama sintética fibrilada para utilização em playgrounds, na cor verde, com altura dos fios igual a 12 mm</t>
  </si>
  <si>
    <t>m²</t>
  </si>
  <si>
    <t>Fornecimento e instalação de balanço duplo em toras de eucalipto, conforme especificações de projeto</t>
  </si>
  <si>
    <t>Fornecimento e instalação de gangorra dupla em toras de eucalipto, conforme especificações de projeto</t>
  </si>
  <si>
    <t>Fornecimento e instalação de escorregador em toras de eucalipto, conforme especificações de projeto</t>
  </si>
  <si>
    <t>Fornecimento  e instalação de Academia Funcional (Conjunto de equipamentos contendo sete aparelhos com regulagem de carga através de pesos (anilhas)</t>
  </si>
  <si>
    <t>Fornecimento e instalação com mão de obra especializada de grama sintética com fios de polietileno monofilada, base interna dupla, altura dos fios de 50mm, na cor verde com demarcações em faixas brancas, FIFA 2 estrelas</t>
  </si>
  <si>
    <t>Instalação de tela para fechamento lateral de campo conforme detalhe de projeto, incluindo tubo para fechamento</t>
  </si>
  <si>
    <t>Luminária fechada integrada c/ alojamento p/ acessórios elétricos  com lâmpada tubular metálica de 400W e reator AFP ref. Schréder ÂMBAR 3 /OSRAM MVM-HQI-T/400W ou similar (fornecimento e instalação)</t>
  </si>
  <si>
    <t>RELE FOTOELETRICO MAG. MOD. RM10A / 220V</t>
  </si>
  <si>
    <t>Cinta FG de 200mm p/ fixação de caixa de medição. (fornecimento e instalação)</t>
  </si>
  <si>
    <t>Curva 90º de ferro galvanizado eletrolítico 1 1/2" para eletroduto</t>
  </si>
  <si>
    <t>Luva de ferro galvanizado eletrolítico 1 1/2" para eletroduto</t>
  </si>
  <si>
    <t>Niple de PVC 2". (fornecimento e instalação)</t>
  </si>
  <si>
    <t>Quadro de comando em aço inox dimensões mínimas 750x600x300mm completo com placa de montagem, disjuntores, contator , trilho, canaleta de pvc e barras de cobre conforme detalhe em projeto (fornecimento e instalação)</t>
  </si>
  <si>
    <t>cj</t>
  </si>
  <si>
    <t>Parafusos, porcas e arruelas (diversos - fixação quadros)</t>
  </si>
  <si>
    <t>Barra De Ferro Retangular, Barra Chata, 3/4" X 1/8" (L X E), 0,47 Kg/M</t>
  </si>
  <si>
    <t>CATEGORIA</t>
  </si>
  <si>
    <t>área do parque</t>
  </si>
  <si>
    <t>SERVIÇOS PRELIMINARES / CANTEIRO DE OBRAS</t>
  </si>
  <si>
    <t>Caixa de Empréstimo
(Serra / ES)</t>
  </si>
  <si>
    <t>Areal Mirella Machado
(Viana / ES)</t>
  </si>
  <si>
    <t>Bota-fora
(Cariacica / ES)</t>
  </si>
  <si>
    <t>URBANISMO DO PARQUE LINEAR</t>
  </si>
  <si>
    <t>Volume escavado</t>
  </si>
  <si>
    <t>vide folha de cubação</t>
  </si>
  <si>
    <t>Volume de aterro</t>
  </si>
  <si>
    <t>meses</t>
  </si>
  <si>
    <t>Pavimento projetado - Avenida Santa Clara</t>
  </si>
  <si>
    <t>EX</t>
  </si>
  <si>
    <t>CBUQ faixa "C" - Pavimento projetado - Avenida Santa Clara</t>
  </si>
  <si>
    <t>Pavimento projetado - Limpa-rodas 01</t>
  </si>
  <si>
    <t>Pavimento projetado - Limpa-rodas 02</t>
  </si>
  <si>
    <t>Pavimento projetado - Limpa-rodas 03</t>
  </si>
  <si>
    <t>Pavimento projetado - Limpa-rodas 04</t>
  </si>
  <si>
    <t>Pavimento projetado - Limpa-rodas 05</t>
  </si>
  <si>
    <t>Pavimento projetado - Limpa-rodas 06</t>
  </si>
  <si>
    <t>Calçada projetada - Av. Santa Clara</t>
  </si>
  <si>
    <t>Calçada Projetada - Rua São João</t>
  </si>
  <si>
    <t>Bloco marrom - área 01</t>
  </si>
  <si>
    <t>Bloco marrom - área 02</t>
  </si>
  <si>
    <t>Bloco marrom - área 03</t>
  </si>
  <si>
    <t>Bloco marrom - área 04</t>
  </si>
  <si>
    <t>Bloco Amarelo - área 01</t>
  </si>
  <si>
    <t>Bloco Amarelo - área 02</t>
  </si>
  <si>
    <t>Bloco Amarelo - área 03</t>
  </si>
  <si>
    <t>Bloco Amarelo - área 04</t>
  </si>
  <si>
    <t>Meio-fio projetado - entorno da praça</t>
  </si>
  <si>
    <t>Meio-fio projetado - canteiro</t>
  </si>
  <si>
    <t>Meio-fio projetado - academia</t>
  </si>
  <si>
    <t>Grama Esmeralda - Lateral da via</t>
  </si>
  <si>
    <t>Grama Esmeralda - Canteiro</t>
  </si>
  <si>
    <t>Mini-Ixora - Lateral da via</t>
  </si>
  <si>
    <t>Mini-Ixora - Canteiro</t>
  </si>
  <si>
    <t>Clúsia - Canteiro</t>
  </si>
  <si>
    <t>Pingo de Ouro - Lateral da via</t>
  </si>
  <si>
    <t>Área do playground</t>
  </si>
  <si>
    <t>Faixa amarela tracejada - via</t>
  </si>
  <si>
    <t>Faixa amarela contínua - via</t>
  </si>
  <si>
    <t>Faixa branca pontilhada - via</t>
  </si>
  <si>
    <t>Linha de retenção- via</t>
  </si>
  <si>
    <t>Faixas de pedestre</t>
  </si>
  <si>
    <t>Desenho "bicicleta" - Ciclovia</t>
  </si>
  <si>
    <t>Limpeza da camada superficial do canal existente</t>
  </si>
  <si>
    <t>Área do AutoCad</t>
  </si>
  <si>
    <t>Aterro do canal existente</t>
  </si>
  <si>
    <t>Reaterro do canal existente</t>
  </si>
  <si>
    <t>Meio-fio projetado - entre Av. Santa Clara e canteiro ao lado da ciclovia</t>
  </si>
  <si>
    <t>Meio-fio projetado - Av. Santa Clara</t>
  </si>
  <si>
    <t>Meio-fio projetado - Rua São João</t>
  </si>
  <si>
    <t>02.06</t>
  </si>
  <si>
    <t>COMP-10</t>
  </si>
  <si>
    <t>Remoção e reassentamento de postes de concreto ou madeira</t>
  </si>
  <si>
    <t>06.04</t>
  </si>
  <si>
    <t>06.05</t>
  </si>
  <si>
    <t>06.06</t>
  </si>
  <si>
    <t>Demolição de OAEs de acesso às residências</t>
  </si>
  <si>
    <t>Transporte do concreto armado demolido da obra até o bota-fora.</t>
  </si>
  <si>
    <t>07.08</t>
  </si>
  <si>
    <t>Transporte do material escavado da obra até o bota-fora.</t>
  </si>
  <si>
    <t>07.05.04</t>
  </si>
  <si>
    <t>07.05.05</t>
  </si>
  <si>
    <t>07.05.06</t>
  </si>
  <si>
    <t>07.05.07</t>
  </si>
  <si>
    <t>07.05.08</t>
  </si>
  <si>
    <t>07.05.09</t>
  </si>
  <si>
    <t>07.05.10</t>
  </si>
  <si>
    <t>07.07.06</t>
  </si>
  <si>
    <t>07.07.07</t>
  </si>
  <si>
    <t>07.07.08</t>
  </si>
  <si>
    <t>07.07.09</t>
  </si>
  <si>
    <t>07.07.10</t>
  </si>
  <si>
    <t>07.07.11</t>
  </si>
  <si>
    <t>07.07.12</t>
  </si>
  <si>
    <t>07.07.13</t>
  </si>
  <si>
    <t>07.07.14</t>
  </si>
  <si>
    <t>07.07.15</t>
  </si>
  <si>
    <t>07.07.16</t>
  </si>
  <si>
    <t>07.07.17</t>
  </si>
  <si>
    <t>07.07.18</t>
  </si>
  <si>
    <t>07.07.19</t>
  </si>
  <si>
    <t>07.07.20</t>
  </si>
  <si>
    <t>07.07.21</t>
  </si>
  <si>
    <t>07.08.01</t>
  </si>
  <si>
    <t>07.08.01.01</t>
  </si>
  <si>
    <t>07.08.01.02</t>
  </si>
  <si>
    <t>07.08.01.03</t>
  </si>
  <si>
    <t>07.08.01.04</t>
  </si>
  <si>
    <t>07.08.02</t>
  </si>
  <si>
    <t>07.08.02.01</t>
  </si>
  <si>
    <t>07.08.02.02</t>
  </si>
  <si>
    <t>07.08.02.03</t>
  </si>
  <si>
    <t>07.08.02.04</t>
  </si>
  <si>
    <t>07.08.02.05</t>
  </si>
  <si>
    <t>07.08.03</t>
  </si>
  <si>
    <t>07.08.03.01</t>
  </si>
  <si>
    <t>07.08.03.02</t>
  </si>
  <si>
    <t>07.08.03.03</t>
  </si>
  <si>
    <t>07.08.03.04</t>
  </si>
  <si>
    <t>07.08.03.05</t>
  </si>
  <si>
    <t>07.08.03.06</t>
  </si>
  <si>
    <t>07.08.03.07</t>
  </si>
  <si>
    <t>07.08.03.08</t>
  </si>
  <si>
    <t>07.08.03.09</t>
  </si>
  <si>
    <t>07.08.04</t>
  </si>
  <si>
    <t>07.08.04.01</t>
  </si>
  <si>
    <t>07.08.04.02</t>
  </si>
  <si>
    <t>07.08.04.03</t>
  </si>
  <si>
    <t>07.08.05</t>
  </si>
  <si>
    <t>07.08.05.01</t>
  </si>
  <si>
    <t>07.08.05.02</t>
  </si>
  <si>
    <t>07.08.05.03</t>
  </si>
  <si>
    <t>07.08.05.04</t>
  </si>
  <si>
    <t>07.08.05.05</t>
  </si>
  <si>
    <t>07.08.05.06</t>
  </si>
  <si>
    <t>07.08.05.07</t>
  </si>
  <si>
    <t>07.08.05.08</t>
  </si>
  <si>
    <t>07.08.05.09</t>
  </si>
  <si>
    <t>07.08.05.10</t>
  </si>
  <si>
    <t>07.08.05.11</t>
  </si>
  <si>
    <t>07.08.05.12</t>
  </si>
  <si>
    <t>Fator de compactação</t>
  </si>
  <si>
    <t>Área total de paisagismo</t>
  </si>
  <si>
    <t>Área total de urbanismo</t>
  </si>
  <si>
    <t>03.22</t>
  </si>
  <si>
    <t>03.23</t>
  </si>
  <si>
    <t>03.24</t>
  </si>
  <si>
    <t>08.02</t>
  </si>
  <si>
    <t>08.03</t>
  </si>
  <si>
    <t>08.04</t>
  </si>
  <si>
    <t>08.05</t>
  </si>
  <si>
    <t>09</t>
  </si>
  <si>
    <t>09.01</t>
  </si>
  <si>
    <t>CESAN</t>
  </si>
  <si>
    <t>08.06</t>
  </si>
  <si>
    <t>08.07</t>
  </si>
  <si>
    <t>08.08</t>
  </si>
  <si>
    <t>ESGOTAMENTO SANITÁRIO</t>
  </si>
  <si>
    <t>Ligações prediais edificações existentes</t>
  </si>
  <si>
    <t>PV-01 a PV-07</t>
  </si>
  <si>
    <t>PV-08 a PV-12</t>
  </si>
  <si>
    <t>PV-13</t>
  </si>
  <si>
    <t>PV-01 a PV-02</t>
  </si>
  <si>
    <t>PV-02 a PV-03</t>
  </si>
  <si>
    <t>PV-03 a PV-04</t>
  </si>
  <si>
    <t>PV-04 a PV-05</t>
  </si>
  <si>
    <t>PV-05 a PV-06</t>
  </si>
  <si>
    <t>PV-06 a PV-07</t>
  </si>
  <si>
    <t>PV-07 a PV-08</t>
  </si>
  <si>
    <t>PV-08 a PV-09</t>
  </si>
  <si>
    <t>PV-09 a PV-10</t>
  </si>
  <si>
    <t>PV-11 a PV-12</t>
  </si>
  <si>
    <t>PV-12 a PV-13</t>
  </si>
  <si>
    <t>PV-10 a PV-11</t>
  </si>
  <si>
    <t>PV-13 a PV existente</t>
  </si>
  <si>
    <t>CAIXA LIGACAO PREDIAL EM ANEL CONCRETO</t>
  </si>
  <si>
    <t>LIG PRED ESG LONGA C/MAT ASFAL H0,6A1,0M</t>
  </si>
  <si>
    <t>REDE ESG PVC NBR7362 150 ATE 1,25m ASFAL</t>
  </si>
  <si>
    <t>REDE ESG PVC NBR7362 150 1,26A1,75 ASFAL</t>
  </si>
  <si>
    <t>REDE ESG PVC NBR7362 150 1,76A2,25 ASFAL</t>
  </si>
  <si>
    <t>PV-ANEL CONCR DN 600 PROF ATE 1,25M</t>
  </si>
  <si>
    <t>PV-ANEL CONCR DN 1000 PROF DE1,26A1,75M</t>
  </si>
  <si>
    <t>PV-ANEL CONCR DN 1000 PROF DE1,76A2,25M</t>
  </si>
  <si>
    <t>TABELA DE REAJUSTAMENTO</t>
  </si>
  <si>
    <t>Berço de brita para BDTC Ø1,20m</t>
  </si>
  <si>
    <t>Berço de brita para BTTC Ø1,20m</t>
  </si>
  <si>
    <t>consumo
composição
(m³/m)</t>
  </si>
  <si>
    <t>02.07</t>
  </si>
  <si>
    <t>02.08</t>
  </si>
  <si>
    <t>03.25</t>
  </si>
  <si>
    <t>OBJETO: PAVIMENTAÇÃO, DRENAGEM E URBANIZAÇÃO DA AV. SANTA CLARA E PARQUE LINEAR</t>
  </si>
  <si>
    <t>BAIRRO: ARLINDO ÂNGELO VILLASCHI                     MUNICÍPIO: VIANA/ES</t>
  </si>
  <si>
    <t>Grupo de serviço: TERRAPLENAGEM</t>
  </si>
  <si>
    <t>Ud</t>
  </si>
  <si>
    <t>Grupo de serviço: PAVIMENTAÇÃO</t>
  </si>
  <si>
    <t>CBUQ (massa asfáltica) exclusive fornecimento e transporte comercial do CAP, (Usinagem)</t>
  </si>
  <si>
    <t>CBUQ (massa asfáltica) inclusive fornecimento e transporte comercial do CAP (Usinagem)</t>
  </si>
  <si>
    <t>Emulsão Asfáltica para Imprimação (EAI), fornecimento</t>
  </si>
  <si>
    <t>Pó de pedra inclusive fornecimento, espalhamento e transporte</t>
  </si>
  <si>
    <t>Grupo de serviço: OBRAS DE ARTE CORRENTES E DRENAGEM</t>
  </si>
  <si>
    <t>Mes</t>
  </si>
  <si>
    <t>Bonificação de 20,93% sobre Materiais Betuminosos</t>
  </si>
  <si>
    <t>dm3</t>
  </si>
  <si>
    <t>CBUQ (camada pronta-faixa "C") , exclusive fornecimento do CAP e transporte de todos os
materiais (traço padrão areia e brita)</t>
  </si>
  <si>
    <t>Colchão drenante de brita 2 inclusive fornecimento, espalhamento, compactação e transporte
da brita</t>
  </si>
  <si>
    <t>Esgotamento de escavações para rebaixamento do nível dágua nos serviços de bueiros,
galerias e outros, com conj. moto bomba</t>
  </si>
  <si>
    <t>Manta Geotêxtil  não tecida com resistência longitudinal a tração 10kN/m, fornecimento e
aplicação</t>
  </si>
  <si>
    <t>Passeio pavimentado em blocos de concreto esp.=6cm, colorido, resistência 35 MPa, colchão
de areia 5cm, inclusive transporte dos blocos e da areia</t>
  </si>
  <si>
    <t>Imprimação exclusive fornecimento e transporte comercial do material betuminoso em Vias
Urbanas</t>
  </si>
  <si>
    <t>Pintura de ligação exclusive fornecimento e transporte comercial do material betuminoso em
Vias Urbanas</t>
  </si>
  <si>
    <t>Alvenaria de lajota (20 x 20 x 10) cm espessura 10 cm , inclusive transporte de areia, lajota e
cimento, em Vias Urbanas</t>
  </si>
  <si>
    <t>Colchão drenante de areia para fundação de aterros, exclusive o fornecimento de areia em
Vias Urbanas</t>
  </si>
  <si>
    <t>Corpo BDTC (grota) diâmetro 1,20 m CA-2 MF exclusive escavação e reaterro, inclusive
transporte do tubo em Vias Urbanas</t>
  </si>
  <si>
    <t>Corpo BSTC (greide) diâmetro 0,30 m CA-1 MF inclusive escavação, reaterro e transporte do
tubo em Vias Urbanas</t>
  </si>
  <si>
    <t>Corpo BSTC (grota) diâmetro 0,60 m CA-2 MF exclusive escavação e reaterro, inclusive
transporte do tubo em Vias Urbanas</t>
  </si>
  <si>
    <t>Corpo BTTC (grota) diâmetro 1,20 m CA-2 MF exclusive escavação e reaterro, inclusive
transporte do tubo em Vias Urbanas</t>
  </si>
  <si>
    <t>Meio fio de concreto pré-moldado (12 x 30 x 15) cm, inclusive caiação e transporte do meio fio
em Vias Urbanas</t>
  </si>
  <si>
    <t>Aluguel de container tipo sanitário com 3 vasos sanitários, lavatório, mictório, 5 chuveiros, 2
venezianas e piso especial</t>
  </si>
  <si>
    <t>Data Base: Janeiro/2017</t>
  </si>
  <si>
    <t>DATA-BASE: DEZEMBRO/2017</t>
  </si>
  <si>
    <r>
      <t xml:space="preserve">COMPOSIÇÕES - VALORES </t>
    </r>
    <r>
      <rPr>
        <b/>
        <u/>
        <sz val="10"/>
        <rFont val="Arial"/>
        <family val="2"/>
      </rPr>
      <t>COM</t>
    </r>
    <r>
      <rPr>
        <b/>
        <sz val="10"/>
        <rFont val="Arial"/>
        <family val="2"/>
      </rPr>
      <t xml:space="preserve"> BDI</t>
    </r>
  </si>
  <si>
    <r>
      <t xml:space="preserve">TRANSPORTE, CARGA E DESCARGA - VALORES </t>
    </r>
    <r>
      <rPr>
        <b/>
        <u/>
        <sz val="10"/>
        <rFont val="Arial"/>
        <family val="2"/>
      </rPr>
      <t>SEM</t>
    </r>
    <r>
      <rPr>
        <b/>
        <sz val="10"/>
        <rFont val="Arial"/>
        <family val="2"/>
      </rPr>
      <t xml:space="preserve"> BDI</t>
    </r>
  </si>
  <si>
    <r>
      <t xml:space="preserve">MATERIAIS - VALORES </t>
    </r>
    <r>
      <rPr>
        <b/>
        <u/>
        <sz val="10"/>
        <rFont val="Arial"/>
        <family val="2"/>
      </rPr>
      <t>SEM</t>
    </r>
    <r>
      <rPr>
        <b/>
        <sz val="10"/>
        <rFont val="Arial"/>
        <family val="2"/>
      </rPr>
      <t xml:space="preserve"> BDI</t>
    </r>
  </si>
  <si>
    <t>MATERIAIS</t>
  </si>
  <si>
    <t>Abraçadeira para fixação de semáforo em braço/coluna  de diâmetro 101 ou 114mm</t>
  </si>
  <si>
    <t>Aço (cordoalha de 7 fios)  CP 190 RB-12,7 mm</t>
  </si>
  <si>
    <t>Aluguel computador com : Processador 2,80 GHz , Memória RAM 4,00 GB, Sistema Operacional 32 Bits, Windows
com Pacote Office e Impressora Jato de Tinta</t>
  </si>
  <si>
    <t>Aluguel de caminhão Munck, capacidade máxima de 15t e 20m  de lança, inclusive motorista e combustível</t>
  </si>
  <si>
    <t>Aluguel mensal de mobiliário - resid.  engenheiro</t>
  </si>
  <si>
    <t>Aluguel mensal de veículos tipo Gol  1.0, exclusive motorista e combustível</t>
  </si>
  <si>
    <t>Anéis de borracha para PVC PBA  75mm</t>
  </si>
  <si>
    <t>Anel pré moldado para bueiro celular 2,00 x 2,00 x 1,00m CL 45,  duas peças</t>
  </si>
  <si>
    <t>Cabo de cobre com isolamento para 1000V (1KV), seção  2,5 mm2</t>
  </si>
  <si>
    <t>Cabo de cobre com isolamento para 1000V (1KV), seção  4,0 mm2</t>
  </si>
  <si>
    <t>Cabo de cobre com isolamento para 1000V (1KV), seção  6,0 mm2</t>
  </si>
  <si>
    <t>Emulsão Asfáltica para Imprimação (EAI)</t>
  </si>
  <si>
    <t>Espoleta elétrica nº  8 - 3 metros</t>
  </si>
  <si>
    <t>Gabião tipo saco malha hex. de dupla torção  8x10mm PVC e=2,7mm e diâmetro 0,65m</t>
  </si>
  <si>
    <t>Geogrelha em  polipropileno (PP) módulo de rigidez nominal 400KN/m nas duas direções</t>
  </si>
  <si>
    <t>Junta de dilatação elástica prémoldada tipo fungenband em perfil O-12, de PVC de alta densidade, Uniontech ou
equivalente</t>
  </si>
  <si>
    <t>Lanche (cofee break)  p/ pessoa</t>
  </si>
  <si>
    <t>Lona plástica preta para isolamento de concretagem  sobre solo</t>
  </si>
  <si>
    <t>Luminária tipo chapéu chinês, marca de referência, SDB-207, padrão Vitória, inclusive lâmpada VM 150W, reator  VS/
metálico interno</t>
  </si>
  <si>
    <t>Luva metálica de 180mm  com diâmetro de 2 1/2"</t>
  </si>
  <si>
    <t>Perfil elastomérico de vedação em juntas de pontes com abertura média de 25 mm ±  10 mm, inclusive lábios
poliméricos e mão de obra para colocação (Ref. JEENE JJ2540 VV)</t>
  </si>
  <si>
    <t>Perfil elastomérico de vedação em juntas de pontes com abertura média de 50 mm ±  25 mm, inclusive lábios
poliméricos e mão de obra para colocação</t>
  </si>
  <si>
    <t>Pescoço p/ PV  H= 0,30 m diam= 0,60 m (anel de concreto pré-moldado)</t>
  </si>
  <si>
    <t>Ripão de 2,5  X 7.0 cm</t>
  </si>
  <si>
    <t>Sistema  de cercamento tipo Gradil Nylofor Pintura Simples (preto, verde ou branco), #50x200mm, fio 5mm, L=2,50m,
H=2,03m</t>
  </si>
  <si>
    <t>Tubo de PVC PBA CL 15 DN  50mm</t>
  </si>
  <si>
    <t>Tubo de PVC PBA CL 15 DN  75mm</t>
  </si>
  <si>
    <t>Tubo de PVC rígido D=  50mm (dreno) - vara 6m</t>
  </si>
  <si>
    <t>Tubo de PVC rígido D=  75mm (dreno) - vara 6m</t>
  </si>
  <si>
    <t>Viga pré-moldada concreto vão  4,00 m, classe 45 (preço médio)</t>
  </si>
  <si>
    <t>Viga pré-moldada concreto vão  5,00 m, classe 45 (preço médio)</t>
  </si>
  <si>
    <t>Viga pré-moldada concreto vão  6,00 m, classe 45 (preço médio)</t>
  </si>
  <si>
    <t>Viga pré-moldada concreto vão  7,00 m, classe 45 (preço médio)</t>
  </si>
  <si>
    <t>Viga pré-moldada concreto vão  8,00 m, classe 45 (preço médio)</t>
  </si>
  <si>
    <t>Viga pré-moldada concreto vão  9,00 m, classe 45 (preço médio)</t>
  </si>
  <si>
    <t>004 - CONSULTORIA</t>
  </si>
  <si>
    <t>PREÇO UNITÁRIO
COM ENCARGOS</t>
  </si>
  <si>
    <t>PREÇO UNITÁRIO
SEM ENCARGOS</t>
  </si>
  <si>
    <r>
      <t xml:space="preserve">MÃO DE OBRA - VALORES </t>
    </r>
    <r>
      <rPr>
        <b/>
        <u/>
        <sz val="10"/>
        <rFont val="Arial"/>
        <family val="2"/>
      </rPr>
      <t>SEM</t>
    </r>
    <r>
      <rPr>
        <b/>
        <sz val="10"/>
        <rFont val="Arial"/>
        <family val="2"/>
      </rPr>
      <t xml:space="preserve"> BDI</t>
    </r>
  </si>
  <si>
    <r>
      <t xml:space="preserve">EQUIPAMENTO - VALORES </t>
    </r>
    <r>
      <rPr>
        <b/>
        <u/>
        <sz val="10"/>
        <rFont val="Arial"/>
        <family val="2"/>
      </rPr>
      <t>SEM</t>
    </r>
    <r>
      <rPr>
        <b/>
        <sz val="10"/>
        <rFont val="Arial"/>
        <family val="2"/>
      </rPr>
      <t xml:space="preserve"> BDI</t>
    </r>
  </si>
  <si>
    <t>Data Base: Dezembro/2017</t>
  </si>
  <si>
    <t>DESONERADO</t>
  </si>
  <si>
    <t>Drescrição</t>
  </si>
  <si>
    <t>undidade</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</si>
  <si>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</si>
  <si>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</si>
  <si>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</si>
  <si>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</si>
  <si>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</si>
  <si>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</si>
  <si>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</si>
  <si>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</si>
  <si>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17,66</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</si>
  <si>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</si>
  <si>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</si>
  <si>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</si>
  <si>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</si>
  <si>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30,97</t>
  </si>
  <si>
    <t>ASSENTAMENTO DE TUBO DE FERRO FUNDIDO PARA REDE DE ÁGUA, DN 800 MM, JUNTA ELÁSTICA, INSTALADO EM LOCAL COM NÍVEL ALTO DE INTERFERÊNCIAS (NÃO INCLUI FORNECIMENTO). AF_11/2017</t>
  </si>
  <si>
    <t>34,85</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</si>
  <si>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</si>
  <si>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</si>
  <si>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</si>
  <si>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</si>
  <si>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</si>
  <si>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</si>
  <si>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</si>
  <si>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</si>
  <si>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</si>
  <si>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</si>
  <si>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</si>
  <si>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</si>
  <si>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</si>
  <si>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</si>
  <si>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</si>
  <si>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</si>
  <si>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</si>
  <si>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</si>
  <si>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</si>
  <si>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</si>
  <si>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</si>
  <si>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</si>
  <si>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30,28</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</si>
  <si>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</si>
  <si>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</si>
  <si>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</si>
  <si>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</si>
  <si>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</si>
  <si>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62,50</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</si>
  <si>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</si>
  <si>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</si>
  <si>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79,78</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</si>
  <si>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</si>
  <si>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</si>
  <si>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</si>
  <si>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</si>
  <si>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27,39</t>
  </si>
  <si>
    <t>ASSENTAMENTO DE TUBO DE AÇO CARBONO PARA REDE DE ÁGUA, DN 1200 MM (48) OU DN 1300 MM (52), JUNTA SOLDADA, INSTALADO EM LOCAL COM NÍVEL BAIXO DE INTERFERÊNCIAS (NÃO INCLUI FORNECIMENTO). AF_11/2017</t>
  </si>
  <si>
    <t>39,12</t>
  </si>
  <si>
    <t>ASSENTAMENTO DE TUBO DE AÇO CARBONO PARA REDE DE ÁGUA, DN 1400 MM (56'') OU DN 1500 MM (60), JUNTA SOLDADA, INSTALADO EM LOCAL COM NÍVEL BAIXO DE INTERFERÊNCIAS (NÃO INCLUI FORNECIMENTO). AF_11/2017</t>
  </si>
  <si>
    <t>45,01</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</si>
  <si>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</si>
  <si>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</si>
  <si>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58,83</t>
  </si>
  <si>
    <t>ASSENTAMENTO DE TUBO DE AÇO CARBONO PARA REDE DE ÁGUA, DN 2000 MM (80) OU DN 2100 MM (84), JUNTA SOLDADA, INSTALADO EM LOCAL COM NÍVEL BAIXO DE INTERFERÊNCIAS (NÃO INCLUI FORNECIMENTO). AF_11/2017</t>
  </si>
  <si>
    <t>19,51</t>
  </si>
  <si>
    <t>211,54</t>
  </si>
  <si>
    <t>39,51</t>
  </si>
  <si>
    <t>19,53</t>
  </si>
  <si>
    <t>37,61</t>
  </si>
  <si>
    <t>8,47</t>
  </si>
  <si>
    <t>70,98</t>
  </si>
  <si>
    <t>24,47</t>
  </si>
  <si>
    <t>19,77</t>
  </si>
  <si>
    <t>32,55</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</si>
  <si>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</si>
  <si>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</si>
  <si>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</si>
  <si>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</si>
  <si>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</si>
  <si>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</si>
  <si>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1,29</t>
  </si>
  <si>
    <t>14,21</t>
  </si>
  <si>
    <t>17,48</t>
  </si>
  <si>
    <t>11,40</t>
  </si>
  <si>
    <t>82,96</t>
  </si>
  <si>
    <t>270,23</t>
  </si>
  <si>
    <t>114,22</t>
  </si>
  <si>
    <t>27,06</t>
  </si>
  <si>
    <t>85,71</t>
  </si>
  <si>
    <t>50,39</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</si>
  <si>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</si>
  <si>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</si>
  <si>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</si>
  <si>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</si>
  <si>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</si>
  <si>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</si>
  <si>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</si>
  <si>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18,33</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</si>
  <si>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</si>
  <si>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</si>
  <si>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</si>
  <si>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</si>
  <si>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</si>
  <si>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</si>
  <si>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</si>
  <si>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9,22</t>
  </si>
  <si>
    <t>318,42</t>
  </si>
  <si>
    <t>EXECUÇÃO DE RESERVATÓRIO ELEVADO DE ÁGUA (2000 LITROS) EM CANTEIRO DE OBRA, APOIADO EM ESTRUTURA DE MADEIRA. AF_02/2016</t>
  </si>
  <si>
    <t>394,53</t>
  </si>
  <si>
    <t>16,58</t>
  </si>
  <si>
    <t>87,79</t>
  </si>
  <si>
    <t>154,24</t>
  </si>
  <si>
    <t>32,45</t>
  </si>
  <si>
    <t>148,86</t>
  </si>
  <si>
    <t>99,05</t>
  </si>
  <si>
    <t>58,88</t>
  </si>
  <si>
    <t>11,75</t>
  </si>
  <si>
    <t>137,89</t>
  </si>
  <si>
    <t>116,07</t>
  </si>
  <si>
    <t>72,43</t>
  </si>
  <si>
    <t>5,64</t>
  </si>
  <si>
    <t>9,10</t>
  </si>
  <si>
    <t>41,97</t>
  </si>
  <si>
    <t>55,89</t>
  </si>
  <si>
    <t>8,80</t>
  </si>
  <si>
    <t>21,51</t>
  </si>
  <si>
    <t>158,09</t>
  </si>
  <si>
    <t>81,97</t>
  </si>
  <si>
    <t>14,38</t>
  </si>
  <si>
    <t>15,13</t>
  </si>
  <si>
    <t>16,66</t>
  </si>
  <si>
    <t>14,81</t>
  </si>
  <si>
    <t>39,39</t>
  </si>
  <si>
    <t>16,28</t>
  </si>
  <si>
    <t>29,36</t>
  </si>
  <si>
    <t>94,53</t>
  </si>
  <si>
    <t>152,73</t>
  </si>
  <si>
    <t>49,01</t>
  </si>
  <si>
    <t>49,75</t>
  </si>
  <si>
    <t>49,94</t>
  </si>
  <si>
    <t>37,74</t>
  </si>
  <si>
    <t>57,66</t>
  </si>
  <si>
    <t>30,48</t>
  </si>
  <si>
    <t>44,27</t>
  </si>
  <si>
    <t>28,37</t>
  </si>
  <si>
    <t>42,64</t>
  </si>
  <si>
    <t>3,79</t>
  </si>
  <si>
    <t>46,82</t>
  </si>
  <si>
    <t>20,27</t>
  </si>
  <si>
    <t>14,12</t>
  </si>
  <si>
    <t>14,85</t>
  </si>
  <si>
    <t>33,54</t>
  </si>
  <si>
    <t>16,22</t>
  </si>
  <si>
    <t>21,28</t>
  </si>
  <si>
    <t>49,35</t>
  </si>
  <si>
    <t>37,76</t>
  </si>
  <si>
    <t>15,60</t>
  </si>
  <si>
    <t>68,24</t>
  </si>
  <si>
    <t>37,27</t>
  </si>
  <si>
    <t>75,56</t>
  </si>
  <si>
    <t>66,66</t>
  </si>
  <si>
    <t>14,46</t>
  </si>
  <si>
    <t>82,88</t>
  </si>
  <si>
    <t>13,79</t>
  </si>
  <si>
    <t>19,48</t>
  </si>
  <si>
    <t>87,54</t>
  </si>
  <si>
    <t>81,12</t>
  </si>
  <si>
    <t>35,54</t>
  </si>
  <si>
    <t>100,85</t>
  </si>
  <si>
    <t>35,00</t>
  </si>
  <si>
    <t>36,60</t>
  </si>
  <si>
    <t>36,83</t>
  </si>
  <si>
    <t>120,65</t>
  </si>
  <si>
    <t>44,45</t>
  </si>
  <si>
    <t>93,34</t>
  </si>
  <si>
    <t>14,63</t>
  </si>
  <si>
    <t>6,44</t>
  </si>
  <si>
    <t>26,31</t>
  </si>
  <si>
    <t>2,21</t>
  </si>
  <si>
    <t>4,06</t>
  </si>
  <si>
    <t>20,30</t>
  </si>
  <si>
    <t>48,88</t>
  </si>
  <si>
    <t>12,77</t>
  </si>
  <si>
    <t>68,88</t>
  </si>
  <si>
    <t>132,20</t>
  </si>
  <si>
    <t>20,16</t>
  </si>
  <si>
    <t>27,95</t>
  </si>
  <si>
    <t>7,18</t>
  </si>
  <si>
    <t>13,46</t>
  </si>
  <si>
    <t>12,63</t>
  </si>
  <si>
    <t>71,13</t>
  </si>
  <si>
    <t>59,21</t>
  </si>
  <si>
    <t>105,63</t>
  </si>
  <si>
    <t>92,44</t>
  </si>
  <si>
    <t>138,33</t>
  </si>
  <si>
    <t>41,47</t>
  </si>
  <si>
    <t>244,47</t>
  </si>
  <si>
    <t>42,45</t>
  </si>
  <si>
    <t>120,20</t>
  </si>
  <si>
    <t>187,57</t>
  </si>
  <si>
    <t>34,79</t>
  </si>
  <si>
    <t>11,91</t>
  </si>
  <si>
    <t>3,36</t>
  </si>
  <si>
    <t>6,53</t>
  </si>
  <si>
    <t>15,31</t>
  </si>
  <si>
    <t>31,81</t>
  </si>
  <si>
    <t>125,41</t>
  </si>
  <si>
    <t>33,10</t>
  </si>
  <si>
    <t>144,71</t>
  </si>
  <si>
    <t>21,66</t>
  </si>
  <si>
    <t>3,39</t>
  </si>
  <si>
    <t>99,40</t>
  </si>
  <si>
    <t>124,39</t>
  </si>
  <si>
    <t>119,12</t>
  </si>
  <si>
    <t>51,83</t>
  </si>
  <si>
    <t>13,61</t>
  </si>
  <si>
    <t>64,86</t>
  </si>
  <si>
    <t>60,90</t>
  </si>
  <si>
    <t>20,88</t>
  </si>
  <si>
    <t>8,18</t>
  </si>
  <si>
    <t>92,08</t>
  </si>
  <si>
    <t>48,22</t>
  </si>
  <si>
    <t>101,28</t>
  </si>
  <si>
    <t>4,08</t>
  </si>
  <si>
    <t>70,17</t>
  </si>
  <si>
    <t>11,54</t>
  </si>
  <si>
    <t>21,64</t>
  </si>
  <si>
    <t>78,94</t>
  </si>
  <si>
    <t>59,03</t>
  </si>
  <si>
    <t>26,09</t>
  </si>
  <si>
    <t>13,94</t>
  </si>
  <si>
    <t>154,56</t>
  </si>
  <si>
    <t>40,59</t>
  </si>
  <si>
    <t>193,42</t>
  </si>
  <si>
    <t>155,57</t>
  </si>
  <si>
    <t>4,47</t>
  </si>
  <si>
    <t>21,43</t>
  </si>
  <si>
    <t>45,05</t>
  </si>
  <si>
    <t>72,42</t>
  </si>
  <si>
    <t>84,00</t>
  </si>
  <si>
    <t>1.588,80</t>
  </si>
  <si>
    <t>16,88</t>
  </si>
  <si>
    <t>0,00</t>
  </si>
  <si>
    <t>26,56</t>
  </si>
  <si>
    <t>31,18</t>
  </si>
  <si>
    <t>143,12</t>
  </si>
  <si>
    <t>15,39</t>
  </si>
  <si>
    <t>13,41</t>
  </si>
  <si>
    <t>32,41</t>
  </si>
  <si>
    <t>25,88</t>
  </si>
  <si>
    <t>15,82</t>
  </si>
  <si>
    <t>22,32</t>
  </si>
  <si>
    <t>30,91</t>
  </si>
  <si>
    <t>6,10</t>
  </si>
  <si>
    <t>21,58</t>
  </si>
  <si>
    <t>28,71</t>
  </si>
  <si>
    <t>32,23</t>
  </si>
  <si>
    <t>101,51</t>
  </si>
  <si>
    <t>29,37</t>
  </si>
  <si>
    <t>44,46</t>
  </si>
  <si>
    <t>23,70</t>
  </si>
  <si>
    <t>10,69</t>
  </si>
  <si>
    <t>26,75</t>
  </si>
  <si>
    <t>424,86</t>
  </si>
  <si>
    <t>54,40</t>
  </si>
  <si>
    <t>36,28</t>
  </si>
  <si>
    <t>412,41</t>
  </si>
  <si>
    <t>65,42</t>
  </si>
  <si>
    <t>101,87</t>
  </si>
  <si>
    <t>76,09</t>
  </si>
  <si>
    <t>122,38</t>
  </si>
  <si>
    <t>79,88</t>
  </si>
  <si>
    <t>115,07</t>
  </si>
  <si>
    <t>150,43</t>
  </si>
  <si>
    <t>137,69</t>
  </si>
  <si>
    <t>25,33</t>
  </si>
  <si>
    <t>41,58</t>
  </si>
  <si>
    <t>56,52</t>
  </si>
  <si>
    <t>29,94</t>
  </si>
  <si>
    <t>47,88</t>
  </si>
  <si>
    <t>25,24</t>
  </si>
  <si>
    <t>36,73</t>
  </si>
  <si>
    <t>13,05</t>
  </si>
  <si>
    <t>15,49</t>
  </si>
  <si>
    <t>22,57</t>
  </si>
  <si>
    <t>55,96</t>
  </si>
  <si>
    <t>70,63</t>
  </si>
  <si>
    <t>53,74</t>
  </si>
  <si>
    <t>21,76</t>
  </si>
  <si>
    <t>339,81</t>
  </si>
  <si>
    <t>329,05</t>
  </si>
  <si>
    <t>125,67</t>
  </si>
  <si>
    <t>177,64</t>
  </si>
  <si>
    <t>18,74</t>
  </si>
  <si>
    <t>61,35</t>
  </si>
  <si>
    <t>207,52</t>
  </si>
  <si>
    <t>55,54</t>
  </si>
  <si>
    <t>102,72</t>
  </si>
  <si>
    <t>70,00</t>
  </si>
  <si>
    <t>32,28</t>
  </si>
  <si>
    <t>118,89</t>
  </si>
  <si>
    <t>67,84</t>
  </si>
  <si>
    <t>153,14</t>
  </si>
  <si>
    <t>55,15</t>
  </si>
  <si>
    <t>44,37</t>
  </si>
  <si>
    <t>17,80</t>
  </si>
  <si>
    <t>LASTRO DE CONCRETO MAGRO, APLICADO EM PISOS OU RADIERS, ESPESSURA DE 3 CM. AF_07_2016</t>
  </si>
  <si>
    <t>LASTRO DE CONCRETO MAGRO, APLICADO EM PISOS OU RADIERS, ESPESSURA DE 5 CM. AF_07_2016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</si>
  <si>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</si>
  <si>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</si>
  <si>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</si>
  <si>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17,50</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</si>
  <si>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</si>
  <si>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</si>
  <si>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</si>
  <si>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</si>
  <si>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</si>
  <si>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ESCAVAÇÃO MANUAL DE VIGA DE BORDA PARA RADIER. AF_09/2017</t>
  </si>
  <si>
    <t>39,17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</si>
  <si>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</si>
  <si>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</si>
  <si>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</si>
  <si>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</si>
  <si>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</si>
  <si>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</si>
  <si>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11,01</t>
  </si>
  <si>
    <t>9,56</t>
  </si>
  <si>
    <t>67,81</t>
  </si>
  <si>
    <t>35,32</t>
  </si>
  <si>
    <t>26,67</t>
  </si>
  <si>
    <t>69,27</t>
  </si>
  <si>
    <t>69,36</t>
  </si>
  <si>
    <t>46,85</t>
  </si>
  <si>
    <t>52,25</t>
  </si>
  <si>
    <t>42,78</t>
  </si>
  <si>
    <t>97,95</t>
  </si>
  <si>
    <t>137,75</t>
  </si>
  <si>
    <t>112,17</t>
  </si>
  <si>
    <t>35,82</t>
  </si>
  <si>
    <t>31,73</t>
  </si>
  <si>
    <t>30,44</t>
  </si>
  <si>
    <t>52,54</t>
  </si>
  <si>
    <t>28,45</t>
  </si>
  <si>
    <t>33,15</t>
  </si>
  <si>
    <t>25,43</t>
  </si>
  <si>
    <t>44,05</t>
  </si>
  <si>
    <t>39,78</t>
  </si>
  <si>
    <t>36,91</t>
  </si>
  <si>
    <t>15,08</t>
  </si>
  <si>
    <t>298,55</t>
  </si>
  <si>
    <t>98,64</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</si>
  <si>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</si>
  <si>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</si>
  <si>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</si>
  <si>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</si>
  <si>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</si>
  <si>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</si>
  <si>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</si>
  <si>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</si>
  <si>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</si>
  <si>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</si>
  <si>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</si>
  <si>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</si>
  <si>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84,65</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</si>
  <si>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</si>
  <si>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</si>
  <si>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</si>
  <si>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</si>
  <si>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47,22</t>
  </si>
  <si>
    <t>8,91</t>
  </si>
  <si>
    <t>11,04</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</si>
  <si>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</si>
  <si>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</si>
  <si>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</si>
  <si>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</si>
  <si>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</si>
  <si>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5,85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</si>
  <si>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</si>
  <si>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</si>
  <si>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</si>
  <si>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</si>
  <si>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6,38</t>
  </si>
  <si>
    <t>MONTAGEM DE ARMADURA LONGITUDINAL/TRANSVERSAL DE ESTACAS DE SEÇÃO CIRCULAR, DIÂMETRO = 12,5 MM. AF_11/2016</t>
  </si>
  <si>
    <t>8,38</t>
  </si>
  <si>
    <t>MONTAGEM DE ARMADURA LONGITUDINAL/TRANSVERSAL DE ESTACAS DE SEÇÃO RETANGULAR (BARRETE), DIÂMETRO = 8,0 MM. AF_11/2016</t>
  </si>
  <si>
    <t>MONTAGEM DE ARMADURA LONGITUDINAL/TRANSVERSAL DE ESTACAS DE SEÇÃO RETANGULAR (BARRETE), DIÂMETRO = 12,5 MM. AF_11/2016</t>
  </si>
  <si>
    <t>13,62</t>
  </si>
  <si>
    <t>9,63</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</si>
  <si>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</si>
  <si>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</si>
  <si>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</si>
  <si>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</si>
  <si>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</si>
  <si>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</si>
  <si>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</si>
  <si>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8,65</t>
  </si>
  <si>
    <t>249,05</t>
  </si>
  <si>
    <t>185,73</t>
  </si>
  <si>
    <t>275,41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</si>
  <si>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</si>
  <si>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</si>
  <si>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</si>
  <si>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</si>
  <si>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30,05</t>
  </si>
  <si>
    <t>18,12</t>
  </si>
  <si>
    <t>51,81</t>
  </si>
  <si>
    <t>52,82</t>
  </si>
  <si>
    <t>27,30</t>
  </si>
  <si>
    <t>16,64</t>
  </si>
  <si>
    <t>FIXAÇÃO (ENCUNHAMENTO) DE ALVENARIA DE VEDAÇÃO COM ESPUMA DE POLIURETANO EXPANSIVA. AF_03/2016</t>
  </si>
  <si>
    <t>9,87</t>
  </si>
  <si>
    <t>19,29</t>
  </si>
  <si>
    <t>4,81</t>
  </si>
  <si>
    <t>33,16</t>
  </si>
  <si>
    <t>38,64</t>
  </si>
  <si>
    <t>33,71</t>
  </si>
  <si>
    <t>6,49</t>
  </si>
  <si>
    <t>11,93</t>
  </si>
  <si>
    <t>13,21</t>
  </si>
  <si>
    <t>10,32</t>
  </si>
  <si>
    <t>20,59</t>
  </si>
  <si>
    <t>37,50</t>
  </si>
  <si>
    <t>42,56</t>
  </si>
  <si>
    <t>30,90</t>
  </si>
  <si>
    <t>47,71</t>
  </si>
  <si>
    <t>106,96</t>
  </si>
  <si>
    <t>9,43</t>
  </si>
  <si>
    <t>12,43</t>
  </si>
  <si>
    <t>19,78</t>
  </si>
  <si>
    <t>31,70</t>
  </si>
  <si>
    <t>32,01</t>
  </si>
  <si>
    <t>31,67</t>
  </si>
  <si>
    <t>41,63</t>
  </si>
  <si>
    <t>80,10</t>
  </si>
  <si>
    <t>CABO DE COBRE RÍGIDO ISOLADO, 300 MM², ANTI-CHAMA 450/750 V, PARA DISTRIBUIÇÃO - FORNECIMENTO E INSTALAÇÃO. AF_12/2015</t>
  </si>
  <si>
    <t>42,16</t>
  </si>
  <si>
    <t>20,37</t>
  </si>
  <si>
    <t>21,01</t>
  </si>
  <si>
    <t>33,19</t>
  </si>
  <si>
    <t>29,07</t>
  </si>
  <si>
    <t>19,92</t>
  </si>
  <si>
    <t>21,80</t>
  </si>
  <si>
    <t>24,66</t>
  </si>
  <si>
    <t>29,43</t>
  </si>
  <si>
    <t>10,43</t>
  </si>
  <si>
    <t>63,24</t>
  </si>
  <si>
    <t>64,59</t>
  </si>
  <si>
    <t>66,99</t>
  </si>
  <si>
    <t>18,23</t>
  </si>
  <si>
    <t>28,85</t>
  </si>
  <si>
    <t>32,13</t>
  </si>
  <si>
    <t>44,83</t>
  </si>
  <si>
    <t>66,13</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</si>
  <si>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</si>
  <si>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</si>
  <si>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</si>
  <si>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</si>
  <si>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</si>
  <si>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</si>
  <si>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65,96</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</si>
  <si>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</si>
  <si>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</si>
  <si>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</si>
  <si>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</si>
  <si>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</si>
  <si>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</si>
  <si>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23,11</t>
  </si>
  <si>
    <t>30,08</t>
  </si>
  <si>
    <t>21,85</t>
  </si>
  <si>
    <t>23,35</t>
  </si>
  <si>
    <t>15,27</t>
  </si>
  <si>
    <t>33,83</t>
  </si>
  <si>
    <t>49,29</t>
  </si>
  <si>
    <t>54,76</t>
  </si>
  <si>
    <t>41,44</t>
  </si>
  <si>
    <t>26,97</t>
  </si>
  <si>
    <t>32,44</t>
  </si>
  <si>
    <t>24,06</t>
  </si>
  <si>
    <t>23,82</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</si>
  <si>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</si>
  <si>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</si>
  <si>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</si>
  <si>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</si>
  <si>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</si>
  <si>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</si>
  <si>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</si>
  <si>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</si>
  <si>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</si>
  <si>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</si>
  <si>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</si>
  <si>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68,18</t>
  </si>
  <si>
    <t>SENSOR DE PRESENÇA COM FOTOCÉLULA, FIXAÇÃO EM PAREDE - FORNECIMENTO E INSTALAÇÃO. AF_11/2017</t>
  </si>
  <si>
    <t>43,07</t>
  </si>
  <si>
    <t>SENSOR DE PRESENÇA SEM FOTOCÉLULA, FIXAÇÃO EM PAREDE - FORNECIMENTO E INSTALAÇÃO. AF_11/2017</t>
  </si>
  <si>
    <t>30,42</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</si>
  <si>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</si>
  <si>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</si>
  <si>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</si>
  <si>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</si>
  <si>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</si>
  <si>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</si>
  <si>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</si>
  <si>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18,06</t>
  </si>
  <si>
    <t>LÂMPADA COMPACTA DE VAPOR MERCURIO 125 W, BASE E27 - FORNECIMENTO E INSTALAÇÃO. AF_11/2017</t>
  </si>
  <si>
    <t>LÂMPADA COMPACTA DE VAPOR METÁLICO OVOIDE 150 W, BASE E27 - FORNECIMENTO E INSTALAÇÃO. AF_11/2017</t>
  </si>
  <si>
    <t>40,20</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</si>
  <si>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</si>
  <si>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</si>
  <si>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</si>
  <si>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</si>
  <si>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159,59</t>
  </si>
  <si>
    <t>66,29</t>
  </si>
  <si>
    <t>44,11</t>
  </si>
  <si>
    <t>21,48</t>
  </si>
  <si>
    <t>39,71</t>
  </si>
  <si>
    <t>52,16</t>
  </si>
  <si>
    <t>26,64</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</si>
  <si>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</si>
  <si>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</si>
  <si>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</si>
  <si>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62,34</t>
  </si>
  <si>
    <t>LUMINÁRIA ARANDELA TIPO MEIA-LUA, PARA 1 LÂMPADA DE 15 W - FORNECIMENTO E INSTALAÇÃO. AF_11/2017</t>
  </si>
  <si>
    <t>LUMINÁRIA ARANDELA TIPO TARTARUGA PARA 1 LÂMPADA LED - FORNECIMENTO E INSTALAÇÃO. AF_11/2017</t>
  </si>
  <si>
    <t>93,20</t>
  </si>
  <si>
    <t>LUMINÁRIA ARANDELA TIPO TARTARUGA, COM GRADE, PARA 1 LÂMPADA DE 15 W - FORNECIMENTO E INSTALAÇÃO. AF_11/2017</t>
  </si>
  <si>
    <t>23,06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</si>
  <si>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</si>
  <si>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</si>
  <si>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</si>
  <si>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</si>
  <si>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</si>
  <si>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</si>
  <si>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</si>
  <si>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</si>
  <si>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</si>
  <si>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</si>
  <si>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15,79</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</si>
  <si>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</si>
  <si>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</si>
  <si>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</si>
  <si>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</si>
  <si>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</si>
  <si>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80,72</t>
  </si>
  <si>
    <t>CAPTOR TIPO FRANKLIN PARA SPDA - FORNECIMENTO E INSTALAÇÃO. AF_12/2017</t>
  </si>
  <si>
    <t>53,52</t>
  </si>
  <si>
    <t>97,31</t>
  </si>
  <si>
    <t>126,56</t>
  </si>
  <si>
    <t>ABRIGO PARA HIDRANTE, 90X60X17CM, COM REGISTRO GLOBO ANGULAR 45º 2.1/2", ADAPTADOR STORZ 2.1/2", MANGUEIRA DE INCÊNDIO 20M, REDUÇÃO 2.1/2X1.1/2" E ESGUICHO EM LATÃO 1.1/2" - FORNECIMENTO E INSTALAÇÃO. AF_08/2017</t>
  </si>
  <si>
    <t>15,52</t>
  </si>
  <si>
    <t>27,71</t>
  </si>
  <si>
    <t>CAIXA DE PASSAGEM PARA TELEFONE 15X15X10CM (SOBREPOR), FORNECIMENTO E INSTALACAO.</t>
  </si>
  <si>
    <t>51,70</t>
  </si>
  <si>
    <t>227,76</t>
  </si>
  <si>
    <t>215,70</t>
  </si>
  <si>
    <t>15,74</t>
  </si>
  <si>
    <t>25,12</t>
  </si>
  <si>
    <t>43,23</t>
  </si>
  <si>
    <t>17,68</t>
  </si>
  <si>
    <t>20,64</t>
  </si>
  <si>
    <t>28,14</t>
  </si>
  <si>
    <t>60,20</t>
  </si>
  <si>
    <t>30,25</t>
  </si>
  <si>
    <t>55,09</t>
  </si>
  <si>
    <t>73,97</t>
  </si>
  <si>
    <t>47,00</t>
  </si>
  <si>
    <t>54,05</t>
  </si>
  <si>
    <t>49,97</t>
  </si>
  <si>
    <t>28,70</t>
  </si>
  <si>
    <t>50,03</t>
  </si>
  <si>
    <t>72,15</t>
  </si>
  <si>
    <t>17,56</t>
  </si>
  <si>
    <t>25,71</t>
  </si>
  <si>
    <t>41,61</t>
  </si>
  <si>
    <t>62,86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</si>
  <si>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</si>
  <si>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</si>
  <si>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</si>
  <si>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12,27</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</si>
  <si>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</si>
  <si>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</si>
  <si>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</si>
  <si>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</si>
  <si>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20,14</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</si>
  <si>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</si>
  <si>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</si>
  <si>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</si>
  <si>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</si>
  <si>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</si>
  <si>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</si>
  <si>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</si>
  <si>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</si>
  <si>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60,96</t>
  </si>
  <si>
    <t>TUBO, PPR, DN 110, CLASSE PN 12,  INSTALADO EM PRUMADA DE ÁGUA  FORNECIMENTO E INSTALAÇÃO. AF_06/2015</t>
  </si>
  <si>
    <t>105,49</t>
  </si>
  <si>
    <t>TUBO, PPR, DN 25, CLASSE PN 25,  INSTALADO EM PRUMADA DE ÁGUA  FORNECIMENTO E INSTALAÇÃO. AF_06/2015</t>
  </si>
  <si>
    <t>7,14</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</si>
  <si>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</si>
  <si>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</si>
  <si>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</si>
  <si>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</si>
  <si>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</si>
  <si>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</si>
  <si>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</si>
  <si>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</si>
  <si>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</si>
  <si>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</si>
  <si>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</si>
  <si>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</si>
  <si>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</si>
  <si>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</si>
  <si>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</si>
  <si>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</si>
  <si>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</si>
  <si>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</si>
  <si>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</si>
  <si>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</si>
  <si>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</si>
  <si>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</si>
  <si>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</si>
  <si>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</si>
  <si>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</si>
  <si>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</si>
  <si>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</si>
  <si>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</si>
  <si>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</si>
  <si>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</si>
  <si>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</si>
  <si>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</si>
  <si>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</si>
  <si>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6,52</t>
  </si>
  <si>
    <t>8,06</t>
  </si>
  <si>
    <t>8,50</t>
  </si>
  <si>
    <t>13,26</t>
  </si>
  <si>
    <t>21,93</t>
  </si>
  <si>
    <t>3,58</t>
  </si>
  <si>
    <t>5,12</t>
  </si>
  <si>
    <t>4,93</t>
  </si>
  <si>
    <t>46,77</t>
  </si>
  <si>
    <t>43,41</t>
  </si>
  <si>
    <t>2,72</t>
  </si>
  <si>
    <t>28,09</t>
  </si>
  <si>
    <t>14,83</t>
  </si>
  <si>
    <t>36,93</t>
  </si>
  <si>
    <t>33,01</t>
  </si>
  <si>
    <t>49,66</t>
  </si>
  <si>
    <t>67,20</t>
  </si>
  <si>
    <t>10,67</t>
  </si>
  <si>
    <t>14,96</t>
  </si>
  <si>
    <t>13,52</t>
  </si>
  <si>
    <t>6,13</t>
  </si>
  <si>
    <t>7,26</t>
  </si>
  <si>
    <t>52,23</t>
  </si>
  <si>
    <t>7,66</t>
  </si>
  <si>
    <t>18,27</t>
  </si>
  <si>
    <t>9,26</t>
  </si>
  <si>
    <t>66,78</t>
  </si>
  <si>
    <t>42,39</t>
  </si>
  <si>
    <t>10,36</t>
  </si>
  <si>
    <t>13,60</t>
  </si>
  <si>
    <t>13,40</t>
  </si>
  <si>
    <t>32,06</t>
  </si>
  <si>
    <t>58,80</t>
  </si>
  <si>
    <t>17,64</t>
  </si>
  <si>
    <t>4,40</t>
  </si>
  <si>
    <t>26,93</t>
  </si>
  <si>
    <t>42,32</t>
  </si>
  <si>
    <t>29,29</t>
  </si>
  <si>
    <t>22,16</t>
  </si>
  <si>
    <t>42,33</t>
  </si>
  <si>
    <t>143,51</t>
  </si>
  <si>
    <t>21,60</t>
  </si>
  <si>
    <t>32,76</t>
  </si>
  <si>
    <t>16,45</t>
  </si>
  <si>
    <t>17,95</t>
  </si>
  <si>
    <t>18,54</t>
  </si>
  <si>
    <t>17,37</t>
  </si>
  <si>
    <t>22,44</t>
  </si>
  <si>
    <t>23,54</t>
  </si>
  <si>
    <t>24,68</t>
  </si>
  <si>
    <t>82,10</t>
  </si>
  <si>
    <t>44,80</t>
  </si>
  <si>
    <t>49,24</t>
  </si>
  <si>
    <t>64,58</t>
  </si>
  <si>
    <t>56,07</t>
  </si>
  <si>
    <t>18,43</t>
  </si>
  <si>
    <t>34,06</t>
  </si>
  <si>
    <t>53,27</t>
  </si>
  <si>
    <t>69,09</t>
  </si>
  <si>
    <t>74,75</t>
  </si>
  <si>
    <t>26,26</t>
  </si>
  <si>
    <t>31,11</t>
  </si>
  <si>
    <t>65,55</t>
  </si>
  <si>
    <t>28,13</t>
  </si>
  <si>
    <t>62,43</t>
  </si>
  <si>
    <t>189,64</t>
  </si>
  <si>
    <t>45,83</t>
  </si>
  <si>
    <t>24,75</t>
  </si>
  <si>
    <t>23,20</t>
  </si>
  <si>
    <t>26,50</t>
  </si>
  <si>
    <t>278,00</t>
  </si>
  <si>
    <t>42,97</t>
  </si>
  <si>
    <t>18,16</t>
  </si>
  <si>
    <t>17,60</t>
  </si>
  <si>
    <t>34,76</t>
  </si>
  <si>
    <t>20,34</t>
  </si>
  <si>
    <t>10,02</t>
  </si>
  <si>
    <t>51,82</t>
  </si>
  <si>
    <t>15,24</t>
  </si>
  <si>
    <t>33,57</t>
  </si>
  <si>
    <t>45,14</t>
  </si>
  <si>
    <t>49,89</t>
  </si>
  <si>
    <t>107,51</t>
  </si>
  <si>
    <t>158,02</t>
  </si>
  <si>
    <t>COTOVELO EM COBRE, 90 GRAUS, SEM ANEL DE SOLDA, DN 66 MM, INSTALADO EM RESERVAÇÃO DE ÁGUA DE EDIFICAÇÃO QUE POSSUA RESERVATÓRIO DE FIBRA/FIBROCIMENTO - FORNECIMENTO E INSTALAÇÃO. AF_06/2016_P</t>
  </si>
  <si>
    <t>19,38</t>
  </si>
  <si>
    <t>20,18</t>
  </si>
  <si>
    <t>9,78</t>
  </si>
  <si>
    <t>11,43</t>
  </si>
  <si>
    <t>94,51</t>
  </si>
  <si>
    <t>22,72</t>
  </si>
  <si>
    <t>39,55</t>
  </si>
  <si>
    <t>29,57</t>
  </si>
  <si>
    <t>123,14</t>
  </si>
  <si>
    <t>7,67</t>
  </si>
  <si>
    <t>15,18</t>
  </si>
  <si>
    <t>47,44</t>
  </si>
  <si>
    <t>25,59</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</si>
  <si>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</si>
  <si>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</si>
  <si>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</si>
  <si>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</si>
  <si>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</si>
  <si>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</si>
  <si>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</si>
  <si>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</si>
  <si>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</si>
  <si>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</si>
  <si>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</si>
  <si>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</si>
  <si>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</si>
  <si>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</si>
  <si>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</si>
  <si>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</si>
  <si>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</si>
  <si>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</si>
  <si>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</si>
  <si>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18,10</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</si>
  <si>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</si>
  <si>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</si>
  <si>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</si>
  <si>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</si>
  <si>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</si>
  <si>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</si>
  <si>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30,43</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</si>
  <si>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</si>
  <si>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</si>
  <si>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</si>
  <si>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</si>
  <si>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</si>
  <si>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</si>
  <si>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</si>
  <si>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14,36</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</si>
  <si>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</si>
  <si>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</si>
  <si>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</si>
  <si>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</si>
  <si>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</si>
  <si>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</si>
  <si>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69,97</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</si>
  <si>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</si>
  <si>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</si>
  <si>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</si>
  <si>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10,50</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</si>
  <si>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</si>
  <si>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</si>
  <si>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</si>
  <si>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</si>
  <si>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</si>
  <si>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</si>
  <si>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</si>
  <si>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</si>
  <si>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</si>
  <si>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</si>
  <si>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</si>
  <si>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</si>
  <si>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</si>
  <si>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</si>
  <si>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</si>
  <si>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27,55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</si>
  <si>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</si>
  <si>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</si>
  <si>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</si>
  <si>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</si>
  <si>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</si>
  <si>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</si>
  <si>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</si>
  <si>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</si>
  <si>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</si>
  <si>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</si>
  <si>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</si>
  <si>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</si>
  <si>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</si>
  <si>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46,53</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</si>
  <si>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</si>
  <si>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</si>
  <si>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</si>
  <si>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</si>
  <si>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</si>
  <si>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</si>
  <si>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17,87</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</si>
  <si>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</si>
  <si>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</si>
  <si>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</si>
  <si>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</si>
  <si>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</si>
  <si>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</si>
  <si>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</si>
  <si>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</si>
  <si>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</si>
  <si>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</si>
  <si>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</si>
  <si>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</si>
  <si>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</si>
  <si>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</si>
  <si>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</si>
  <si>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</si>
  <si>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</si>
  <si>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</si>
  <si>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89,30</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</si>
  <si>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</si>
  <si>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</si>
  <si>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</si>
  <si>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</si>
  <si>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</si>
  <si>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</si>
  <si>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</si>
  <si>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</si>
  <si>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</si>
  <si>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17,83</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</si>
  <si>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</si>
  <si>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</si>
  <si>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</si>
  <si>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</si>
  <si>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</si>
  <si>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28,01</t>
  </si>
  <si>
    <t>CONEXÃO FIXA, ROSCA FÊMEA, METÁLICA, PARA INSTALAÇÕES EM PEX, DN 32 MM X 1", COM ANEL DESLIZANTE  FORNECIMENTO E INSTALAÇÃO. AF_06/2015</t>
  </si>
  <si>
    <t>UNIÃO DE REDUÇÃO, METÁLICA, PEX, DN 32 X 25 MM, CONEXÃO POR ANEL DESLIZANTE  FORNECIMENTO E INSTALAÇÃO. AF_06/2015</t>
  </si>
  <si>
    <t>24,30</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</si>
  <si>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</si>
  <si>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</si>
  <si>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</si>
  <si>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</si>
  <si>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</si>
  <si>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</si>
  <si>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</si>
  <si>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</si>
  <si>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</si>
  <si>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</si>
  <si>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18,86</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</si>
  <si>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</si>
  <si>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</si>
  <si>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</si>
  <si>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</si>
  <si>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</si>
  <si>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</si>
  <si>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</si>
  <si>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</si>
  <si>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</si>
  <si>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</si>
  <si>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</si>
  <si>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18,61</t>
  </si>
  <si>
    <t>JOELHO ROSCA FÊMEA, MÓVEL, METÁLICO, PARA INSTALAÇÕES EM PEX, DN 20MM X 3/4", CONEXÃO POR ANEL DESLIZANTE  FORNECIMENTO E INSTALAÇÃO. AF_06/2015</t>
  </si>
  <si>
    <t>25,04</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</si>
  <si>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</si>
  <si>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</si>
  <si>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21,44</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</si>
  <si>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</si>
  <si>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</si>
  <si>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34,84</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</si>
  <si>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</si>
  <si>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</si>
  <si>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</si>
  <si>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</si>
  <si>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</si>
  <si>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</si>
  <si>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</si>
  <si>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</si>
  <si>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</si>
  <si>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</si>
  <si>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33,84</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</si>
  <si>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</si>
  <si>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</si>
  <si>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</si>
  <si>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</si>
  <si>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</si>
  <si>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</si>
  <si>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</si>
  <si>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</si>
  <si>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42,47</t>
  </si>
  <si>
    <t>TÊ, ROSCA MACHO, METÁLICO, PARA INSTALAÇÕES EM PEX, DN 32 MM X 1", CONEXÃO POR ANEL DESLIZANTE  FORNECIMENTO E INSTALAÇÃO. AF_06/2015</t>
  </si>
  <si>
    <t>TÊ, PARA INSTALAÇÕES EM PEX, DN 16 MM, CONEXÃO POR CRIMPAGEM  FORNECIMENTO E INSTALAÇÃO. AF_06/2015</t>
  </si>
  <si>
    <t>19,62</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</si>
  <si>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</si>
  <si>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</si>
  <si>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</si>
  <si>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</si>
  <si>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</si>
  <si>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</si>
  <si>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</si>
  <si>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</si>
  <si>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</si>
  <si>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</si>
  <si>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</si>
  <si>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</si>
  <si>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</si>
  <si>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19,25</t>
  </si>
  <si>
    <t>6,34</t>
  </si>
  <si>
    <t>98,77</t>
  </si>
  <si>
    <t>25,35</t>
  </si>
  <si>
    <t>33,92</t>
  </si>
  <si>
    <t>42,38</t>
  </si>
  <si>
    <t>84,61</t>
  </si>
  <si>
    <t>51,22</t>
  </si>
  <si>
    <t>58,18</t>
  </si>
  <si>
    <t>20,86</t>
  </si>
  <si>
    <t>47,60</t>
  </si>
  <si>
    <t>64,25</t>
  </si>
  <si>
    <t>KIT CAVALETE PARA MEDIÇÃO DE ÁGUA - ENTRADA INDIVIDUALIZADA, EM PVC DN 25 (¾), PARA 1 MEDIDOR  FORNECIMENTO E INSTALAÇÃO (EXCLUSIVE HIDRÔMETRO). AF_11/2016</t>
  </si>
  <si>
    <t>24,67</t>
  </si>
  <si>
    <t>35,35</t>
  </si>
  <si>
    <t>67,95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</si>
  <si>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</si>
  <si>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</si>
  <si>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</si>
  <si>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</si>
  <si>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</si>
  <si>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</si>
  <si>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</si>
  <si>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</si>
  <si>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8,23</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</si>
  <si>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</si>
  <si>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</si>
  <si>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35,75</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</si>
  <si>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</si>
  <si>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</si>
  <si>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</si>
  <si>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</si>
  <si>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</si>
  <si>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56,19</t>
  </si>
  <si>
    <t>10,71</t>
  </si>
  <si>
    <t>10,22</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</si>
  <si>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</si>
  <si>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</si>
  <si>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</si>
  <si>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100,56</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</si>
  <si>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</si>
  <si>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</si>
  <si>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</si>
  <si>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</si>
  <si>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</si>
  <si>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83,39</t>
  </si>
  <si>
    <t>FABRICAÇÃO, MONTAGEM E DESMONTAGEM DE FÔRMA PARA BLOCO DE COROAMENTO, EM MADEIRA SERRADA, E=25 MM, 1 UTILIZAÇÃO. AF_06/2017</t>
  </si>
  <si>
    <t>13,04</t>
  </si>
  <si>
    <t>24,29</t>
  </si>
  <si>
    <t>64,53</t>
  </si>
  <si>
    <t>58,73</t>
  </si>
  <si>
    <t>58,39</t>
  </si>
  <si>
    <t>56,91</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</si>
  <si>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</si>
  <si>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</si>
  <si>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11,34</t>
  </si>
  <si>
    <t>7,65</t>
  </si>
  <si>
    <t>REATERRO MANUAL APILOADO COM SOQUETE. AF_10/2017</t>
  </si>
  <si>
    <t>2,79</t>
  </si>
  <si>
    <t>167,78</t>
  </si>
  <si>
    <t>103,08</t>
  </si>
  <si>
    <t>96,09</t>
  </si>
  <si>
    <t>59,15</t>
  </si>
  <si>
    <t>51,71</t>
  </si>
  <si>
    <t>36,98</t>
  </si>
  <si>
    <t>61,86</t>
  </si>
  <si>
    <t>106,21</t>
  </si>
  <si>
    <t>52,10</t>
  </si>
  <si>
    <t>87,21</t>
  </si>
  <si>
    <t>70,46</t>
  </si>
  <si>
    <t>59,89</t>
  </si>
  <si>
    <t>47,90</t>
  </si>
  <si>
    <t>43,86</t>
  </si>
  <si>
    <t>47,99</t>
  </si>
  <si>
    <t>62,88</t>
  </si>
  <si>
    <t>54,80</t>
  </si>
  <si>
    <t>56,56</t>
  </si>
  <si>
    <t>61,24</t>
  </si>
  <si>
    <t>59,58</t>
  </si>
  <si>
    <t>84,89</t>
  </si>
  <si>
    <t>47,59</t>
  </si>
  <si>
    <t>45,75</t>
  </si>
  <si>
    <t>60,45</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</si>
  <si>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</si>
  <si>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</si>
  <si>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</si>
  <si>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</si>
  <si>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</si>
  <si>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55,86</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</si>
  <si>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</si>
  <si>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</si>
  <si>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</si>
  <si>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</si>
  <si>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</si>
  <si>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</si>
  <si>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</si>
  <si>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</si>
  <si>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47,48</t>
  </si>
  <si>
    <t>44,24</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</si>
  <si>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</si>
  <si>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</si>
  <si>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</si>
  <si>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</si>
  <si>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</si>
  <si>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</si>
  <si>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</si>
  <si>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</si>
  <si>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</si>
  <si>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</si>
  <si>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</si>
  <si>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</si>
  <si>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</si>
  <si>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</si>
  <si>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</si>
  <si>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9,89</t>
  </si>
  <si>
    <t>16,57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</si>
  <si>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</si>
  <si>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</si>
  <si>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</si>
  <si>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20,06</t>
  </si>
  <si>
    <t>APLICAÇÃO MANUAL DE MASSA ACRÍLICA EM SUPERFÍCIES INTERNAS DE SACADA DE EDIFÍCIOS DE MÚLTIPLOS PAVIMENTOS, UMA DEMÃO. AF_05/2017</t>
  </si>
  <si>
    <t>21,99</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</si>
  <si>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</si>
  <si>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</si>
  <si>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</si>
  <si>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</si>
  <si>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</si>
  <si>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</si>
  <si>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9,25</t>
  </si>
  <si>
    <t>18,05</t>
  </si>
  <si>
    <t>33,06</t>
  </si>
  <si>
    <t>34,44</t>
  </si>
  <si>
    <t>65,08</t>
  </si>
  <si>
    <t>25,29</t>
  </si>
  <si>
    <t>81,72</t>
  </si>
  <si>
    <t>61,02</t>
  </si>
  <si>
    <t>67,65</t>
  </si>
  <si>
    <t>135,90</t>
  </si>
  <si>
    <t>35,88</t>
  </si>
  <si>
    <t>58,54</t>
  </si>
  <si>
    <t>60,83</t>
  </si>
  <si>
    <t>34,56</t>
  </si>
  <si>
    <t>52,62</t>
  </si>
  <si>
    <t>140,64</t>
  </si>
  <si>
    <t>45,02</t>
  </si>
  <si>
    <t>49,54</t>
  </si>
  <si>
    <t>111,32</t>
  </si>
  <si>
    <t>52,74</t>
  </si>
  <si>
    <t>7,96</t>
  </si>
  <si>
    <t>2,52</t>
  </si>
  <si>
    <t>20,21</t>
  </si>
  <si>
    <t>10,12</t>
  </si>
  <si>
    <t>27,77</t>
  </si>
  <si>
    <t>28,22</t>
  </si>
  <si>
    <t>18,55</t>
  </si>
  <si>
    <t>15,58</t>
  </si>
  <si>
    <t>21,26</t>
  </si>
  <si>
    <t>21,46</t>
  </si>
  <si>
    <t>MASSA ÚNICA, PARA RECEBIMENTO DE PINTURA OU CERÂMICA, ARGAMASSA INDUSTRIALIZADA, PREPARO MECÂNICO, APLICADO COM EQUIPAMENTO DE MISTURA E PROJEÇÃO DE 1,5 M3/H EM FACES INTERNAS DE PAREDES, ESPESSURA DE 5MM, SEM EXECUÇÃO DE TALISCAS. AF_06/2014</t>
  </si>
  <si>
    <t>38,23</t>
  </si>
  <si>
    <t>53,02</t>
  </si>
  <si>
    <t>93,92</t>
  </si>
  <si>
    <t>139,98</t>
  </si>
  <si>
    <t>129,36</t>
  </si>
  <si>
    <t>93,61</t>
  </si>
  <si>
    <t>103,88</t>
  </si>
  <si>
    <t>23,57</t>
  </si>
  <si>
    <t>54,35</t>
  </si>
  <si>
    <t>61,90</t>
  </si>
  <si>
    <t>65,13</t>
  </si>
  <si>
    <t>20,72</t>
  </si>
  <si>
    <t>60,24</t>
  </si>
  <si>
    <t>83,49</t>
  </si>
  <si>
    <t>FORRO EM RÉGUAS DE PVC, FRISADO, PARA AMBIENTES RESIDENCIAIS, INCLUSIVE ESTRUTURA DE FIXAÇÃO. AF_05/2017_P</t>
  </si>
  <si>
    <t>FORRO EM RÉGUAS DE PVC, FRISADO, PARA AMBIENTES COMERCIAIS, INCLUSIVE ESTRUTURA DE FIXAÇÃO. AF_05/2017_P</t>
  </si>
  <si>
    <t>36,90</t>
  </si>
  <si>
    <t>FORRO EM RÉGUAS DE PVC, LISO, PARA AMBIENTES RESIDENCIAIS, INCLUSIVE ESTRUTURA DE FIXAÇÃO. AF_05/2017_P</t>
  </si>
  <si>
    <t>FORRO DE PVC, LISO, PARA AMBIENTES COMERCIAIS, INCLUSIVE ESTRUTURA DE FIXAÇÃO. AF_05/2017_P</t>
  </si>
  <si>
    <t>ARGAMASSA TRAÇO 1:3 (CIMENTO E AREIA), PREPARO MECANICO , INCLUSO ADITIVO IMPERMEABILIZANTE</t>
  </si>
  <si>
    <t>49,91</t>
  </si>
  <si>
    <t>8,09</t>
  </si>
  <si>
    <t>17,73</t>
  </si>
  <si>
    <t>10,64</t>
  </si>
  <si>
    <t>70,54</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</si>
  <si>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</si>
  <si>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</si>
  <si>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</si>
  <si>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</si>
  <si>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40,84</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</si>
  <si>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</si>
  <si>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</si>
  <si>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27,26</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</si>
  <si>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</si>
  <si>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</si>
  <si>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</si>
  <si>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</si>
  <si>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</si>
  <si>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33,09</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</si>
  <si>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</si>
  <si>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</si>
  <si>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</si>
  <si>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</si>
  <si>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</si>
  <si>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</si>
  <si>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13,72</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</si>
  <si>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</si>
  <si>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</si>
  <si>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</si>
  <si>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</si>
  <si>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</si>
  <si>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</si>
  <si>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</si>
  <si>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</si>
  <si>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</si>
  <si>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</si>
  <si>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</si>
  <si>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</si>
  <si>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</si>
  <si>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</si>
  <si>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</si>
  <si>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</si>
  <si>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</si>
  <si>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</si>
  <si>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</si>
  <si>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</si>
  <si>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</si>
  <si>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12,90</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</si>
  <si>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</si>
  <si>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</si>
  <si>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</si>
  <si>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</si>
  <si>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</si>
  <si>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</si>
  <si>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</si>
  <si>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</si>
  <si>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</si>
  <si>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</si>
  <si>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</si>
  <si>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</si>
  <si>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</si>
  <si>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</si>
  <si>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</si>
  <si>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</si>
  <si>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131,65</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</si>
  <si>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</si>
  <si>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</si>
  <si>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</si>
  <si>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</si>
  <si>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</si>
  <si>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</si>
  <si>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</si>
  <si>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</si>
  <si>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</si>
  <si>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</si>
  <si>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79,48</t>
  </si>
  <si>
    <t>23,94</t>
  </si>
  <si>
    <t>24,20</t>
  </si>
  <si>
    <t>18,53</t>
  </si>
  <si>
    <t>19,45</t>
  </si>
  <si>
    <t>11,46</t>
  </si>
  <si>
    <t>24,37</t>
  </si>
  <si>
    <t>28,42</t>
  </si>
  <si>
    <t>16,86</t>
  </si>
  <si>
    <t>82,22</t>
  </si>
  <si>
    <t>170,51</t>
  </si>
  <si>
    <t>8,27</t>
  </si>
  <si>
    <t>390,37</t>
  </si>
  <si>
    <t>164,64</t>
  </si>
  <si>
    <t>139,50</t>
  </si>
  <si>
    <t>164,94</t>
  </si>
  <si>
    <t>920,00</t>
  </si>
  <si>
    <t>165,59</t>
  </si>
  <si>
    <t>2,89</t>
  </si>
  <si>
    <t>44,66</t>
  </si>
  <si>
    <t>ACO CA-60, 6,0 MM, DOBRADO E CORTADO</t>
  </si>
  <si>
    <t>ADAPTADOR DE COBRE PARA TUBULACAO PEX, DN 16 X 15 MM</t>
  </si>
  <si>
    <t>ADAPTADOR DE COBRE PARA TUBULACAO PEX, DN 20 X 22 MM</t>
  </si>
  <si>
    <t>2,83</t>
  </si>
  <si>
    <t>14,14</t>
  </si>
  <si>
    <t>45,20</t>
  </si>
  <si>
    <t>43,40</t>
  </si>
  <si>
    <t>1.976,03</t>
  </si>
  <si>
    <t>1.266,11</t>
  </si>
  <si>
    <t>1.791,21</t>
  </si>
  <si>
    <t>2.191,80</t>
  </si>
  <si>
    <t>2.740,60</t>
  </si>
  <si>
    <t>74,71</t>
  </si>
  <si>
    <t>5.408,00</t>
  </si>
  <si>
    <t>15,12</t>
  </si>
  <si>
    <t>56,08</t>
  </si>
  <si>
    <t>86,14</t>
  </si>
  <si>
    <t>28,34</t>
  </si>
  <si>
    <t>5,48</t>
  </si>
  <si>
    <t>63,32</t>
  </si>
  <si>
    <t>31,59</t>
  </si>
  <si>
    <t>43,06</t>
  </si>
  <si>
    <t>76,73</t>
  </si>
  <si>
    <t>92,37</t>
  </si>
  <si>
    <t>100,58</t>
  </si>
  <si>
    <t>157,98</t>
  </si>
  <si>
    <t>248,60</t>
  </si>
  <si>
    <t>323,48</t>
  </si>
  <si>
    <t>534,12</t>
  </si>
  <si>
    <t>43,43</t>
  </si>
  <si>
    <t>65,19</t>
  </si>
  <si>
    <t>84,56</t>
  </si>
  <si>
    <t>105,58</t>
  </si>
  <si>
    <t>99,32</t>
  </si>
  <si>
    <t>122,81</t>
  </si>
  <si>
    <t>ANEL DESLIZANTE / TRADICIONAL, METALICO, PARA TUBO PEX, DN 16 MM</t>
  </si>
  <si>
    <t>1,72</t>
  </si>
  <si>
    <t>ANEL DESLIZANTE / TRADICIONAL, METALICO, PARA TUBO PEX, DN 20 MM</t>
  </si>
  <si>
    <t>ANEL DESLIZANTE / TRADICIONAL, METALICO, PARA TUBO PEX, DN 25 MM</t>
  </si>
  <si>
    <t>ANEL DESLIZANTE / TRADICIONAL, METALICO, PARA TUBO PEX, DN 32 MM</t>
  </si>
  <si>
    <t>2.835,00</t>
  </si>
  <si>
    <t>105,88</t>
  </si>
  <si>
    <t>1.197,10</t>
  </si>
  <si>
    <t>2.521,15</t>
  </si>
  <si>
    <t>2.688,28</t>
  </si>
  <si>
    <t>5.851,71</t>
  </si>
  <si>
    <t>7.347,61</t>
  </si>
  <si>
    <t>9.518,02</t>
  </si>
  <si>
    <t>3.639,33</t>
  </si>
  <si>
    <t>5.087,77</t>
  </si>
  <si>
    <t>7.870,15</t>
  </si>
  <si>
    <t>2.421,40</t>
  </si>
  <si>
    <t>4.104,61</t>
  </si>
  <si>
    <t>5.447,62</t>
  </si>
  <si>
    <t>1.253,56</t>
  </si>
  <si>
    <t>1.070,76</t>
  </si>
  <si>
    <t>1.130,31</t>
  </si>
  <si>
    <t>3.132,84</t>
  </si>
  <si>
    <t>3.273,11</t>
  </si>
  <si>
    <t>4.171,12</t>
  </si>
  <si>
    <t>4.435,23</t>
  </si>
  <si>
    <t>5.634,40</t>
  </si>
  <si>
    <t>6.219,74</t>
  </si>
  <si>
    <t>53.779,10</t>
  </si>
  <si>
    <t>23.145,36</t>
  </si>
  <si>
    <t>27.985,06</t>
  </si>
  <si>
    <t>34.787,21</t>
  </si>
  <si>
    <t>4.995,18</t>
  </si>
  <si>
    <t>5.027,62</t>
  </si>
  <si>
    <t>5.217,32</t>
  </si>
  <si>
    <t>5.999,66</t>
  </si>
  <si>
    <t>6.967,79</t>
  </si>
  <si>
    <t>4.601,40</t>
  </si>
  <si>
    <t>1.442,79</t>
  </si>
  <si>
    <t>2.086,91</t>
  </si>
  <si>
    <t>2.590,37</t>
  </si>
  <si>
    <t>1.010,18</t>
  </si>
  <si>
    <t>1.265,01</t>
  </si>
  <si>
    <t>3.423,28</t>
  </si>
  <si>
    <t>11.867,95</t>
  </si>
  <si>
    <t>13,07</t>
  </si>
  <si>
    <t>ARAME FARPADO GALVANIZADO, 16 BWG (1,65 MM), CLASSE 250</t>
  </si>
  <si>
    <t>16,56</t>
  </si>
  <si>
    <t>64,75</t>
  </si>
  <si>
    <t>55,00</t>
  </si>
  <si>
    <t>900,62</t>
  </si>
  <si>
    <t>325,08</t>
  </si>
  <si>
    <t>194,25</t>
  </si>
  <si>
    <t>27,51</t>
  </si>
  <si>
    <t>31,43</t>
  </si>
  <si>
    <t>56,57</t>
  </si>
  <si>
    <t>31,86</t>
  </si>
  <si>
    <t>12,85</t>
  </si>
  <si>
    <t>276,09</t>
  </si>
  <si>
    <t>103,55</t>
  </si>
  <si>
    <t>138,58</t>
  </si>
  <si>
    <t>515,90</t>
  </si>
  <si>
    <t>BACIA SANITARIA (VASO) CONVENCIONAL PARA USO ESPECIFICO (HOSPITAIS, CLINICAS), COM FURO FRONTAL, DE LOUCA BRANCA, COM ASSENTO</t>
  </si>
  <si>
    <t>720,29</t>
  </si>
  <si>
    <t>387,46</t>
  </si>
  <si>
    <t>91,80</t>
  </si>
  <si>
    <t>259,31</t>
  </si>
  <si>
    <t>238,99</t>
  </si>
  <si>
    <t>195,46</t>
  </si>
  <si>
    <t>BANCADA/BANCA/PIA DE ACO INOXIDAVEL (AISI 430) COM 1 CUBA CENTRAL, COM VALVULA, ESCORREDOR DUPLO, DE *0,55 X 1,20* M</t>
  </si>
  <si>
    <t>170,30</t>
  </si>
  <si>
    <t>BANCADA/BANCA/PIA DE ACO INOXIDAVEL (AISI 430) COM 1 CUBA CENTRAL, COM VALVULA, ESCORREDOR DUPLO, DE *0,55 X 1,40* M</t>
  </si>
  <si>
    <t>226,45</t>
  </si>
  <si>
    <t>BANCADA/BANCA/PIA DE ACO INOXIDAVEL (AISI 430) COM 1 CUBA CENTRAL, COM VALVULA, ESCORREDOR DUPLO, DE *0,55 X 1,80* M</t>
  </si>
  <si>
    <t>328,09</t>
  </si>
  <si>
    <t>BANCADA/BANCA/PIA DE ACO INOXIDAVEL (AISI 430) COM 1 CUBA CENTRAL, COM VALVULA, LISA (SEM ESCORREDOR), DE *0,55 X 1,20* M</t>
  </si>
  <si>
    <t>166,47</t>
  </si>
  <si>
    <t>BANCADA/BANCA/PIA DE ACO INOXIDAVEL (AISI 430) COM 1 CUBA CENTRAL, SEM VALVULA, ESCORREDOR DUPLO, DE *0,55 X 1,60* M</t>
  </si>
  <si>
    <t>197,95</t>
  </si>
  <si>
    <t>BANCADA/BANCA/PIA DE ACO INOXIDAVEL (AISI 430) COM 2 CUBAS, COM VALVULAS, ESCORREDOR DUPLO, DE *0,55 X 2,00* M</t>
  </si>
  <si>
    <t>462,58</t>
  </si>
  <si>
    <t>737,04</t>
  </si>
  <si>
    <t>923,46</t>
  </si>
  <si>
    <t>101,78</t>
  </si>
  <si>
    <t>454,69</t>
  </si>
  <si>
    <t>986,43</t>
  </si>
  <si>
    <t>998,20</t>
  </si>
  <si>
    <t>344,14</t>
  </si>
  <si>
    <t>526,09</t>
  </si>
  <si>
    <t>509,43</t>
  </si>
  <si>
    <t>146,51</t>
  </si>
  <si>
    <t>201,40</t>
  </si>
  <si>
    <t>231,13</t>
  </si>
  <si>
    <t>250,08</t>
  </si>
  <si>
    <t>246,54</t>
  </si>
  <si>
    <t>231,89</t>
  </si>
  <si>
    <t>88,67</t>
  </si>
  <si>
    <t>98,47</t>
  </si>
  <si>
    <t>105,00</t>
  </si>
  <si>
    <t>110,00</t>
  </si>
  <si>
    <t>121,79</t>
  </si>
  <si>
    <t>131,74</t>
  </si>
  <si>
    <t>137,95</t>
  </si>
  <si>
    <t>14,23</t>
  </si>
  <si>
    <t>475,24</t>
  </si>
  <si>
    <t>236,89</t>
  </si>
  <si>
    <t>32,75</t>
  </si>
  <si>
    <t>34,02</t>
  </si>
  <si>
    <t>79,41</t>
  </si>
  <si>
    <t>294.531,25</t>
  </si>
  <si>
    <t>75,75</t>
  </si>
  <si>
    <t>50,06</t>
  </si>
  <si>
    <t>61,53</t>
  </si>
  <si>
    <t>BLOCO DE VIDRO INCOLOR XADREZ, DE *20 X 20 X 10* CM</t>
  </si>
  <si>
    <t>BLOCO DE VIDRO/ELEMENTO VAZADO, INCOLOR, VENEZIANA, *20 X 10 X 8* CM</t>
  </si>
  <si>
    <t>BLOCO VEDACAO CONCRETO APARENTE 14 X 19 X 39 CM (CLASSE C - NBR 6136)</t>
  </si>
  <si>
    <t>BLOCO VEDACAO CONCRETO APARENTE 19 X 19 X 39 CM  (CLASSE C - NBR 6136)</t>
  </si>
  <si>
    <t>BLOCO VEDACAO CONCRETO APARENTE 9 X 19 X 39 CM (CLASSE C - NBR 6136)</t>
  </si>
  <si>
    <t>48,03</t>
  </si>
  <si>
    <t>78,05</t>
  </si>
  <si>
    <t>BLOCO VEDACAO CONCRETO 14 X 19 X 29 CM (CLASSE C - NBR 6136)</t>
  </si>
  <si>
    <t>BLOCO VEDACAO CONCRETO 14 X 19 X 39 CM (CLASSE C - NBR 6136)</t>
  </si>
  <si>
    <t>BLOCO VEDACAO CONCRETO 19 X 19 X 39 CM (CLASSE C - NBR 6136)</t>
  </si>
  <si>
    <t>BLOCO VEDACAO CONCRETO 9 X 19 X 39 CM (CLASSE C - NBR 6136)</t>
  </si>
  <si>
    <t>46,52</t>
  </si>
  <si>
    <t>43,79</t>
  </si>
  <si>
    <t>31,08</t>
  </si>
  <si>
    <t>40,80</t>
  </si>
  <si>
    <t>122,43</t>
  </si>
  <si>
    <t>1.579,66</t>
  </si>
  <si>
    <t>1.328,21</t>
  </si>
  <si>
    <t>541,26</t>
  </si>
  <si>
    <t>7.821,15</t>
  </si>
  <si>
    <t>526,78</t>
  </si>
  <si>
    <t>822,08</t>
  </si>
  <si>
    <t>900,07</t>
  </si>
  <si>
    <t>887,97</t>
  </si>
  <si>
    <t>4.979,50</t>
  </si>
  <si>
    <t>2.308,96</t>
  </si>
  <si>
    <t>4.684,40</t>
  </si>
  <si>
    <t>951,90</t>
  </si>
  <si>
    <t>134.556,99</t>
  </si>
  <si>
    <t>51,50</t>
  </si>
  <si>
    <t>81,29</t>
  </si>
  <si>
    <t>17,21</t>
  </si>
  <si>
    <t>40,82</t>
  </si>
  <si>
    <t>39,69</t>
  </si>
  <si>
    <t>39,89</t>
  </si>
  <si>
    <t>75,43</t>
  </si>
  <si>
    <t>206,45</t>
  </si>
  <si>
    <t>218,13</t>
  </si>
  <si>
    <t>234,00</t>
  </si>
  <si>
    <t>26,58</t>
  </si>
  <si>
    <t>13,88</t>
  </si>
  <si>
    <t>3,67</t>
  </si>
  <si>
    <t>43,03</t>
  </si>
  <si>
    <t>24,48</t>
  </si>
  <si>
    <t>49,64</t>
  </si>
  <si>
    <t>47,08</t>
  </si>
  <si>
    <t>78,56</t>
  </si>
  <si>
    <t>80,46</t>
  </si>
  <si>
    <t>BUCHA DE REDUCAO PVC ROSCAVEL 1 1/2" X 1"</t>
  </si>
  <si>
    <t>BUCHA DE REDUCAO PVC ROSCAVEL 3/4" X 1/2"</t>
  </si>
  <si>
    <t>BUCHA DE REDUCAO PVC ROSCAVEL, 1 1/2" X 3/4"</t>
  </si>
  <si>
    <t>BUCHA DE REDUCAO PVC ROSCAVEL, 1" X 1/2"</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</si>
  <si>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</si>
  <si>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</si>
  <si>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</si>
  <si>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</si>
  <si>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</si>
  <si>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</si>
  <si>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PPR, DN 25 X 20 MM, PARA AGUA QUENTE PREDIAL</t>
  </si>
  <si>
    <t>BUCHA DE REDUCAO, PPR, DN 32 X 25 MM, PARA AGUA QUENTE E FRIA PREDIAL</t>
  </si>
  <si>
    <t>BUCHA DE REDUCAO, PPR, DN 40 X 25 MM, PARA AGUA QUENTE E FRIA PREDIAL</t>
  </si>
  <si>
    <t>19,19</t>
  </si>
  <si>
    <t>38,26</t>
  </si>
  <si>
    <t>17,38</t>
  </si>
  <si>
    <t>19,10</t>
  </si>
  <si>
    <t>21,63</t>
  </si>
  <si>
    <t>4,24</t>
  </si>
  <si>
    <t>66,30</t>
  </si>
  <si>
    <t>79,73</t>
  </si>
  <si>
    <t>137,39</t>
  </si>
  <si>
    <t>230,73</t>
  </si>
  <si>
    <t>28,26</t>
  </si>
  <si>
    <t>34,93</t>
  </si>
  <si>
    <t>44,33</t>
  </si>
  <si>
    <t>53,44</t>
  </si>
  <si>
    <t>71,41</t>
  </si>
  <si>
    <t>95,01</t>
  </si>
  <si>
    <t>155,11</t>
  </si>
  <si>
    <t>19,83</t>
  </si>
  <si>
    <t>199,25</t>
  </si>
  <si>
    <t>36,49</t>
  </si>
  <si>
    <t>0,26</t>
  </si>
  <si>
    <t>58,69</t>
  </si>
  <si>
    <t>94,40</t>
  </si>
  <si>
    <t>27,81</t>
  </si>
  <si>
    <t>36,46</t>
  </si>
  <si>
    <t>94,13</t>
  </si>
  <si>
    <t>110,66</t>
  </si>
  <si>
    <t>120,59</t>
  </si>
  <si>
    <t>149,92</t>
  </si>
  <si>
    <t>176,70</t>
  </si>
  <si>
    <t>207,91</t>
  </si>
  <si>
    <t>63,22</t>
  </si>
  <si>
    <t>284,18</t>
  </si>
  <si>
    <t>75,02</t>
  </si>
  <si>
    <t>89,51</t>
  </si>
  <si>
    <t>70,62</t>
  </si>
  <si>
    <t>93,32</t>
  </si>
  <si>
    <t>115,50</t>
  </si>
  <si>
    <t>149,44</t>
  </si>
  <si>
    <t>185,16</t>
  </si>
  <si>
    <t>CABO DE PAR TRANCADO UTP, 4 PARES, CATEGORIA 5E</t>
  </si>
  <si>
    <t>CABO DE PAR TRANCADO UTP, 4 PARES, CATEGORIA 6</t>
  </si>
  <si>
    <t>155,64</t>
  </si>
  <si>
    <t>44,19</t>
  </si>
  <si>
    <t>91,33</t>
  </si>
  <si>
    <t>119,72</t>
  </si>
  <si>
    <t>CACAMBA METALICA BASCULANTE COM CAPACIDADE DE 12 M3 (INCLUI MONTAGEM, NAO INCLUI CAMINHAO)</t>
  </si>
  <si>
    <t>28.646,15</t>
  </si>
  <si>
    <t>774,65</t>
  </si>
  <si>
    <t>9,99</t>
  </si>
  <si>
    <t>12,61</t>
  </si>
  <si>
    <t>195,30</t>
  </si>
  <si>
    <t>294,40</t>
  </si>
  <si>
    <t>597,92</t>
  </si>
  <si>
    <t>671,62</t>
  </si>
  <si>
    <t>169,03</t>
  </si>
  <si>
    <t>289,86</t>
  </si>
  <si>
    <t>268,41</t>
  </si>
  <si>
    <t>2.592,56</t>
  </si>
  <si>
    <t>435,49</t>
  </si>
  <si>
    <t>561,38</t>
  </si>
  <si>
    <t>1.250,28</t>
  </si>
  <si>
    <t>24,82</t>
  </si>
  <si>
    <t>548,65</t>
  </si>
  <si>
    <t>380,47</t>
  </si>
  <si>
    <t>265,36</t>
  </si>
  <si>
    <t>335,65</t>
  </si>
  <si>
    <t>339,60</t>
  </si>
  <si>
    <t>22,76</t>
  </si>
  <si>
    <t>41,22</t>
  </si>
  <si>
    <t>53,56</t>
  </si>
  <si>
    <t>93,81</t>
  </si>
  <si>
    <t>115,46</t>
  </si>
  <si>
    <t>138,55</t>
  </si>
  <si>
    <t>25,11</t>
  </si>
  <si>
    <t>57,01</t>
  </si>
  <si>
    <t>91,48</t>
  </si>
  <si>
    <t>158,55</t>
  </si>
  <si>
    <t>281,27</t>
  </si>
  <si>
    <t>300,12</t>
  </si>
  <si>
    <t>402,96</t>
  </si>
  <si>
    <t>488,51</t>
  </si>
  <si>
    <t>1.317,12</t>
  </si>
  <si>
    <t>1.712,65</t>
  </si>
  <si>
    <t>751,63</t>
  </si>
  <si>
    <t>126,52</t>
  </si>
  <si>
    <t>71,44</t>
  </si>
  <si>
    <t>72,16</t>
  </si>
  <si>
    <t>61,22</t>
  </si>
  <si>
    <t>115,40</t>
  </si>
  <si>
    <t>100,43</t>
  </si>
  <si>
    <t>46,64</t>
  </si>
  <si>
    <t>110,79</t>
  </si>
  <si>
    <t>1.443,33</t>
  </si>
  <si>
    <t>208,56</t>
  </si>
  <si>
    <t>871,05</t>
  </si>
  <si>
    <t>1.959,32</t>
  </si>
  <si>
    <t>2.190,25</t>
  </si>
  <si>
    <t>109,03</t>
  </si>
  <si>
    <t>29,28</t>
  </si>
  <si>
    <t>75,36</t>
  </si>
  <si>
    <t>412,32</t>
  </si>
  <si>
    <t>222,25</t>
  </si>
  <si>
    <t>22,12</t>
  </si>
  <si>
    <t>18,95</t>
  </si>
  <si>
    <t>41,90</t>
  </si>
  <si>
    <t>205.410,37</t>
  </si>
  <si>
    <t>214.510,82</t>
  </si>
  <si>
    <t>218.378,52</t>
  </si>
  <si>
    <t>180.709,11</t>
  </si>
  <si>
    <t>251.562,69</t>
  </si>
  <si>
    <t>252.537,75</t>
  </si>
  <si>
    <t>252.537,73</t>
  </si>
  <si>
    <t>229.006,55</t>
  </si>
  <si>
    <t>241.162,16</t>
  </si>
  <si>
    <t>168.358,50</t>
  </si>
  <si>
    <t>184.576,80</t>
  </si>
  <si>
    <t>183.926,78</t>
  </si>
  <si>
    <t>183.276,74</t>
  </si>
  <si>
    <t>262.613,25</t>
  </si>
  <si>
    <t>296.414,96</t>
  </si>
  <si>
    <t>266.708,46</t>
  </si>
  <si>
    <t>281.464,21</t>
  </si>
  <si>
    <t>278.214,04</t>
  </si>
  <si>
    <t>44.587,58</t>
  </si>
  <si>
    <t>146.204,91</t>
  </si>
  <si>
    <t>92,90</t>
  </si>
  <si>
    <t>CANALETA CONCRETO 14 X 19 X 19 CM (CLASSE C - NBR 6136)</t>
  </si>
  <si>
    <t>CANALETA CONCRETO 19 X 19 X 19 CM (CLASSE C - NBR 6136)</t>
  </si>
  <si>
    <t>CANALETA CONCRETO 9 X 19 X 19 CM (CLASSE C - NBR 6136)</t>
  </si>
  <si>
    <t>39,49</t>
  </si>
  <si>
    <t>44,15</t>
  </si>
  <si>
    <t>CAP PPR DN 20 MM, PARA AGUA QUENTE PREDIAL</t>
  </si>
  <si>
    <t>CAP PPR DN 25 MM, PARA AGUA QUENTE PREDIAL</t>
  </si>
  <si>
    <t>49,79</t>
  </si>
  <si>
    <t>7,22</t>
  </si>
  <si>
    <t>149,03</t>
  </si>
  <si>
    <t>CARENAGEM /TAMPA, EM PLASTICO, COR BRANCA, UTILIZADO EM KIT CHASSI METALICO PARA INSTALACAO HIDRAULICA DE CUBA SIMPLES SEM MAQUINA DE LAVAR ROUPA, LARGURA *355* MM X ALTURA *670* MM (COM FUROS E DEMAIS ENCAIXES)</t>
  </si>
  <si>
    <t>19,46</t>
  </si>
  <si>
    <t>CARENAGEM /TAMPA, EM PLASTICO, COR BRANCA, UTILIZADO EM KIT CHASSI METALICO PARA INSTALACAO HIDRAULICA DE TANQUE COM MAQUINA DE LAVAR ROUPA, LARGURA *360* MM X ALTURA *470* MM (COM FUROS E DEMAIS ENCAIXES)</t>
  </si>
  <si>
    <t>143,50</t>
  </si>
  <si>
    <t>176,29</t>
  </si>
  <si>
    <t>180,02</t>
  </si>
  <si>
    <t>55,55</t>
  </si>
  <si>
    <t>94,57</t>
  </si>
  <si>
    <t>2.407,59</t>
  </si>
  <si>
    <t>99,08</t>
  </si>
  <si>
    <t>1.563,97</t>
  </si>
  <si>
    <t>CARVAO ANTRACITO PARA FILTRO, GRAO VARIANDO DE 0,8 ATE 1,1 MM, COEFICIENTE DE UNIFORMIDADE MENOR QUE 1,7 MM (DISTRIBUIDOR)</t>
  </si>
  <si>
    <t>6.112,83</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</si>
  <si>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</si>
  <si>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</si>
  <si>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350.843,73</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</si>
  <si>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</si>
  <si>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</si>
  <si>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</si>
  <si>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990,29</t>
  </si>
  <si>
    <t>660,18</t>
  </si>
  <si>
    <t>6,87</t>
  </si>
  <si>
    <t>1.327,37</t>
  </si>
  <si>
    <t>20,31</t>
  </si>
  <si>
    <t>20,85</t>
  </si>
  <si>
    <t>86,96</t>
  </si>
  <si>
    <t>29,03</t>
  </si>
  <si>
    <t>37,15</t>
  </si>
  <si>
    <t>43,92</t>
  </si>
  <si>
    <t>18,71</t>
  </si>
  <si>
    <t>23,69</t>
  </si>
  <si>
    <t>28,87</t>
  </si>
  <si>
    <t>13,01</t>
  </si>
  <si>
    <t>16,07</t>
  </si>
  <si>
    <t>32,96</t>
  </si>
  <si>
    <t>24,31</t>
  </si>
  <si>
    <t>89,37</t>
  </si>
  <si>
    <t>45,53</t>
  </si>
  <si>
    <t>32,11</t>
  </si>
  <si>
    <t>48,51</t>
  </si>
  <si>
    <t>31,06</t>
  </si>
  <si>
    <t>37,87</t>
  </si>
  <si>
    <t>561,29</t>
  </si>
  <si>
    <t>189,81</t>
  </si>
  <si>
    <t>298,31</t>
  </si>
  <si>
    <t>445,53</t>
  </si>
  <si>
    <t>248,75</t>
  </si>
  <si>
    <t>392,39</t>
  </si>
  <si>
    <t>267,34</t>
  </si>
  <si>
    <t>289,99</t>
  </si>
  <si>
    <t>402,00</t>
  </si>
  <si>
    <t>149,31</t>
  </si>
  <si>
    <t>1.847,71</t>
  </si>
  <si>
    <t>CINTA CIRCULAR EM ACO GALVANIZADO DE 150 MM DE DIAMETRO PARA FIXACAO DE CAIXA MEDICAO, INCLUI PARAFUSOS E PORCAS</t>
  </si>
  <si>
    <t>61,91</t>
  </si>
  <si>
    <t>9.592,00</t>
  </si>
  <si>
    <t>5.373,17</t>
  </si>
  <si>
    <t>95.005,07</t>
  </si>
  <si>
    <t>8.052,41</t>
  </si>
  <si>
    <t>6.950,72</t>
  </si>
  <si>
    <t>12.508,04</t>
  </si>
  <si>
    <t>11.885,73</t>
  </si>
  <si>
    <t>71.134,19</t>
  </si>
  <si>
    <t>57.322,82</t>
  </si>
  <si>
    <t>122.720,43</t>
  </si>
  <si>
    <t>133.299,67</t>
  </si>
  <si>
    <t>48.200,00</t>
  </si>
  <si>
    <t>31.035,58</t>
  </si>
  <si>
    <t>36.094,01</t>
  </si>
  <si>
    <t>48.338,31</t>
  </si>
  <si>
    <t>1.786,17</t>
  </si>
  <si>
    <t>260,52</t>
  </si>
  <si>
    <t>270,17</t>
  </si>
  <si>
    <t>279,82</t>
  </si>
  <si>
    <t>285,48</t>
  </si>
  <si>
    <t>224,70</t>
  </si>
  <si>
    <t>242,50</t>
  </si>
  <si>
    <t>234,93</t>
  </si>
  <si>
    <t>236,40</t>
  </si>
  <si>
    <t>275,00</t>
  </si>
  <si>
    <t>290,25</t>
  </si>
  <si>
    <t>289,63</t>
  </si>
  <si>
    <t>350,62</t>
  </si>
  <si>
    <t>245,57</t>
  </si>
  <si>
    <t>286,57</t>
  </si>
  <si>
    <t>307,67</t>
  </si>
  <si>
    <t>319,93</t>
  </si>
  <si>
    <t>256,47</t>
  </si>
  <si>
    <t>296,22</t>
  </si>
  <si>
    <t>323,26</t>
  </si>
  <si>
    <t>344,85</t>
  </si>
  <si>
    <t>267,42</t>
  </si>
  <si>
    <t>306,84</t>
  </si>
  <si>
    <t>279,34</t>
  </si>
  <si>
    <t>424,56</t>
  </si>
  <si>
    <t>545,17</t>
  </si>
  <si>
    <t>752,63</t>
  </si>
  <si>
    <t>235,88</t>
  </si>
  <si>
    <t>238,13</t>
  </si>
  <si>
    <t>143,39</t>
  </si>
  <si>
    <t>14,43</t>
  </si>
  <si>
    <t>78,12</t>
  </si>
  <si>
    <t>130,15</t>
  </si>
  <si>
    <t>33,78</t>
  </si>
  <si>
    <t>99,91</t>
  </si>
  <si>
    <t>155,88</t>
  </si>
  <si>
    <t>36,00</t>
  </si>
  <si>
    <t>112,41</t>
  </si>
  <si>
    <t>154,26</t>
  </si>
  <si>
    <t>82,77</t>
  </si>
  <si>
    <t>24,65</t>
  </si>
  <si>
    <t>92,57</t>
  </si>
  <si>
    <t>154,10</t>
  </si>
  <si>
    <t>160,40</t>
  </si>
  <si>
    <t>67,52</t>
  </si>
  <si>
    <t>CONECTOR / ADAPTADOR FEMEA, COM INSERTO METALICO, PPR, DN 25 MM X 1/2", PARA AGUA QUENTE E FRIA PREDIAL</t>
  </si>
  <si>
    <t>CONECTOR / ADAPTADOR FEMEA, COM INSERTO METALICO, PPR, DN 32 MM X 3/4", PARA AGUA QUENTE E FRIA PREDIAL</t>
  </si>
  <si>
    <t>10,87</t>
  </si>
  <si>
    <t>CONECTOR / ADAPTADOR MACHO, COM INSERTO METALICO, PPR, DN 25 MM X 1/2", PARA AGUA QUENTE E FRIA PREDIAL</t>
  </si>
  <si>
    <t>CONECTOR / ADAPTADOR MACHO, COM INSERTO METALICO, PPR, DN 32 MM X 3/4", PARA AGUA QUENTE E FRIA PREDIAL</t>
  </si>
  <si>
    <t>15,35</t>
  </si>
  <si>
    <t>73,08</t>
  </si>
  <si>
    <t>88,12</t>
  </si>
  <si>
    <t>162,19</t>
  </si>
  <si>
    <t>22,10</t>
  </si>
  <si>
    <t>33,37</t>
  </si>
  <si>
    <t>CONECTOR FEMEA RJ - 45, CATEGORIA 5 E</t>
  </si>
  <si>
    <t>8,71</t>
  </si>
  <si>
    <t>CONECTOR FEMEA RJ - 45, CATEGORIA 6</t>
  </si>
  <si>
    <t>CONECTOR MACHO RJ - 45, CATEGORIA 5 E</t>
  </si>
  <si>
    <t>CONECTOR MACHO RJ - 45, CATEGORIA 6</t>
  </si>
  <si>
    <t>113,66</t>
  </si>
  <si>
    <t>138,92</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</si>
  <si>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</si>
  <si>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</si>
  <si>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</si>
  <si>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</si>
  <si>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</si>
  <si>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</si>
  <si>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</si>
  <si>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20,56</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</si>
  <si>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</si>
  <si>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</si>
  <si>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</si>
  <si>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</si>
  <si>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</si>
  <si>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</si>
  <si>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17,97</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</si>
  <si>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</si>
  <si>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</si>
  <si>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</si>
  <si>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</si>
  <si>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</si>
  <si>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</si>
  <si>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13,74</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</si>
  <si>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</si>
  <si>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</si>
  <si>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</si>
  <si>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</si>
  <si>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</si>
  <si>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</si>
  <si>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</si>
  <si>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</si>
  <si>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</si>
  <si>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2.679,29</t>
  </si>
  <si>
    <t>1.626,56</t>
  </si>
  <si>
    <t>9.846,00</t>
  </si>
  <si>
    <t>147,80</t>
  </si>
  <si>
    <t>457,98</t>
  </si>
  <si>
    <t>6.825,16</t>
  </si>
  <si>
    <t>56.264,31</t>
  </si>
  <si>
    <t>420,66</t>
  </si>
  <si>
    <t>177,53</t>
  </si>
  <si>
    <t>170,24</t>
  </si>
  <si>
    <t>26,30</t>
  </si>
  <si>
    <t>32,33</t>
  </si>
  <si>
    <t>91,37</t>
  </si>
  <si>
    <t>160,10</t>
  </si>
  <si>
    <t>73,38</t>
  </si>
  <si>
    <t>36,22</t>
  </si>
  <si>
    <t>20,15</t>
  </si>
  <si>
    <t>150,93</t>
  </si>
  <si>
    <t>220,23</t>
  </si>
  <si>
    <t>562,89</t>
  </si>
  <si>
    <t>71,82</t>
  </si>
  <si>
    <t>65,62</t>
  </si>
  <si>
    <t>37,22</t>
  </si>
  <si>
    <t>118,73</t>
  </si>
  <si>
    <t>170,40</t>
  </si>
  <si>
    <t>63,48</t>
  </si>
  <si>
    <t>83,88</t>
  </si>
  <si>
    <t>45,19</t>
  </si>
  <si>
    <t>94,09</t>
  </si>
  <si>
    <t>123,56</t>
  </si>
  <si>
    <t>23,59</t>
  </si>
  <si>
    <t>20,20</t>
  </si>
  <si>
    <t>84,43</t>
  </si>
  <si>
    <t>36,07</t>
  </si>
  <si>
    <t>54,04</t>
  </si>
  <si>
    <t>38,89</t>
  </si>
  <si>
    <t>19,15</t>
  </si>
  <si>
    <t>297,48</t>
  </si>
  <si>
    <t>585,84</t>
  </si>
  <si>
    <t>941,24</t>
  </si>
  <si>
    <t>82,67</t>
  </si>
  <si>
    <t>226,18</t>
  </si>
  <si>
    <t>334,37</t>
  </si>
  <si>
    <t>740,24</t>
  </si>
  <si>
    <t>1.068,17</t>
  </si>
  <si>
    <t>1.398,01</t>
  </si>
  <si>
    <t>180,85</t>
  </si>
  <si>
    <t>CURVA PPR 90 GRAUS, DN 20 MM, PARA AGUA QUENTE PREDIAL</t>
  </si>
  <si>
    <t>CURVA PPR 90 GRAUS, DN 25 MM, PARA AGUA QUENTE PREDIAL</t>
  </si>
  <si>
    <t>47,04</t>
  </si>
  <si>
    <t>48,40</t>
  </si>
  <si>
    <t>54,83</t>
  </si>
  <si>
    <t>234,41</t>
  </si>
  <si>
    <t>50,12</t>
  </si>
  <si>
    <t>88,29</t>
  </si>
  <si>
    <t>119,42</t>
  </si>
  <si>
    <t>144,05</t>
  </si>
  <si>
    <t>51,23</t>
  </si>
  <si>
    <t>124,02</t>
  </si>
  <si>
    <t>180,37</t>
  </si>
  <si>
    <t>371,84</t>
  </si>
  <si>
    <t>111,01</t>
  </si>
  <si>
    <t>61,57</t>
  </si>
  <si>
    <t>13,32</t>
  </si>
  <si>
    <t>155,44</t>
  </si>
  <si>
    <t>26,63</t>
  </si>
  <si>
    <t>40,71</t>
  </si>
  <si>
    <t>59,46</t>
  </si>
  <si>
    <t>84,54</t>
  </si>
  <si>
    <t>168,90</t>
  </si>
  <si>
    <t>438,38</t>
  </si>
  <si>
    <t>16,21</t>
  </si>
  <si>
    <t>155,71</t>
  </si>
  <si>
    <t>19,36</t>
  </si>
  <si>
    <t>67,96</t>
  </si>
  <si>
    <t>39,42</t>
  </si>
  <si>
    <t>142,12</t>
  </si>
  <si>
    <t>191,84</t>
  </si>
  <si>
    <t>387,64</t>
  </si>
  <si>
    <t>46,10</t>
  </si>
  <si>
    <t>129,84</t>
  </si>
  <si>
    <t>77,28</t>
  </si>
  <si>
    <t>185,70</t>
  </si>
  <si>
    <t>42,83</t>
  </si>
  <si>
    <t>23,05</t>
  </si>
  <si>
    <t>177,04</t>
  </si>
  <si>
    <t>79,22</t>
  </si>
  <si>
    <t>230,58</t>
  </si>
  <si>
    <t>440,22</t>
  </si>
  <si>
    <t>1.101,17</t>
  </si>
  <si>
    <t>92,38</t>
  </si>
  <si>
    <t>181,44</t>
  </si>
  <si>
    <t>382,13</t>
  </si>
  <si>
    <t>12,74</t>
  </si>
  <si>
    <t>21,42</t>
  </si>
  <si>
    <t>20,01</t>
  </si>
  <si>
    <t>74,38</t>
  </si>
  <si>
    <t>6,23</t>
  </si>
  <si>
    <t>360,10</t>
  </si>
  <si>
    <t>1.369,99</t>
  </si>
  <si>
    <t>1.077,70</t>
  </si>
  <si>
    <t>1.668,63</t>
  </si>
  <si>
    <t>3.898,45</t>
  </si>
  <si>
    <t>317,07</t>
  </si>
  <si>
    <t>359,71</t>
  </si>
  <si>
    <t>504,81</t>
  </si>
  <si>
    <t>845,38</t>
  </si>
  <si>
    <t>739,40</t>
  </si>
  <si>
    <t>1.370,13</t>
  </si>
  <si>
    <t>1.161,24</t>
  </si>
  <si>
    <t>1.912,55</t>
  </si>
  <si>
    <t>4.088,69</t>
  </si>
  <si>
    <t>46,71</t>
  </si>
  <si>
    <t>58,13</t>
  </si>
  <si>
    <t>69,43</t>
  </si>
  <si>
    <t>57,69</t>
  </si>
  <si>
    <t>88,50</t>
  </si>
  <si>
    <t>71,96</t>
  </si>
  <si>
    <t>61,93</t>
  </si>
  <si>
    <t>69,68</t>
  </si>
  <si>
    <t>89,13</t>
  </si>
  <si>
    <t>79,29</t>
  </si>
  <si>
    <t>95,28</t>
  </si>
  <si>
    <t>165,56</t>
  </si>
  <si>
    <t>106,95</t>
  </si>
  <si>
    <t>114,01</t>
  </si>
  <si>
    <t>243,52</t>
  </si>
  <si>
    <t>119,31</t>
  </si>
  <si>
    <t>123,01</t>
  </si>
  <si>
    <t>144,93</t>
  </si>
  <si>
    <t>253,83</t>
  </si>
  <si>
    <t>127,44</t>
  </si>
  <si>
    <t>129,71</t>
  </si>
  <si>
    <t>138,71</t>
  </si>
  <si>
    <t>236,53</t>
  </si>
  <si>
    <t>144,31</t>
  </si>
  <si>
    <t>158,34</t>
  </si>
  <si>
    <t>264,98</t>
  </si>
  <si>
    <t>293,45</t>
  </si>
  <si>
    <t>145,20</t>
  </si>
  <si>
    <t>145,31</t>
  </si>
  <si>
    <t>158,41</t>
  </si>
  <si>
    <t>475,37</t>
  </si>
  <si>
    <t>180,29</t>
  </si>
  <si>
    <t>211,26</t>
  </si>
  <si>
    <t>203,60</t>
  </si>
  <si>
    <t>471,68</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</si>
  <si>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</si>
  <si>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</si>
  <si>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</si>
  <si>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40,39</t>
  </si>
  <si>
    <t>DISTRIBUIDOR METALICO, COM ROSCA, 3 SAIDAS, DN 3/4" X 1/2", PARA CONEXAO COM ANEL DESLIZANTE EM TUBO PEX</t>
  </si>
  <si>
    <t>DISTRIBUIDOR, PLASTICO, 2 SAIDAS, DN 32 X 16 MM, PARA CONEXAO COM CRIMPAGEM EM TUBO PEX</t>
  </si>
  <si>
    <t>101,21</t>
  </si>
  <si>
    <t>DISTRIBUIDOR, PLASTICO, 2 SAIDAS, DN 32 X 20 MM, PARA CONEXAO COM CRIMPAGEM EM TUBO PEX</t>
  </si>
  <si>
    <t>109,68</t>
  </si>
  <si>
    <t>DISTRIBUIDOR, PLASTICO, 2 SAIDAS, DN 32 X 25 MM, PARA CONEXAO COM CRIMPAGEM EM TUBO PEX</t>
  </si>
  <si>
    <t>111,26</t>
  </si>
  <si>
    <t>DISTRIBUIDOR, PLASTICO, 3 SAIDAS, DN 32 X 16 MM, PARA CONEXAO COM CRIMPAGEM EM TUBO PEX</t>
  </si>
  <si>
    <t>108,84</t>
  </si>
  <si>
    <t>DISTRIBUIDOR, PLASTICO, 3 SAIDAS, DN 32 X 20 MM, PARA CONEXAO COM CRIMPAGEM EM TUBO PEX</t>
  </si>
  <si>
    <t>DISTRIBUIDOR, PLASTICO, 3 SAIDAS, DN 32 X 25 MM, PARA CONEXAO COM CRIMPAGEM EM TUBO PEX</t>
  </si>
  <si>
    <t>95,92</t>
  </si>
  <si>
    <t>92,28</t>
  </si>
  <si>
    <t>107,41</t>
  </si>
  <si>
    <t>240,42</t>
  </si>
  <si>
    <t>106,37</t>
  </si>
  <si>
    <t>213,71</t>
  </si>
  <si>
    <t>206,42</t>
  </si>
  <si>
    <t>91,07</t>
  </si>
  <si>
    <t>97,14</t>
  </si>
  <si>
    <t>77,71</t>
  </si>
  <si>
    <t>190,71</t>
  </si>
  <si>
    <t>247,69</t>
  </si>
  <si>
    <t>91,65</t>
  </si>
  <si>
    <t>59.631,12</t>
  </si>
  <si>
    <t>42,04</t>
  </si>
  <si>
    <t>131,78</t>
  </si>
  <si>
    <t>129,58</t>
  </si>
  <si>
    <t>537,43</t>
  </si>
  <si>
    <t>116,23</t>
  </si>
  <si>
    <t>261,38</t>
  </si>
  <si>
    <t>61.543,89</t>
  </si>
  <si>
    <t>18,01</t>
  </si>
  <si>
    <t>10,85</t>
  </si>
  <si>
    <t>117,84</t>
  </si>
  <si>
    <t>27,40</t>
  </si>
  <si>
    <t>67,08</t>
  </si>
  <si>
    <t>39,38</t>
  </si>
  <si>
    <t>78,73</t>
  </si>
  <si>
    <t>21,84</t>
  </si>
  <si>
    <t>56,75</t>
  </si>
  <si>
    <t>63,90</t>
  </si>
  <si>
    <t>32.646,50</t>
  </si>
  <si>
    <t>153.699,10</t>
  </si>
  <si>
    <t>319.274,99</t>
  </si>
  <si>
    <t>110.357,67</t>
  </si>
  <si>
    <t>94.500,00</t>
  </si>
  <si>
    <t>208.112,14</t>
  </si>
  <si>
    <t>217.687,49</t>
  </si>
  <si>
    <t>1.517,21</t>
  </si>
  <si>
    <t>184,47</t>
  </si>
  <si>
    <t>522,42</t>
  </si>
  <si>
    <t>445.561,40</t>
  </si>
  <si>
    <t>403.750,00</t>
  </si>
  <si>
    <t>422.750,00</t>
  </si>
  <si>
    <t>362.567,00</t>
  </si>
  <si>
    <t>433.200,00</t>
  </si>
  <si>
    <t>332.500,00</t>
  </si>
  <si>
    <t>396.625,00</t>
  </si>
  <si>
    <t>380.000,00</t>
  </si>
  <si>
    <t>428.936,40</t>
  </si>
  <si>
    <t>36,44</t>
  </si>
  <si>
    <t>494,02</t>
  </si>
  <si>
    <t>3,51</t>
  </si>
  <si>
    <t>324,88</t>
  </si>
  <si>
    <t>128,59</t>
  </si>
  <si>
    <t>8,66</t>
  </si>
  <si>
    <t>120,75</t>
  </si>
  <si>
    <t>382,15</t>
  </si>
  <si>
    <t>414,00</t>
  </si>
  <si>
    <t>191,07</t>
  </si>
  <si>
    <t>116,76</t>
  </si>
  <si>
    <t>138,00</t>
  </si>
  <si>
    <t>164,53</t>
  </si>
  <si>
    <t>188,59</t>
  </si>
  <si>
    <t>25,42</t>
  </si>
  <si>
    <t>48,56</t>
  </si>
  <si>
    <t>35,95</t>
  </si>
  <si>
    <t>34,74</t>
  </si>
  <si>
    <t>48,30</t>
  </si>
  <si>
    <t>33,63</t>
  </si>
  <si>
    <t>38,47</t>
  </si>
  <si>
    <t>46,14</t>
  </si>
  <si>
    <t>17,49</t>
  </si>
  <si>
    <t>455,13</t>
  </si>
  <si>
    <t>791,46</t>
  </si>
  <si>
    <t>2.026,46</t>
  </si>
  <si>
    <t>2.769,81</t>
  </si>
  <si>
    <t>44,74</t>
  </si>
  <si>
    <t>58,70</t>
  </si>
  <si>
    <t>58,35</t>
  </si>
  <si>
    <t>28,64</t>
  </si>
  <si>
    <t>77,09</t>
  </si>
  <si>
    <t>66,56</t>
  </si>
  <si>
    <t>61,13</t>
  </si>
  <si>
    <t>122,19</t>
  </si>
  <si>
    <t>205,29</t>
  </si>
  <si>
    <t>73,24</t>
  </si>
  <si>
    <t>50,22</t>
  </si>
  <si>
    <t>2.144,03</t>
  </si>
  <si>
    <t>3.152,11</t>
  </si>
  <si>
    <t>3.381,93</t>
  </si>
  <si>
    <t>3.772,00</t>
  </si>
  <si>
    <t>1.215,70</t>
  </si>
  <si>
    <t>2.854,95</t>
  </si>
  <si>
    <t>481,46</t>
  </si>
  <si>
    <t>398,71</t>
  </si>
  <si>
    <t>3.223,92</t>
  </si>
  <si>
    <t>829,01</t>
  </si>
  <si>
    <t>2.551,07</t>
  </si>
  <si>
    <t>7.368,98</t>
  </si>
  <si>
    <t>2.962.228,05</t>
  </si>
  <si>
    <t>1.268.085,65</t>
  </si>
  <si>
    <t>81,00</t>
  </si>
  <si>
    <t>317,78</t>
  </si>
  <si>
    <t>872,72</t>
  </si>
  <si>
    <t>941,53</t>
  </si>
  <si>
    <t>1.035,75</t>
  </si>
  <si>
    <t>83,72</t>
  </si>
  <si>
    <t>90,58</t>
  </si>
  <si>
    <t>917,43</t>
  </si>
  <si>
    <t>956,07</t>
  </si>
  <si>
    <t>398,36</t>
  </si>
  <si>
    <t>300,09</t>
  </si>
  <si>
    <t>399,09</t>
  </si>
  <si>
    <t>559,49</t>
  </si>
  <si>
    <t>400,15</t>
  </si>
  <si>
    <t>465,33</t>
  </si>
  <si>
    <t>575,53</t>
  </si>
  <si>
    <t>740,10</t>
  </si>
  <si>
    <t>815,79</t>
  </si>
  <si>
    <t>416,80</t>
  </si>
  <si>
    <t>266,10</t>
  </si>
  <si>
    <t>743,15</t>
  </si>
  <si>
    <t>223,70</t>
  </si>
  <si>
    <t>279,74</t>
  </si>
  <si>
    <t>186,37</t>
  </si>
  <si>
    <t>317,77</t>
  </si>
  <si>
    <t>232,39</t>
  </si>
  <si>
    <t>3.637,26</t>
  </si>
  <si>
    <t>12,00</t>
  </si>
  <si>
    <t>32.697,70</t>
  </si>
  <si>
    <t>25.635,00</t>
  </si>
  <si>
    <t>30,26</t>
  </si>
  <si>
    <t>172,07</t>
  </si>
  <si>
    <t>22,24</t>
  </si>
  <si>
    <t>39,29</t>
  </si>
  <si>
    <t>143,84</t>
  </si>
  <si>
    <t>198,95</t>
  </si>
  <si>
    <t>109,76</t>
  </si>
  <si>
    <t>139,49</t>
  </si>
  <si>
    <t>22,06</t>
  </si>
  <si>
    <t>334.953,12</t>
  </si>
  <si>
    <t>379.488,28</t>
  </si>
  <si>
    <t>704.945,31</t>
  </si>
  <si>
    <t>100.724,20</t>
  </si>
  <si>
    <t>90.036,24</t>
  </si>
  <si>
    <t>1.964,12</t>
  </si>
  <si>
    <t>65.037,61</t>
  </si>
  <si>
    <t>76.284,71</t>
  </si>
  <si>
    <t>92.910,88</t>
  </si>
  <si>
    <t>107.581,01</t>
  </si>
  <si>
    <t>57.917,71</t>
  </si>
  <si>
    <t>56.528,93</t>
  </si>
  <si>
    <t>81.233,44</t>
  </si>
  <si>
    <t>52.812,50</t>
  </si>
  <si>
    <t>44.102,65</t>
  </si>
  <si>
    <t>75.596,87</t>
  </si>
  <si>
    <t>67.307,27</t>
  </si>
  <si>
    <t>80.916,23</t>
  </si>
  <si>
    <t>47.564,21</t>
  </si>
  <si>
    <t>92,91</t>
  </si>
  <si>
    <t>105,97</t>
  </si>
  <si>
    <t>105,74</t>
  </si>
  <si>
    <t>1.571,46</t>
  </si>
  <si>
    <t>1.793,99</t>
  </si>
  <si>
    <t>3.123,61</t>
  </si>
  <si>
    <t>585.717,03</t>
  </si>
  <si>
    <t>1.126.378,90</t>
  </si>
  <si>
    <t>1.914.844,13</t>
  </si>
  <si>
    <t>117.355,47</t>
  </si>
  <si>
    <t>184.843,75</t>
  </si>
  <si>
    <t>684.531,25</t>
  </si>
  <si>
    <t>46.210,93</t>
  </si>
  <si>
    <t>151.937,50</t>
  </si>
  <si>
    <t>26,04</t>
  </si>
  <si>
    <t>162,79</t>
  </si>
  <si>
    <t>141,37</t>
  </si>
  <si>
    <t>29,68</t>
  </si>
  <si>
    <t>34,47</t>
  </si>
  <si>
    <t>3.021,00</t>
  </si>
  <si>
    <t>2.736,34</t>
  </si>
  <si>
    <t>1.617,29</t>
  </si>
  <si>
    <t>1.703,32</t>
  </si>
  <si>
    <t>417,64</t>
  </si>
  <si>
    <t>694,11</t>
  </si>
  <si>
    <t>976,47</t>
  </si>
  <si>
    <t>305,88</t>
  </si>
  <si>
    <t>1.576,47</t>
  </si>
  <si>
    <t>2.058,82</t>
  </si>
  <si>
    <t>22,39</t>
  </si>
  <si>
    <t>12,20</t>
  </si>
  <si>
    <t>10,48</t>
  </si>
  <si>
    <t>972,99</t>
  </si>
  <si>
    <t>792,75</t>
  </si>
  <si>
    <t>445,20</t>
  </si>
  <si>
    <t>375,72</t>
  </si>
  <si>
    <t>256,62</t>
  </si>
  <si>
    <t>664,69</t>
  </si>
  <si>
    <t>853,73</t>
  </si>
  <si>
    <t>1.006,19</t>
  </si>
  <si>
    <t>670,79</t>
  </si>
  <si>
    <t>1.143,37</t>
  </si>
  <si>
    <t>1.227,45</t>
  </si>
  <si>
    <t>1.460,74</t>
  </si>
  <si>
    <t>936,79</t>
  </si>
  <si>
    <t>321,98</t>
  </si>
  <si>
    <t>468,11</t>
  </si>
  <si>
    <t>289,02</t>
  </si>
  <si>
    <t>428,71</t>
  </si>
  <si>
    <t>244,94</t>
  </si>
  <si>
    <t>464,29</t>
  </si>
  <si>
    <t>JANELA DE CORRER EM ALUMINIO, 100 X 120 CM (A X L), 2 FLS,  SEM BANDEIRA,  ACABAMENTO ACET OU BRILHANTE, BATENTE/REQUADRO DE 6 A 14 CM, COM VIDRO, SEM GUARNICAO</t>
  </si>
  <si>
    <t>500,49</t>
  </si>
  <si>
    <t>408,92</t>
  </si>
  <si>
    <t>518,25</t>
  </si>
  <si>
    <t>318,64</t>
  </si>
  <si>
    <t>321,07</t>
  </si>
  <si>
    <t>452,79</t>
  </si>
  <si>
    <t>12,91</t>
  </si>
  <si>
    <t>121,34</t>
  </si>
  <si>
    <t>141,55</t>
  </si>
  <si>
    <t>118,33</t>
  </si>
  <si>
    <t>137,49</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</si>
  <si>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</si>
  <si>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</si>
  <si>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</si>
  <si>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</si>
  <si>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83,09</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</si>
  <si>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</si>
  <si>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</si>
  <si>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</si>
  <si>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</si>
  <si>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</si>
  <si>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</si>
  <si>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</si>
  <si>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</si>
  <si>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55,40</t>
  </si>
  <si>
    <t>29,39</t>
  </si>
  <si>
    <t>35,27</t>
  </si>
  <si>
    <t>152,00</t>
  </si>
  <si>
    <t>65,33</t>
  </si>
  <si>
    <t>7,97</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</si>
  <si>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</si>
  <si>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</si>
  <si>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</si>
  <si>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</si>
  <si>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</si>
  <si>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</si>
  <si>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</si>
  <si>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</si>
  <si>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</si>
  <si>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70,89</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</si>
  <si>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</si>
  <si>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</si>
  <si>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</si>
  <si>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</si>
  <si>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</si>
  <si>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</si>
  <si>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</si>
  <si>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</si>
  <si>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</si>
  <si>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</si>
  <si>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</si>
  <si>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</si>
  <si>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</si>
  <si>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</si>
  <si>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</si>
  <si>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</si>
  <si>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</si>
  <si>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</si>
  <si>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</si>
  <si>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</si>
  <si>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</si>
  <si>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</si>
  <si>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</si>
  <si>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</si>
  <si>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</si>
  <si>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</si>
  <si>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</si>
  <si>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27,11</t>
  </si>
  <si>
    <t>138,97</t>
  </si>
  <si>
    <t>48,45</t>
  </si>
  <si>
    <t>57,95</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</si>
  <si>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</si>
  <si>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</si>
  <si>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</si>
  <si>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</si>
  <si>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19,89</t>
  </si>
  <si>
    <t>JOELHO, ROSCA FEMEA, COM BASE FIXA, PLASTICO, PARA CONEXAO POR CRIMPAGEM EM TUBO PEX, DN 16 MM X 3/4"</t>
  </si>
  <si>
    <t>JOELHO, ROSCA FEMEA, COM BASE FIXA, PLASTICO, PARA CONEXAO POR CRIMPAGEM EM TUBO PEX, DN 20 MM X 3/4"</t>
  </si>
  <si>
    <t>23,63</t>
  </si>
  <si>
    <t>303,87</t>
  </si>
  <si>
    <t>34,33</t>
  </si>
  <si>
    <t>26,25</t>
  </si>
  <si>
    <t>9,50</t>
  </si>
  <si>
    <t>27,83</t>
  </si>
  <si>
    <t>88,47</t>
  </si>
  <si>
    <t>107,58</t>
  </si>
  <si>
    <t>15,42</t>
  </si>
  <si>
    <t>23,24</t>
  </si>
  <si>
    <t>59,51</t>
  </si>
  <si>
    <t>89,61</t>
  </si>
  <si>
    <t>124,83</t>
  </si>
  <si>
    <t>272,33</t>
  </si>
  <si>
    <t>443,38</t>
  </si>
  <si>
    <t>509,13</t>
  </si>
  <si>
    <t>345,30</t>
  </si>
  <si>
    <t>432,31</t>
  </si>
  <si>
    <t>599,60</t>
  </si>
  <si>
    <t>791,97</t>
  </si>
  <si>
    <t>236,79</t>
  </si>
  <si>
    <t>274,67</t>
  </si>
  <si>
    <t>301,69</t>
  </si>
  <si>
    <t>196,18</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</si>
  <si>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</si>
  <si>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76,02</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</si>
  <si>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</si>
  <si>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83,36</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</si>
  <si>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</si>
  <si>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142,22</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</si>
  <si>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</si>
  <si>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</si>
  <si>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167,83</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</si>
  <si>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</si>
  <si>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167,27</t>
  </si>
  <si>
    <t>283,33</t>
  </si>
  <si>
    <t>249,62</t>
  </si>
  <si>
    <t>252,20</t>
  </si>
  <si>
    <t>272,80</t>
  </si>
  <si>
    <t>254,77</t>
  </si>
  <si>
    <t>285,70</t>
  </si>
  <si>
    <t>267,67</t>
  </si>
  <si>
    <t>273,03</t>
  </si>
  <si>
    <t>309,50</t>
  </si>
  <si>
    <t>319,39</t>
  </si>
  <si>
    <t>293,53</t>
  </si>
  <si>
    <t>321,35</t>
  </si>
  <si>
    <t>303,83</t>
  </si>
  <si>
    <t>339,99</t>
  </si>
  <si>
    <t>341,11</t>
  </si>
  <si>
    <t>379,30</t>
  </si>
  <si>
    <t>349,99</t>
  </si>
  <si>
    <t>411,47</t>
  </si>
  <si>
    <t>45,24</t>
  </si>
  <si>
    <t>LADRILHO HIDRAULICO, *20 X 20* CM, E= 2 CM, DADOS, COR NATURAL</t>
  </si>
  <si>
    <t>41,48</t>
  </si>
  <si>
    <t>21,90</t>
  </si>
  <si>
    <t>174,26</t>
  </si>
  <si>
    <t>297,03</t>
  </si>
  <si>
    <t>18,08</t>
  </si>
  <si>
    <t>24,88</t>
  </si>
  <si>
    <t>137,76</t>
  </si>
  <si>
    <t>71,49</t>
  </si>
  <si>
    <t>35,23</t>
  </si>
  <si>
    <t>30,04</t>
  </si>
  <si>
    <t>41,34</t>
  </si>
  <si>
    <t>48,20</t>
  </si>
  <si>
    <t>29,42</t>
  </si>
  <si>
    <t>40,15</t>
  </si>
  <si>
    <t>1.629,50</t>
  </si>
  <si>
    <t>104,37</t>
  </si>
  <si>
    <t>153,24</t>
  </si>
  <si>
    <t>168,11</t>
  </si>
  <si>
    <t>80,59</t>
  </si>
  <si>
    <t>105,67</t>
  </si>
  <si>
    <t>189,47</t>
  </si>
  <si>
    <t>192,29</t>
  </si>
  <si>
    <t>17,82</t>
  </si>
  <si>
    <t>3.079,66</t>
  </si>
  <si>
    <t>509,33</t>
  </si>
  <si>
    <t>LOCACAO DE ANDAIME METALICO TIPO FACHADEIRO, LARGURA DE 1,20 M, ALTURA POR PECA DE 2,0 M, INCLUINDO SAPATAS E ITENS NECESSARIOS A INSTALACAO</t>
  </si>
  <si>
    <t>505,00</t>
  </si>
  <si>
    <t>631,25</t>
  </si>
  <si>
    <t>573,38</t>
  </si>
  <si>
    <t>49,78</t>
  </si>
  <si>
    <t>19,17</t>
  </si>
  <si>
    <t>32,90</t>
  </si>
  <si>
    <t>111,71</t>
  </si>
  <si>
    <t>118,56</t>
  </si>
  <si>
    <t>27,98</t>
  </si>
  <si>
    <t>57,81</t>
  </si>
  <si>
    <t>154,79</t>
  </si>
  <si>
    <t>73,28</t>
  </si>
  <si>
    <t>90,27</t>
  </si>
  <si>
    <t>68,28</t>
  </si>
  <si>
    <t>109,70</t>
  </si>
  <si>
    <t>203,02</t>
  </si>
  <si>
    <t>26,17</t>
  </si>
  <si>
    <t>88,81</t>
  </si>
  <si>
    <t>45,45</t>
  </si>
  <si>
    <t>110,27</t>
  </si>
  <si>
    <t>277,65</t>
  </si>
  <si>
    <t>197,06</t>
  </si>
  <si>
    <t>88,26</t>
  </si>
  <si>
    <t>135,14</t>
  </si>
  <si>
    <t>67,54</t>
  </si>
  <si>
    <t>191,01</t>
  </si>
  <si>
    <t>234,52</t>
  </si>
  <si>
    <t>399,97</t>
  </si>
  <si>
    <t>24,40</t>
  </si>
  <si>
    <t>28,76</t>
  </si>
  <si>
    <t>74,36</t>
  </si>
  <si>
    <t>122,41</t>
  </si>
  <si>
    <t>370,56</t>
  </si>
  <si>
    <t>501,11</t>
  </si>
  <si>
    <t>16,51</t>
  </si>
  <si>
    <t>54,81</t>
  </si>
  <si>
    <t>39,70</t>
  </si>
  <si>
    <t>94,45</t>
  </si>
  <si>
    <t>283,82</t>
  </si>
  <si>
    <t>24,17</t>
  </si>
  <si>
    <t>111,53</t>
  </si>
  <si>
    <t>62,28</t>
  </si>
  <si>
    <t>125,31</t>
  </si>
  <si>
    <t>169,45</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</si>
  <si>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</si>
  <si>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</si>
  <si>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</si>
  <si>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</si>
  <si>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</si>
  <si>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</si>
  <si>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</si>
  <si>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</si>
  <si>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115,39</t>
  </si>
  <si>
    <t>188,22</t>
  </si>
  <si>
    <t>24,09</t>
  </si>
  <si>
    <t>48,55</t>
  </si>
  <si>
    <t>97,55</t>
  </si>
  <si>
    <t>132,05</t>
  </si>
  <si>
    <t>29,16</t>
  </si>
  <si>
    <t>18,48</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</si>
  <si>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</si>
  <si>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</si>
  <si>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</si>
  <si>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</si>
  <si>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</si>
  <si>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7,41</t>
  </si>
  <si>
    <t>LUVA PARA TUBO PEX, PLASTICA, PARA CONEXAO COM CRIMPAGEM, DN 20 MM</t>
  </si>
  <si>
    <t>LUVA PARA TUBO PEX, PLASTICA, PARA CONEXAO COM CRIMPAGEM, DN 25 MM</t>
  </si>
  <si>
    <t>LUVA PARA TUBO PEX, PLASTICA, PARA CONEXAO COM CRIMPAGEM, DN 32 MM</t>
  </si>
  <si>
    <t>LUVA PPR, SOLDAVEL, DN 110 MM, PARA AGUA QUENTE PREDIAL</t>
  </si>
  <si>
    <t>59,81</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</si>
  <si>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</si>
  <si>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</si>
  <si>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</si>
  <si>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</si>
  <si>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</si>
  <si>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</si>
  <si>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</si>
  <si>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23,16</t>
  </si>
  <si>
    <t>LUVA PPR, SOLDAVEL, DN 90 MM, PARA AGUA QUENTE PREDIAL</t>
  </si>
  <si>
    <t>37,38</t>
  </si>
  <si>
    <t>53,86</t>
  </si>
  <si>
    <t>45,64</t>
  </si>
  <si>
    <t>28,55</t>
  </si>
  <si>
    <t>429,24</t>
  </si>
  <si>
    <t>50,23</t>
  </si>
  <si>
    <t>12,70</t>
  </si>
  <si>
    <t>2.992,43</t>
  </si>
  <si>
    <t>1.900,00</t>
  </si>
  <si>
    <t>2.249,99</t>
  </si>
  <si>
    <t>7,93</t>
  </si>
  <si>
    <t>220,00</t>
  </si>
  <si>
    <t>271,18</t>
  </si>
  <si>
    <t>337,62</t>
  </si>
  <si>
    <t>360,49</t>
  </si>
  <si>
    <t>325,64</t>
  </si>
  <si>
    <t>388,26</t>
  </si>
  <si>
    <t>392,07</t>
  </si>
  <si>
    <t>511,88</t>
  </si>
  <si>
    <t>436,73</t>
  </si>
  <si>
    <t>550,00</t>
  </si>
  <si>
    <t>668,71</t>
  </si>
  <si>
    <t>762,37</t>
  </si>
  <si>
    <t>427.421,98</t>
  </si>
  <si>
    <t>83,54</t>
  </si>
  <si>
    <t>MANOMETRO COM CAIXA EM ACO PINTADO, ESCALA *10* KGF/CM2 (*10* BAR), DIAMETRO NOMINAL DE 100 MM, CONEXAO DE 1/2"</t>
  </si>
  <si>
    <t>31,45</t>
  </si>
  <si>
    <t>58,15</t>
  </si>
  <si>
    <t>22,97</t>
  </si>
  <si>
    <t>60.795,11</t>
  </si>
  <si>
    <t>25.450,44</t>
  </si>
  <si>
    <t>8.705,35</t>
  </si>
  <si>
    <t>252.598,09</t>
  </si>
  <si>
    <t>14.256,33</t>
  </si>
  <si>
    <t>7.488,00</t>
  </si>
  <si>
    <t>13.960,45</t>
  </si>
  <si>
    <t>16.064,91</t>
  </si>
  <si>
    <t>15.173,07</t>
  </si>
  <si>
    <t>17.071,77</t>
  </si>
  <si>
    <t>31.413,23</t>
  </si>
  <si>
    <t>17.568,62</t>
  </si>
  <si>
    <t>17.237,50</t>
  </si>
  <si>
    <t>127,34</t>
  </si>
  <si>
    <t>32,83</t>
  </si>
  <si>
    <t>81,95</t>
  </si>
  <si>
    <t>16,39</t>
  </si>
  <si>
    <t>51,34</t>
  </si>
  <si>
    <t>25,48</t>
  </si>
  <si>
    <t>75,06</t>
  </si>
  <si>
    <t>2.238,39</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</si>
  <si>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</si>
  <si>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</si>
  <si>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</si>
  <si>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</si>
  <si>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</si>
  <si>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</si>
  <si>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8.697,00</t>
  </si>
  <si>
    <t>9.095,41</t>
  </si>
  <si>
    <t>474,61</t>
  </si>
  <si>
    <t>566,18</t>
  </si>
  <si>
    <t>625,76</t>
  </si>
  <si>
    <t>235,41</t>
  </si>
  <si>
    <t>253,52</t>
  </si>
  <si>
    <t>157.812,25</t>
  </si>
  <si>
    <t>243.550,60</t>
  </si>
  <si>
    <t>239.557,96</t>
  </si>
  <si>
    <t>292.260,72</t>
  </si>
  <si>
    <t>301.053,61</t>
  </si>
  <si>
    <t>52,05</t>
  </si>
  <si>
    <t>206,54</t>
  </si>
  <si>
    <t>158,23</t>
  </si>
  <si>
    <t>29,25</t>
  </si>
  <si>
    <t>143,92</t>
  </si>
  <si>
    <t>156,46</t>
  </si>
  <si>
    <t>121,01</t>
  </si>
  <si>
    <t>102,99</t>
  </si>
  <si>
    <t>906,80</t>
  </si>
  <si>
    <t>1.791,00</t>
  </si>
  <si>
    <t>4.785,23</t>
  </si>
  <si>
    <t>2.378,42</t>
  </si>
  <si>
    <t>2.235,44</t>
  </si>
  <si>
    <t>2.756,56</t>
  </si>
  <si>
    <t>555.000,00</t>
  </si>
  <si>
    <t>689.656,70</t>
  </si>
  <si>
    <t>725.952,65</t>
  </si>
  <si>
    <t>2.393,59</t>
  </si>
  <si>
    <t>1.186,90</t>
  </si>
  <si>
    <t>977,78</t>
  </si>
  <si>
    <t>956,51</t>
  </si>
  <si>
    <t>40,42</t>
  </si>
  <si>
    <t>27,36</t>
  </si>
  <si>
    <t>38,79</t>
  </si>
  <si>
    <t>24,05</t>
  </si>
  <si>
    <t>93,10</t>
  </si>
  <si>
    <t>166,26</t>
  </si>
  <si>
    <t>203,13</t>
  </si>
  <si>
    <t>214,53</t>
  </si>
  <si>
    <t>206,48</t>
  </si>
  <si>
    <t>54,23</t>
  </si>
  <si>
    <t>87,30</t>
  </si>
  <si>
    <t>192,72</t>
  </si>
  <si>
    <t>320,21</t>
  </si>
  <si>
    <t>46,17</t>
  </si>
  <si>
    <t>27,90</t>
  </si>
  <si>
    <t>84,33</t>
  </si>
  <si>
    <t>74,47</t>
  </si>
  <si>
    <t>319.680,00</t>
  </si>
  <si>
    <t>499.199,97</t>
  </si>
  <si>
    <t>568.319,97</t>
  </si>
  <si>
    <t>331.679,98</t>
  </si>
  <si>
    <t>25,17</t>
  </si>
  <si>
    <t>68,17</t>
  </si>
  <si>
    <t>126,94</t>
  </si>
  <si>
    <t>167,37</t>
  </si>
  <si>
    <t>114,59</t>
  </si>
  <si>
    <t>954,93</t>
  </si>
  <si>
    <t>43,09</t>
  </si>
  <si>
    <t>127,20</t>
  </si>
  <si>
    <t>1.225,71</t>
  </si>
  <si>
    <t>20,83</t>
  </si>
  <si>
    <t>129,96</t>
  </si>
  <si>
    <t>78,77</t>
  </si>
  <si>
    <t>100,89</t>
  </si>
  <si>
    <t>117,71</t>
  </si>
  <si>
    <t>183,09</t>
  </si>
  <si>
    <t>339,03</t>
  </si>
  <si>
    <t>214,73</t>
  </si>
  <si>
    <t>378,13</t>
  </si>
  <si>
    <t>17,05</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</si>
  <si>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</si>
  <si>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</si>
  <si>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</si>
  <si>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</si>
  <si>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</si>
  <si>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164,75</t>
  </si>
  <si>
    <t>PATCH PANEL, 24 PORTAS, CATEGORIA 6, COM RACKS DE 19" E 1 U DE ALTURA</t>
  </si>
  <si>
    <t>287,15</t>
  </si>
  <si>
    <t>PATCH PANEL, 48 PORTAS, CATEGORIA 5E, COM RACKS DE 19" E 2 U DE ALTURA</t>
  </si>
  <si>
    <t>241,04</t>
  </si>
  <si>
    <t>PATCH PANEL, 48 PORTAS, CATEGORIA 6, COM RACKS DE 19" E 2 U DE ALTURA</t>
  </si>
  <si>
    <t>387,24</t>
  </si>
  <si>
    <t>72,90</t>
  </si>
  <si>
    <t>46,96</t>
  </si>
  <si>
    <t>91,08</t>
  </si>
  <si>
    <t>44,53</t>
  </si>
  <si>
    <t>142,80</t>
  </si>
  <si>
    <t>41,26</t>
  </si>
  <si>
    <t>57,11</t>
  </si>
  <si>
    <t>90,02</t>
  </si>
  <si>
    <t>142,67</t>
  </si>
  <si>
    <t>180,10</t>
  </si>
  <si>
    <t>279,22</t>
  </si>
  <si>
    <t>1.864.999,98</t>
  </si>
  <si>
    <t>2.899.999,98</t>
  </si>
  <si>
    <t>710.000,01</t>
  </si>
  <si>
    <t>50.425,94</t>
  </si>
  <si>
    <t>7.266,89</t>
  </si>
  <si>
    <t>22.748,54</t>
  </si>
  <si>
    <t>12.441,50</t>
  </si>
  <si>
    <t>608.097,50</t>
  </si>
  <si>
    <t>389.500,00</t>
  </si>
  <si>
    <t>406.389,40</t>
  </si>
  <si>
    <t>23,28</t>
  </si>
  <si>
    <t>37,18</t>
  </si>
  <si>
    <t>79,39</t>
  </si>
  <si>
    <t>129,82</t>
  </si>
  <si>
    <t>44,78</t>
  </si>
  <si>
    <t>203,97</t>
  </si>
  <si>
    <t>123,89</t>
  </si>
  <si>
    <t>34,07</t>
  </si>
  <si>
    <t>198,55</t>
  </si>
  <si>
    <t>235,44</t>
  </si>
  <si>
    <t>47,91</t>
  </si>
  <si>
    <t>114,00</t>
  </si>
  <si>
    <t>86,03</t>
  </si>
  <si>
    <t>109,93</t>
  </si>
  <si>
    <t>40,07</t>
  </si>
  <si>
    <t>91,98</t>
  </si>
  <si>
    <t>53,58</t>
  </si>
  <si>
    <t>68,99</t>
  </si>
  <si>
    <t>127,24</t>
  </si>
  <si>
    <t>68,22</t>
  </si>
  <si>
    <t>75,12</t>
  </si>
  <si>
    <t>47,33</t>
  </si>
  <si>
    <t>129,70</t>
  </si>
  <si>
    <t>337,15</t>
  </si>
  <si>
    <t>300,18</t>
  </si>
  <si>
    <t>90,81</t>
  </si>
  <si>
    <t>162,50</t>
  </si>
  <si>
    <t>47,20</t>
  </si>
  <si>
    <t>82,50</t>
  </si>
  <si>
    <t>52,94</t>
  </si>
  <si>
    <t>1.200,01</t>
  </si>
  <si>
    <t>753,75</t>
  </si>
  <si>
    <t>250,00</t>
  </si>
  <si>
    <t>577,50</t>
  </si>
  <si>
    <t>720,00</t>
  </si>
  <si>
    <t>6,64</t>
  </si>
  <si>
    <t>57,57</t>
  </si>
  <si>
    <t>36,17</t>
  </si>
  <si>
    <t>67,22</t>
  </si>
  <si>
    <t>138,63</t>
  </si>
  <si>
    <t>23,84</t>
  </si>
  <si>
    <t>62,90</t>
  </si>
  <si>
    <t>123,70</t>
  </si>
  <si>
    <t>4.974,24</t>
  </si>
  <si>
    <t>147,38</t>
  </si>
  <si>
    <t>61,79</t>
  </si>
  <si>
    <t>101,20</t>
  </si>
  <si>
    <t>898,67</t>
  </si>
  <si>
    <t>404,22</t>
  </si>
  <si>
    <t>499,90</t>
  </si>
  <si>
    <t>1.083,09</t>
  </si>
  <si>
    <t>878,20</t>
  </si>
  <si>
    <t>606,49</t>
  </si>
  <si>
    <t>1.110,60</t>
  </si>
  <si>
    <t>434,42</t>
  </si>
  <si>
    <t>562,57</t>
  </si>
  <si>
    <t>218,04</t>
  </si>
  <si>
    <t>147,19</t>
  </si>
  <si>
    <t>360,14</t>
  </si>
  <si>
    <t>299,11</t>
  </si>
  <si>
    <t>208,17</t>
  </si>
  <si>
    <t>76,83</t>
  </si>
  <si>
    <t>87,57</t>
  </si>
  <si>
    <t>67,46</t>
  </si>
  <si>
    <t>175,04</t>
  </si>
  <si>
    <t>151,96</t>
  </si>
  <si>
    <t>133,93</t>
  </si>
  <si>
    <t>148,05</t>
  </si>
  <si>
    <t>144,24</t>
  </si>
  <si>
    <t>102,00</t>
  </si>
  <si>
    <t>175,15</t>
  </si>
  <si>
    <t>173,70</t>
  </si>
  <si>
    <t>154,03</t>
  </si>
  <si>
    <t>163,63</t>
  </si>
  <si>
    <t>93,52</t>
  </si>
  <si>
    <t>226,66</t>
  </si>
  <si>
    <t>160,72</t>
  </si>
  <si>
    <t>246,24</t>
  </si>
  <si>
    <t>254,83</t>
  </si>
  <si>
    <t>284,39</t>
  </si>
  <si>
    <t>558,26</t>
  </si>
  <si>
    <t>428,65</t>
  </si>
  <si>
    <t>389,02</t>
  </si>
  <si>
    <t>800,19</t>
  </si>
  <si>
    <t>513,24</t>
  </si>
  <si>
    <t>302,40</t>
  </si>
  <si>
    <t>1.209,39</t>
  </si>
  <si>
    <t>1.374,55</t>
  </si>
  <si>
    <t>1.169,03</t>
  </si>
  <si>
    <t>1.167,34</t>
  </si>
  <si>
    <t>871,00</t>
  </si>
  <si>
    <t>882,06</t>
  </si>
  <si>
    <t>1.221,97</t>
  </si>
  <si>
    <t>714,88</t>
  </si>
  <si>
    <t>540,11</t>
  </si>
  <si>
    <t>752,13</t>
  </si>
  <si>
    <t>2.302,65</t>
  </si>
  <si>
    <t>4.556,00</t>
  </si>
  <si>
    <t>392,35</t>
  </si>
  <si>
    <t>530,64</t>
  </si>
  <si>
    <t>754,43</t>
  </si>
  <si>
    <t>278,72</t>
  </si>
  <si>
    <t>481,32</t>
  </si>
  <si>
    <t>587,19</t>
  </si>
  <si>
    <t>960,05</t>
  </si>
  <si>
    <t>1.602,64</t>
  </si>
  <si>
    <t>750,85</t>
  </si>
  <si>
    <t>1.036,10</t>
  </si>
  <si>
    <t>805,07</t>
  </si>
  <si>
    <t>645,66</t>
  </si>
  <si>
    <t>536,00</t>
  </si>
  <si>
    <t>271,93</t>
  </si>
  <si>
    <t>436,84</t>
  </si>
  <si>
    <t>268,00</t>
  </si>
  <si>
    <t>575,66</t>
  </si>
  <si>
    <t>346,67</t>
  </si>
  <si>
    <t>855,78</t>
  </si>
  <si>
    <t>896,19</t>
  </si>
  <si>
    <t>653,92</t>
  </si>
  <si>
    <t>857,60</t>
  </si>
  <si>
    <t>1.469,71</t>
  </si>
  <si>
    <t>2.465,60</t>
  </si>
  <si>
    <t>178,02</t>
  </si>
  <si>
    <t>616,40</t>
  </si>
  <si>
    <t>1.479,36</t>
  </si>
  <si>
    <t>274,87</t>
  </si>
  <si>
    <t>48,37</t>
  </si>
  <si>
    <t>53,45</t>
  </si>
  <si>
    <t>79,87</t>
  </si>
  <si>
    <t>10,37</t>
  </si>
  <si>
    <t>136,66</t>
  </si>
  <si>
    <t>388,01</t>
  </si>
  <si>
    <t>45,67</t>
  </si>
  <si>
    <t>34,63</t>
  </si>
  <si>
    <t>182,41</t>
  </si>
  <si>
    <t>22,71</t>
  </si>
  <si>
    <t>8.712,73</t>
  </si>
  <si>
    <t>109,44</t>
  </si>
  <si>
    <t>104,56</t>
  </si>
  <si>
    <t>125,38</t>
  </si>
  <si>
    <t>268,35</t>
  </si>
  <si>
    <t>271,23</t>
  </si>
  <si>
    <t>367,06</t>
  </si>
  <si>
    <t>423,26</t>
  </si>
  <si>
    <t>285,96</t>
  </si>
  <si>
    <t>286,03</t>
  </si>
  <si>
    <t>431,57</t>
  </si>
  <si>
    <t>130,84</t>
  </si>
  <si>
    <t>146,07</t>
  </si>
  <si>
    <t>186,64</t>
  </si>
  <si>
    <t>199,57</t>
  </si>
  <si>
    <t>259,06</t>
  </si>
  <si>
    <t>353,95</t>
  </si>
  <si>
    <t>355,57</t>
  </si>
  <si>
    <t>455,08</t>
  </si>
  <si>
    <t>77,98</t>
  </si>
  <si>
    <t>147,26</t>
  </si>
  <si>
    <t>207,60</t>
  </si>
  <si>
    <t>44,62</t>
  </si>
  <si>
    <t>83,53</t>
  </si>
  <si>
    <t>115,76</t>
  </si>
  <si>
    <t>19,02</t>
  </si>
  <si>
    <t>73,17</t>
  </si>
  <si>
    <t>115,25</t>
  </si>
  <si>
    <t>67,91</t>
  </si>
  <si>
    <t>103,53</t>
  </si>
  <si>
    <t>2.573.987,02</t>
  </si>
  <si>
    <t>59,88</t>
  </si>
  <si>
    <t>37,24</t>
  </si>
  <si>
    <t>27,89</t>
  </si>
  <si>
    <t>59,84</t>
  </si>
  <si>
    <t>17,33</t>
  </si>
  <si>
    <t>38,01</t>
  </si>
  <si>
    <t>80,88</t>
  </si>
  <si>
    <t>167,74</t>
  </si>
  <si>
    <t>203,08</t>
  </si>
  <si>
    <t>423,14</t>
  </si>
  <si>
    <t>92,85</t>
  </si>
  <si>
    <t>49,19</t>
  </si>
  <si>
    <t>4.536,51</t>
  </si>
  <si>
    <t>9.825,13</t>
  </si>
  <si>
    <t>47,85</t>
  </si>
  <si>
    <t>202.829,26</t>
  </si>
  <si>
    <t>220.000,00</t>
  </si>
  <si>
    <t>228.048,76</t>
  </si>
  <si>
    <t>113,31</t>
  </si>
  <si>
    <t>70,82</t>
  </si>
  <si>
    <t>54,79</t>
  </si>
  <si>
    <t>93,23</t>
  </si>
  <si>
    <t>54,15</t>
  </si>
  <si>
    <t>18,21</t>
  </si>
  <si>
    <t>388.090,39</t>
  </si>
  <si>
    <t>365.600,00</t>
  </si>
  <si>
    <t>324.280,39</t>
  </si>
  <si>
    <t>243.217,99</t>
  </si>
  <si>
    <t>313.819,70</t>
  </si>
  <si>
    <t>233.931,68</t>
  </si>
  <si>
    <t>319.638,85</t>
  </si>
  <si>
    <t>70.613,04</t>
  </si>
  <si>
    <t>349.931,44</t>
  </si>
  <si>
    <t>287.257,14</t>
  </si>
  <si>
    <t>19.456,56</t>
  </si>
  <si>
    <t>187,77</t>
  </si>
  <si>
    <t>247,12</t>
  </si>
  <si>
    <t>352,30</t>
  </si>
  <si>
    <t>31,66</t>
  </si>
  <si>
    <t>743,36</t>
  </si>
  <si>
    <t>2.994,96</t>
  </si>
  <si>
    <t>28,94</t>
  </si>
  <si>
    <t>26,47</t>
  </si>
  <si>
    <t>94,99</t>
  </si>
  <si>
    <t>154,58</t>
  </si>
  <si>
    <t>45,82</t>
  </si>
  <si>
    <t>49,42</t>
  </si>
  <si>
    <t>20,44</t>
  </si>
  <si>
    <t>27,99</t>
  </si>
  <si>
    <t>24,14</t>
  </si>
  <si>
    <t>654,49</t>
  </si>
  <si>
    <t>3.430,45</t>
  </si>
  <si>
    <t>4.476,14</t>
  </si>
  <si>
    <t>4.701,83</t>
  </si>
  <si>
    <t>475,82</t>
  </si>
  <si>
    <t>2.320,82</t>
  </si>
  <si>
    <t>3.182,20</t>
  </si>
  <si>
    <t>52,19</t>
  </si>
  <si>
    <t>6.964,91</t>
  </si>
  <si>
    <t>503,94</t>
  </si>
  <si>
    <t>735,00</t>
  </si>
  <si>
    <t>28,50</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</si>
  <si>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</si>
  <si>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</si>
  <si>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</si>
  <si>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</si>
  <si>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</si>
  <si>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28,04</t>
  </si>
  <si>
    <t>44,32</t>
  </si>
  <si>
    <t>128,06</t>
  </si>
  <si>
    <t>324,72</t>
  </si>
  <si>
    <t>397,90</t>
  </si>
  <si>
    <t>166,02</t>
  </si>
  <si>
    <t>77,75</t>
  </si>
  <si>
    <t>182,03</t>
  </si>
  <si>
    <t>118,91</t>
  </si>
  <si>
    <t>201,24</t>
  </si>
  <si>
    <t>256,12</t>
  </si>
  <si>
    <t>295,00</t>
  </si>
  <si>
    <t>351,71</t>
  </si>
  <si>
    <t>390,58</t>
  </si>
  <si>
    <t>1.244,48</t>
  </si>
  <si>
    <t>421,23</t>
  </si>
  <si>
    <t>36.500,00</t>
  </si>
  <si>
    <t>44.923,07</t>
  </si>
  <si>
    <t>25.635,45</t>
  </si>
  <si>
    <t>30.457,35</t>
  </si>
  <si>
    <t>24.231,60</t>
  </si>
  <si>
    <t>50.752,08</t>
  </si>
  <si>
    <t>53.193,56</t>
  </si>
  <si>
    <t>62.440,63</t>
  </si>
  <si>
    <t>61,52</t>
  </si>
  <si>
    <t>138,21</t>
  </si>
  <si>
    <t>452,12</t>
  </si>
  <si>
    <t>280,41</t>
  </si>
  <si>
    <t>169,35</t>
  </si>
  <si>
    <t>89,96</t>
  </si>
  <si>
    <t>113,85</t>
  </si>
  <si>
    <t>26,07</t>
  </si>
  <si>
    <t>133,01</t>
  </si>
  <si>
    <t>161,84</t>
  </si>
  <si>
    <t>742,26</t>
  </si>
  <si>
    <t>3,73</t>
  </si>
  <si>
    <t>76,22</t>
  </si>
  <si>
    <t>216,98</t>
  </si>
  <si>
    <t>339,48</t>
  </si>
  <si>
    <t>41,10</t>
  </si>
  <si>
    <t>104,54</t>
  </si>
  <si>
    <t>192,73</t>
  </si>
  <si>
    <t>275,30</t>
  </si>
  <si>
    <t>645,28</t>
  </si>
  <si>
    <t>27,57</t>
  </si>
  <si>
    <t>31,21</t>
  </si>
  <si>
    <t>165,60</t>
  </si>
  <si>
    <t>30,49</t>
  </si>
  <si>
    <t>84,36</t>
  </si>
  <si>
    <t>86,81</t>
  </si>
  <si>
    <t>229,76</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</si>
  <si>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</si>
  <si>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</si>
  <si>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</si>
  <si>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</si>
  <si>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</si>
  <si>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</si>
  <si>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</si>
  <si>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</si>
  <si>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</si>
  <si>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</si>
  <si>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</si>
  <si>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</si>
  <si>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</si>
  <si>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</si>
  <si>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34,29</t>
  </si>
  <si>
    <t>TE DE REDUCAO METALICO, PARA CONEXAO COM ANEL DESLIZANTE EM TUBO PEX, DN 32 X 25 X 32 MM</t>
  </si>
  <si>
    <t>31,02</t>
  </si>
  <si>
    <t>49,23</t>
  </si>
  <si>
    <t>39,37</t>
  </si>
  <si>
    <t>36,85</t>
  </si>
  <si>
    <t>39,52</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</si>
  <si>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</si>
  <si>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</si>
  <si>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</si>
  <si>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</si>
  <si>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</si>
  <si>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27,72</t>
  </si>
  <si>
    <t>TE MISTURADOR METALICO, PARA CONEXAO COM ANEL DESLIZANTE EM TUBO PEX, DN 16 MM X 1/2"</t>
  </si>
  <si>
    <t>TE MISTURADOR METALICO, PARA CONEXAO COM ANEL DESLIZANTE EM TUBO PEX, DN 20 MM X 3/4"</t>
  </si>
  <si>
    <t>47,92</t>
  </si>
  <si>
    <t>TE MISTURADOR, PPR, F M M, DN 20 X 20 MM, PARA AGUA QUENTE PREDIAL</t>
  </si>
  <si>
    <t>TE MISTURADOR, PPR, F M M, DN 25 X 25 MM, PARA AGUA QUENTE PREDIAL</t>
  </si>
  <si>
    <t>TE NORMAL, PPR, SOLDAVEL, 90 GRAUS, DN 110 X 110 X 110 MM, PARA AGUA QUENTE PREDIAL</t>
  </si>
  <si>
    <t>90,40</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</si>
  <si>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</si>
  <si>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</si>
  <si>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</si>
  <si>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</si>
  <si>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</si>
  <si>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</si>
  <si>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</si>
  <si>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</si>
  <si>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</si>
  <si>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</si>
  <si>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</si>
  <si>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</si>
  <si>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</si>
  <si>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21,96</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</si>
  <si>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</si>
  <si>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</si>
  <si>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</si>
  <si>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</si>
  <si>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</si>
  <si>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</si>
  <si>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36,75</t>
  </si>
  <si>
    <t>111,48</t>
  </si>
  <si>
    <t>56,32</t>
  </si>
  <si>
    <t>159,91</t>
  </si>
  <si>
    <t>85,83</t>
  </si>
  <si>
    <t>252,78</t>
  </si>
  <si>
    <t>405,22</t>
  </si>
  <si>
    <t>27,88</t>
  </si>
  <si>
    <t>67,27</t>
  </si>
  <si>
    <t>87,66</t>
  </si>
  <si>
    <t>144,02</t>
  </si>
  <si>
    <t>281,23</t>
  </si>
  <si>
    <t>460,09</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</si>
  <si>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</si>
  <si>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</si>
  <si>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</si>
  <si>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</si>
  <si>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43,63</t>
  </si>
  <si>
    <t>47,95</t>
  </si>
  <si>
    <t>32,88</t>
  </si>
  <si>
    <t>34,91</t>
  </si>
  <si>
    <t>30,14</t>
  </si>
  <si>
    <t>69,39</t>
  </si>
  <si>
    <t>676,10</t>
  </si>
  <si>
    <t>800,00</t>
  </si>
  <si>
    <t>60,48</t>
  </si>
  <si>
    <t>119,54</t>
  </si>
  <si>
    <t>168,84</t>
  </si>
  <si>
    <t>33,69</t>
  </si>
  <si>
    <t>108,85</t>
  </si>
  <si>
    <t>146,03</t>
  </si>
  <si>
    <t>168,53</t>
  </si>
  <si>
    <t>137,84</t>
  </si>
  <si>
    <t>187,96</t>
  </si>
  <si>
    <t>210,52</t>
  </si>
  <si>
    <t>43,14</t>
  </si>
  <si>
    <t>42,50</t>
  </si>
  <si>
    <t>21,07</t>
  </si>
  <si>
    <t>84,98</t>
  </si>
  <si>
    <t>46,74</t>
  </si>
  <si>
    <t>78,36</t>
  </si>
  <si>
    <t>29,17</t>
  </si>
  <si>
    <t>117,46</t>
  </si>
  <si>
    <t>72,63</t>
  </si>
  <si>
    <t>122,10</t>
  </si>
  <si>
    <t>134,86</t>
  </si>
  <si>
    <t>153,45</t>
  </si>
  <si>
    <t>187,64</t>
  </si>
  <si>
    <t>204,64</t>
  </si>
  <si>
    <t>221,70</t>
  </si>
  <si>
    <t>245,48</t>
  </si>
  <si>
    <t>258,69</t>
  </si>
  <si>
    <t>339,74</t>
  </si>
  <si>
    <t>417,68</t>
  </si>
  <si>
    <t>464,88</t>
  </si>
  <si>
    <t>520,46</t>
  </si>
  <si>
    <t>TELHA GALVALUME COM ISOLAMENTO TERMOACUSTICO EM ESPUMA RIGIDA DE POLIURETANO (PU) INJETADO, E = 30 MM, DENSIDADE 35 KG/M3, COM DUAS FACES TRAPEZOIDAIS (NAO INCLUI ACESSORIOS DE FIXACAO) (COLETADO CAIXA)</t>
  </si>
  <si>
    <t>83,17</t>
  </si>
  <si>
    <t>90,30</t>
  </si>
  <si>
    <t>96,72</t>
  </si>
  <si>
    <t>77,33</t>
  </si>
  <si>
    <t>33,02</t>
  </si>
  <si>
    <t>60,35</t>
  </si>
  <si>
    <t>551,23</t>
  </si>
  <si>
    <t>773,66</t>
  </si>
  <si>
    <t>117,85</t>
  </si>
  <si>
    <t>21,47</t>
  </si>
  <si>
    <t>40,66</t>
  </si>
  <si>
    <t>14,29</t>
  </si>
  <si>
    <t>25,45</t>
  </si>
  <si>
    <t>24,50</t>
  </si>
  <si>
    <t>35,58</t>
  </si>
  <si>
    <t>24,86</t>
  </si>
  <si>
    <t>388,40</t>
  </si>
  <si>
    <t>98,49</t>
  </si>
  <si>
    <t>57,65</t>
  </si>
  <si>
    <t>100,09</t>
  </si>
  <si>
    <t>22,28</t>
  </si>
  <si>
    <t>24,96</t>
  </si>
  <si>
    <t>33,99</t>
  </si>
  <si>
    <t>25,75</t>
  </si>
  <si>
    <t>48.804,44</t>
  </si>
  <si>
    <t>7.544,12</t>
  </si>
  <si>
    <t>3.460,60</t>
  </si>
  <si>
    <t>9.514,93</t>
  </si>
  <si>
    <t>61.711,52</t>
  </si>
  <si>
    <t>13.348,05</t>
  </si>
  <si>
    <t>4.226,88</t>
  </si>
  <si>
    <t>15.572,73</t>
  </si>
  <si>
    <t>4.721,25</t>
  </si>
  <si>
    <t>25.412,22</t>
  </si>
  <si>
    <t>6.105,50</t>
  </si>
  <si>
    <t>34.857,21</t>
  </si>
  <si>
    <t>526.758,38</t>
  </si>
  <si>
    <t>2.170.059,22</t>
  </si>
  <si>
    <t>511.032,62</t>
  </si>
  <si>
    <t>662.500,00</t>
  </si>
  <si>
    <t>658.447,95</t>
  </si>
  <si>
    <t>975.961,74</t>
  </si>
  <si>
    <t>534.862,35</t>
  </si>
  <si>
    <t>137.248,35</t>
  </si>
  <si>
    <t>159.033,80</t>
  </si>
  <si>
    <t>46.838,71</t>
  </si>
  <si>
    <t>75.956,06</t>
  </si>
  <si>
    <t>116.552,18</t>
  </si>
  <si>
    <t>112.276,77</t>
  </si>
  <si>
    <t>125.266,35</t>
  </si>
  <si>
    <t>406,90</t>
  </si>
  <si>
    <t>23,17</t>
  </si>
  <si>
    <t>57,89</t>
  </si>
  <si>
    <t>35,31</t>
  </si>
  <si>
    <t>748,75</t>
  </si>
  <si>
    <t>70,20</t>
  </si>
  <si>
    <t>1.436,71</t>
  </si>
  <si>
    <t>796,15</t>
  </si>
  <si>
    <t>27,07</t>
  </si>
  <si>
    <t>128,60</t>
  </si>
  <si>
    <t>183,84</t>
  </si>
  <si>
    <t>346,63</t>
  </si>
  <si>
    <t>227,08</t>
  </si>
  <si>
    <t>455,54</t>
  </si>
  <si>
    <t>263,47</t>
  </si>
  <si>
    <t>287,42</t>
  </si>
  <si>
    <t>341,91</t>
  </si>
  <si>
    <t>92,97</t>
  </si>
  <si>
    <t>150,66</t>
  </si>
  <si>
    <t>243,13</t>
  </si>
  <si>
    <t>35,13</t>
  </si>
  <si>
    <t>306,18</t>
  </si>
  <si>
    <t>62,36</t>
  </si>
  <si>
    <t>85,08</t>
  </si>
  <si>
    <t>107,38</t>
  </si>
  <si>
    <t>144,55</t>
  </si>
  <si>
    <t>166,63</t>
  </si>
  <si>
    <t>282,00</t>
  </si>
  <si>
    <t>386,52</t>
  </si>
  <si>
    <t>103,65</t>
  </si>
  <si>
    <t>134,91</t>
  </si>
  <si>
    <t>178,16</t>
  </si>
  <si>
    <t>198,66</t>
  </si>
  <si>
    <t>244,42</t>
  </si>
  <si>
    <t>353,35</t>
  </si>
  <si>
    <t>179,15</t>
  </si>
  <si>
    <t>209,13</t>
  </si>
  <si>
    <t>377,65</t>
  </si>
  <si>
    <t>822,76</t>
  </si>
  <si>
    <t>44,42</t>
  </si>
  <si>
    <t>46,94</t>
  </si>
  <si>
    <t>61,98</t>
  </si>
  <si>
    <t>82,00</t>
  </si>
  <si>
    <t>115,10</t>
  </si>
  <si>
    <t>130,52</t>
  </si>
  <si>
    <t>161,14</t>
  </si>
  <si>
    <t>197,85</t>
  </si>
  <si>
    <t>212,89</t>
  </si>
  <si>
    <t>287,75</t>
  </si>
  <si>
    <t>443,40</t>
  </si>
  <si>
    <t>962,93</t>
  </si>
  <si>
    <t>78,68</t>
  </si>
  <si>
    <t>135,22</t>
  </si>
  <si>
    <t>203,11</t>
  </si>
  <si>
    <t>266,31</t>
  </si>
  <si>
    <t>279,85</t>
  </si>
  <si>
    <t>363,64</t>
  </si>
  <si>
    <t>533,75</t>
  </si>
  <si>
    <t>72,97</t>
  </si>
  <si>
    <t>97,87</t>
  </si>
  <si>
    <t>143,31</t>
  </si>
  <si>
    <t>185,00</t>
  </si>
  <si>
    <t>253,14</t>
  </si>
  <si>
    <t>856,82</t>
  </si>
  <si>
    <t>TUBO CORRUGADO PEAD, PAREDE DUPLA, INTERNA LISA, JEI, DN/DI *400* MM, PARA SANEAMENTO</t>
  </si>
  <si>
    <t>195,03</t>
  </si>
  <si>
    <t>TUBO CORRUGADO PEAD, PAREDE DUPLA, INTERNA LISA, JEI, DN/DI *800* MM, PARA SANEAMENTO</t>
  </si>
  <si>
    <t>565,43</t>
  </si>
  <si>
    <t>1.227,02</t>
  </si>
  <si>
    <t>381,25</t>
  </si>
  <si>
    <t>83,67</t>
  </si>
  <si>
    <t>94,68</t>
  </si>
  <si>
    <t>78,69</t>
  </si>
  <si>
    <t>25,31</t>
  </si>
  <si>
    <t>174,29</t>
  </si>
  <si>
    <t>256,77</t>
  </si>
  <si>
    <t>389,32</t>
  </si>
  <si>
    <t>308,28</t>
  </si>
  <si>
    <t>28,12</t>
  </si>
  <si>
    <t>35,69</t>
  </si>
  <si>
    <t>143,01</t>
  </si>
  <si>
    <t>209,06</t>
  </si>
  <si>
    <t>68,67</t>
  </si>
  <si>
    <t>120,69</t>
  </si>
  <si>
    <t>30,41</t>
  </si>
  <si>
    <t>167,13</t>
  </si>
  <si>
    <t>216,84</t>
  </si>
  <si>
    <t>321,16</t>
  </si>
  <si>
    <t>472,73</t>
  </si>
  <si>
    <t>15,88</t>
  </si>
  <si>
    <t>134,72</t>
  </si>
  <si>
    <t>22,56</t>
  </si>
  <si>
    <t>68,33</t>
  </si>
  <si>
    <t>102,75</t>
  </si>
  <si>
    <t>126,69</t>
  </si>
  <si>
    <t>51,87</t>
  </si>
  <si>
    <t>56,36</t>
  </si>
  <si>
    <t>78,53</t>
  </si>
  <si>
    <t>152,44</t>
  </si>
  <si>
    <t>658,61</t>
  </si>
  <si>
    <t>1.094,26</t>
  </si>
  <si>
    <t>1.572,86</t>
  </si>
  <si>
    <t>1.846,17</t>
  </si>
  <si>
    <t>TUBO MONOCAMADA PEX, DN 16 MM</t>
  </si>
  <si>
    <t>TUBO MONOCAMADA PEX, DN 20 MM</t>
  </si>
  <si>
    <t>TUBO MONOCAMADA PEX, DN 25 MM</t>
  </si>
  <si>
    <t>TUBO MONOCAMADA PEX, DN 32 MM</t>
  </si>
  <si>
    <t>TUBO MULTICAMADA PEX, DN *26* MM, PARA INSTALACOES A GAS (AMARELO)</t>
  </si>
  <si>
    <t>15,68</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</si>
  <si>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</si>
  <si>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</si>
  <si>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</si>
  <si>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</si>
  <si>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</si>
  <si>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</si>
  <si>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88,14</t>
  </si>
  <si>
    <t>TUBO PPR, CLASSE PN 12, DN 32 MM</t>
  </si>
  <si>
    <t>TUBO PPR, CLASSE PN 12, DN 40 MM</t>
  </si>
  <si>
    <t>TUBO PPR, CLASSE PN 12, DN 50 MM</t>
  </si>
  <si>
    <t>TUBO PPR, CLASSE PN 12, DN 63 MM</t>
  </si>
  <si>
    <t>TUBO PPR, CLASSE PN 12, DN 75 MM</t>
  </si>
  <si>
    <t>35,55</t>
  </si>
  <si>
    <t>TUBO PPR, CLASSE PN 12, DN 90 MM</t>
  </si>
  <si>
    <t>TUBO PPR, CLASSE PN 25, DN 110 MM, PARA AGUA QUENTE E FRIA PREDIAL</t>
  </si>
  <si>
    <t>100,35</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</si>
  <si>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</si>
  <si>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</si>
  <si>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</si>
  <si>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</si>
  <si>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</si>
  <si>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</si>
  <si>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</si>
  <si>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</si>
  <si>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73,86</t>
  </si>
  <si>
    <t>47,53</t>
  </si>
  <si>
    <t>128,50</t>
  </si>
  <si>
    <t>190,09</t>
  </si>
  <si>
    <t>224,73</t>
  </si>
  <si>
    <t>102,40</t>
  </si>
  <si>
    <t>182,10</t>
  </si>
  <si>
    <t>138,35</t>
  </si>
  <si>
    <t>231,40</t>
  </si>
  <si>
    <t>65,37</t>
  </si>
  <si>
    <t>116,37</t>
  </si>
  <si>
    <t>172,65</t>
  </si>
  <si>
    <t>250,92</t>
  </si>
  <si>
    <t>35,93</t>
  </si>
  <si>
    <t>130,31</t>
  </si>
  <si>
    <t>19,35</t>
  </si>
  <si>
    <t>1.278,99</t>
  </si>
  <si>
    <t>1.630,40</t>
  </si>
  <si>
    <t>1.649,03</t>
  </si>
  <si>
    <t>160,47</t>
  </si>
  <si>
    <t>103,00</t>
  </si>
  <si>
    <t>259,49</t>
  </si>
  <si>
    <t>441,60</t>
  </si>
  <si>
    <t>90,82</t>
  </si>
  <si>
    <t>178,94</t>
  </si>
  <si>
    <t>144,51</t>
  </si>
  <si>
    <t>261,53</t>
  </si>
  <si>
    <t>330,36</t>
  </si>
  <si>
    <t>UNIAO COM FLANGE PPR, DN 40 MM, PARA AGUA QUENTE PREDIAL</t>
  </si>
  <si>
    <t>75,96</t>
  </si>
  <si>
    <t>59,53</t>
  </si>
  <si>
    <t>20,61</t>
  </si>
  <si>
    <t>104,42</t>
  </si>
  <si>
    <t>63,11</t>
  </si>
  <si>
    <t>161,77</t>
  </si>
  <si>
    <t>227,09</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</si>
  <si>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</si>
  <si>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</si>
  <si>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</si>
  <si>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</si>
  <si>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</si>
  <si>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</si>
  <si>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8,46</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</si>
  <si>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</si>
  <si>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</si>
  <si>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</si>
  <si>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</si>
  <si>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90,70</t>
  </si>
  <si>
    <t>194,11</t>
  </si>
  <si>
    <t>392.649,25</t>
  </si>
  <si>
    <t>527.982,35</t>
  </si>
  <si>
    <t>647.029,46</t>
  </si>
  <si>
    <t>700.000,00</t>
  </si>
  <si>
    <t>161,41</t>
  </si>
  <si>
    <t>187,51</t>
  </si>
  <si>
    <t>151,90</t>
  </si>
  <si>
    <t>85,04</t>
  </si>
  <si>
    <t>70,57</t>
  </si>
  <si>
    <t>30,38</t>
  </si>
  <si>
    <t>131,13</t>
  </si>
  <si>
    <t>162,26</t>
  </si>
  <si>
    <t>90,79</t>
  </si>
  <si>
    <t>222,44</t>
  </si>
  <si>
    <t>391,47</t>
  </si>
  <si>
    <t>104,06</t>
  </si>
  <si>
    <t>42,20</t>
  </si>
  <si>
    <t>69,51</t>
  </si>
  <si>
    <t>233,01</t>
  </si>
  <si>
    <t>162,94</t>
  </si>
  <si>
    <t>51,14</t>
  </si>
  <si>
    <t>321,83</t>
  </si>
  <si>
    <t>499,16</t>
  </si>
  <si>
    <t>30,72</t>
  </si>
  <si>
    <t>144,56</t>
  </si>
  <si>
    <t>90,21</t>
  </si>
  <si>
    <t>197,40</t>
  </si>
  <si>
    <t>342,61</t>
  </si>
  <si>
    <t>32,81</t>
  </si>
  <si>
    <t>52,44</t>
  </si>
  <si>
    <t>34.659,56</t>
  </si>
  <si>
    <t>41.495,00</t>
  </si>
  <si>
    <t>44.925,32</t>
  </si>
  <si>
    <t>48.858,93</t>
  </si>
  <si>
    <t>779,96</t>
  </si>
  <si>
    <t>847,78</t>
  </si>
  <si>
    <t>951,01</t>
  </si>
  <si>
    <t>2.046,00</t>
  </si>
  <si>
    <t>1.835,44</t>
  </si>
  <si>
    <t>2.235,78</t>
  </si>
  <si>
    <t>2.065.996,46</t>
  </si>
  <si>
    <t>869.760,53</t>
  </si>
  <si>
    <t>876.063,20</t>
  </si>
  <si>
    <t>1.061.360,00</t>
  </si>
  <si>
    <t>940.349,78</t>
  </si>
  <si>
    <t>542,47</t>
  </si>
  <si>
    <t>472,22</t>
  </si>
  <si>
    <t>1.227,77</t>
  </si>
  <si>
    <t>1.435,55</t>
  </si>
  <si>
    <t>423,11</t>
  </si>
  <si>
    <t>132,22</t>
  </si>
  <si>
    <t>187,91</t>
  </si>
  <si>
    <t>305,05</t>
  </si>
  <si>
    <t>151,11</t>
  </si>
  <si>
    <t>163,11</t>
  </si>
  <si>
    <t>113,33</t>
  </si>
  <si>
    <t>160,55</t>
  </si>
  <si>
    <t>234,22</t>
  </si>
  <si>
    <t>94,44</t>
  </si>
  <si>
    <t>292,77</t>
  </si>
  <si>
    <t>277,36</t>
  </si>
  <si>
    <t>163,66</t>
  </si>
  <si>
    <t>213,65</t>
  </si>
  <si>
    <t>300,00</t>
  </si>
  <si>
    <t>349,57</t>
  </si>
  <si>
    <t>197,49</t>
  </si>
  <si>
    <t>266,82</t>
  </si>
  <si>
    <t>Data Base: novembro/2017</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</si>
  <si>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</si>
  <si>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</si>
  <si>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</si>
  <si>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Laje pré-fabricada treliçada para forro simples revestido, vão até 3.5m, capeamento 2cm, esp. 10cm, Fck = 150Kg/cm2</t>
  </si>
  <si>
    <t>Laje pré-fabricada treliçada, sobrecarga 300 Kg/m2, vão de 3.5m a 4.3m, capeamento 4cm, esp. 12cm, Fck = 150 Kg/cm2</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</si>
  <si>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</si>
  <si>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</si>
  <si>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</si>
  <si>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</si>
  <si>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</si>
  <si>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</si>
  <si>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</si>
  <si>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</si>
  <si>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</si>
  <si>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</si>
  <si>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</si>
  <si>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</si>
  <si>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</si>
  <si>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</si>
  <si>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</si>
  <si>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</si>
  <si>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</si>
  <si>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</si>
  <si>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</si>
  <si>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</si>
  <si>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</si>
  <si>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Aplicação de resina epoxi sobre piso em concreto polido, Intergard 2005 - ref. Internacional ou equiv., a três demãos, com aplicador de selador a base de epoxi, 1 demão</t>
  </si>
  <si>
    <t>Escada tipo marinheiro de tubo de ferro 1" e 3/4", com h=4.20m, para acesso a caixa dágua, inclusive pintura em esmalte sintético, conforme detalhe em projeto</t>
  </si>
  <si>
    <t>Rede de proteção em nylon malha 10x10 cm para proteção de quadra de esportes</t>
  </si>
  <si>
    <t>MÃO DE OBRA (MENSALISTAS - COM DESONERAÇÃO - LEIS SOCIAIS = 51,04%)</t>
  </si>
  <si>
    <t>Tecnico Segundo Grau -A-(Leis Sociais = 51,04%)</t>
  </si>
  <si>
    <t>Engenheiro Senior (Leis Sociais = 51,04%)</t>
  </si>
  <si>
    <t>Programador (Leis Sociais = 51,04%)</t>
  </si>
  <si>
    <t>Digitador - 6 Horas (Leis Sociais = 51,04%)</t>
  </si>
  <si>
    <t>Engenheiro Junior(Leis Sociais = 51,04%)</t>
  </si>
  <si>
    <t>Tecnico Segundo Grau -B(Leis Sociais = 51,04%)</t>
  </si>
  <si>
    <t>Tecnico Segundo Grau-C-(Leis Sociais = 51,04%)</t>
  </si>
  <si>
    <t>Gerente De Projeto (Leis Sociais = 51,04%)</t>
  </si>
  <si>
    <t>Analista De Sistemas(Leis Sociais = 51,04%)</t>
  </si>
  <si>
    <t>Analista Desenvolvimento (Leis Sociais = 51,04%)</t>
  </si>
  <si>
    <t>Gerente Bd/Servidores/Redes (Leis Sociais = 51,04%)</t>
  </si>
  <si>
    <t>Designer Gráfico(Leis Sociais = 51,04%)</t>
  </si>
  <si>
    <t>Analista Sistemas/Suporte(Leis Sociais = 51,04%)</t>
  </si>
  <si>
    <t>Coordenador Tecnico Especialista (Leis Sociais = 51,04%)</t>
  </si>
  <si>
    <t>Cotador(Leis Sociais = 51,04%)</t>
  </si>
  <si>
    <t>Tecnico Nivel Superior (Leis Sociais = 51,04%)</t>
  </si>
  <si>
    <t>Engenheiro Pleno (Leis Sociais = 51,04%)</t>
  </si>
  <si>
    <t>Almoxarife (Leis Sociais = 51,04%)</t>
  </si>
  <si>
    <t>Mestre Obras Senior (Leis Sociais = 51,04%)</t>
  </si>
  <si>
    <t>Vigia (Leis Sociais =52,25%)(Leis Sociais = 51,04%)</t>
  </si>
  <si>
    <t>Aux Almoxarife (Leis Sociais=52,25%)(Leis Sociais = 51,04%)</t>
  </si>
  <si>
    <t>Encarregado De Turma (Incl Ls=51,04%)</t>
  </si>
  <si>
    <r>
      <t xml:space="preserve">VALORES </t>
    </r>
    <r>
      <rPr>
        <b/>
        <u/>
        <sz val="10"/>
        <rFont val="Arial"/>
        <family val="2"/>
      </rPr>
      <t>SEM</t>
    </r>
    <r>
      <rPr>
        <b/>
        <sz val="10"/>
        <rFont val="Arial"/>
        <family val="2"/>
      </rPr>
      <t xml:space="preserve"> BDI</t>
    </r>
  </si>
  <si>
    <r>
      <rPr>
        <sz val="11"/>
        <rFont val="Arial"/>
        <family val="2"/>
      </rPr>
      <t>SEM DESONERAÇÃO</t>
    </r>
  </si>
  <si>
    <r>
      <rPr>
        <sz val="11"/>
        <rFont val="Arial"/>
        <family val="2"/>
      </rPr>
      <t>GRUPO - S01.010 - CANTEIRO DE OBRAS</t>
    </r>
  </si>
  <si>
    <r>
      <rPr>
        <sz val="11"/>
        <rFont val="Arial"/>
        <family val="2"/>
      </rPr>
      <t>BARRACAO PARA ESCRITORIO/FISCALIZACAO</t>
    </r>
  </si>
  <si>
    <r>
      <rPr>
        <sz val="11"/>
        <rFont val="Arial"/>
        <family val="2"/>
      </rPr>
      <t>M2</t>
    </r>
  </si>
  <si>
    <r>
      <rPr>
        <sz val="11"/>
        <rFont val="Arial"/>
        <family val="2"/>
      </rPr>
      <t>BARRACAO ABERTO PARA GUARDA DE TUBOS</t>
    </r>
  </si>
  <si>
    <r>
      <rPr>
        <sz val="11"/>
        <rFont val="Arial"/>
        <family val="2"/>
      </rPr>
      <t>BARRACAO ABERTO PARA SERVICOS GERAIS</t>
    </r>
  </si>
  <si>
    <r>
      <rPr>
        <sz val="11"/>
        <rFont val="Arial"/>
        <family val="2"/>
      </rPr>
      <t>BARRACAO FECHADO DEPOSITO/ALMOXARIFADO</t>
    </r>
  </si>
  <si>
    <r>
      <rPr>
        <sz val="11"/>
        <rFont val="Arial"/>
        <family val="2"/>
      </rPr>
      <t>BARRACAO PARA REFEITORIO</t>
    </r>
  </si>
  <si>
    <r>
      <rPr>
        <sz val="11"/>
        <rFont val="Arial"/>
        <family val="2"/>
      </rPr>
      <t>BARRACAO PARA VESTIARIO E SANITARIO</t>
    </r>
  </si>
  <si>
    <r>
      <rPr>
        <sz val="11"/>
        <rFont val="Arial"/>
        <family val="2"/>
      </rPr>
      <t>PADRAO DE ENTRADA PROVISORIO DE ENERGIA</t>
    </r>
  </si>
  <si>
    <r>
      <rPr>
        <sz val="11"/>
        <rFont val="Arial"/>
        <family val="2"/>
      </rPr>
      <t>UN</t>
    </r>
  </si>
  <si>
    <r>
      <rPr>
        <sz val="11"/>
        <rFont val="Arial"/>
        <family val="2"/>
      </rPr>
      <t>PADRAO DE ENTRADA PROVISORIO DE AGUA</t>
    </r>
  </si>
  <si>
    <r>
      <rPr>
        <sz val="11"/>
        <rFont val="Arial"/>
        <family val="2"/>
      </rPr>
      <t>TAPUME CHAPA COMPENSADA RESINADA E=6MM</t>
    </r>
  </si>
  <si>
    <r>
      <rPr>
        <sz val="11"/>
        <rFont val="Arial"/>
        <family val="2"/>
      </rPr>
      <t>TAPUME TELHA METAL E=0,50MM H=2,00M</t>
    </r>
  </si>
  <si>
    <r>
      <rPr>
        <sz val="11"/>
        <rFont val="Arial"/>
        <family val="2"/>
      </rPr>
      <t>M</t>
    </r>
  </si>
  <si>
    <r>
      <rPr>
        <sz val="11"/>
        <rFont val="Arial"/>
        <family val="2"/>
      </rPr>
      <t>PLACA OBRA PAD CESAN E AGENTE FINANCEIRO</t>
    </r>
  </si>
  <si>
    <r>
      <rPr>
        <sz val="11"/>
        <rFont val="Arial"/>
        <family val="2"/>
      </rPr>
      <t>FOSSA SEPTICA PRE-MOLDADA CAP 10 PESSOAS</t>
    </r>
  </si>
  <si>
    <r>
      <rPr>
        <sz val="11"/>
        <rFont val="Arial"/>
        <family val="2"/>
      </rPr>
      <t>FILTRO ANAEROBICO PRE-MOLDADO CAP 10 PES</t>
    </r>
  </si>
  <si>
    <r>
      <rPr>
        <sz val="11"/>
        <rFont val="Arial"/>
        <family val="2"/>
      </rPr>
      <t>SUMIDOURO PRE-MOLDADO CAP 10 PESSOAS</t>
    </r>
  </si>
  <si>
    <r>
      <rPr>
        <sz val="11"/>
        <rFont val="Arial"/>
        <family val="2"/>
      </rPr>
      <t>CONTAINER ESCRITORIO DE 6,0X2,4M C/ BANH</t>
    </r>
  </si>
  <si>
    <r>
      <rPr>
        <sz val="11"/>
        <rFont val="Arial"/>
        <family val="2"/>
      </rPr>
      <t>UNM</t>
    </r>
  </si>
  <si>
    <r>
      <rPr>
        <sz val="11"/>
        <rFont val="Arial"/>
        <family val="2"/>
      </rPr>
      <t>CONTAINER DEPOSITO MAT 6,0X2,4M C/ BANH</t>
    </r>
  </si>
  <si>
    <r>
      <rPr>
        <sz val="11"/>
        <rFont val="Arial"/>
        <family val="2"/>
      </rPr>
      <t>CONTAINER DEPOSITO MAT 6,0X2,4M S/ BANH</t>
    </r>
  </si>
  <si>
    <r>
      <rPr>
        <sz val="11"/>
        <rFont val="Arial"/>
        <family val="2"/>
      </rPr>
      <t>CONTAINER SANIT/VESTIARIO DE 6,0X2,4M</t>
    </r>
  </si>
  <si>
    <r>
      <rPr>
        <sz val="11"/>
        <rFont val="Arial"/>
        <family val="2"/>
      </rPr>
      <t>MOBILIZACAO DE CONTAINER 6,0X2,4M</t>
    </r>
  </si>
  <si>
    <r>
      <rPr>
        <sz val="11"/>
        <rFont val="Arial"/>
        <family val="2"/>
      </rPr>
      <t>DESMOBILIZACAO DE CONTAINER 6,0X2,4M</t>
    </r>
  </si>
  <si>
    <r>
      <rPr>
        <sz val="11"/>
        <rFont val="Arial"/>
        <family val="2"/>
      </rPr>
      <t>BANHEIRO QUIMICO</t>
    </r>
  </si>
  <si>
    <r>
      <rPr>
        <sz val="11"/>
        <rFont val="Arial"/>
        <family val="2"/>
      </rPr>
      <t>SANITARIO HIDRAULICO PORTATIL</t>
    </r>
  </si>
  <si>
    <r>
      <rPr>
        <sz val="11"/>
        <rFont val="Arial"/>
        <family val="2"/>
      </rPr>
      <t>TRANSP MAT FORNEC CESAN DIST 51 A 100KM</t>
    </r>
  </si>
  <si>
    <r>
      <rPr>
        <sz val="11"/>
        <rFont val="Arial"/>
        <family val="2"/>
      </rPr>
      <t>TK</t>
    </r>
  </si>
  <si>
    <r>
      <rPr>
        <sz val="11"/>
        <rFont val="Arial"/>
        <family val="2"/>
      </rPr>
      <t>TRANSP MAT FORNEC CESAN DIST 101 A 200KM</t>
    </r>
  </si>
  <si>
    <r>
      <rPr>
        <sz val="11"/>
        <rFont val="Arial"/>
        <family val="2"/>
      </rPr>
      <t>TRANSP MAT FORNEC CESAN DIST ACI 200KM</t>
    </r>
  </si>
  <si>
    <r>
      <rPr>
        <sz val="11"/>
        <rFont val="Arial"/>
        <family val="2"/>
      </rPr>
      <t>GRUPO GERADOR ATE 20 KVA</t>
    </r>
  </si>
  <si>
    <r>
      <rPr>
        <sz val="11"/>
        <rFont val="Arial"/>
        <family val="2"/>
      </rPr>
      <t>HRS</t>
    </r>
  </si>
  <si>
    <r>
      <rPr>
        <sz val="11"/>
        <rFont val="Arial"/>
        <family val="2"/>
      </rPr>
      <t>MES</t>
    </r>
  </si>
  <si>
    <r>
      <rPr>
        <sz val="11"/>
        <rFont val="Arial"/>
        <family val="2"/>
      </rPr>
      <t>GRUPO GERADOR DE 21 A 80 KVA</t>
    </r>
  </si>
  <si>
    <r>
      <rPr>
        <sz val="11"/>
        <rFont val="Arial"/>
        <family val="2"/>
      </rPr>
      <t>GRUPO GERADOR DE 81 A 125 KVA</t>
    </r>
  </si>
  <si>
    <r>
      <rPr>
        <sz val="11"/>
        <rFont val="Arial"/>
        <family val="2"/>
      </rPr>
      <t>GRUPO GERADOR DE 126 A 180 KVA</t>
    </r>
  </si>
  <si>
    <r>
      <rPr>
        <sz val="11"/>
        <rFont val="Arial"/>
        <family val="2"/>
      </rPr>
      <t>MOB E DESMOB DE EQUIPAMENTOS &lt;=50KM</t>
    </r>
  </si>
  <si>
    <r>
      <rPr>
        <sz val="11"/>
        <rFont val="Arial"/>
        <family val="2"/>
      </rPr>
      <t>MOB E DESMOB DE EQUIPAMENTOS &gt;50KM</t>
    </r>
  </si>
  <si>
    <r>
      <rPr>
        <sz val="11"/>
        <rFont val="Arial"/>
        <family val="2"/>
      </rPr>
      <t>KM</t>
    </r>
  </si>
  <si>
    <r>
      <rPr>
        <sz val="11"/>
        <rFont val="Arial"/>
        <family val="2"/>
      </rPr>
      <t>GRUPO - S02.010 - SERVIÇOS TÉCNICOS</t>
    </r>
  </si>
  <si>
    <r>
      <rPr>
        <sz val="11"/>
        <rFont val="Arial"/>
        <family val="2"/>
      </rPr>
      <t>CADASTRO DE REDE AGUA OU ESGOTO</t>
    </r>
  </si>
  <si>
    <r>
      <rPr>
        <sz val="11"/>
        <rFont val="Arial"/>
        <family val="2"/>
      </rPr>
      <t>CADASTRO DA OBRA CIVIL LOCALIZADA</t>
    </r>
  </si>
  <si>
    <r>
      <rPr>
        <sz val="11"/>
        <rFont val="Arial"/>
        <family val="2"/>
      </rPr>
      <t>LOC NIV REDE COL/RECAL/EMISARIO/ADUTORA</t>
    </r>
  </si>
  <si>
    <r>
      <rPr>
        <sz val="11"/>
        <rFont val="Arial"/>
        <family val="2"/>
      </rPr>
      <t>LOC NIV E ACOMP TOPOG REDES DIST AGUA</t>
    </r>
  </si>
  <si>
    <r>
      <rPr>
        <sz val="11"/>
        <rFont val="Arial"/>
        <family val="2"/>
      </rPr>
      <t>ACOMP TOPOGRAFICO REDES COLETORAS ESGOTO</t>
    </r>
  </si>
  <si>
    <r>
      <rPr>
        <sz val="11"/>
        <rFont val="Arial"/>
        <family val="2"/>
      </rPr>
      <t>ACOMP  TOPOGR  RECAL/EMISARIO/ADUTORA</t>
    </r>
  </si>
  <si>
    <r>
      <rPr>
        <sz val="11"/>
        <rFont val="Arial"/>
        <family val="2"/>
      </rPr>
      <t>TESTE DE DEFORMACAO E DECLIVIDADE</t>
    </r>
  </si>
  <si>
    <r>
      <rPr>
        <sz val="11"/>
        <rFont val="Arial"/>
        <family val="2"/>
      </rPr>
      <t>TESTE DE ESTANQUEIDADE</t>
    </r>
  </si>
  <si>
    <r>
      <rPr>
        <sz val="11"/>
        <rFont val="Arial"/>
        <family val="2"/>
      </rPr>
      <t>LOCACAO OBRA COM EQUIPAMENTO TOPOGRAFICO</t>
    </r>
  </si>
  <si>
    <r>
      <rPr>
        <sz val="11"/>
        <rFont val="Arial"/>
        <family val="2"/>
      </rPr>
      <t>LOCACAO OBRA SEM EQUIPAMENTO TOPOGRAFICO</t>
    </r>
  </si>
  <si>
    <r>
      <rPr>
        <sz val="11"/>
        <rFont val="Arial"/>
        <family val="2"/>
      </rPr>
      <t>LOCACAO AREA COM EQUIPAMENTO TOPOGRAFICO</t>
    </r>
  </si>
  <si>
    <r>
      <rPr>
        <sz val="11"/>
        <rFont val="Arial"/>
        <family val="2"/>
      </rPr>
      <t>EQUIPE TOPOGRAFICA OBRA POR MES</t>
    </r>
  </si>
  <si>
    <r>
      <rPr>
        <sz val="11"/>
        <rFont val="Arial"/>
        <family val="2"/>
      </rPr>
      <t>EQUIPE TOPOGRAFICA OBRA POR DIA</t>
    </r>
  </si>
  <si>
    <r>
      <rPr>
        <sz val="11"/>
        <rFont val="Arial"/>
        <family val="2"/>
      </rPr>
      <t>UND</t>
    </r>
  </si>
  <si>
    <r>
      <rPr>
        <sz val="11"/>
        <rFont val="Arial"/>
        <family val="2"/>
      </rPr>
      <t>ENSAIO COMPRESSAO SIMPLES - CONTRAPROVA</t>
    </r>
  </si>
  <si>
    <r>
      <rPr>
        <sz val="11"/>
        <rFont val="Arial"/>
        <family val="2"/>
      </rPr>
      <t>MARCO LOCALIZADOR DE DUTOS</t>
    </r>
  </si>
  <si>
    <r>
      <rPr>
        <sz val="11"/>
        <rFont val="Arial"/>
        <family val="2"/>
      </rPr>
      <t>SINALIZACAO COM FITA SUBTERRANEA</t>
    </r>
  </si>
  <si>
    <r>
      <rPr>
        <sz val="11"/>
        <rFont val="Arial"/>
        <family val="2"/>
      </rPr>
      <t>GRUPO - S03.010 - SERVIÇOS PRELIMINARES</t>
    </r>
  </si>
  <si>
    <r>
      <rPr>
        <sz val="11"/>
        <rFont val="Arial"/>
        <family val="2"/>
      </rPr>
      <t>TAPUME VEDACAO DESCONTINUO COM TABUAS</t>
    </r>
  </si>
  <si>
    <r>
      <rPr>
        <sz val="11"/>
        <rFont val="Arial"/>
        <family val="2"/>
      </rPr>
      <t>TAPUME PROT CHAPA COMPENS RESINADA 12MM</t>
    </r>
  </si>
  <si>
    <r>
      <rPr>
        <sz val="11"/>
        <rFont val="Arial"/>
        <family val="2"/>
      </rPr>
      <t>TAPUME PROT TELHA MET E=0,50MM H=2,0M</t>
    </r>
  </si>
  <si>
    <r>
      <rPr>
        <sz val="11"/>
        <rFont val="Arial"/>
        <family val="2"/>
      </rPr>
      <t>PASSADICOS COM PRANCHAS DE MADEIRA</t>
    </r>
  </si>
  <si>
    <r>
      <rPr>
        <sz val="11"/>
        <rFont val="Arial"/>
        <family val="2"/>
      </rPr>
      <t>PASSADICOS COM CHAPAS DE ACO</t>
    </r>
  </si>
  <si>
    <r>
      <rPr>
        <sz val="11"/>
        <rFont val="Arial"/>
        <family val="2"/>
      </rPr>
      <t>KG</t>
    </r>
  </si>
  <si>
    <r>
      <rPr>
        <sz val="11"/>
        <rFont val="Arial"/>
        <family val="2"/>
      </rPr>
      <t>TELA DE PROTECAO FACHADA</t>
    </r>
  </si>
  <si>
    <r>
      <rPr>
        <sz val="11"/>
        <rFont val="Arial"/>
        <family val="2"/>
      </rPr>
      <t>ESCORAMENTO DE MURO</t>
    </r>
  </si>
  <si>
    <r>
      <rPr>
        <sz val="11"/>
        <rFont val="Arial"/>
        <family val="2"/>
      </rPr>
      <t>ESCORAMENTO DE ARVORES</t>
    </r>
  </si>
  <si>
    <r>
      <rPr>
        <sz val="11"/>
        <rFont val="Arial"/>
        <family val="2"/>
      </rPr>
      <t>ESCORAMENTO DE POSTES</t>
    </r>
  </si>
  <si>
    <r>
      <rPr>
        <sz val="11"/>
        <rFont val="Arial"/>
        <family val="2"/>
      </rPr>
      <t>ANDAIME TIPO BALANCIM LEVE</t>
    </r>
  </si>
  <si>
    <r>
      <rPr>
        <sz val="11"/>
        <rFont val="Arial"/>
        <family val="2"/>
      </rPr>
      <t>ANDAIME FACHADEIRO (M2XMES)</t>
    </r>
  </si>
  <si>
    <r>
      <rPr>
        <sz val="11"/>
        <rFont val="Arial"/>
        <family val="2"/>
      </rPr>
      <t>MONTAGEM/DESMONTAGEM ANDAIME FACHADEIRO</t>
    </r>
  </si>
  <si>
    <r>
      <rPr>
        <sz val="11"/>
        <rFont val="Arial"/>
        <family val="2"/>
      </rPr>
      <t>TRANSP MANUAL MAT DIFIC ACESS ATE 500M</t>
    </r>
  </si>
  <si>
    <r>
      <rPr>
        <sz val="11"/>
        <rFont val="Arial"/>
        <family val="2"/>
      </rPr>
      <t>TRANSP MANUAL MAT DIFIC ACESS ACIMA 500M</t>
    </r>
  </si>
  <si>
    <r>
      <rPr>
        <sz val="11"/>
        <rFont val="Arial"/>
        <family val="2"/>
      </rPr>
      <t>TRANSPORTE MANUAL DE MATERIAIS</t>
    </r>
  </si>
  <si>
    <r>
      <rPr>
        <sz val="11"/>
        <rFont val="Arial"/>
        <family val="2"/>
      </rPr>
      <t>TO</t>
    </r>
  </si>
  <si>
    <r>
      <rPr>
        <sz val="11"/>
        <rFont val="Arial"/>
        <family val="2"/>
      </rPr>
      <t>CORTE DESTOC ARVORE DIAM DE 10,01 A 30CM</t>
    </r>
  </si>
  <si>
    <r>
      <rPr>
        <sz val="11"/>
        <rFont val="Arial"/>
        <family val="2"/>
      </rPr>
      <t>CORTE DESTOC ARVORE DIAM MAIOR 30,0CM</t>
    </r>
  </si>
  <si>
    <r>
      <rPr>
        <sz val="11"/>
        <rFont val="Arial"/>
        <family val="2"/>
      </rPr>
      <t>LIMPEZA DE AREA (VARREDURA)</t>
    </r>
  </si>
  <si>
    <r>
      <rPr>
        <sz val="11"/>
        <rFont val="Arial"/>
        <family val="2"/>
      </rPr>
      <t>LIMPEZA DE RUA COM LAVAGEM</t>
    </r>
  </si>
  <si>
    <r>
      <rPr>
        <sz val="11"/>
        <rFont val="Arial"/>
        <family val="2"/>
      </rPr>
      <t>LIMPEZA GERAL DA EDIFICACAO</t>
    </r>
  </si>
  <si>
    <r>
      <rPr>
        <sz val="11"/>
        <rFont val="Arial"/>
        <family val="2"/>
      </rPr>
      <t>LIMPEZA MANUAL DE TERRENO</t>
    </r>
  </si>
  <si>
    <r>
      <rPr>
        <sz val="11"/>
        <rFont val="Arial"/>
        <family val="2"/>
      </rPr>
      <t>LIMPEZA MANUAL TERRENO VEGETACAO DENSA</t>
    </r>
  </si>
  <si>
    <r>
      <rPr>
        <sz val="11"/>
        <rFont val="Arial"/>
        <family val="2"/>
      </rPr>
      <t>LIMPEZA MECANICA DE TERRENO</t>
    </r>
  </si>
  <si>
    <r>
      <rPr>
        <sz val="11"/>
        <rFont val="Arial"/>
        <family val="2"/>
      </rPr>
      <t>LIMPEZA DAS ARMADURAS COM ESCOVA DE ACO</t>
    </r>
  </si>
  <si>
    <r>
      <rPr>
        <sz val="11"/>
        <rFont val="Arial"/>
        <family val="2"/>
      </rPr>
      <t>LIMPEZA DE CONCRETO C/ HIDROJATEAMENTO</t>
    </r>
  </si>
  <si>
    <r>
      <rPr>
        <sz val="11"/>
        <rFont val="Arial"/>
        <family val="2"/>
      </rPr>
      <t>LIMPEZA DE CALHAS</t>
    </r>
  </si>
  <si>
    <r>
      <rPr>
        <sz val="11"/>
        <rFont val="Arial"/>
        <family val="2"/>
      </rPr>
      <t>LIMP MANUAL CANALETA DE AGUAS PLUVIAIS</t>
    </r>
  </si>
  <si>
    <r>
      <rPr>
        <sz val="11"/>
        <rFont val="Arial"/>
        <family val="2"/>
      </rPr>
      <t>LIMPEZA PAREDES E FUNDO COM ESCOVACAO</t>
    </r>
  </si>
  <si>
    <r>
      <rPr>
        <sz val="11"/>
        <rFont val="Arial"/>
        <family val="2"/>
      </rPr>
      <t>LIMPEZA E LAVAGEM COM BOMBA ALTA PRESSAO</t>
    </r>
  </si>
  <si>
    <r>
      <rPr>
        <sz val="11"/>
        <rFont val="Arial"/>
        <family val="2"/>
      </rPr>
      <t>LIMPEZA MANUAL DE CAIXA DE PASSAGEM</t>
    </r>
  </si>
  <si>
    <r>
      <rPr>
        <sz val="11"/>
        <rFont val="Arial"/>
        <family val="2"/>
      </rPr>
      <t>LIMPEZA MANUAL DE POCOS VISITA DN 600MM</t>
    </r>
  </si>
  <si>
    <r>
      <rPr>
        <sz val="11"/>
        <rFont val="Arial"/>
        <family val="2"/>
      </rPr>
      <t>LIMPEZA MANUAL DE POCOS VISITA DN 1000MM</t>
    </r>
  </si>
  <si>
    <r>
      <rPr>
        <sz val="11"/>
        <rFont val="Arial"/>
        <family val="2"/>
      </rPr>
      <t>LIMP E DESOB DE REDES ENTRE DN 100 E 200</t>
    </r>
  </si>
  <si>
    <r>
      <rPr>
        <sz val="11"/>
        <rFont val="Arial"/>
        <family val="2"/>
      </rPr>
      <t>LIMP E DESOB DE REDES ENTRE DN 200 E 400</t>
    </r>
  </si>
  <si>
    <r>
      <rPr>
        <sz val="11"/>
        <rFont val="Arial"/>
        <family val="2"/>
      </rPr>
      <t>LIMPEZA E DESOB DE REDES COM RID-GID</t>
    </r>
  </si>
  <si>
    <r>
      <rPr>
        <sz val="11"/>
        <rFont val="Arial"/>
        <family val="2"/>
      </rPr>
      <t>RETIRADA MAT LEITO FILTRANTE C/ REAPROV</t>
    </r>
  </si>
  <si>
    <r>
      <rPr>
        <sz val="11"/>
        <rFont val="Arial"/>
        <family val="2"/>
      </rPr>
      <t>M3</t>
    </r>
  </si>
  <si>
    <r>
      <rPr>
        <sz val="11"/>
        <rFont val="Arial"/>
        <family val="2"/>
      </rPr>
      <t>RASPAGEM/LIMP MECANICA TERRENO C/ TRATOR</t>
    </r>
  </si>
  <si>
    <r>
      <rPr>
        <sz val="11"/>
        <rFont val="Arial"/>
        <family val="2"/>
      </rPr>
      <t>REGULARIZACAO E ACERTO MANUAL DO TERRENO</t>
    </r>
  </si>
  <si>
    <r>
      <rPr>
        <sz val="11"/>
        <rFont val="Arial"/>
        <family val="2"/>
      </rPr>
      <t>REGULARIZACAO MECANICA DE TERRENO</t>
    </r>
  </si>
  <si>
    <r>
      <rPr>
        <sz val="11"/>
        <rFont val="Arial"/>
        <family val="2"/>
      </rPr>
      <t>REMOCAO DE ENTULHO SEM CAMINHAO</t>
    </r>
  </si>
  <si>
    <r>
      <rPr>
        <sz val="11"/>
        <rFont val="Arial"/>
        <family val="2"/>
      </rPr>
      <t>PODA MANUAL DE GRAMA INCLUSIVE BOTA FORA</t>
    </r>
  </si>
  <si>
    <r>
      <rPr>
        <sz val="11"/>
        <rFont val="Arial"/>
        <family val="2"/>
      </rPr>
      <t>PODA MEC DE GRAMA INCLUSIVE BOTA FORA</t>
    </r>
  </si>
  <si>
    <r>
      <rPr>
        <sz val="11"/>
        <rFont val="Arial"/>
        <family val="2"/>
      </rPr>
      <t>PLACA SINALIZACAO TRANSITO EM CAVALETE</t>
    </r>
  </si>
  <si>
    <r>
      <rPr>
        <sz val="11"/>
        <rFont val="Arial"/>
        <family val="2"/>
      </rPr>
      <t>TELA TAPUME CONTINUO PARA SINALIZACAO</t>
    </r>
  </si>
  <si>
    <r>
      <rPr>
        <sz val="11"/>
        <rFont val="Arial"/>
        <family val="2"/>
      </rPr>
      <t>CONES DE SINALIZACAO</t>
    </r>
  </si>
  <si>
    <r>
      <rPr>
        <sz val="11"/>
        <rFont val="Arial"/>
        <family val="2"/>
      </rPr>
      <t>CONES DE SINALIZACAO COM SINALIZADOR</t>
    </r>
  </si>
  <si>
    <r>
      <rPr>
        <sz val="11"/>
        <rFont val="Arial"/>
        <family val="2"/>
      </rPr>
      <t>BANDEROLA DE SINALIZACAO</t>
    </r>
  </si>
  <si>
    <r>
      <rPr>
        <sz val="11"/>
        <rFont val="Arial"/>
        <family val="2"/>
      </rPr>
      <t>SINAL PARE E SIGA C/ PLACAS BLOQ E RADIO</t>
    </r>
  </si>
  <si>
    <r>
      <rPr>
        <sz val="11"/>
        <rFont val="Arial"/>
        <family val="2"/>
      </rPr>
      <t>SINALIZACAO NOTURNA COM ENERGIA ELETRICA</t>
    </r>
  </si>
  <si>
    <r>
      <rPr>
        <sz val="11"/>
        <rFont val="Arial"/>
        <family val="2"/>
      </rPr>
      <t>SINALIZACAO COM FAIXA DUPLA ZEBRADA</t>
    </r>
  </si>
  <si>
    <r>
      <rPr>
        <sz val="11"/>
        <rFont val="Arial"/>
        <family val="2"/>
      </rPr>
      <t>APICOAMENTO MANUAL DE CONCRETO</t>
    </r>
  </si>
  <si>
    <r>
      <rPr>
        <sz val="11"/>
        <rFont val="Arial"/>
        <family val="2"/>
      </rPr>
      <t>DEMOLICAO DE ALVEN LAJOTA/TIJOLO/BLOCO</t>
    </r>
  </si>
  <si>
    <r>
      <rPr>
        <sz val="11"/>
        <rFont val="Arial"/>
        <family val="2"/>
      </rPr>
      <t>DEMOLICAO DE ALVENARIA DE COBOGO</t>
    </r>
  </si>
  <si>
    <r>
      <rPr>
        <sz val="11"/>
        <rFont val="Arial"/>
        <family val="2"/>
      </rPr>
      <t>DEMOLICAO MANUAL CONCRETO ARMADO</t>
    </r>
  </si>
  <si>
    <r>
      <rPr>
        <sz val="11"/>
        <rFont val="Arial"/>
        <family val="2"/>
      </rPr>
      <t>DEMOLICAO MECANICA CONCRETO ARMADO</t>
    </r>
  </si>
  <si>
    <r>
      <rPr>
        <sz val="11"/>
        <rFont val="Arial"/>
        <family val="2"/>
      </rPr>
      <t>DEMOLICAO MANUAL CONCRETO SIMPLES/CICLOP</t>
    </r>
  </si>
  <si>
    <r>
      <rPr>
        <sz val="11"/>
        <rFont val="Arial"/>
        <family val="2"/>
      </rPr>
      <t>DEMOLICAO MANUAL DE PISO EM CERAMICA</t>
    </r>
  </si>
  <si>
    <r>
      <rPr>
        <sz val="11"/>
        <rFont val="Arial"/>
        <family val="2"/>
      </rPr>
      <t>DEMOLICAO MANUAL DE PISO EM GRANITO</t>
    </r>
  </si>
  <si>
    <r>
      <rPr>
        <sz val="11"/>
        <rFont val="Arial"/>
        <family val="2"/>
      </rPr>
      <t>DEMOLICAO DE REVESTIMENTO EM CERAMICA</t>
    </r>
  </si>
  <si>
    <r>
      <rPr>
        <sz val="11"/>
        <rFont val="Arial"/>
        <family val="2"/>
      </rPr>
      <t>RETIRADA DE BANCADA MARMORE/GRANITO</t>
    </r>
  </si>
  <si>
    <r>
      <rPr>
        <sz val="11"/>
        <rFont val="Arial"/>
        <family val="2"/>
      </rPr>
      <t>RETIRADA DE BACIA/LAVATORIOS C/ REAPROV.</t>
    </r>
  </si>
  <si>
    <r>
      <rPr>
        <sz val="11"/>
        <rFont val="Arial"/>
        <family val="2"/>
      </rPr>
      <t>RETIRADA COBERT CANALETE 49 OU 90 C/ REA</t>
    </r>
  </si>
  <si>
    <r>
      <rPr>
        <sz val="11"/>
        <rFont val="Arial"/>
        <family val="2"/>
      </rPr>
      <t>RETIRADA COBERT TELHA FIBROCIM C/ REPROV</t>
    </r>
  </si>
  <si>
    <r>
      <rPr>
        <sz val="11"/>
        <rFont val="Arial"/>
        <family val="2"/>
      </rPr>
      <t>RETIRADA DA ESTRUTURA MADEIRA DO TELHADO</t>
    </r>
  </si>
  <si>
    <r>
      <rPr>
        <sz val="11"/>
        <rFont val="Arial"/>
        <family val="2"/>
      </rPr>
      <t>RETIRADA DE   MASSA UNICA/REBOCO/EMBOCO</t>
    </r>
  </si>
  <si>
    <r>
      <rPr>
        <sz val="11"/>
        <rFont val="Arial"/>
        <family val="2"/>
      </rPr>
      <t>RETIRADA DE ARAME FARPADO DE CERCA</t>
    </r>
  </si>
  <si>
    <r>
      <rPr>
        <sz val="11"/>
        <rFont val="Arial"/>
        <family val="2"/>
      </rPr>
      <t>RETIRADA DE CERCA EM TELA GALVANIZADA</t>
    </r>
  </si>
  <si>
    <r>
      <rPr>
        <sz val="11"/>
        <rFont val="Arial"/>
        <family val="2"/>
      </rPr>
      <t>RETIRADA DE CERCA SEM REAPROVEITAMENTO</t>
    </r>
  </si>
  <si>
    <r>
      <rPr>
        <sz val="11"/>
        <rFont val="Arial"/>
        <family val="2"/>
      </rPr>
      <t>RETIRADA DE DIVISORIAS COM REAPROVEITAM</t>
    </r>
  </si>
  <si>
    <r>
      <rPr>
        <sz val="11"/>
        <rFont val="Arial"/>
        <family val="2"/>
      </rPr>
      <t>RETIR ESQUADRIA PORTA/JANELA C/ REAPRPV.</t>
    </r>
  </si>
  <si>
    <r>
      <rPr>
        <sz val="11"/>
        <rFont val="Arial"/>
        <family val="2"/>
      </rPr>
      <t>RETIRADA DE FORRO EM PVC C/ REAPROVEITAM</t>
    </r>
  </si>
  <si>
    <r>
      <rPr>
        <sz val="11"/>
        <rFont val="Arial"/>
        <family val="2"/>
      </rPr>
      <t>RETIRADA DE GUARDA CORPO</t>
    </r>
  </si>
  <si>
    <r>
      <rPr>
        <sz val="11"/>
        <rFont val="Arial"/>
        <family val="2"/>
      </rPr>
      <t>REMOCAO DE PINTURA ESTRUTURA METALICA</t>
    </r>
  </si>
  <si>
    <r>
      <rPr>
        <sz val="11"/>
        <rFont val="Arial"/>
        <family val="2"/>
      </rPr>
      <t>RETIRADA PONTO ELETRICOS, INC DISJUNTOR</t>
    </r>
  </si>
  <si>
    <r>
      <rPr>
        <sz val="11"/>
        <rFont val="Arial"/>
        <family val="2"/>
      </rPr>
      <t>RETIRADA DE PORTAO COM REAPROVEITAMENTO</t>
    </r>
  </si>
  <si>
    <r>
      <rPr>
        <sz val="11"/>
        <rFont val="Arial"/>
        <family val="2"/>
      </rPr>
      <t>RETIR  RODAPE/DEGRAU/SOLEIRA/BANC  GRANITO</t>
    </r>
  </si>
  <si>
    <r>
      <rPr>
        <sz val="11"/>
        <rFont val="Arial"/>
        <family val="2"/>
      </rPr>
      <t>RETIRADA DE TELHA CERAMICA</t>
    </r>
  </si>
  <si>
    <r>
      <rPr>
        <sz val="11"/>
        <rFont val="Arial"/>
        <family val="2"/>
      </rPr>
      <t>RETIRADA DE TORNEIRAS E REGISTROS</t>
    </r>
  </si>
  <si>
    <r>
      <rPr>
        <sz val="11"/>
        <rFont val="Arial"/>
        <family val="2"/>
      </rPr>
      <t>RETIRADA PISO PAVIFLEX/PLACAS BORRACHA</t>
    </r>
  </si>
  <si>
    <r>
      <rPr>
        <sz val="11"/>
        <rFont val="Arial"/>
        <family val="2"/>
      </rPr>
      <t>RETIRADA DE GRADES OU GRADIS</t>
    </r>
  </si>
  <si>
    <r>
      <rPr>
        <sz val="11"/>
        <rFont val="Arial"/>
        <family val="2"/>
      </rPr>
      <t>DESATIVACAO E VEDACAO DE PONTO DE AGUA</t>
    </r>
  </si>
  <si>
    <r>
      <rPr>
        <sz val="11"/>
        <rFont val="Arial"/>
        <family val="2"/>
      </rPr>
      <t>FURO EM ROCHA DN 32MM/50CM C/ ENCH GROUT</t>
    </r>
  </si>
  <si>
    <r>
      <rPr>
        <sz val="11"/>
        <rFont val="Arial"/>
        <family val="2"/>
      </rPr>
      <t>FURO EM PAREDE CONCRETO 3/8" 15 A 20CM</t>
    </r>
  </si>
  <si>
    <r>
      <rPr>
        <sz val="11"/>
        <rFont val="Arial"/>
        <family val="2"/>
      </rPr>
      <t>ABERTUR/FECHAM ALVENAR TUBO DN15A25MM</t>
    </r>
  </si>
  <si>
    <r>
      <rPr>
        <sz val="11"/>
        <rFont val="Arial"/>
        <family val="2"/>
      </rPr>
      <t>ABERTUR/FECHAM ALVENAR TUBO DN32A50MM</t>
    </r>
  </si>
  <si>
    <r>
      <rPr>
        <sz val="11"/>
        <rFont val="Arial"/>
        <family val="2"/>
      </rPr>
      <t>ABERTUR/FECHAM ALVENAR TUBO DN75 A 100MM</t>
    </r>
  </si>
  <si>
    <r>
      <rPr>
        <sz val="11"/>
        <rFont val="Arial"/>
        <family val="2"/>
      </rPr>
      <t>CACAMBA ESTAC. P/ CARREG.MANUAL</t>
    </r>
  </si>
  <si>
    <r>
      <rPr>
        <sz val="11"/>
        <rFont val="Arial"/>
        <family val="2"/>
      </rPr>
      <t>RETIRADA DE TAMPAS CHAPA ACO</t>
    </r>
  </si>
  <si>
    <r>
      <rPr>
        <sz val="11"/>
        <rFont val="Arial"/>
        <family val="2"/>
      </rPr>
      <t>DEMOLICAO DE PISO CIMENTADO SOBRE LASTR</t>
    </r>
  </si>
  <si>
    <r>
      <rPr>
        <sz val="11"/>
        <rFont val="Arial"/>
        <family val="2"/>
      </rPr>
      <t>CACAMBA ESTACIONARIA P/ RECEB. DE LODO</t>
    </r>
  </si>
  <si>
    <r>
      <rPr>
        <sz val="11"/>
        <rFont val="Arial"/>
        <family val="2"/>
      </rPr>
      <t>RETIRADA MAT LEITO FILTRANTE S/ REAPROV</t>
    </r>
  </si>
  <si>
    <r>
      <rPr>
        <sz val="11"/>
        <rFont val="Arial"/>
        <family val="2"/>
      </rPr>
      <t>ANDAIME TUBULAR P/ESTRUTURAS CONCRETO</t>
    </r>
  </si>
  <si>
    <r>
      <rPr>
        <sz val="11"/>
        <rFont val="Arial"/>
        <family val="2"/>
      </rPr>
      <t>MONTAGEM/DESMONTAGEM ANDAIME TUBULAR</t>
    </r>
  </si>
  <si>
    <r>
      <rPr>
        <sz val="11"/>
        <rFont val="Arial"/>
        <family val="2"/>
      </rPr>
      <t>LOCACAO ANDAIME METALICO TUBULAR (MXMES)</t>
    </r>
  </si>
  <si>
    <r>
      <rPr>
        <sz val="11"/>
        <rFont val="Arial"/>
        <family val="2"/>
      </rPr>
      <t>PLACAS INDICATIVAS EM ACRILICO</t>
    </r>
  </si>
  <si>
    <r>
      <rPr>
        <sz val="11"/>
        <rFont val="Arial"/>
        <family val="2"/>
      </rPr>
      <t>RETIRADA DE GUARDA CORPO C REAPROVEITAM</t>
    </r>
  </si>
  <si>
    <r>
      <rPr>
        <sz val="11"/>
        <rFont val="Arial"/>
        <family val="2"/>
      </rPr>
      <t>GRUPO - S04.010 - MOVIMENTO DE TERRA</t>
    </r>
  </si>
  <si>
    <r>
      <rPr>
        <sz val="11"/>
        <rFont val="Arial"/>
        <family val="2"/>
      </rPr>
      <t>ESCAVACAO MANUAL SOLO 1ªCAT PROF ATE 3M</t>
    </r>
  </si>
  <si>
    <r>
      <rPr>
        <sz val="11"/>
        <rFont val="Arial"/>
        <family val="2"/>
      </rPr>
      <t>ESCAVACAO MANUAL SOLO 1ªCAT PROF ACI 3M</t>
    </r>
  </si>
  <si>
    <r>
      <rPr>
        <sz val="11"/>
        <rFont val="Arial"/>
        <family val="2"/>
      </rPr>
      <t>ESCAVACAO MANUAL VALA ATE 1M SOLO MOLE</t>
    </r>
  </si>
  <si>
    <r>
      <rPr>
        <sz val="11"/>
        <rFont val="Arial"/>
        <family val="2"/>
      </rPr>
      <t>ESCAVACAO MANUAL DE SOLO TURFOSO</t>
    </r>
  </si>
  <si>
    <r>
      <rPr>
        <sz val="11"/>
        <rFont val="Arial"/>
        <family val="2"/>
      </rPr>
      <t>ESCAVACAO MANUAL SOLO 2ªCAT PROF ATE 3M</t>
    </r>
  </si>
  <si>
    <r>
      <rPr>
        <sz val="11"/>
        <rFont val="Arial"/>
        <family val="2"/>
      </rPr>
      <t>ESCAVACAO MECAN SOLO 1ªCAT PROF ATE 3M</t>
    </r>
  </si>
  <si>
    <r>
      <rPr>
        <sz val="11"/>
        <rFont val="Arial"/>
        <family val="2"/>
      </rPr>
      <t>ESCAVACAO MECAN SOLO 1ªCAT PROF ACI 3M</t>
    </r>
  </si>
  <si>
    <r>
      <rPr>
        <sz val="11"/>
        <rFont val="Arial"/>
        <family val="2"/>
      </rPr>
      <t>ESCAVACAO MECANICA DE MATERIAL TURFOSO</t>
    </r>
  </si>
  <si>
    <r>
      <rPr>
        <sz val="11"/>
        <rFont val="Arial"/>
        <family val="2"/>
      </rPr>
      <t>ESCAVACAO MECAN SOLO 2ªCAT PROF ATE 3M</t>
    </r>
  </si>
  <si>
    <r>
      <rPr>
        <sz val="11"/>
        <rFont val="Arial"/>
        <family val="2"/>
      </rPr>
      <t>ESCAVACAO MECAN SOLO 2ªCAT PROF ACI 3M</t>
    </r>
  </si>
  <si>
    <r>
      <rPr>
        <sz val="11"/>
        <rFont val="Arial"/>
        <family val="2"/>
      </rPr>
      <t>ESCAVACAO CAVA/VALA COM ARGAM EXPANSIVA</t>
    </r>
  </si>
  <si>
    <r>
      <rPr>
        <sz val="11"/>
        <rFont val="Arial"/>
        <family val="2"/>
      </rPr>
      <t>ESC ROCHA MACICO OU AFLORADA C/ ARG EXPA</t>
    </r>
  </si>
  <si>
    <r>
      <rPr>
        <sz val="11"/>
        <rFont val="Arial"/>
        <family val="2"/>
      </rPr>
      <t>ESCAVACAO MEC EM ROCHA S/ USO EXPLOSIVOS</t>
    </r>
  </si>
  <si>
    <r>
      <rPr>
        <sz val="11"/>
        <rFont val="Arial"/>
        <family val="2"/>
      </rPr>
      <t>ESCAVACAO EM CAVA C/ USO EXPLOSIVOS</t>
    </r>
  </si>
  <si>
    <r>
      <rPr>
        <sz val="11"/>
        <rFont val="Arial"/>
        <family val="2"/>
      </rPr>
      <t>ESCAVACAO MEC E REMOCAO DE SOLOS MOLES</t>
    </r>
  </si>
  <si>
    <r>
      <rPr>
        <sz val="11"/>
        <rFont val="Arial"/>
        <family val="2"/>
      </rPr>
      <t>REGULARIZACAO DO FUNDO DE VALA COM AREIA</t>
    </r>
  </si>
  <si>
    <r>
      <rPr>
        <sz val="11"/>
        <rFont val="Arial"/>
        <family val="2"/>
      </rPr>
      <t>REGULARIZACAO DO FUNDO DAS CAVA C/ BRITA</t>
    </r>
  </si>
  <si>
    <r>
      <rPr>
        <sz val="11"/>
        <rFont val="Arial"/>
        <family val="2"/>
      </rPr>
      <t>REGULARIZACAO DO FUNDO VALA</t>
    </r>
  </si>
  <si>
    <r>
      <rPr>
        <sz val="11"/>
        <rFont val="Arial"/>
        <family val="2"/>
      </rPr>
      <t>REATERRO MAN SEM COMPACTACAO CONTROLADA</t>
    </r>
  </si>
  <si>
    <r>
      <rPr>
        <sz val="11"/>
        <rFont val="Arial"/>
        <family val="2"/>
      </rPr>
      <t>REATERRO MEC SEM COMPACTACAO CONTROLADA</t>
    </r>
  </si>
  <si>
    <r>
      <rPr>
        <sz val="11"/>
        <rFont val="Arial"/>
        <family val="2"/>
      </rPr>
      <t>REATERRO COM APILOAMENTO MANUAL</t>
    </r>
  </si>
  <si>
    <r>
      <rPr>
        <sz val="11"/>
        <rFont val="Arial"/>
        <family val="2"/>
      </rPr>
      <t>REATERRO COM COMPACTACAO MECANICA</t>
    </r>
  </si>
  <si>
    <r>
      <rPr>
        <sz val="11"/>
        <rFont val="Arial"/>
        <family val="2"/>
      </rPr>
      <t>REATERRO COM ADENSAMENTO HIDRAULICO</t>
    </r>
  </si>
  <si>
    <r>
      <rPr>
        <sz val="11"/>
        <rFont val="Arial"/>
        <family val="2"/>
      </rPr>
      <t>ATERRO COM AREIA SEM COMPAC CONTROLADA</t>
    </r>
  </si>
  <si>
    <r>
      <rPr>
        <sz val="11"/>
        <rFont val="Arial"/>
        <family val="2"/>
      </rPr>
      <t>ATERRO COM AREIA COM COMPAC MECANICA</t>
    </r>
  </si>
  <si>
    <r>
      <rPr>
        <sz val="11"/>
        <rFont val="Arial"/>
        <family val="2"/>
      </rPr>
      <t>ATERRO COM AREIA COM ADENSAMENTO HIDR</t>
    </r>
  </si>
  <si>
    <r>
      <rPr>
        <sz val="11"/>
        <rFont val="Arial"/>
        <family val="2"/>
      </rPr>
      <t>ATERRO COM ARGILA S/ COMPAC CONTROLADA</t>
    </r>
  </si>
  <si>
    <r>
      <rPr>
        <sz val="11"/>
        <rFont val="Arial"/>
        <family val="2"/>
      </rPr>
      <t>ATERRO COM ARGILA C/ APILOAMENTO MANUAL</t>
    </r>
  </si>
  <si>
    <r>
      <rPr>
        <sz val="11"/>
        <rFont val="Arial"/>
        <family val="2"/>
      </rPr>
      <t>ATERRO COM ARGILA C/ COMPAC MECANICA</t>
    </r>
  </si>
  <si>
    <r>
      <rPr>
        <sz val="11"/>
        <rFont val="Arial"/>
        <family val="2"/>
      </rPr>
      <t>ATERRO COM ARGILA MECANIZADO 100% PN</t>
    </r>
  </si>
  <si>
    <r>
      <rPr>
        <sz val="11"/>
        <rFont val="Arial"/>
        <family val="2"/>
      </rPr>
      <t>CORTE TERRENO NATURAL COM EQUIP MECANICO</t>
    </r>
  </si>
  <si>
    <r>
      <rPr>
        <sz val="11"/>
        <rFont val="Arial"/>
        <family val="2"/>
      </rPr>
      <t>CORTE ATERRO COMPENS INCL COMPAC. 100%PN</t>
    </r>
  </si>
  <si>
    <r>
      <rPr>
        <sz val="11"/>
        <rFont val="Arial"/>
        <family val="2"/>
      </rPr>
      <t>CORTE, CARGA, DESC E ESPALH MAT DIST 1,5</t>
    </r>
  </si>
  <si>
    <r>
      <rPr>
        <sz val="11"/>
        <rFont val="Arial"/>
        <family val="2"/>
      </rPr>
      <t>CORTE E CARGA DE MATERIAL COM EQUIP MECA</t>
    </r>
  </si>
  <si>
    <r>
      <rPr>
        <sz val="11"/>
        <rFont val="Arial"/>
        <family val="2"/>
      </rPr>
      <t>CARGA E DESCARGA QQ TIPO SOLO(BOTA FORA)</t>
    </r>
  </si>
  <si>
    <r>
      <rPr>
        <sz val="11"/>
        <rFont val="Arial"/>
        <family val="2"/>
      </rPr>
      <t>CARGA E DESCARGA DE ROCHA (BOTA FORA)</t>
    </r>
  </si>
  <si>
    <r>
      <rPr>
        <sz val="11"/>
        <rFont val="Arial"/>
        <family val="2"/>
      </rPr>
      <t>CARGA MAN E DESC DE ENTULHO EM CAMINHAO</t>
    </r>
  </si>
  <si>
    <r>
      <rPr>
        <sz val="11"/>
        <rFont val="Arial"/>
        <family val="2"/>
      </rPr>
      <t>TRANSPORTE DE SOLOS PARA BOTA FORA</t>
    </r>
  </si>
  <si>
    <r>
      <rPr>
        <sz val="11"/>
        <rFont val="Arial"/>
        <family val="2"/>
      </rPr>
      <t>MK</t>
    </r>
  </si>
  <si>
    <r>
      <rPr>
        <sz val="11"/>
        <rFont val="Arial"/>
        <family val="2"/>
      </rPr>
      <t>TRANSPORTE DE MATERIAIS PARA ATERRO</t>
    </r>
  </si>
  <si>
    <r>
      <rPr>
        <sz val="11"/>
        <rFont val="Arial"/>
        <family val="2"/>
      </rPr>
      <t>ESPALHAMENTO/REGUL DE MATERIAL ESCAVADO</t>
    </r>
  </si>
  <si>
    <r>
      <rPr>
        <sz val="11"/>
        <rFont val="Arial"/>
        <family val="2"/>
      </rPr>
      <t>DRAGAGEM DE LAGOAS E VALAS</t>
    </r>
  </si>
  <si>
    <r>
      <rPr>
        <sz val="11"/>
        <rFont val="Arial"/>
        <family val="2"/>
      </rPr>
      <t>BOTA-FORA DE MATERIAIS SEM USO CAMINHAO</t>
    </r>
  </si>
  <si>
    <r>
      <rPr>
        <sz val="11"/>
        <rFont val="Arial"/>
        <family val="2"/>
      </rPr>
      <t>COMPAC MEC ATERRO ARGILOGO 100% PN</t>
    </r>
  </si>
  <si>
    <r>
      <rPr>
        <sz val="11"/>
        <rFont val="Arial"/>
        <family val="2"/>
      </rPr>
      <t>GRUPO - S05.010 - ESCORAMENTO / CONTENÇÃO</t>
    </r>
  </si>
  <si>
    <r>
      <rPr>
        <sz val="11"/>
        <rFont val="Arial"/>
        <family val="2"/>
      </rPr>
      <t>ESCORAMENTO METALICO TIPO GAIOLA</t>
    </r>
  </si>
  <si>
    <r>
      <rPr>
        <sz val="11"/>
        <rFont val="Arial"/>
        <family val="2"/>
      </rPr>
      <t>ESCORAMENTO VALAS COM PRANCHA METALICA</t>
    </r>
  </si>
  <si>
    <r>
      <rPr>
        <sz val="11"/>
        <rFont val="Arial"/>
        <family val="2"/>
      </rPr>
      <t>ESCORAMENTO CAVAS COM PRANCHA METALICA</t>
    </r>
  </si>
  <si>
    <r>
      <rPr>
        <sz val="11"/>
        <rFont val="Arial"/>
        <family val="2"/>
      </rPr>
      <t>ENROCAMENTO COM PEDRA DE MAO</t>
    </r>
  </si>
  <si>
    <r>
      <rPr>
        <sz val="11"/>
        <rFont val="Arial"/>
        <family val="2"/>
      </rPr>
      <t>ENSECADEIRA COM SACOS DE AREIA</t>
    </r>
  </si>
  <si>
    <r>
      <rPr>
        <sz val="11"/>
        <rFont val="Arial"/>
        <family val="2"/>
      </rPr>
      <t>ENSECADEIRA SACOS E SOLO LOCAL</t>
    </r>
  </si>
  <si>
    <r>
      <rPr>
        <sz val="11"/>
        <rFont val="Arial"/>
        <family val="2"/>
      </rPr>
      <t>ENSECADEIRA COM PRANCHAS DE MADEIRA</t>
    </r>
  </si>
  <si>
    <r>
      <rPr>
        <sz val="11"/>
        <rFont val="Arial"/>
        <family val="2"/>
      </rPr>
      <t>DAMAS EM SOLO CIMENTO 6:1 (ESTRUTURANTE)</t>
    </r>
  </si>
  <si>
    <r>
      <rPr>
        <sz val="11"/>
        <rFont val="Arial"/>
        <family val="2"/>
      </rPr>
      <t>DAMAS EM SOLO CIMENTO 12:1</t>
    </r>
  </si>
  <si>
    <r>
      <rPr>
        <sz val="11"/>
        <rFont val="Arial"/>
        <family val="2"/>
      </rPr>
      <t>DAMAS CONTENCAO MADEIRA</t>
    </r>
  </si>
  <si>
    <r>
      <rPr>
        <sz val="11"/>
        <rFont val="Arial"/>
        <family val="2"/>
      </rPr>
      <t>MURO DE ARRIMO EM CONCRETO CICLOPICO</t>
    </r>
  </si>
  <si>
    <r>
      <rPr>
        <sz val="11"/>
        <rFont val="Arial"/>
        <family val="2"/>
      </rPr>
      <t>GABIAO TIPO COLCHAO H=30CM MALHA 6X8CM</t>
    </r>
  </si>
  <si>
    <r>
      <rPr>
        <sz val="11"/>
        <rFont val="Arial"/>
        <family val="2"/>
      </rPr>
      <t>GABIAO TIPO CAIXA H=1,00M MALHA 8X10CM</t>
    </r>
  </si>
  <si>
    <r>
      <rPr>
        <sz val="11"/>
        <rFont val="Arial"/>
        <family val="2"/>
      </rPr>
      <t>RIP-RAP EM PLACAS CONCRETO ARMADO E=5CM</t>
    </r>
  </si>
  <si>
    <r>
      <rPr>
        <sz val="11"/>
        <rFont val="Arial"/>
        <family val="2"/>
      </rPr>
      <t>INJECAO DE SOLO-CIMENTO 10:1</t>
    </r>
  </si>
  <si>
    <r>
      <rPr>
        <sz val="11"/>
        <rFont val="Arial"/>
        <family val="2"/>
      </rPr>
      <t>SOLO CIMENTO 1:6 ENSACADO</t>
    </r>
  </si>
  <si>
    <r>
      <rPr>
        <sz val="11"/>
        <rFont val="Arial"/>
        <family val="2"/>
      </rPr>
      <t>GRUPO - S06.010 - ESGOTAMENTO</t>
    </r>
  </si>
  <si>
    <r>
      <rPr>
        <sz val="11"/>
        <rFont val="Arial"/>
        <family val="2"/>
      </rPr>
      <t>ESGOT C/ AUX DE CJ MOTO-BOMBA ATE 10M3/H</t>
    </r>
  </si>
  <si>
    <r>
      <rPr>
        <sz val="11"/>
        <rFont val="Arial"/>
        <family val="2"/>
      </rPr>
      <t>ESGOT C/ AUX DE CJ MOTO-BOMBA ACI 10M3/H</t>
    </r>
  </si>
  <si>
    <r>
      <rPr>
        <sz val="11"/>
        <rFont val="Arial"/>
        <family val="2"/>
      </rPr>
      <t>REBAI LENCOL FREATICO C/ PONT FILTRANTES</t>
    </r>
  </si>
  <si>
    <r>
      <rPr>
        <sz val="11"/>
        <rFont val="Arial"/>
        <family val="2"/>
      </rPr>
      <t>GRUPO - S07.010 - FUNDACOES E ESTRUTURAS</t>
    </r>
  </si>
  <si>
    <r>
      <rPr>
        <sz val="11"/>
        <rFont val="Arial"/>
        <family val="2"/>
      </rPr>
      <t>LASTRO DE AREIA MEDIA LAVADA</t>
    </r>
  </si>
  <si>
    <r>
      <rPr>
        <sz val="11"/>
        <rFont val="Arial"/>
        <family val="2"/>
      </rPr>
      <t>LASTRO DE PO DE PEDRA</t>
    </r>
  </si>
  <si>
    <r>
      <rPr>
        <sz val="11"/>
        <rFont val="Arial"/>
        <family val="2"/>
      </rPr>
      <t>LASTRO DE BRITA "0"</t>
    </r>
  </si>
  <si>
    <r>
      <rPr>
        <sz val="11"/>
        <rFont val="Arial"/>
        <family val="2"/>
      </rPr>
      <t>LASTRO DE BRITA "1"</t>
    </r>
  </si>
  <si>
    <r>
      <rPr>
        <sz val="11"/>
        <rFont val="Arial"/>
        <family val="2"/>
      </rPr>
      <t>LASTRO DE BRITA "2"</t>
    </r>
  </si>
  <si>
    <r>
      <rPr>
        <sz val="11"/>
        <rFont val="Arial"/>
        <family val="2"/>
      </rPr>
      <t>LASTRO DE BRITA 3 A 4</t>
    </r>
  </si>
  <si>
    <r>
      <rPr>
        <sz val="11"/>
        <rFont val="Arial"/>
        <family val="2"/>
      </rPr>
      <t>LASTRO DE PEDRA DE MAO</t>
    </r>
  </si>
  <si>
    <r>
      <rPr>
        <sz val="11"/>
        <rFont val="Arial"/>
        <family val="2"/>
      </rPr>
      <t>TIJOLO CERAMICO PARA LEITO DE SECAGEM</t>
    </r>
  </si>
  <si>
    <r>
      <rPr>
        <sz val="11"/>
        <rFont val="Arial"/>
        <family val="2"/>
      </rPr>
      <t>LASTRO DE CONCRETO MAGRO</t>
    </r>
  </si>
  <si>
    <r>
      <rPr>
        <sz val="11"/>
        <rFont val="Arial"/>
        <family val="2"/>
      </rPr>
      <t>FORMA PLANA METALICA ESCO/DESF/CIMB</t>
    </r>
  </si>
  <si>
    <r>
      <rPr>
        <sz val="11"/>
        <rFont val="Arial"/>
        <family val="2"/>
      </rPr>
      <t>FORMA CURVA METALICA ESCO/DESF/CIMB</t>
    </r>
  </si>
  <si>
    <r>
      <rPr>
        <sz val="11"/>
        <rFont val="Arial"/>
        <family val="2"/>
      </rPr>
      <t>FORMA PLANA DE MADEIRA - PILAR/VIGA/PARE</t>
    </r>
  </si>
  <si>
    <r>
      <rPr>
        <sz val="11"/>
        <rFont val="Arial"/>
        <family val="2"/>
      </rPr>
      <t>FORMA CURVA MADEIRA - PILAR/VIGA/PAREDE</t>
    </r>
  </si>
  <si>
    <r>
      <rPr>
        <sz val="11"/>
        <rFont val="Arial"/>
        <family val="2"/>
      </rPr>
      <t>FORMA PLANA CHAPA 12MM-VIGA/PILAR/PAREDE</t>
    </r>
  </si>
  <si>
    <r>
      <rPr>
        <sz val="11"/>
        <rFont val="Arial"/>
        <family val="2"/>
      </rPr>
      <t>FORMA PLANA CHAPA 12MM-LAJE</t>
    </r>
  </si>
  <si>
    <r>
      <rPr>
        <sz val="11"/>
        <rFont val="Arial"/>
        <family val="2"/>
      </rPr>
      <t>FORMA CURVA CHAPA COMPENSADA PLAST 12MM</t>
    </r>
  </si>
  <si>
    <r>
      <rPr>
        <sz val="11"/>
        <rFont val="Arial"/>
        <family val="2"/>
      </rPr>
      <t>CIMBRAMENTO DE MADEIRA PARA EDIFICACOES</t>
    </r>
  </si>
  <si>
    <r>
      <rPr>
        <sz val="11"/>
        <rFont val="Arial"/>
        <family val="2"/>
      </rPr>
      <t>TAMPONAMENTO DE FURO DE FORMA METALICA</t>
    </r>
  </si>
  <si>
    <r>
      <rPr>
        <sz val="11"/>
        <rFont val="Arial"/>
        <family val="2"/>
      </rPr>
      <t>ARMADURA CA-25</t>
    </r>
  </si>
  <si>
    <r>
      <rPr>
        <sz val="11"/>
        <rFont val="Arial"/>
        <family val="2"/>
      </rPr>
      <t>ARMADURA CA-50</t>
    </r>
  </si>
  <si>
    <r>
      <rPr>
        <sz val="11"/>
        <rFont val="Arial"/>
        <family val="2"/>
      </rPr>
      <t>ARMADURA CA-60</t>
    </r>
  </si>
  <si>
    <r>
      <rPr>
        <sz val="11"/>
        <rFont val="Arial"/>
        <family val="2"/>
      </rPr>
      <t>CONCRETO FCK 100 KG/CM2, VIRADO NA OBRA</t>
    </r>
  </si>
  <si>
    <r>
      <rPr>
        <sz val="11"/>
        <rFont val="Arial"/>
        <family val="2"/>
      </rPr>
      <t>CONCRETO FCK 150 KG/CM2, VIRADO NA OBRA</t>
    </r>
  </si>
  <si>
    <r>
      <rPr>
        <sz val="11"/>
        <rFont val="Arial"/>
        <family val="2"/>
      </rPr>
      <t>CONCRETO FCK 200 KG/CM2, VIRADO NA OBRA</t>
    </r>
  </si>
  <si>
    <r>
      <rPr>
        <sz val="11"/>
        <rFont val="Arial"/>
        <family val="2"/>
      </rPr>
      <t>CONCRETO FCK 250 KG/CM2, VIRADO NA OBRA</t>
    </r>
  </si>
  <si>
    <r>
      <rPr>
        <sz val="11"/>
        <rFont val="Arial"/>
        <family val="2"/>
      </rPr>
      <t>CONCRETO USINADO FCK 150 KG/CM2</t>
    </r>
  </si>
  <si>
    <r>
      <rPr>
        <sz val="11"/>
        <rFont val="Arial"/>
        <family val="2"/>
      </rPr>
      <t>CONCRETO USINADO FCK 200 KG/CM2</t>
    </r>
  </si>
  <si>
    <r>
      <rPr>
        <sz val="11"/>
        <rFont val="Arial"/>
        <family val="2"/>
      </rPr>
      <t>CONCRETO USINADO FCK 250 KG/CM2</t>
    </r>
  </si>
  <si>
    <r>
      <rPr>
        <sz val="11"/>
        <rFont val="Arial"/>
        <family val="2"/>
      </rPr>
      <t>CONCRETO USINADO FCK 300 KG/CM2</t>
    </r>
  </si>
  <si>
    <r>
      <rPr>
        <sz val="11"/>
        <rFont val="Arial"/>
        <family val="2"/>
      </rPr>
      <t>CONCRETO USINADO FCK 350 KG/CM2</t>
    </r>
  </si>
  <si>
    <r>
      <rPr>
        <sz val="11"/>
        <rFont val="Arial"/>
        <family val="2"/>
      </rPr>
      <t>CONCRETO USINADO FCK 400 KG/CM2</t>
    </r>
  </si>
  <si>
    <r>
      <rPr>
        <sz val="11"/>
        <rFont val="Arial"/>
        <family val="2"/>
      </rPr>
      <t>CONCRETO USINADO FCK 200 KG/CM2 BOMBEADO</t>
    </r>
  </si>
  <si>
    <r>
      <rPr>
        <sz val="11"/>
        <rFont val="Arial"/>
        <family val="2"/>
      </rPr>
      <t>CONCRETO USINADO FCK 250 KG/CM2 BOMBEADO</t>
    </r>
  </si>
  <si>
    <r>
      <rPr>
        <sz val="11"/>
        <rFont val="Arial"/>
        <family val="2"/>
      </rPr>
      <t>CONCRETO USINADO FCK 300 KG/CM2 BOMBEADO</t>
    </r>
  </si>
  <si>
    <r>
      <rPr>
        <sz val="11"/>
        <rFont val="Arial"/>
        <family val="2"/>
      </rPr>
      <t>CONCRETO USINADO FCK 350 KG/CM2 BOMBEADO</t>
    </r>
  </si>
  <si>
    <r>
      <rPr>
        <sz val="11"/>
        <rFont val="Arial"/>
        <family val="2"/>
      </rPr>
      <t>CONCRETO USINADO FCK 400 KG/CM2 BOMBEADO</t>
    </r>
  </si>
  <si>
    <r>
      <rPr>
        <sz val="11"/>
        <rFont val="Arial"/>
        <family val="2"/>
      </rPr>
      <t>CONCRETO  CICLOPICO</t>
    </r>
  </si>
  <si>
    <r>
      <rPr>
        <sz val="11"/>
        <rFont val="Arial"/>
        <family val="2"/>
      </rPr>
      <t>LAJE PRE-MOLDADA PARA FORRO SIMPLES</t>
    </r>
  </si>
  <si>
    <r>
      <rPr>
        <sz val="11"/>
        <rFont val="Arial"/>
        <family val="2"/>
      </rPr>
      <t>LAJE PRE-MOLDADA SOBRECARGA 300KG/M2</t>
    </r>
  </si>
  <si>
    <r>
      <rPr>
        <sz val="11"/>
        <rFont val="Arial"/>
        <family val="2"/>
      </rPr>
      <t>CRAVACAO DE ESTACAS COM TRILHO TR-57</t>
    </r>
  </si>
  <si>
    <r>
      <rPr>
        <sz val="11"/>
        <rFont val="Arial"/>
        <family val="2"/>
      </rPr>
      <t>CRAVACAO DE ESTACAS COM TRILHO TR-68</t>
    </r>
  </si>
  <si>
    <r>
      <rPr>
        <sz val="11"/>
        <rFont val="Arial"/>
        <family val="2"/>
      </rPr>
      <t>CRAVACAO DE ESTACA CONC DN 180MM 35 TON</t>
    </r>
  </si>
  <si>
    <r>
      <rPr>
        <sz val="11"/>
        <rFont val="Arial"/>
        <family val="2"/>
      </rPr>
      <t>CRAVACAO DE ESTACA CONC DN 230MM 55 TON</t>
    </r>
  </si>
  <si>
    <r>
      <rPr>
        <sz val="11"/>
        <rFont val="Arial"/>
        <family val="2"/>
      </rPr>
      <t>CRAVACAO ESTACA EUCALIPTO TRATADO 0,15M</t>
    </r>
  </si>
  <si>
    <r>
      <rPr>
        <sz val="11"/>
        <rFont val="Arial"/>
        <family val="2"/>
      </rPr>
      <t>CRAV ESTACA PERFIL "I" BITOLA W 150X13</t>
    </r>
  </si>
  <si>
    <r>
      <rPr>
        <sz val="11"/>
        <rFont val="Arial"/>
        <family val="2"/>
      </rPr>
      <t>CRAV ESTACA PERFIL "I" BITOLA W 200X35,9</t>
    </r>
  </si>
  <si>
    <r>
      <rPr>
        <sz val="11"/>
        <rFont val="Arial"/>
        <family val="2"/>
      </rPr>
      <t>CRAV ESTACA PERFIL "I" BITOLA W 200X46,1</t>
    </r>
  </si>
  <si>
    <r>
      <rPr>
        <sz val="11"/>
        <rFont val="Arial"/>
        <family val="2"/>
      </rPr>
      <t>PILAR 40X20CM REDE DN150 A 250-RIO</t>
    </r>
  </si>
  <si>
    <r>
      <rPr>
        <sz val="11"/>
        <rFont val="Arial"/>
        <family val="2"/>
      </rPr>
      <t>PILAR 60X20CM REDE DN300 A 400-RIO</t>
    </r>
  </si>
  <si>
    <r>
      <rPr>
        <sz val="11"/>
        <rFont val="Arial"/>
        <family val="2"/>
      </rPr>
      <t>PILAR 40X15CM REDE DN150 A 250-CORREGO</t>
    </r>
  </si>
  <si>
    <r>
      <rPr>
        <sz val="11"/>
        <rFont val="Arial"/>
        <family val="2"/>
      </rPr>
      <t>PILAR 60X15CM REDE DN300 A 400-CORREGO</t>
    </r>
  </si>
  <si>
    <r>
      <rPr>
        <sz val="11"/>
        <rFont val="Arial"/>
        <family val="2"/>
      </rPr>
      <t>BASE 80X60X40CM REDE DN150 A 400-RIO</t>
    </r>
  </si>
  <si>
    <r>
      <rPr>
        <sz val="11"/>
        <rFont val="Arial"/>
        <family val="2"/>
      </rPr>
      <t>BASE 60X60X30CM REDE DN150 A 250-CORREGO</t>
    </r>
  </si>
  <si>
    <r>
      <rPr>
        <sz val="11"/>
        <rFont val="Arial"/>
        <family val="2"/>
      </rPr>
      <t>BASE 80X60X30CM REDE DN300 A 400-CORREGO</t>
    </r>
  </si>
  <si>
    <r>
      <rPr>
        <sz val="11"/>
        <rFont val="Arial"/>
        <family val="2"/>
      </rPr>
      <t>PLACAS DE CONCRETO</t>
    </r>
  </si>
  <si>
    <r>
      <rPr>
        <sz val="11"/>
        <rFont val="Arial"/>
        <family val="2"/>
      </rPr>
      <t>GRUPO - S08.010 - DISPOSITIVOS ESPECIAIS - CAIXAS E POÇOS DE VISITA</t>
    </r>
  </si>
  <si>
    <r>
      <rPr>
        <sz val="11"/>
        <rFont val="Arial"/>
        <family val="2"/>
      </rPr>
      <t>PV-ANEL CONCR DN 600 PROF ATE 1,25M</t>
    </r>
  </si>
  <si>
    <r>
      <rPr>
        <sz val="11"/>
        <rFont val="Arial"/>
        <family val="2"/>
      </rPr>
      <t>PV-ANEL CONCR DN 1000 PROF DE1,26A1,75M</t>
    </r>
  </si>
  <si>
    <r>
      <rPr>
        <sz val="11"/>
        <rFont val="Arial"/>
        <family val="2"/>
      </rPr>
      <t>PV-ANEL CONCR DN 1000 PROF DE1,76A2,25M</t>
    </r>
  </si>
  <si>
    <r>
      <rPr>
        <sz val="11"/>
        <rFont val="Arial"/>
        <family val="2"/>
      </rPr>
      <t>PV-ANEL CONCR DN 1000 PROF DE2,26A2,75M</t>
    </r>
  </si>
  <si>
    <r>
      <rPr>
        <sz val="11"/>
        <rFont val="Arial"/>
        <family val="2"/>
      </rPr>
      <t>PV-ANEL CONCR DN 1200 PROF DE2,76A3,25M</t>
    </r>
  </si>
  <si>
    <r>
      <rPr>
        <sz val="11"/>
        <rFont val="Arial"/>
        <family val="2"/>
      </rPr>
      <t>PV-ANEL CONCR DN 1200 PROF DE3,26A3,75M</t>
    </r>
  </si>
  <si>
    <r>
      <rPr>
        <sz val="11"/>
        <rFont val="Arial"/>
        <family val="2"/>
      </rPr>
      <t>PV-ANEL CONCR DN 1200 PROF DE3,76A4,25M</t>
    </r>
  </si>
  <si>
    <r>
      <rPr>
        <sz val="11"/>
        <rFont val="Arial"/>
        <family val="2"/>
      </rPr>
      <t>PV-ANEL CONCR DN 1200 PROF DE4,26A4,75M</t>
    </r>
  </si>
  <si>
    <r>
      <rPr>
        <sz val="11"/>
        <rFont val="Arial"/>
        <family val="2"/>
      </rPr>
      <t>PV-ANEL CONCR DN 1200 PROF DE4,76A5,25M</t>
    </r>
  </si>
  <si>
    <r>
      <rPr>
        <sz val="11"/>
        <rFont val="Arial"/>
        <family val="2"/>
      </rPr>
      <t>PV-ANEL CONCR DN 1200 PROF DE5,26A5,75M</t>
    </r>
  </si>
  <si>
    <r>
      <rPr>
        <sz val="11"/>
        <rFont val="Arial"/>
        <family val="2"/>
      </rPr>
      <t>PV-ANEL CONCR DN 1200 PROF DE5,76A6,25M</t>
    </r>
  </si>
  <si>
    <r>
      <rPr>
        <sz val="11"/>
        <rFont val="Arial"/>
        <family val="2"/>
      </rPr>
      <t>PV DN600 BEIRA RIO PROF ATE 1,25M-ENTER</t>
    </r>
  </si>
  <si>
    <r>
      <rPr>
        <sz val="11"/>
        <rFont val="Arial"/>
        <family val="2"/>
      </rPr>
      <t>PV DN600 BEIRA RIO PROF 1,26A1,75M-ENTER</t>
    </r>
  </si>
  <si>
    <r>
      <rPr>
        <sz val="11"/>
        <rFont val="Arial"/>
        <family val="2"/>
      </rPr>
      <t>PV DN600 BEIRA RIO PROF 1,76A2,25M-ENTER</t>
    </r>
  </si>
  <si>
    <r>
      <rPr>
        <sz val="11"/>
        <rFont val="Arial"/>
        <family val="2"/>
      </rPr>
      <t>PV DN600 BEIRA RIO PROF 2,26A2,75M-ENTER</t>
    </r>
  </si>
  <si>
    <r>
      <rPr>
        <sz val="11"/>
        <rFont val="Arial"/>
        <family val="2"/>
      </rPr>
      <t>PV DN800 BEIRA RIO PROF ATE 1,25M-ENTER</t>
    </r>
  </si>
  <si>
    <r>
      <rPr>
        <sz val="11"/>
        <rFont val="Arial"/>
        <family val="2"/>
      </rPr>
      <t>PV DN800 BEIRA RIO PROF 1,26A1,75M-ENTER</t>
    </r>
  </si>
  <si>
    <r>
      <rPr>
        <sz val="11"/>
        <rFont val="Arial"/>
        <family val="2"/>
      </rPr>
      <t>PV DN800 BEIRA RIO PROF 1,76A2,25M-ENTER</t>
    </r>
  </si>
  <si>
    <r>
      <rPr>
        <sz val="11"/>
        <rFont val="Arial"/>
        <family val="2"/>
      </rPr>
      <t>PV DN800 BEIRA RIO PROF 2,26A2,75M-ENTER</t>
    </r>
  </si>
  <si>
    <r>
      <rPr>
        <sz val="11"/>
        <rFont val="Arial"/>
        <family val="2"/>
      </rPr>
      <t>PV DN800 BEIRA RIO PROF 2,76A3,25M-ENTER</t>
    </r>
  </si>
  <si>
    <r>
      <rPr>
        <sz val="11"/>
        <rFont val="Arial"/>
        <family val="2"/>
      </rPr>
      <t>PV DN800 BEIRA RIO PROF 3,26A3,75M-ENTER</t>
    </r>
  </si>
  <si>
    <r>
      <rPr>
        <sz val="11"/>
        <rFont val="Arial"/>
        <family val="2"/>
      </rPr>
      <t>PV DN600 BEIRA RIO PROF ATE 1,25M-AEREO</t>
    </r>
  </si>
  <si>
    <r>
      <rPr>
        <sz val="11"/>
        <rFont val="Arial"/>
        <family val="2"/>
      </rPr>
      <t>PV DN600 BEIRA RIO PROF 1,26A1,75M-AEREO</t>
    </r>
  </si>
  <si>
    <r>
      <rPr>
        <sz val="11"/>
        <rFont val="Arial"/>
        <family val="2"/>
      </rPr>
      <t>PV DN800 BEIRA RIO PROF ATE 1,25M-AEREO</t>
    </r>
  </si>
  <si>
    <r>
      <rPr>
        <sz val="11"/>
        <rFont val="Arial"/>
        <family val="2"/>
      </rPr>
      <t>PV DN800 BEIRA RIO PROF 1,26A1,75M-AEREO</t>
    </r>
  </si>
  <si>
    <r>
      <rPr>
        <sz val="11"/>
        <rFont val="Arial"/>
        <family val="2"/>
      </rPr>
      <t>PV DN800 BEIRA RIO PROF 1,76A2,25M-AEREO</t>
    </r>
  </si>
  <si>
    <r>
      <rPr>
        <sz val="11"/>
        <rFont val="Arial"/>
        <family val="2"/>
      </rPr>
      <t>PV POLIET DN 800 PROF ATE 1,25M</t>
    </r>
  </si>
  <si>
    <r>
      <rPr>
        <sz val="11"/>
        <rFont val="Arial"/>
        <family val="2"/>
      </rPr>
      <t>PV POLIET DN 800 PROF DE 1,26 A 1,75M</t>
    </r>
  </si>
  <si>
    <r>
      <rPr>
        <sz val="11"/>
        <rFont val="Arial"/>
        <family val="2"/>
      </rPr>
      <t>PV POLIET DN 800 PROF DE 1,76 A 2,25M</t>
    </r>
  </si>
  <si>
    <r>
      <rPr>
        <sz val="11"/>
        <rFont val="Arial"/>
        <family val="2"/>
      </rPr>
      <t>PV POLIET DN 1000 PROF DE 2,26 A 2,75M</t>
    </r>
  </si>
  <si>
    <r>
      <rPr>
        <sz val="11"/>
        <rFont val="Arial"/>
        <family val="2"/>
      </rPr>
      <t>PV POLIET DN 1000 PROF DE 2,76 A 3,25M</t>
    </r>
  </si>
  <si>
    <r>
      <rPr>
        <sz val="11"/>
        <rFont val="Arial"/>
        <family val="2"/>
      </rPr>
      <t>PV POLIET DN 1000 PROF DE 3,26 A 3,75M</t>
    </r>
  </si>
  <si>
    <r>
      <rPr>
        <sz val="11"/>
        <rFont val="Arial"/>
        <family val="2"/>
      </rPr>
      <t>PV POLIET DN 1000 PROF DE 3,76 A 4,25M</t>
    </r>
  </si>
  <si>
    <r>
      <rPr>
        <sz val="11"/>
        <rFont val="Arial"/>
        <family val="2"/>
      </rPr>
      <t>GRUPO - S09.010 - FECHAMENTO</t>
    </r>
  </si>
  <si>
    <r>
      <rPr>
        <sz val="11"/>
        <rFont val="Arial"/>
        <family val="2"/>
      </rPr>
      <t>ALVENARIA DE TIJOLO MACICO, E=10CM</t>
    </r>
  </si>
  <si>
    <r>
      <rPr>
        <sz val="11"/>
        <rFont val="Arial"/>
        <family val="2"/>
      </rPr>
      <t>ALVENARIA DE TIJOLO MACICO, E=20CM</t>
    </r>
  </si>
  <si>
    <r>
      <rPr>
        <sz val="11"/>
        <rFont val="Arial"/>
        <family val="2"/>
      </rPr>
      <t>ALVENARIA DE LAJOTA FURADA E=10CM</t>
    </r>
  </si>
  <si>
    <r>
      <rPr>
        <sz val="11"/>
        <rFont val="Arial"/>
        <family val="2"/>
      </rPr>
      <t>ALVENARIA DE LAJOTA FURADA E=20CM</t>
    </r>
  </si>
  <si>
    <r>
      <rPr>
        <sz val="11"/>
        <rFont val="Arial"/>
        <family val="2"/>
      </rPr>
      <t>ALVENARIA BLOCO CONCRETO E=9CM</t>
    </r>
  </si>
  <si>
    <r>
      <rPr>
        <sz val="11"/>
        <rFont val="Arial"/>
        <family val="2"/>
      </rPr>
      <t>ALVENARIA BLOCO CONCRETO E=14CM</t>
    </r>
  </si>
  <si>
    <r>
      <rPr>
        <sz val="11"/>
        <rFont val="Arial"/>
        <family val="2"/>
      </rPr>
      <t>ALVENARIA BLOCO CONCRETO E=19CM</t>
    </r>
  </si>
  <si>
    <r>
      <rPr>
        <sz val="11"/>
        <rFont val="Arial"/>
        <family val="2"/>
      </rPr>
      <t>ALVENARIA BLOCO CONCRETO E=9CM APARENTE</t>
    </r>
  </si>
  <si>
    <r>
      <rPr>
        <sz val="11"/>
        <rFont val="Arial"/>
        <family val="2"/>
      </rPr>
      <t>ALVENARIA BLOCO CONCRETO E=14CM APARENTE</t>
    </r>
  </si>
  <si>
    <r>
      <rPr>
        <sz val="11"/>
        <rFont val="Arial"/>
        <family val="2"/>
      </rPr>
      <t>ALVENARIA BLOCO CONCRETO E=19CM APARENTE</t>
    </r>
  </si>
  <si>
    <r>
      <rPr>
        <sz val="11"/>
        <rFont val="Arial"/>
        <family val="2"/>
      </rPr>
      <t>ALVENARIA BLOCO CONCR E=14CM ESTRUTURAL</t>
    </r>
  </si>
  <si>
    <r>
      <rPr>
        <sz val="11"/>
        <rFont val="Arial"/>
        <family val="2"/>
      </rPr>
      <t>ALVENARIA BLOCO CONCR E=19CM ESTRUTURAL</t>
    </r>
  </si>
  <si>
    <r>
      <rPr>
        <sz val="11"/>
        <rFont val="Arial"/>
        <family val="2"/>
      </rPr>
      <t>ALVENARIA BLOCO CONCR E=14CM ESTRUT/APAR</t>
    </r>
  </si>
  <si>
    <r>
      <rPr>
        <sz val="11"/>
        <rFont val="Arial"/>
        <family val="2"/>
      </rPr>
      <t>ALVENARIA BLOCO CONCR E=19CM ESTRUT/APAR</t>
    </r>
  </si>
  <si>
    <r>
      <rPr>
        <sz val="11"/>
        <rFont val="Arial"/>
        <family val="2"/>
      </rPr>
      <t>ALVEN BL CONCR "U" E=15CM ARM/CONC/AMAR</t>
    </r>
  </si>
  <si>
    <r>
      <rPr>
        <sz val="11"/>
        <rFont val="Arial"/>
        <family val="2"/>
      </rPr>
      <t>ALVEN BL CONCR "U" E=20CM ARM/CONC/AMAR</t>
    </r>
  </si>
  <si>
    <r>
      <rPr>
        <sz val="11"/>
        <rFont val="Arial"/>
        <family val="2"/>
      </rPr>
      <t>ALVENARIA ELEMENTO VAZADO CERAMICO E=7CM</t>
    </r>
  </si>
  <si>
    <r>
      <rPr>
        <sz val="11"/>
        <rFont val="Arial"/>
        <family val="2"/>
      </rPr>
      <t>ALVENARIA ELEMENTO VAZADO CONCR E=10CM</t>
    </r>
  </si>
  <si>
    <r>
      <rPr>
        <sz val="11"/>
        <rFont val="Arial"/>
        <family val="2"/>
      </rPr>
      <t>ALVENARIA DE PEDRA</t>
    </r>
  </si>
  <si>
    <r>
      <rPr>
        <sz val="11"/>
        <rFont val="Arial"/>
        <family val="2"/>
      </rPr>
      <t>GUARDA CORPO PRFV 2"X2" PADRAO A2.3</t>
    </r>
  </si>
  <si>
    <r>
      <rPr>
        <sz val="11"/>
        <rFont val="Arial"/>
        <family val="2"/>
      </rPr>
      <t>GUARDA-CORPO GALV 1.1/2" PAD A2.2 S/TEL</t>
    </r>
  </si>
  <si>
    <r>
      <rPr>
        <sz val="11"/>
        <rFont val="Arial"/>
        <family val="2"/>
      </rPr>
      <t>GUARDA-CORPO GALV 1.1/2" PAD A2.2 C/TEL</t>
    </r>
  </si>
  <si>
    <r>
      <rPr>
        <sz val="11"/>
        <rFont val="Arial"/>
        <family val="2"/>
      </rPr>
      <t>CORRIMAO PRFV 2"X2" PADRAO A2.3</t>
    </r>
  </si>
  <si>
    <r>
      <rPr>
        <sz val="11"/>
        <rFont val="Arial"/>
        <family val="2"/>
      </rPr>
      <t>CORRIMAO ACO GALV. 1.1/2", PAD A2.4</t>
    </r>
  </si>
  <si>
    <r>
      <rPr>
        <sz val="11"/>
        <rFont val="Arial"/>
        <family val="2"/>
      </rPr>
      <t>FORRO EM GESSO LISO</t>
    </r>
  </si>
  <si>
    <r>
      <rPr>
        <sz val="11"/>
        <rFont val="Arial"/>
        <family val="2"/>
      </rPr>
      <t>FORRO EM REGUAS DE PVC</t>
    </r>
  </si>
  <si>
    <r>
      <rPr>
        <sz val="11"/>
        <rFont val="Arial"/>
        <family val="2"/>
      </rPr>
      <t>LINHA DE SOMBRA PARA FORRO DE GESSO</t>
    </r>
  </si>
  <si>
    <r>
      <rPr>
        <sz val="11"/>
        <rFont val="Arial"/>
        <family val="2"/>
      </rPr>
      <t>GRUPO - S10.010 - PISOS E REVESTIMENTOS</t>
    </r>
  </si>
  <si>
    <r>
      <rPr>
        <sz val="11"/>
        <rFont val="Arial"/>
        <family val="2"/>
      </rPr>
      <t>PISO CERAMICO PEI-5 TIPO "A"</t>
    </r>
  </si>
  <si>
    <r>
      <rPr>
        <sz val="11"/>
        <rFont val="Arial"/>
        <family val="2"/>
      </rPr>
      <t>REVESTIMENTO CERAMICO PEI-3 TIPO "A"</t>
    </r>
  </si>
  <si>
    <r>
      <rPr>
        <sz val="11"/>
        <rFont val="Arial"/>
        <family val="2"/>
      </rPr>
      <t>PISO LADRILHO HIDRAULICO 20X20CM</t>
    </r>
  </si>
  <si>
    <r>
      <rPr>
        <sz val="11"/>
        <rFont val="Arial"/>
        <family val="2"/>
      </rPr>
      <t>PLACAS CONCR. ARMADO E=8,0CM 50X50CM-VIA</t>
    </r>
  </si>
  <si>
    <r>
      <rPr>
        <sz val="11"/>
        <rFont val="Arial"/>
        <family val="2"/>
      </rPr>
      <t>PLACAS CONCR ARMADO E=4,0CM 40X40CM-JARD</t>
    </r>
  </si>
  <si>
    <r>
      <rPr>
        <sz val="11"/>
        <rFont val="Arial"/>
        <family val="2"/>
      </rPr>
      <t>PISO ALTA RESIST C/ JUNTA E AGREGADO 8MM</t>
    </r>
  </si>
  <si>
    <r>
      <rPr>
        <sz val="11"/>
        <rFont val="Arial"/>
        <family val="2"/>
      </rPr>
      <t>PISO CIMENTADO E=2,0CM SOB/ LASTRO 8,0CM</t>
    </r>
  </si>
  <si>
    <r>
      <rPr>
        <sz val="11"/>
        <rFont val="Arial"/>
        <family val="2"/>
      </rPr>
      <t>RODAPE CERAMICO PEI-5 TIPO "A"</t>
    </r>
  </si>
  <si>
    <r>
      <rPr>
        <sz val="11"/>
        <rFont val="Arial"/>
        <family val="2"/>
      </rPr>
      <t>RODAPE DE MADEIRA MACICA H=7,0CM</t>
    </r>
  </si>
  <si>
    <r>
      <rPr>
        <sz val="11"/>
        <rFont val="Arial"/>
        <family val="2"/>
      </rPr>
      <t>SOLEIRA, RODAPE E PEITORIL GRANITO E=2CM</t>
    </r>
  </si>
  <si>
    <r>
      <rPr>
        <sz val="11"/>
        <rFont val="Arial"/>
        <family val="2"/>
      </rPr>
      <t>REGUL BASE DE PISO C/ ARGAM 1:3, E=3CM</t>
    </r>
  </si>
  <si>
    <r>
      <rPr>
        <sz val="11"/>
        <rFont val="Arial"/>
        <family val="2"/>
      </rPr>
      <t>EMBOCO ARGAMASSA CIMENTO/CAL/AREIA 1:2:9</t>
    </r>
  </si>
  <si>
    <r>
      <rPr>
        <sz val="11"/>
        <rFont val="Arial"/>
        <family val="2"/>
      </rPr>
      <t>REBOCO COMUM ARGAMASSA CIMENTO/AREIA 1:3</t>
    </r>
  </si>
  <si>
    <r>
      <rPr>
        <sz val="11"/>
        <rFont val="Arial"/>
        <family val="2"/>
      </rPr>
      <t>REBOCO PAULISTA ARGAM CIMENTO/AREIA 1:3</t>
    </r>
  </si>
  <si>
    <r>
      <rPr>
        <sz val="11"/>
        <rFont val="Arial"/>
        <family val="2"/>
      </rPr>
      <t>REBOCO PAULISTA TETO/PLATIB TRAÇO 1:2:9</t>
    </r>
  </si>
  <si>
    <r>
      <rPr>
        <sz val="11"/>
        <rFont val="Arial"/>
        <family val="2"/>
      </rPr>
      <t>CALAFETO ARGAMASSA CIMENTO/AREIA 1:3</t>
    </r>
  </si>
  <si>
    <r>
      <rPr>
        <sz val="11"/>
        <rFont val="Arial"/>
        <family val="2"/>
      </rPr>
      <t>CHAPISCO INT/EXT ARGAM CIMENTO/AREIA 1:3</t>
    </r>
  </si>
  <si>
    <r>
      <rPr>
        <sz val="11"/>
        <rFont val="Arial"/>
        <family val="2"/>
      </rPr>
      <t>CHAPISCO TETO/PLATIB ARG CIMEN/AREIA 1:3</t>
    </r>
  </si>
  <si>
    <r>
      <rPr>
        <sz val="11"/>
        <rFont val="Arial"/>
        <family val="2"/>
      </rPr>
      <t>CHAPISCO ACABAM ARGAM CIMENTO/AREIA 1:3</t>
    </r>
  </si>
  <si>
    <r>
      <rPr>
        <sz val="11"/>
        <rFont val="Arial"/>
        <family val="2"/>
      </rPr>
      <t>EMASSAMENTO ESQUADRIAS MADEIRA 2 DEMAOS</t>
    </r>
  </si>
  <si>
    <r>
      <rPr>
        <sz val="11"/>
        <rFont val="Arial"/>
        <family val="2"/>
      </rPr>
      <t>EMASSAM PAREDE/TETO MASSA PVA 2 DEMAOS</t>
    </r>
  </si>
  <si>
    <r>
      <rPr>
        <sz val="11"/>
        <rFont val="Arial"/>
        <family val="2"/>
      </rPr>
      <t>EMASSAM PAREDE/TETO MASSA ACRIL 2 DEMAOS</t>
    </r>
  </si>
  <si>
    <r>
      <rPr>
        <sz val="11"/>
        <rFont val="Arial"/>
        <family val="2"/>
      </rPr>
      <t>PINTURA CAL PAREDE EXT/MEIO FIO 1 DEMAO</t>
    </r>
  </si>
  <si>
    <r>
      <rPr>
        <sz val="11"/>
        <rFont val="Arial"/>
        <family val="2"/>
      </rPr>
      <t>PINTURA PVA LATEX  PAREDE/TETO 2 DEMAOS</t>
    </r>
  </si>
  <si>
    <r>
      <rPr>
        <sz val="11"/>
        <rFont val="Arial"/>
        <family val="2"/>
      </rPr>
      <t>PINTURA PVA LATEX  PAREDE/TETO 3 DEMAOS</t>
    </r>
  </si>
  <si>
    <r>
      <rPr>
        <sz val="11"/>
        <rFont val="Arial"/>
        <family val="2"/>
      </rPr>
      <t>PINTURA ACRILICA SOBRE CHAPISCO 2 DEMAOS</t>
    </r>
  </si>
  <si>
    <r>
      <rPr>
        <sz val="11"/>
        <rFont val="Arial"/>
        <family val="2"/>
      </rPr>
      <t>PINTURA LATEX SOBRE CHAPISCO 2 DEMAOS</t>
    </r>
  </si>
  <si>
    <r>
      <rPr>
        <sz val="11"/>
        <rFont val="Arial"/>
        <family val="2"/>
      </rPr>
      <t>PINTURA TEXTURA ACRILICA FINA</t>
    </r>
  </si>
  <si>
    <r>
      <rPr>
        <sz val="11"/>
        <rFont val="Arial"/>
        <family val="2"/>
      </rPr>
      <t>PINTURA TEXTURA ACRILICA GROSSA</t>
    </r>
  </si>
  <si>
    <r>
      <rPr>
        <sz val="11"/>
        <rFont val="Arial"/>
        <family val="2"/>
      </rPr>
      <t>PINTURA ESMALTE SINTETICO ACO 2 DEMAOS</t>
    </r>
  </si>
  <si>
    <r>
      <rPr>
        <sz val="11"/>
        <rFont val="Arial"/>
        <family val="2"/>
      </rPr>
      <t>PINTURA ESMALTE SINTET TUBUL 2 DEMAOS</t>
    </r>
  </si>
  <si>
    <r>
      <rPr>
        <sz val="11"/>
        <rFont val="Arial"/>
        <family val="2"/>
      </rPr>
      <t>PINT ESMALTE SINT PAREDE/TETO 2 DEMAOS</t>
    </r>
  </si>
  <si>
    <r>
      <rPr>
        <sz val="11"/>
        <rFont val="Arial"/>
        <family val="2"/>
      </rPr>
      <t>PINT ESMALTE SINT PAREDE/TETO 3 DEMAOS</t>
    </r>
  </si>
  <si>
    <r>
      <rPr>
        <sz val="11"/>
        <rFont val="Arial"/>
        <family val="2"/>
      </rPr>
      <t>PINTURA ESMALTE SINTET MADEIRA 2 DEMAOS</t>
    </r>
  </si>
  <si>
    <r>
      <rPr>
        <sz val="11"/>
        <rFont val="Arial"/>
        <family val="2"/>
      </rPr>
      <t>PINTURA ACRILICA PAREDE/TETO 2 DEMAOS</t>
    </r>
  </si>
  <si>
    <r>
      <rPr>
        <sz val="11"/>
        <rFont val="Arial"/>
        <family val="2"/>
      </rPr>
      <t>PINTURA ACRILICA PAREDE/TETO 3 DEMAOS</t>
    </r>
  </si>
  <si>
    <r>
      <rPr>
        <sz val="11"/>
        <rFont val="Arial"/>
        <family val="2"/>
      </rPr>
      <t>PINTURA EM VERNIZ ACRILICO 2 DEMAOS</t>
    </r>
  </si>
  <si>
    <r>
      <rPr>
        <sz val="11"/>
        <rFont val="Arial"/>
        <family val="2"/>
      </rPr>
      <t>PINTURA EPOXI PAREDES 2 DEMAOS</t>
    </r>
  </si>
  <si>
    <r>
      <rPr>
        <sz val="11"/>
        <rFont val="Arial"/>
        <family val="2"/>
      </rPr>
      <t>PINT ANTICORROSIVA ZARCAO FERRO 2 DEMAOS</t>
    </r>
  </si>
  <si>
    <r>
      <rPr>
        <sz val="11"/>
        <rFont val="Arial"/>
        <family val="2"/>
      </rPr>
      <t>PINTURA ACRILICA PARA PISO 2 DEMAOS</t>
    </r>
  </si>
  <si>
    <r>
      <rPr>
        <sz val="11"/>
        <rFont val="Arial"/>
        <family val="2"/>
      </rPr>
      <t>PINTURA COM NATA DE CIMENTO</t>
    </r>
  </si>
  <si>
    <r>
      <rPr>
        <sz val="11"/>
        <rFont val="Arial"/>
        <family val="2"/>
      </rPr>
      <t>BANCADA DE APOIO GRANITO CINZA E=2,0CM</t>
    </r>
  </si>
  <si>
    <r>
      <rPr>
        <sz val="11"/>
        <rFont val="Arial"/>
        <family val="2"/>
      </rPr>
      <t>SELADOR ACRILICO PAREDE/TETO</t>
    </r>
  </si>
  <si>
    <r>
      <rPr>
        <sz val="11"/>
        <rFont val="Arial"/>
        <family val="2"/>
      </rPr>
      <t>POLIURETANO ACRIL ESTR METAL DUAS DEMAOS</t>
    </r>
  </si>
  <si>
    <r>
      <rPr>
        <sz val="11"/>
        <rFont val="Arial"/>
        <family val="2"/>
      </rPr>
      <t>REBOCO IMPERME C/ ARGAMASSA TIXOTROPICA</t>
    </r>
  </si>
  <si>
    <r>
      <rPr>
        <sz val="11"/>
        <rFont val="Arial"/>
        <family val="2"/>
      </rPr>
      <t>PINTURA EM VERNIZ REDUTOR EPOXI 2 DEMAOS</t>
    </r>
  </si>
  <si>
    <r>
      <rPr>
        <sz val="11"/>
        <rFont val="Arial"/>
        <family val="2"/>
      </rPr>
      <t>GRUPO - S11.010 - IMPERMEABILIZAÇÃO</t>
    </r>
  </si>
  <si>
    <r>
      <rPr>
        <sz val="11"/>
        <rFont val="Arial"/>
        <family val="2"/>
      </rPr>
      <t>ADITIVO IMPERMEABILIZANTE SIKA 1 OU SIMI</t>
    </r>
  </si>
  <si>
    <r>
      <rPr>
        <sz val="11"/>
        <rFont val="Arial"/>
        <family val="2"/>
      </rPr>
      <t>ADIT ACELER PEGA/ENDURECIM SIKA 3 OU SIM</t>
    </r>
  </si>
  <si>
    <r>
      <rPr>
        <sz val="11"/>
        <rFont val="Arial"/>
        <family val="2"/>
      </rPr>
      <t>ADESIVO BASE POLIMERO SIKAFIX OU SIMILAR</t>
    </r>
  </si>
  <si>
    <r>
      <rPr>
        <sz val="11"/>
        <rFont val="Arial"/>
        <family val="2"/>
      </rPr>
      <t>ARGAMASSA FLUIDA SIKAGROUT250 OU SIMILAR</t>
    </r>
  </si>
  <si>
    <r>
      <rPr>
        <sz val="11"/>
        <rFont val="Arial"/>
        <family val="2"/>
      </rPr>
      <t>SIKA TOP 108 OU SIMILAR 2 DEMAOS</t>
    </r>
  </si>
  <si>
    <r>
      <rPr>
        <sz val="11"/>
        <rFont val="Arial"/>
        <family val="2"/>
      </rPr>
      <t>IGOLFLEX OU SIMILAR 2 DEMAOS</t>
    </r>
  </si>
  <si>
    <r>
      <rPr>
        <sz val="11"/>
        <rFont val="Arial"/>
        <family val="2"/>
      </rPr>
      <t>IGOLFLEX OU SIMILAR 3 DEMAOS</t>
    </r>
  </si>
  <si>
    <r>
      <rPr>
        <sz val="11"/>
        <rFont val="Arial"/>
        <family val="2"/>
      </rPr>
      <t>IGOLFLEX BRANCO OU SIMILAR 2 DEMAOS</t>
    </r>
  </si>
  <si>
    <r>
      <rPr>
        <sz val="11"/>
        <rFont val="Arial"/>
        <family val="2"/>
      </rPr>
      <t>IGOLFLEX BRANCO OU SIMILAR 3 DEMAOS</t>
    </r>
  </si>
  <si>
    <r>
      <rPr>
        <sz val="11"/>
        <rFont val="Arial"/>
        <family val="2"/>
      </rPr>
      <t>IGOL 2 OU SIMILAR 2 DEMAOS</t>
    </r>
  </si>
  <si>
    <r>
      <rPr>
        <sz val="11"/>
        <rFont val="Arial"/>
        <family val="2"/>
      </rPr>
      <t>SIKA TOP 107 OU SIMILAR 1 DEMAO</t>
    </r>
  </si>
  <si>
    <r>
      <rPr>
        <sz val="11"/>
        <rFont val="Arial"/>
        <family val="2"/>
      </rPr>
      <t>SIKA TOP 107 OU SIMILAR 2 DEMAOS</t>
    </r>
  </si>
  <si>
    <r>
      <rPr>
        <sz val="11"/>
        <rFont val="Arial"/>
        <family val="2"/>
      </rPr>
      <t>SIKA TOP 107 OU SIMILAR 3 DEMAOS</t>
    </r>
  </si>
  <si>
    <r>
      <rPr>
        <sz val="11"/>
        <rFont val="Arial"/>
        <family val="2"/>
      </rPr>
      <t>SIKA TOP FLEX OU SIMILAR 1 DEMAO</t>
    </r>
  </si>
  <si>
    <r>
      <rPr>
        <sz val="11"/>
        <rFont val="Arial"/>
        <family val="2"/>
      </rPr>
      <t>SIKA TOP FLEX OU SIMILAR 2 DEMAOS</t>
    </r>
  </si>
  <si>
    <r>
      <rPr>
        <sz val="11"/>
        <rFont val="Arial"/>
        <family val="2"/>
      </rPr>
      <t>SIKA TOP FLEX OU SIMILAR 3 DEMAOS</t>
    </r>
  </si>
  <si>
    <r>
      <rPr>
        <sz val="11"/>
        <rFont val="Arial"/>
        <family val="2"/>
      </rPr>
      <t>SIKAGARD 62 OU SIMILAR</t>
    </r>
  </si>
  <si>
    <r>
      <rPr>
        <sz val="11"/>
        <rFont val="Arial"/>
        <family val="2"/>
      </rPr>
      <t>MANTA ASFALTICA E=4MM ESTRUTURADA</t>
    </r>
  </si>
  <si>
    <r>
      <rPr>
        <sz val="11"/>
        <rFont val="Arial"/>
        <family val="2"/>
      </rPr>
      <t>REJUNTE MASTIQUE 2X1 - SIKAFLEX OU SIMIL</t>
    </r>
  </si>
  <si>
    <r>
      <rPr>
        <sz val="11"/>
        <rFont val="Arial"/>
        <family val="2"/>
      </rPr>
      <t>PINTURA EPOXI ALCATRAO 3 DEMAOS</t>
    </r>
  </si>
  <si>
    <r>
      <rPr>
        <sz val="11"/>
        <rFont val="Arial"/>
        <family val="2"/>
      </rPr>
      <t>TECIDO DE POLIESTER 1 CAMADA</t>
    </r>
  </si>
  <si>
    <r>
      <rPr>
        <sz val="11"/>
        <rFont val="Arial"/>
        <family val="2"/>
      </rPr>
      <t>ISOPOR COM E=2,5CM</t>
    </r>
  </si>
  <si>
    <r>
      <rPr>
        <sz val="11"/>
        <rFont val="Arial"/>
        <family val="2"/>
      </rPr>
      <t>ISOPOR COM E=1,0CM</t>
    </r>
  </si>
  <si>
    <r>
      <rPr>
        <sz val="11"/>
        <rFont val="Arial"/>
        <family val="2"/>
      </rPr>
      <t>JUNTA DILAT ELAST CONCR FUNGENBAND O-22</t>
    </r>
  </si>
  <si>
    <r>
      <rPr>
        <sz val="11"/>
        <rFont val="Arial"/>
        <family val="2"/>
      </rPr>
      <t>REVEST SIKA TOP 122 OU SIMILAR E=20MM</t>
    </r>
  </si>
  <si>
    <r>
      <rPr>
        <sz val="11"/>
        <rFont val="Arial"/>
        <family val="2"/>
      </rPr>
      <t>GEOGRELHA DE POLIESTER RESISTENCIA 200KN</t>
    </r>
  </si>
  <si>
    <r>
      <rPr>
        <sz val="11"/>
        <rFont val="Arial"/>
        <family val="2"/>
      </rPr>
      <t>MANTA GEOTEXTIL POLIESTER 10KN/M</t>
    </r>
  </si>
  <si>
    <r>
      <rPr>
        <sz val="11"/>
        <rFont val="Arial"/>
        <family val="2"/>
      </rPr>
      <t>GRUPO - S12.010 - ESQUADRIAS E VIDROS</t>
    </r>
  </si>
  <si>
    <r>
      <rPr>
        <sz val="11"/>
        <rFont val="Arial"/>
        <family val="2"/>
      </rPr>
      <t>PORTA MADEIRA PRANCHETA, COMPLETA</t>
    </r>
  </si>
  <si>
    <r>
      <rPr>
        <sz val="11"/>
        <rFont val="Arial"/>
        <family val="2"/>
      </rPr>
      <t>PORTA DE MADEIRA ALMOFADA, COMPLETA</t>
    </r>
  </si>
  <si>
    <r>
      <rPr>
        <sz val="11"/>
        <rFont val="Arial"/>
        <family val="2"/>
      </rPr>
      <t>PORTA ALUMINIO DE ABRIR/CORRER, COMPLETA</t>
    </r>
  </si>
  <si>
    <r>
      <rPr>
        <sz val="11"/>
        <rFont val="Arial"/>
        <family val="2"/>
      </rPr>
      <t>JANELA/BASCULA ALUM ABRIR/CORRER, COMPL</t>
    </r>
  </si>
  <si>
    <r>
      <rPr>
        <sz val="11"/>
        <rFont val="Arial"/>
        <family val="2"/>
      </rPr>
      <t>VIDRO LISO TRANSPARENTE E=4MM</t>
    </r>
  </si>
  <si>
    <r>
      <rPr>
        <sz val="11"/>
        <rFont val="Arial"/>
        <family val="2"/>
      </rPr>
      <t>DIVISORIA GRANITO CINZA POLIDO DUAS FACE</t>
    </r>
  </si>
  <si>
    <r>
      <rPr>
        <sz val="11"/>
        <rFont val="Arial"/>
        <family val="2"/>
      </rPr>
      <t>ESPELHO DE CRISTAL E=4MM</t>
    </r>
  </si>
  <si>
    <r>
      <rPr>
        <sz val="11"/>
        <rFont val="Arial"/>
        <family val="2"/>
      </rPr>
      <t>GRUPO - S13.010 - COBERTURA</t>
    </r>
  </si>
  <si>
    <r>
      <rPr>
        <sz val="11"/>
        <rFont val="Arial"/>
        <family val="2"/>
      </rPr>
      <t>COBERT TELHAS FIBR OND E=6MM, C/ MADEIR</t>
    </r>
  </si>
  <si>
    <r>
      <rPr>
        <sz val="11"/>
        <rFont val="Arial"/>
        <family val="2"/>
      </rPr>
      <t>COBERT TELHAS FIBR OND E=6MM, S/ MADEIR</t>
    </r>
  </si>
  <si>
    <r>
      <rPr>
        <sz val="11"/>
        <rFont val="Arial"/>
        <family val="2"/>
      </rPr>
      <t>COBERT TELHAS FIBR OND E=8MM, C/ MADEIR</t>
    </r>
  </si>
  <si>
    <r>
      <rPr>
        <sz val="11"/>
        <rFont val="Arial"/>
        <family val="2"/>
      </rPr>
      <t>COBERT TELHAS FIBR OND E=8MM, S/ MADEIR</t>
    </r>
  </si>
  <si>
    <r>
      <rPr>
        <sz val="11"/>
        <rFont val="Arial"/>
        <family val="2"/>
      </rPr>
      <t>COBERTURA TELHAS CANALETE 49, C/ MADEIR</t>
    </r>
  </si>
  <si>
    <r>
      <rPr>
        <sz val="11"/>
        <rFont val="Arial"/>
        <family val="2"/>
      </rPr>
      <t>COBERTURA TELHAS CANALETE 49, S/ MADEIR</t>
    </r>
  </si>
  <si>
    <r>
      <rPr>
        <sz val="11"/>
        <rFont val="Arial"/>
        <family val="2"/>
      </rPr>
      <t>COBERTURA TELHAS CANALETE 90, C/ MADEIR</t>
    </r>
  </si>
  <si>
    <r>
      <rPr>
        <sz val="11"/>
        <rFont val="Arial"/>
        <family val="2"/>
      </rPr>
      <t>COBERTURA TELHAS CANALETE 90 S MADEIRAM</t>
    </r>
  </si>
  <si>
    <r>
      <rPr>
        <sz val="11"/>
        <rFont val="Arial"/>
        <family val="2"/>
      </rPr>
      <t>COBERT TELHAS ALUMINIO ONDULADA E=5,0MM</t>
    </r>
  </si>
  <si>
    <r>
      <rPr>
        <sz val="11"/>
        <rFont val="Arial"/>
        <family val="2"/>
      </rPr>
      <t>COBERT TELHAS CERAMICA FRANCESA, C/MADEI</t>
    </r>
  </si>
  <si>
    <r>
      <rPr>
        <sz val="11"/>
        <rFont val="Arial"/>
        <family val="2"/>
      </rPr>
      <t>COBERT TELHAS CERAMICA COLONIAL, C/MADEI</t>
    </r>
  </si>
  <si>
    <r>
      <rPr>
        <sz val="11"/>
        <rFont val="Arial"/>
        <family val="2"/>
      </rPr>
      <t>COBERT TELHAS TRANSL TRAP, ESTRU METAL</t>
    </r>
  </si>
  <si>
    <r>
      <rPr>
        <sz val="11"/>
        <rFont val="Arial"/>
        <family val="2"/>
      </rPr>
      <t>CUMEEIRA UNIVERSAL DE FIBROCIMENTO</t>
    </r>
  </si>
  <si>
    <r>
      <rPr>
        <sz val="11"/>
        <rFont val="Arial"/>
        <family val="2"/>
      </rPr>
      <t>RUFO EM ALUMINIO ESP=0,5MM LARGURA 40CM</t>
    </r>
  </si>
  <si>
    <r>
      <rPr>
        <sz val="11"/>
        <rFont val="Arial"/>
        <family val="2"/>
      </rPr>
      <t>CALHA EM PVC L=20CM COM SUPORTE</t>
    </r>
  </si>
  <si>
    <r>
      <rPr>
        <sz val="11"/>
        <rFont val="Arial"/>
        <family val="2"/>
      </rPr>
      <t>GRUPO - S14.010 - INSTALAÇÕES HIDROSSANITÁRIAS</t>
    </r>
  </si>
  <si>
    <r>
      <rPr>
        <sz val="11"/>
        <rFont val="Arial"/>
        <family val="2"/>
      </rPr>
      <t>BACIA SANITARIA LOUCA CAIXA ACOPLADA</t>
    </r>
  </si>
  <si>
    <r>
      <rPr>
        <sz val="11"/>
        <rFont val="Arial"/>
        <family val="2"/>
      </rPr>
      <t>BACIA SANITARIA LOUCA CONVENCIONAL</t>
    </r>
  </si>
  <si>
    <r>
      <rPr>
        <sz val="11"/>
        <rFont val="Arial"/>
        <family val="2"/>
      </rPr>
      <t>BACIA SANITARIA LOUCA CONVENCIONAL PCD</t>
    </r>
  </si>
  <si>
    <r>
      <rPr>
        <sz val="11"/>
        <rFont val="Arial"/>
        <family val="2"/>
      </rPr>
      <t>MICTORIO LOUCA SIFONADO</t>
    </r>
  </si>
  <si>
    <r>
      <rPr>
        <sz val="11"/>
        <rFont val="Arial"/>
        <family val="2"/>
      </rPr>
      <t>LAVATORIO LOUCA COM COLUNA</t>
    </r>
  </si>
  <si>
    <r>
      <rPr>
        <sz val="11"/>
        <rFont val="Arial"/>
        <family val="2"/>
      </rPr>
      <t>LAVATORIO LOUCA COM COLUNA SUSPENSA PCD</t>
    </r>
  </si>
  <si>
    <r>
      <rPr>
        <sz val="11"/>
        <rFont val="Arial"/>
        <family val="2"/>
      </rPr>
      <t>LAVATORIO LOUCA SEM COLUNA SUSPENSO</t>
    </r>
  </si>
  <si>
    <r>
      <rPr>
        <sz val="11"/>
        <rFont val="Arial"/>
        <family val="2"/>
      </rPr>
      <t>CUBA LOUCA DE EMBUTIR</t>
    </r>
  </si>
  <si>
    <r>
      <rPr>
        <sz val="11"/>
        <rFont val="Arial"/>
        <family val="2"/>
      </rPr>
      <t>CUBA ACO INOX DE EMBUTIR</t>
    </r>
  </si>
  <si>
    <r>
      <rPr>
        <sz val="11"/>
        <rFont val="Arial"/>
        <family val="2"/>
      </rPr>
      <t>TANQUE LOUCA SUSPENSO SEM COLUNA</t>
    </r>
  </si>
  <si>
    <r>
      <rPr>
        <sz val="11"/>
        <rFont val="Arial"/>
        <family val="2"/>
      </rPr>
      <t>CHUVEIRO PLASTICO BRANCO ELETRICO</t>
    </r>
  </si>
  <si>
    <r>
      <rPr>
        <sz val="11"/>
        <rFont val="Arial"/>
        <family val="2"/>
      </rPr>
      <t>CHUVEIRO PLASTICO BRANCO COMUM</t>
    </r>
  </si>
  <si>
    <r>
      <rPr>
        <sz val="11"/>
        <rFont val="Arial"/>
        <family val="2"/>
      </rPr>
      <t>DUCHA HIGIENICA METAL CROMADO</t>
    </r>
  </si>
  <si>
    <r>
      <rPr>
        <sz val="11"/>
        <rFont val="Arial"/>
        <family val="2"/>
      </rPr>
      <t>TORNEIRA BANCADA METAL MANUAL LAVATORIO</t>
    </r>
  </si>
  <si>
    <r>
      <rPr>
        <sz val="11"/>
        <rFont val="Arial"/>
        <family val="2"/>
      </rPr>
      <t>TORNEIRA BANCADA METAL AUTOMAT LAVATORIO</t>
    </r>
  </si>
  <si>
    <r>
      <rPr>
        <sz val="11"/>
        <rFont val="Arial"/>
        <family val="2"/>
      </rPr>
      <t>TORNEIRA BANCADA METAL MANUAL PIA COZINH</t>
    </r>
  </si>
  <si>
    <r>
      <rPr>
        <sz val="11"/>
        <rFont val="Arial"/>
        <family val="2"/>
      </rPr>
      <t>TORNEIRA PVC MANUAL USO GERAL</t>
    </r>
  </si>
  <si>
    <r>
      <rPr>
        <sz val="11"/>
        <rFont val="Arial"/>
        <family val="2"/>
      </rPr>
      <t>CABIDE METAL CROMADO UM GANCHO</t>
    </r>
  </si>
  <si>
    <r>
      <rPr>
        <sz val="11"/>
        <rFont val="Arial"/>
        <family val="2"/>
      </rPr>
      <t>PAPELEIRA METAL CROMADO</t>
    </r>
  </si>
  <si>
    <r>
      <rPr>
        <sz val="11"/>
        <rFont val="Arial"/>
        <family val="2"/>
      </rPr>
      <t>PAPELEIRA PLASTICA PAPEL HIGIENICO ROLAO</t>
    </r>
  </si>
  <si>
    <r>
      <rPr>
        <sz val="11"/>
        <rFont val="Arial"/>
        <family val="2"/>
      </rPr>
      <t>TOALHEIRO PLASTICO PAPEL TOALHA</t>
    </r>
  </si>
  <si>
    <r>
      <rPr>
        <sz val="11"/>
        <rFont val="Arial"/>
        <family val="2"/>
      </rPr>
      <t>SABONETEIRA PLASTICA TIPO DISPENSER</t>
    </r>
  </si>
  <si>
    <r>
      <rPr>
        <sz val="11"/>
        <rFont val="Arial"/>
        <family val="2"/>
      </rPr>
      <t>RALO SECO PVC 100X53X40MM QUADRADO</t>
    </r>
  </si>
  <si>
    <r>
      <rPr>
        <sz val="11"/>
        <rFont val="Arial"/>
        <family val="2"/>
      </rPr>
      <t>RALO SINFONADO PVC 100X40MM CILINDRICO</t>
    </r>
  </si>
  <si>
    <r>
      <rPr>
        <sz val="11"/>
        <rFont val="Arial"/>
        <family val="2"/>
      </rPr>
      <t>CAIXA SINFONADA PVC 100X100X50MM REDONDA</t>
    </r>
  </si>
  <si>
    <r>
      <rPr>
        <sz val="11"/>
        <rFont val="Arial"/>
        <family val="2"/>
      </rPr>
      <t>CAIXA DESCARGA EXTERNA PLASTICA COMPLETA</t>
    </r>
  </si>
  <si>
    <r>
      <rPr>
        <sz val="11"/>
        <rFont val="Arial"/>
        <family val="2"/>
      </rPr>
      <t>CAIXA GORDURA PRE-MOLDADA 40X40X40CM</t>
    </r>
  </si>
  <si>
    <r>
      <rPr>
        <sz val="11"/>
        <rFont val="Arial"/>
        <family val="2"/>
      </rPr>
      <t>CAIXA PASSAGEM PRE-MOLDADA 40X40X40CM</t>
    </r>
  </si>
  <si>
    <r>
      <rPr>
        <sz val="11"/>
        <rFont val="Arial"/>
        <family val="2"/>
      </rPr>
      <t>CAIXA DAGUA FIBRA VIDRO 500L COMPLETA</t>
    </r>
  </si>
  <si>
    <r>
      <rPr>
        <sz val="11"/>
        <rFont val="Arial"/>
        <family val="2"/>
      </rPr>
      <t>CAIXA DAGUA FIBRA VIDRO 1000L COMPLETA</t>
    </r>
  </si>
  <si>
    <r>
      <rPr>
        <sz val="11"/>
        <rFont val="Arial"/>
        <family val="2"/>
      </rPr>
      <t>PONTO AGUA FRIA</t>
    </r>
  </si>
  <si>
    <r>
      <rPr>
        <sz val="11"/>
        <rFont val="Arial"/>
        <family val="2"/>
      </rPr>
      <t>PONTO DRENO AR-CONDICIONADO</t>
    </r>
  </si>
  <si>
    <r>
      <rPr>
        <sz val="11"/>
        <rFont val="Arial"/>
        <family val="2"/>
      </rPr>
      <t>PONTO REGISTRO DE PRESSAO</t>
    </r>
  </si>
  <si>
    <r>
      <rPr>
        <sz val="11"/>
        <rFont val="Arial"/>
        <family val="2"/>
      </rPr>
      <t>PONTO REGISTRO DE GAVETA 3/4"</t>
    </r>
  </si>
  <si>
    <r>
      <rPr>
        <sz val="11"/>
        <rFont val="Arial"/>
        <family val="2"/>
      </rPr>
      <t>PONTO REGISTRO DE GAVETA 1/2"</t>
    </r>
  </si>
  <si>
    <r>
      <rPr>
        <sz val="11"/>
        <rFont val="Arial"/>
        <family val="2"/>
      </rPr>
      <t>PONTO VALVULA DESCARGA MICTORIO</t>
    </r>
  </si>
  <si>
    <r>
      <rPr>
        <sz val="11"/>
        <rFont val="Arial"/>
        <family val="2"/>
      </rPr>
      <t>PONTO VALVULA DESCARGA BACIA SANITARIA</t>
    </r>
  </si>
  <si>
    <r>
      <rPr>
        <sz val="11"/>
        <rFont val="Arial"/>
        <family val="2"/>
      </rPr>
      <t>PONTO VALVULA DESCARGA BACIA SANITAR PCD</t>
    </r>
  </si>
  <si>
    <r>
      <rPr>
        <sz val="11"/>
        <rFont val="Arial"/>
        <family val="2"/>
      </rPr>
      <t>PONTO ESGOTO PRIMARIO</t>
    </r>
  </si>
  <si>
    <r>
      <rPr>
        <sz val="11"/>
        <rFont val="Arial"/>
        <family val="2"/>
      </rPr>
      <t>PONTO ESGOTO SECUNDARIO</t>
    </r>
  </si>
  <si>
    <r>
      <rPr>
        <sz val="11"/>
        <rFont val="Arial"/>
        <family val="2"/>
      </rPr>
      <t>PONTO VENTILACAO ESGOTO</t>
    </r>
  </si>
  <si>
    <r>
      <rPr>
        <sz val="11"/>
        <rFont val="Arial"/>
        <family val="2"/>
      </rPr>
      <t>TANQUE PRE-MOLDADO DE CONCRETO</t>
    </r>
  </si>
  <si>
    <r>
      <rPr>
        <sz val="11"/>
        <rFont val="Arial"/>
        <family val="2"/>
      </rPr>
      <t>TUBO PVC SOLD AGUA 20MM, INC CONEXOES</t>
    </r>
  </si>
  <si>
    <r>
      <rPr>
        <sz val="11"/>
        <rFont val="Arial"/>
        <family val="2"/>
      </rPr>
      <t>TUBO PVC SOLD AGUA 25MM, INC CONEXOES</t>
    </r>
  </si>
  <si>
    <r>
      <rPr>
        <sz val="11"/>
        <rFont val="Arial"/>
        <family val="2"/>
      </rPr>
      <t>TUBO PVC SOLD AGUA 32MM, INC CONEXOES</t>
    </r>
  </si>
  <si>
    <r>
      <rPr>
        <sz val="11"/>
        <rFont val="Arial"/>
        <family val="2"/>
      </rPr>
      <t>TUBO PVC SOLD AGUA 50MM, INC CONEXOES</t>
    </r>
  </si>
  <si>
    <r>
      <rPr>
        <sz val="11"/>
        <rFont val="Arial"/>
        <family val="2"/>
      </rPr>
      <t>TUBO PVC SOLD ESGOTO 40MM, INC CONEXOES</t>
    </r>
  </si>
  <si>
    <r>
      <rPr>
        <sz val="11"/>
        <rFont val="Arial"/>
        <family val="2"/>
      </rPr>
      <t>TUBO PVC SOLD ESGOTO 50MM, INC CONEXOES</t>
    </r>
  </si>
  <si>
    <r>
      <rPr>
        <sz val="11"/>
        <rFont val="Arial"/>
        <family val="2"/>
      </rPr>
      <t>TUBO PVC SOLD ESGOTO 75MM, INC CONEXOES</t>
    </r>
  </si>
  <si>
    <r>
      <rPr>
        <sz val="11"/>
        <rFont val="Arial"/>
        <family val="2"/>
      </rPr>
      <t>TUBO PVC SOLD ESGOTO 100MM, INC CONEXOES</t>
    </r>
  </si>
  <si>
    <r>
      <rPr>
        <sz val="11"/>
        <rFont val="Arial"/>
        <family val="2"/>
      </rPr>
      <t>TUBO PVC SOLD ESGOTO 200MM, INC CONEXOES</t>
    </r>
  </si>
  <si>
    <r>
      <rPr>
        <sz val="11"/>
        <rFont val="Arial"/>
        <family val="2"/>
      </rPr>
      <t>REGISTRO DE GAVETA BRUTO DN 25 MM (1")</t>
    </r>
  </si>
  <si>
    <r>
      <rPr>
        <sz val="11"/>
        <rFont val="Arial"/>
        <family val="2"/>
      </rPr>
      <t>GRUPO - S15.010 - INSTALAÇÕES ELÉTRICAS/TELEFONIA/CABEAMENTO</t>
    </r>
  </si>
  <si>
    <r>
      <rPr>
        <sz val="11"/>
        <rFont val="Arial"/>
        <family val="2"/>
      </rPr>
      <t>PONTO ILUMINACAO APARENTE TETO</t>
    </r>
  </si>
  <si>
    <r>
      <rPr>
        <sz val="11"/>
        <rFont val="Arial"/>
        <family val="2"/>
      </rPr>
      <t>PONTO ILUMINACAO EMBUTIDO PAREDE</t>
    </r>
  </si>
  <si>
    <r>
      <rPr>
        <sz val="11"/>
        <rFont val="Arial"/>
        <family val="2"/>
      </rPr>
      <t>PONTO INTERRUPTOR SIMPLES EMBUT 1TECLA</t>
    </r>
  </si>
  <si>
    <r>
      <rPr>
        <sz val="11"/>
        <rFont val="Arial"/>
        <family val="2"/>
      </rPr>
      <t>PONTO INTERRUPTOR SIMPLES EMBUT 2TECLAS</t>
    </r>
  </si>
  <si>
    <r>
      <rPr>
        <sz val="11"/>
        <rFont val="Arial"/>
        <family val="2"/>
      </rPr>
      <t>PONTO INTERRUPTOR SIMPLES EMBUT 3TECLAS</t>
    </r>
  </si>
  <si>
    <r>
      <rPr>
        <sz val="11"/>
        <rFont val="Arial"/>
        <family val="2"/>
      </rPr>
      <t>PONTO TOMADA EMBUTIDO 2P+T 10A/250V</t>
    </r>
  </si>
  <si>
    <r>
      <rPr>
        <sz val="11"/>
        <rFont val="Arial"/>
        <family val="2"/>
      </rPr>
      <t>PONTO TOMADA EMBUTIDO 2P+T 20A/250V</t>
    </r>
  </si>
  <si>
    <r>
      <rPr>
        <sz val="11"/>
        <rFont val="Arial"/>
        <family val="2"/>
      </rPr>
      <t>PONTO TOMADA EMBUTIDO 3P+T 30A/440V</t>
    </r>
  </si>
  <si>
    <r>
      <rPr>
        <sz val="11"/>
        <rFont val="Arial"/>
        <family val="2"/>
      </rPr>
      <t>PONTO TOMADA PISO EMBUTID 2P+T 10A/250V</t>
    </r>
  </si>
  <si>
    <r>
      <rPr>
        <sz val="11"/>
        <rFont val="Arial"/>
        <family val="2"/>
      </rPr>
      <t>PONTO TOMADA CHUVEIRO ELETRICO EMBUTIDO</t>
    </r>
  </si>
  <si>
    <r>
      <rPr>
        <sz val="11"/>
        <rFont val="Arial"/>
        <family val="2"/>
      </rPr>
      <t>PONTO TOMADA AR CONDICIONADO EMBUTIDO</t>
    </r>
  </si>
  <si>
    <r>
      <rPr>
        <sz val="11"/>
        <rFont val="Arial"/>
        <family val="2"/>
      </rPr>
      <t>PONTO TOMADA DE TELEFONE RJ11 EMBUTIDO</t>
    </r>
  </si>
  <si>
    <r>
      <rPr>
        <sz val="11"/>
        <rFont val="Arial"/>
        <family val="2"/>
      </rPr>
      <t>PONTO ANTENA DE TV EMBUTIDO</t>
    </r>
  </si>
  <si>
    <r>
      <rPr>
        <sz val="11"/>
        <rFont val="Arial"/>
        <family val="2"/>
      </rPr>
      <t>CAIXA PASSAGEM ALV ELET 500X500MM DT-103</t>
    </r>
  </si>
  <si>
    <r>
      <rPr>
        <sz val="11"/>
        <rFont val="Arial"/>
        <family val="2"/>
      </rPr>
      <t>CAIXA PASSAGEM ALV ELET 300X300MM DT-104</t>
    </r>
  </si>
  <si>
    <r>
      <rPr>
        <sz val="11"/>
        <rFont val="Arial"/>
        <family val="2"/>
      </rPr>
      <t>POSTE ILUM C/LUMINARIA DECORATIVA DT-118</t>
    </r>
  </si>
  <si>
    <r>
      <rPr>
        <sz val="11"/>
        <rFont val="Arial"/>
        <family val="2"/>
      </rPr>
      <t>GRUPO - 16.010 - INSTALAÇÕES ELETROMECÂNICAS</t>
    </r>
  </si>
  <si>
    <r>
      <rPr>
        <sz val="11"/>
        <rFont val="Arial"/>
        <family val="2"/>
      </rPr>
      <t>MONT E ASSENT CJ MOTOBOMBA POT ATE 10CV</t>
    </r>
  </si>
  <si>
    <r>
      <rPr>
        <sz val="11"/>
        <rFont val="Arial"/>
        <family val="2"/>
      </rPr>
      <t>MONT E ASSENT CJ MOTOBOMBA POT 10A20CV</t>
    </r>
  </si>
  <si>
    <r>
      <rPr>
        <sz val="11"/>
        <rFont val="Arial"/>
        <family val="2"/>
      </rPr>
      <t>MONT E ASSENT CJ MOTOBOMBA POT 20A30CV</t>
    </r>
  </si>
  <si>
    <r>
      <rPr>
        <sz val="11"/>
        <rFont val="Arial"/>
        <family val="2"/>
      </rPr>
      <t>MONT E ASSENT CJ MOTOBOMBA POT 30A50CV</t>
    </r>
  </si>
  <si>
    <r>
      <rPr>
        <sz val="11"/>
        <rFont val="Arial"/>
        <family val="2"/>
      </rPr>
      <t>MONT E ASSENT CJ MOTOBOMBA POT 50A100CV</t>
    </r>
  </si>
  <si>
    <r>
      <rPr>
        <sz val="11"/>
        <rFont val="Arial"/>
        <family val="2"/>
      </rPr>
      <t>MONT E ASSENT CJ MOTOBOMBA POT 100A300CV</t>
    </r>
  </si>
  <si>
    <r>
      <rPr>
        <sz val="11"/>
        <rFont val="Arial"/>
        <family val="2"/>
      </rPr>
      <t>MONT E ASSENT CJ MOTOBOMBA POT 300A500CV</t>
    </r>
  </si>
  <si>
    <r>
      <rPr>
        <sz val="11"/>
        <rFont val="Arial"/>
        <family val="2"/>
      </rPr>
      <t>MONT E ASSENT CJ MOTOBOMBA POT &gt;500CV</t>
    </r>
  </si>
  <si>
    <r>
      <rPr>
        <sz val="11"/>
        <rFont val="Arial"/>
        <family val="2"/>
      </rPr>
      <t>MONT E INST QUADRO COMANDO POT ATE 10CV</t>
    </r>
  </si>
  <si>
    <r>
      <rPr>
        <sz val="11"/>
        <rFont val="Arial"/>
        <family val="2"/>
      </rPr>
      <t>MONT E INST QUADRO COMANDO POT 10A20CV</t>
    </r>
  </si>
  <si>
    <r>
      <rPr>
        <sz val="11"/>
        <rFont val="Arial"/>
        <family val="2"/>
      </rPr>
      <t>MONT E INST QUADRO COMANDO POT 20A30CV</t>
    </r>
  </si>
  <si>
    <r>
      <rPr>
        <sz val="11"/>
        <rFont val="Arial"/>
        <family val="2"/>
      </rPr>
      <t>MONT E INST QUADRO COMANDO POT 30A50CV</t>
    </r>
  </si>
  <si>
    <r>
      <rPr>
        <sz val="11"/>
        <rFont val="Arial"/>
        <family val="2"/>
      </rPr>
      <t>MONT E INST QUADRO COMANDO POT 50A100CV</t>
    </r>
  </si>
  <si>
    <r>
      <rPr>
        <sz val="11"/>
        <rFont val="Arial"/>
        <family val="2"/>
      </rPr>
      <t>MONT E INST QUADRO COMANDO POT 100A300CV</t>
    </r>
  </si>
  <si>
    <r>
      <rPr>
        <sz val="11"/>
        <rFont val="Arial"/>
        <family val="2"/>
      </rPr>
      <t>MONT E INST QUADRO COMANDO POT 300A500CV</t>
    </r>
  </si>
  <si>
    <r>
      <rPr>
        <sz val="11"/>
        <rFont val="Arial"/>
        <family val="2"/>
      </rPr>
      <t>MONT E INST QUADRO COMANDO POT &gt; 500CV</t>
    </r>
  </si>
  <si>
    <r>
      <rPr>
        <sz val="11"/>
        <rFont val="Arial"/>
        <family val="2"/>
      </rPr>
      <t>ESTRUTURA EM MADEIRA DE LEI</t>
    </r>
  </si>
  <si>
    <r>
      <rPr>
        <sz val="11"/>
        <rFont val="Arial"/>
        <family val="2"/>
      </rPr>
      <t>COMPORTA STOPLOG FIBRA VIDRO E=3MM</t>
    </r>
  </si>
  <si>
    <r>
      <rPr>
        <sz val="11"/>
        <rFont val="Arial"/>
        <family val="2"/>
      </rPr>
      <t>COMPORTA STOPLOG FIBRA VIDRO E=5MM</t>
    </r>
  </si>
  <si>
    <r>
      <rPr>
        <sz val="11"/>
        <rFont val="Arial"/>
        <family val="2"/>
      </rPr>
      <t>COMPORTA STOPLOG FIBRA VIDRO E=6MM</t>
    </r>
  </si>
  <si>
    <r>
      <rPr>
        <sz val="11"/>
        <rFont val="Arial"/>
        <family val="2"/>
      </rPr>
      <t>COMPORTA STOPLOG FIBRA VIDRO E=7MM</t>
    </r>
  </si>
  <si>
    <r>
      <rPr>
        <sz val="11"/>
        <rFont val="Arial"/>
        <family val="2"/>
      </rPr>
      <t>COMPORTA STOPLOG FIBRA VIDRO E=10MM</t>
    </r>
  </si>
  <si>
    <r>
      <rPr>
        <sz val="11"/>
        <rFont val="Arial"/>
        <family val="2"/>
      </rPr>
      <t>COMPORTA STOPLOG FIBRA VIDRO E=15MM</t>
    </r>
  </si>
  <si>
    <r>
      <rPr>
        <sz val="11"/>
        <rFont val="Arial"/>
        <family val="2"/>
      </rPr>
      <t>COMPORTA STOPLOG FIBRA VIDRO E=20MM</t>
    </r>
  </si>
  <si>
    <r>
      <rPr>
        <sz val="11"/>
        <rFont val="Arial"/>
        <family val="2"/>
      </rPr>
      <t>CHICANA FIBRA VIDRO E=3MM</t>
    </r>
  </si>
  <si>
    <r>
      <rPr>
        <sz val="11"/>
        <rFont val="Arial"/>
        <family val="2"/>
      </rPr>
      <t>CHICANA FIBRA VIDRO E=5MM</t>
    </r>
  </si>
  <si>
    <r>
      <rPr>
        <sz val="11"/>
        <rFont val="Arial"/>
        <family val="2"/>
      </rPr>
      <t>CHICANA FIBRA VIDRO E=6MM</t>
    </r>
  </si>
  <si>
    <r>
      <rPr>
        <sz val="11"/>
        <rFont val="Arial"/>
        <family val="2"/>
      </rPr>
      <t>CHICANA FIBRA VIDRO E=7MM</t>
    </r>
  </si>
  <si>
    <r>
      <rPr>
        <sz val="11"/>
        <rFont val="Arial"/>
        <family val="2"/>
      </rPr>
      <t>CHICANA FIBRA VIDRO E=10MM</t>
    </r>
  </si>
  <si>
    <r>
      <rPr>
        <sz val="11"/>
        <rFont val="Arial"/>
        <family val="2"/>
      </rPr>
      <t>CHICANA FIBRA VIDRO E=15MM</t>
    </r>
  </si>
  <si>
    <r>
      <rPr>
        <sz val="11"/>
        <rFont val="Arial"/>
        <family val="2"/>
      </rPr>
      <t>CHICANA FIBRA VIDRO E=20MM</t>
    </r>
  </si>
  <si>
    <r>
      <rPr>
        <sz val="11"/>
        <rFont val="Arial"/>
        <family val="2"/>
      </rPr>
      <t>CALHA PARSHALL PADRAO FIBRA VIDRO W=3"</t>
    </r>
  </si>
  <si>
    <r>
      <rPr>
        <sz val="11"/>
        <rFont val="Arial"/>
        <family val="2"/>
      </rPr>
      <t>CALHA PARSHALL PADRAO FIBRA VIDRO W=6"</t>
    </r>
  </si>
  <si>
    <r>
      <rPr>
        <sz val="11"/>
        <rFont val="Arial"/>
        <family val="2"/>
      </rPr>
      <t>CALHA PARSHALL PADRAO FIBRA VIDRO W=9"</t>
    </r>
  </si>
  <si>
    <r>
      <rPr>
        <sz val="11"/>
        <rFont val="Arial"/>
        <family val="2"/>
      </rPr>
      <t>CALHA PARSHALL PADRAO FIBRA VIDRO W=12"</t>
    </r>
  </si>
  <si>
    <r>
      <rPr>
        <sz val="11"/>
        <rFont val="Arial"/>
        <family val="2"/>
      </rPr>
      <t>CALHA PARSHALL PADRAO FIBRA VIDRO W=18"</t>
    </r>
  </si>
  <si>
    <r>
      <rPr>
        <sz val="11"/>
        <rFont val="Arial"/>
        <family val="2"/>
      </rPr>
      <t>CALHA PARSHALL PADRAO FIBRA VIDRO W=24"</t>
    </r>
  </si>
  <si>
    <r>
      <rPr>
        <sz val="11"/>
        <rFont val="Arial"/>
        <family val="2"/>
      </rPr>
      <t>TAMPA FIBRA VIDRO E=6MM</t>
    </r>
  </si>
  <si>
    <r>
      <rPr>
        <sz val="11"/>
        <rFont val="Arial"/>
        <family val="2"/>
      </rPr>
      <t>GRUPO - S17.010 - ASSENTAMENTO</t>
    </r>
  </si>
  <si>
    <r>
      <rPr>
        <sz val="11"/>
        <rFont val="Arial"/>
        <family val="2"/>
      </rPr>
      <t>ASSENTAMENTO TUBO FOFO JE DN 50</t>
    </r>
  </si>
  <si>
    <r>
      <rPr>
        <sz val="11"/>
        <rFont val="Arial"/>
        <family val="2"/>
      </rPr>
      <t>ASSENTAMENTO TUBO FOFO JE DN 80</t>
    </r>
  </si>
  <si>
    <r>
      <rPr>
        <sz val="11"/>
        <rFont val="Arial"/>
        <family val="2"/>
      </rPr>
      <t>ASSENTAMENTO TUBO FOFO JE DN 100</t>
    </r>
  </si>
  <si>
    <r>
      <rPr>
        <sz val="11"/>
        <rFont val="Arial"/>
        <family val="2"/>
      </rPr>
      <t>ASSENTAMENTO TUBO FOFO JE DN 150</t>
    </r>
  </si>
  <si>
    <r>
      <rPr>
        <sz val="11"/>
        <rFont val="Arial"/>
        <family val="2"/>
      </rPr>
      <t>ASSENTAMENTO TUBO FOFO JE DN 200</t>
    </r>
  </si>
  <si>
    <r>
      <rPr>
        <sz val="11"/>
        <rFont val="Arial"/>
        <family val="2"/>
      </rPr>
      <t>ASSENTAMENTO TUBO FOFO JE DN 250</t>
    </r>
  </si>
  <si>
    <r>
      <rPr>
        <sz val="11"/>
        <rFont val="Arial"/>
        <family val="2"/>
      </rPr>
      <t>ASSENTAMENTO TUBO FOFO JE DN 300</t>
    </r>
  </si>
  <si>
    <r>
      <rPr>
        <sz val="11"/>
        <rFont val="Arial"/>
        <family val="2"/>
      </rPr>
      <t>ASSENTAMENTO TUBO FOFO JE DN 350</t>
    </r>
  </si>
  <si>
    <r>
      <rPr>
        <sz val="11"/>
        <rFont val="Arial"/>
        <family val="2"/>
      </rPr>
      <t>ASSENTAMENTO TUBO FOFO JE DN 400</t>
    </r>
  </si>
  <si>
    <r>
      <rPr>
        <sz val="11"/>
        <rFont val="Arial"/>
        <family val="2"/>
      </rPr>
      <t>ASSENTAMENTO TUBO FOFO JE DN 450</t>
    </r>
  </si>
  <si>
    <r>
      <rPr>
        <sz val="11"/>
        <rFont val="Arial"/>
        <family val="2"/>
      </rPr>
      <t>ASSENTAMENTO TUBO FOFO JE DN 500</t>
    </r>
  </si>
  <si>
    <r>
      <rPr>
        <sz val="11"/>
        <rFont val="Arial"/>
        <family val="2"/>
      </rPr>
      <t>ASSENTAMENTO TUBO FOFO JE DN 600</t>
    </r>
  </si>
  <si>
    <r>
      <rPr>
        <sz val="11"/>
        <rFont val="Arial"/>
        <family val="2"/>
      </rPr>
      <t>ASSENTAMENTO TUBO FOFO JE DN 700</t>
    </r>
  </si>
  <si>
    <r>
      <rPr>
        <sz val="11"/>
        <rFont val="Arial"/>
        <family val="2"/>
      </rPr>
      <t>ASSENTAMENTO TUBO FOFO JE DN 800</t>
    </r>
  </si>
  <si>
    <r>
      <rPr>
        <sz val="11"/>
        <rFont val="Arial"/>
        <family val="2"/>
      </rPr>
      <t>ASSENTAMENTO TUBO FOFO JE DN 900</t>
    </r>
  </si>
  <si>
    <r>
      <rPr>
        <sz val="11"/>
        <rFont val="Arial"/>
        <family val="2"/>
      </rPr>
      <t>ASSENTAMENTO TUBO FOFO JE DN 1000</t>
    </r>
  </si>
  <si>
    <r>
      <rPr>
        <sz val="11"/>
        <rFont val="Arial"/>
        <family val="2"/>
      </rPr>
      <t>ASSENTAMENTO TUBO FOFO JE DN 1200</t>
    </r>
  </si>
  <si>
    <r>
      <rPr>
        <sz val="11"/>
        <rFont val="Arial"/>
        <family val="2"/>
      </rPr>
      <t>ASSENTAMENTO TUBO PVC PBA DN 50</t>
    </r>
  </si>
  <si>
    <r>
      <rPr>
        <sz val="11"/>
        <rFont val="Arial"/>
        <family val="2"/>
      </rPr>
      <t>ASSENTAMENTO TUBO PVC PBA DN 75</t>
    </r>
  </si>
  <si>
    <r>
      <rPr>
        <sz val="11"/>
        <rFont val="Arial"/>
        <family val="2"/>
      </rPr>
      <t>ASSENTAMENTO TUBO PVC PBA DN 100</t>
    </r>
  </si>
  <si>
    <r>
      <rPr>
        <sz val="11"/>
        <rFont val="Arial"/>
        <family val="2"/>
      </rPr>
      <t>ASSENTAMENTO TUBO PVC EB-644 DN 100</t>
    </r>
  </si>
  <si>
    <r>
      <rPr>
        <sz val="11"/>
        <rFont val="Arial"/>
        <family val="2"/>
      </rPr>
      <t>ASSENTAMENTO TUBO PVC EB-644 DN 150</t>
    </r>
  </si>
  <si>
    <r>
      <rPr>
        <sz val="11"/>
        <rFont val="Arial"/>
        <family val="2"/>
      </rPr>
      <t>ASSENTAMENTO TUBO PVC EB-644 DN 200</t>
    </r>
  </si>
  <si>
    <r>
      <rPr>
        <sz val="11"/>
        <rFont val="Arial"/>
        <family val="2"/>
      </rPr>
      <t>ASSENTAMENTO TUBO PVC EB-644 DN 250</t>
    </r>
  </si>
  <si>
    <r>
      <rPr>
        <sz val="11"/>
        <rFont val="Arial"/>
        <family val="2"/>
      </rPr>
      <t>ASSENTAMENTO TUBO PVC EB-644 DN 300</t>
    </r>
  </si>
  <si>
    <r>
      <rPr>
        <sz val="11"/>
        <rFont val="Arial"/>
        <family val="2"/>
      </rPr>
      <t>ASSENTAMENTO TUBO PVC EB-644 DN 350</t>
    </r>
  </si>
  <si>
    <r>
      <rPr>
        <sz val="11"/>
        <rFont val="Arial"/>
        <family val="2"/>
      </rPr>
      <t>ASSENTAMENTO TUBO PVC EB-644 DN 400</t>
    </r>
  </si>
  <si>
    <r>
      <rPr>
        <sz val="11"/>
        <rFont val="Arial"/>
        <family val="2"/>
      </rPr>
      <t>ASSENTAMENTO TUBO PVC DEFOFO DN 100</t>
    </r>
  </si>
  <si>
    <r>
      <rPr>
        <sz val="11"/>
        <rFont val="Arial"/>
        <family val="2"/>
      </rPr>
      <t>ASSENTAMENTO TUBO PVC DEFOFO DN 150</t>
    </r>
  </si>
  <si>
    <r>
      <rPr>
        <sz val="11"/>
        <rFont val="Arial"/>
        <family val="2"/>
      </rPr>
      <t>ASSENTAMENTO TUBO PVC DEFOFO DN 200</t>
    </r>
  </si>
  <si>
    <r>
      <rPr>
        <sz val="11"/>
        <rFont val="Arial"/>
        <family val="2"/>
      </rPr>
      <t>ASSENTAMENTO TUBO PVC DEFOFO DN 250</t>
    </r>
  </si>
  <si>
    <r>
      <rPr>
        <sz val="11"/>
        <rFont val="Arial"/>
        <family val="2"/>
      </rPr>
      <t>ASSENTAMENTO TUBO PVC DEFOFO DN 300</t>
    </r>
  </si>
  <si>
    <r>
      <rPr>
        <sz val="11"/>
        <rFont val="Arial"/>
        <family val="2"/>
      </rPr>
      <t>ASSENTAMENTO TUBO PVC DEFOFO DN 350</t>
    </r>
  </si>
  <si>
    <r>
      <rPr>
        <sz val="11"/>
        <rFont val="Arial"/>
        <family val="2"/>
      </rPr>
      <t>ASSENTAMENTO TUBO PVC DEFOFO DN 400</t>
    </r>
  </si>
  <si>
    <r>
      <rPr>
        <sz val="11"/>
        <rFont val="Arial"/>
        <family val="2"/>
      </rPr>
      <t>ASSENTAMENTO TUBO PVC DEFOFO DN 500</t>
    </r>
  </si>
  <si>
    <r>
      <rPr>
        <sz val="11"/>
        <rFont val="Arial"/>
        <family val="2"/>
      </rPr>
      <t>ASSENTAMENTO TUBO PVC EB-608 DN 40</t>
    </r>
  </si>
  <si>
    <r>
      <rPr>
        <sz val="11"/>
        <rFont val="Arial"/>
        <family val="2"/>
      </rPr>
      <t>ASSENTAMENTO TUBO PVC EB-608 DN 50</t>
    </r>
  </si>
  <si>
    <r>
      <rPr>
        <sz val="11"/>
        <rFont val="Arial"/>
        <family val="2"/>
      </rPr>
      <t>ASSENTAMENTO TUBO PVC EB-608 DN 75</t>
    </r>
  </si>
  <si>
    <r>
      <rPr>
        <sz val="11"/>
        <rFont val="Arial"/>
        <family val="2"/>
      </rPr>
      <t>ASSENTAMENTO TUBO PVC EB-608 DN 100</t>
    </r>
  </si>
  <si>
    <r>
      <rPr>
        <sz val="11"/>
        <rFont val="Arial"/>
        <family val="2"/>
      </rPr>
      <t>ASSENTAMENTO TUBO PVC ROSCA 1/2"</t>
    </r>
  </si>
  <si>
    <r>
      <rPr>
        <sz val="11"/>
        <rFont val="Arial"/>
        <family val="2"/>
      </rPr>
      <t>ASSENTAMENTO TUBO PVC ROSCA 3/4"</t>
    </r>
  </si>
  <si>
    <r>
      <rPr>
        <sz val="11"/>
        <rFont val="Arial"/>
        <family val="2"/>
      </rPr>
      <t>ASSENTAMENTO TUBO PVC ROSCA 1"</t>
    </r>
  </si>
  <si>
    <r>
      <rPr>
        <sz val="11"/>
        <rFont val="Arial"/>
        <family val="2"/>
      </rPr>
      <t>ASSENTAMENTO TUBO PVC ROSCA 1.1/4"</t>
    </r>
  </si>
  <si>
    <r>
      <rPr>
        <sz val="11"/>
        <rFont val="Arial"/>
        <family val="2"/>
      </rPr>
      <t>ASSENTAMENTO TUBO PVC ROSCA 1.1/2"</t>
    </r>
  </si>
  <si>
    <r>
      <rPr>
        <sz val="11"/>
        <rFont val="Arial"/>
        <family val="2"/>
      </rPr>
      <t>ASSENTAMENTO TUBO PVC ROSCA 2"</t>
    </r>
  </si>
  <si>
    <r>
      <rPr>
        <sz val="11"/>
        <rFont val="Arial"/>
        <family val="2"/>
      </rPr>
      <t>ASSENTAMENTO TUBO PVC ROSCA 2.1/2"</t>
    </r>
  </si>
  <si>
    <r>
      <rPr>
        <sz val="11"/>
        <rFont val="Arial"/>
        <family val="2"/>
      </rPr>
      <t>ASSENTAMENTO TUBO PVC ROSCA 3"</t>
    </r>
  </si>
  <si>
    <r>
      <rPr>
        <sz val="11"/>
        <rFont val="Arial"/>
        <family val="2"/>
      </rPr>
      <t>ASSENTAMENTO TUBO PVC ROSCA 4"</t>
    </r>
  </si>
  <si>
    <r>
      <rPr>
        <sz val="11"/>
        <rFont val="Arial"/>
        <family val="2"/>
      </rPr>
      <t>ASSENTAMENTO TUBO PVC SOLDA D 20</t>
    </r>
  </si>
  <si>
    <r>
      <rPr>
        <sz val="11"/>
        <rFont val="Arial"/>
        <family val="2"/>
      </rPr>
      <t>ASSENTAMENTO TUBO PVC SOLDA D 25</t>
    </r>
  </si>
  <si>
    <r>
      <rPr>
        <sz val="11"/>
        <rFont val="Arial"/>
        <family val="2"/>
      </rPr>
      <t>ASSENTAMENTO TUBO PVC SOLDA D 32</t>
    </r>
  </si>
  <si>
    <r>
      <rPr>
        <sz val="11"/>
        <rFont val="Arial"/>
        <family val="2"/>
      </rPr>
      <t>ASSENTAMENTO TUBO PVC SOLDA D 40</t>
    </r>
  </si>
  <si>
    <r>
      <rPr>
        <sz val="11"/>
        <rFont val="Arial"/>
        <family val="2"/>
      </rPr>
      <t>ASSENTAMENTO TUBO PVC SOLDA D 50</t>
    </r>
  </si>
  <si>
    <r>
      <rPr>
        <sz val="11"/>
        <rFont val="Arial"/>
        <family val="2"/>
      </rPr>
      <t>ASSENTAMENTO TUBO PVC SOLDA D 60</t>
    </r>
  </si>
  <si>
    <r>
      <rPr>
        <sz val="11"/>
        <rFont val="Arial"/>
        <family val="2"/>
      </rPr>
      <t>ASSENTAMENTO TUBO PVC SOLDA D 110</t>
    </r>
  </si>
  <si>
    <r>
      <rPr>
        <sz val="11"/>
        <rFont val="Arial"/>
        <family val="2"/>
      </rPr>
      <t>ASSENTAMENTO TUBO FOGO ROSCA D 1/2"</t>
    </r>
  </si>
  <si>
    <r>
      <rPr>
        <sz val="11"/>
        <rFont val="Arial"/>
        <family val="2"/>
      </rPr>
      <t>ASSENTAMENTO TUBO FOGO ROSCA D 3/4"</t>
    </r>
  </si>
  <si>
    <r>
      <rPr>
        <sz val="11"/>
        <rFont val="Arial"/>
        <family val="2"/>
      </rPr>
      <t>ASSENTAMENTO TUBO FOGO ROSCA D 2"</t>
    </r>
  </si>
  <si>
    <r>
      <rPr>
        <sz val="11"/>
        <rFont val="Arial"/>
        <family val="2"/>
      </rPr>
      <t>ASSENTAMENTO TUBO FOGO ROSCA D 2.1/2"</t>
    </r>
  </si>
  <si>
    <r>
      <rPr>
        <sz val="11"/>
        <rFont val="Arial"/>
        <family val="2"/>
      </rPr>
      <t>ASSENTAMENTO TUBO FOGO ROSCA D 3"</t>
    </r>
  </si>
  <si>
    <r>
      <rPr>
        <sz val="11"/>
        <rFont val="Arial"/>
        <family val="2"/>
      </rPr>
      <t>ASSENTAMENTO TUBO FOGO ROSCA D 4"</t>
    </r>
  </si>
  <si>
    <r>
      <rPr>
        <sz val="11"/>
        <rFont val="Arial"/>
        <family val="2"/>
      </rPr>
      <t>ASSENTAMENTO TUBO FOGO ROSCA D 6"</t>
    </r>
  </si>
  <si>
    <r>
      <rPr>
        <sz val="11"/>
        <rFont val="Arial"/>
        <family val="2"/>
      </rPr>
      <t>ASSENTAMENTO TUBO CONCRETO DN 200</t>
    </r>
  </si>
  <si>
    <r>
      <rPr>
        <sz val="11"/>
        <rFont val="Arial"/>
        <family val="2"/>
      </rPr>
      <t>ASSENTAMENTO TUBO CONCRETO DN 300</t>
    </r>
  </si>
  <si>
    <r>
      <rPr>
        <sz val="11"/>
        <rFont val="Arial"/>
        <family val="2"/>
      </rPr>
      <t>ASSENTAMENTO TUBO CONCRETO DN 400</t>
    </r>
  </si>
  <si>
    <r>
      <rPr>
        <sz val="11"/>
        <rFont val="Arial"/>
        <family val="2"/>
      </rPr>
      <t>ASSENTAMENTO TUBO CONCRETO DN 500</t>
    </r>
  </si>
  <si>
    <r>
      <rPr>
        <sz val="11"/>
        <rFont val="Arial"/>
        <family val="2"/>
      </rPr>
      <t>ASSENTAMENTO TUBO CONCRETO DN 600</t>
    </r>
  </si>
  <si>
    <r>
      <rPr>
        <sz val="11"/>
        <rFont val="Arial"/>
        <family val="2"/>
      </rPr>
      <t>ASSENTAMENTO TUBO CONCRETO DN 700</t>
    </r>
  </si>
  <si>
    <r>
      <rPr>
        <sz val="11"/>
        <rFont val="Arial"/>
        <family val="2"/>
      </rPr>
      <t>ASSENTAMENTO TUBO CONCRETO DN 800</t>
    </r>
  </si>
  <si>
    <r>
      <rPr>
        <sz val="11"/>
        <rFont val="Arial"/>
        <family val="2"/>
      </rPr>
      <t>ASSENTAMENTO TUBO CONCRETO DN 900</t>
    </r>
  </si>
  <si>
    <r>
      <rPr>
        <sz val="11"/>
        <rFont val="Arial"/>
        <family val="2"/>
      </rPr>
      <t>ASSENTAMENTO TUBO CONCRETO DN 1000</t>
    </r>
  </si>
  <si>
    <r>
      <rPr>
        <sz val="11"/>
        <rFont val="Arial"/>
        <family val="2"/>
      </rPr>
      <t>ASSENTAMENTO TUBO CONCRETO DN 1200</t>
    </r>
  </si>
  <si>
    <r>
      <rPr>
        <sz val="11"/>
        <rFont val="Arial"/>
        <family val="2"/>
      </rPr>
      <t>ASSENTAMENTO TUBO CONCRETO DN 1500</t>
    </r>
  </si>
  <si>
    <r>
      <rPr>
        <sz val="11"/>
        <rFont val="Arial"/>
        <family val="2"/>
      </rPr>
      <t>ASSENT TUBO FOFO DN 80 SOBRE PILARES</t>
    </r>
  </si>
  <si>
    <r>
      <rPr>
        <sz val="11"/>
        <rFont val="Arial"/>
        <family val="2"/>
      </rPr>
      <t>ASSENT TUBO FOFO DN 100 SOBRE PILARES</t>
    </r>
  </si>
  <si>
    <r>
      <rPr>
        <sz val="11"/>
        <rFont val="Arial"/>
        <family val="2"/>
      </rPr>
      <t>ASSENT TUBO FOFO DN 150 SOBRE PILARES</t>
    </r>
  </si>
  <si>
    <r>
      <rPr>
        <sz val="11"/>
        <rFont val="Arial"/>
        <family val="2"/>
      </rPr>
      <t>ASSENT TUBO FOFO DN 200 SOBRE PILARES</t>
    </r>
  </si>
  <si>
    <r>
      <rPr>
        <sz val="11"/>
        <rFont val="Arial"/>
        <family val="2"/>
      </rPr>
      <t>ASSENT TUBO FOFO DN 250 SOBRE PILARES</t>
    </r>
  </si>
  <si>
    <r>
      <rPr>
        <sz val="11"/>
        <rFont val="Arial"/>
        <family val="2"/>
      </rPr>
      <t>ASSENT TUBO FOFO DN 300 SOBRE PILARES</t>
    </r>
  </si>
  <si>
    <r>
      <rPr>
        <sz val="11"/>
        <rFont val="Arial"/>
        <family val="2"/>
      </rPr>
      <t>ASSENT TUBO FOFO DN 350 SOBRE PILARES</t>
    </r>
  </si>
  <si>
    <r>
      <rPr>
        <sz val="11"/>
        <rFont val="Arial"/>
        <family val="2"/>
      </rPr>
      <t>ASSENT TUBO FOFO DN 400 SOBRE PILARES</t>
    </r>
  </si>
  <si>
    <r>
      <rPr>
        <sz val="11"/>
        <rFont val="Arial"/>
        <family val="2"/>
      </rPr>
      <t>GRUPO -  S18.010 - SERVIÇOS DE FUNDIÇÃO E USINAGEM</t>
    </r>
  </si>
  <si>
    <r>
      <rPr>
        <sz val="11"/>
        <rFont val="Arial"/>
        <family val="2"/>
      </rPr>
      <t>PECAS EM CHAPAS/PERFIL/BARRA EM ACO</t>
    </r>
  </si>
  <si>
    <r>
      <rPr>
        <sz val="11"/>
        <rFont val="Arial"/>
        <family val="2"/>
      </rPr>
      <t>TUBOS E CONEXOES FLANGEADOS EM ACO</t>
    </r>
  </si>
  <si>
    <r>
      <rPr>
        <sz val="11"/>
        <rFont val="Arial"/>
        <family val="2"/>
      </rPr>
      <t>TUBOS E CONEXOES EM ACO SOLDADO</t>
    </r>
  </si>
  <si>
    <r>
      <rPr>
        <sz val="11"/>
        <rFont val="Arial"/>
        <family val="2"/>
      </rPr>
      <t>PECAS EM CHAPAS/PERFIL/BARRA EM ACO INOX</t>
    </r>
  </si>
  <si>
    <r>
      <rPr>
        <sz val="11"/>
        <rFont val="Arial"/>
        <family val="2"/>
      </rPr>
      <t>TUBOS E CONEXOES EM ACO INOX</t>
    </r>
  </si>
  <si>
    <r>
      <rPr>
        <sz val="11"/>
        <rFont val="Arial"/>
        <family val="2"/>
      </rPr>
      <t>PECAS EM ESTRUTURA PESADA EM ACO</t>
    </r>
  </si>
  <si>
    <r>
      <rPr>
        <sz val="11"/>
        <rFont val="Arial"/>
        <family val="2"/>
      </rPr>
      <t>CORTE SOLDA DE TUBOS ATE DN 150</t>
    </r>
  </si>
  <si>
    <r>
      <rPr>
        <sz val="11"/>
        <rFont val="Arial"/>
        <family val="2"/>
      </rPr>
      <t>CORTE SOLDA DE TUBOS DN 200</t>
    </r>
  </si>
  <si>
    <r>
      <rPr>
        <sz val="11"/>
        <rFont val="Arial"/>
        <family val="2"/>
      </rPr>
      <t>CORTE SOLDA DE TUBOS DN 250</t>
    </r>
  </si>
  <si>
    <r>
      <rPr>
        <sz val="11"/>
        <rFont val="Arial"/>
        <family val="2"/>
      </rPr>
      <t>CORTE SOLDA DE TUBOS DN 300</t>
    </r>
  </si>
  <si>
    <r>
      <rPr>
        <sz val="11"/>
        <rFont val="Arial"/>
        <family val="2"/>
      </rPr>
      <t>CORTE SOLDA DE TUBOS DN 400</t>
    </r>
  </si>
  <si>
    <r>
      <rPr>
        <sz val="11"/>
        <rFont val="Arial"/>
        <family val="2"/>
      </rPr>
      <t>CORTE SOLDA DE TUBOS DN 500</t>
    </r>
  </si>
  <si>
    <r>
      <rPr>
        <sz val="11"/>
        <rFont val="Arial"/>
        <family val="2"/>
      </rPr>
      <t>CORTE SOLDA DE TUBOS DN 600</t>
    </r>
  </si>
  <si>
    <r>
      <rPr>
        <sz val="11"/>
        <rFont val="Arial"/>
        <family val="2"/>
      </rPr>
      <t>CORTE SOLDA DE TUBOS DN 700</t>
    </r>
  </si>
  <si>
    <r>
      <rPr>
        <sz val="11"/>
        <rFont val="Arial"/>
        <family val="2"/>
      </rPr>
      <t>GRUPO - S19.010 - INTERLIGAÇÕES</t>
    </r>
  </si>
  <si>
    <r>
      <rPr>
        <sz val="11"/>
        <rFont val="Arial"/>
        <family val="2"/>
      </rPr>
      <t>INTERLIGACAO DE REDE ATE DN 100</t>
    </r>
  </si>
  <si>
    <r>
      <rPr>
        <sz val="11"/>
        <rFont val="Arial"/>
        <family val="2"/>
      </rPr>
      <t>INTERLIGACAO DE REDE DN 150</t>
    </r>
  </si>
  <si>
    <r>
      <rPr>
        <sz val="11"/>
        <rFont val="Arial"/>
        <family val="2"/>
      </rPr>
      <t>INTERLIGACAO DE REDE  DN 200 A DN 300</t>
    </r>
  </si>
  <si>
    <r>
      <rPr>
        <sz val="11"/>
        <rFont val="Arial"/>
        <family val="2"/>
      </rPr>
      <t>INTERLIGACAO DE REDE  DN 350 A DN 500</t>
    </r>
  </si>
  <si>
    <r>
      <rPr>
        <sz val="11"/>
        <rFont val="Arial"/>
        <family val="2"/>
      </rPr>
      <t>INTERLIGACAO DE REDE  DN 600 A DN 700</t>
    </r>
  </si>
  <si>
    <r>
      <rPr>
        <sz val="11"/>
        <rFont val="Arial"/>
        <family val="2"/>
      </rPr>
      <t>INTERLIGACAO DE REDE  DN 800 A DN 900</t>
    </r>
  </si>
  <si>
    <r>
      <rPr>
        <sz val="11"/>
        <rFont val="Arial"/>
        <family val="2"/>
      </rPr>
      <t>INTERLIGACAO DE REDE  DN 1000</t>
    </r>
  </si>
  <si>
    <r>
      <rPr>
        <sz val="11"/>
        <rFont val="Arial"/>
        <family val="2"/>
      </rPr>
      <t>INTERLIGACAO DE REDE DN 75-C/ REDE CARGA</t>
    </r>
  </si>
  <si>
    <r>
      <rPr>
        <sz val="11"/>
        <rFont val="Arial"/>
        <family val="2"/>
      </rPr>
      <t>INTERLIGACAO DE REDE DN 100-C/ REDE CARG</t>
    </r>
  </si>
  <si>
    <r>
      <rPr>
        <sz val="11"/>
        <rFont val="Arial"/>
        <family val="2"/>
      </rPr>
      <t>INTERLIGACAO DE REDE DN 150-C/ REDE CARG</t>
    </r>
  </si>
  <si>
    <r>
      <rPr>
        <sz val="11"/>
        <rFont val="Arial"/>
        <family val="2"/>
      </rPr>
      <t>INTERLIGACAO DE REDE DN 200-C/ REDE CARG</t>
    </r>
  </si>
  <si>
    <r>
      <rPr>
        <sz val="11"/>
        <rFont val="Arial"/>
        <family val="2"/>
      </rPr>
      <t>INTERLIGACAO DE REDE DN 250-C/ REDE CARG</t>
    </r>
  </si>
  <si>
    <r>
      <rPr>
        <sz val="11"/>
        <rFont val="Arial"/>
        <family val="2"/>
      </rPr>
      <t>INTERLIGACAO DE REDE DN 300-C/ REDE CARG</t>
    </r>
  </si>
  <si>
    <r>
      <rPr>
        <sz val="11"/>
        <rFont val="Arial"/>
        <family val="2"/>
      </rPr>
      <t>INTERLIGACAO DE REDE DN 350-C/ REDE CARG</t>
    </r>
  </si>
  <si>
    <r>
      <rPr>
        <sz val="11"/>
        <rFont val="Arial"/>
        <family val="2"/>
      </rPr>
      <t>INTERLIGACAO DE REDE DN 400-C/ REDE CARG</t>
    </r>
  </si>
  <si>
    <r>
      <rPr>
        <sz val="11"/>
        <rFont val="Arial"/>
        <family val="2"/>
      </rPr>
      <t>GRUPO -  S20.010 - LIGAÇÕES PREDIAIS</t>
    </r>
  </si>
  <si>
    <r>
      <rPr>
        <sz val="11"/>
        <rFont val="Arial"/>
        <family val="2"/>
      </rPr>
      <t>LIG PRED ESG LONGA C/MAT S/PAV H0,6A1,0M</t>
    </r>
  </si>
  <si>
    <r>
      <rPr>
        <sz val="11"/>
        <rFont val="Arial"/>
        <family val="2"/>
      </rPr>
      <t>LIG PRED ESG LONGA C/MAT PARAL H0,6A1,0M</t>
    </r>
  </si>
  <si>
    <r>
      <rPr>
        <sz val="11"/>
        <rFont val="Arial"/>
        <family val="2"/>
      </rPr>
      <t>LIG PRED ESG LONGA C/MAT BLOCO H0,6A1,0M</t>
    </r>
  </si>
  <si>
    <r>
      <rPr>
        <sz val="11"/>
        <rFont val="Arial"/>
        <family val="2"/>
      </rPr>
      <t>LIG PRED ESG LONGA C/MAT ASFAL H0,6A1,0M</t>
    </r>
  </si>
  <si>
    <r>
      <rPr>
        <sz val="11"/>
        <rFont val="Arial"/>
        <family val="2"/>
      </rPr>
      <t>LIG PRED ESG CURTA C/MAT S/PAV H0,6A1,0M</t>
    </r>
  </si>
  <si>
    <r>
      <rPr>
        <sz val="11"/>
        <rFont val="Arial"/>
        <family val="2"/>
      </rPr>
      <t>LIG PRED ESG CURTA C/MAT PARAL H0,6A1,0M</t>
    </r>
  </si>
  <si>
    <r>
      <rPr>
        <sz val="11"/>
        <rFont val="Arial"/>
        <family val="2"/>
      </rPr>
      <t>LIG PRED ESG CURTA C/MAT BLOCO H0,6A1,0M</t>
    </r>
  </si>
  <si>
    <r>
      <rPr>
        <sz val="11"/>
        <rFont val="Arial"/>
        <family val="2"/>
      </rPr>
      <t>LIG PRED ESG CURTA C/MAT ASFAL H0,6A1,0M</t>
    </r>
  </si>
  <si>
    <r>
      <rPr>
        <sz val="11"/>
        <rFont val="Arial"/>
        <family val="2"/>
      </rPr>
      <t>LIG PRED AGUA DN 20, C/ COLAR, S/PAV</t>
    </r>
  </si>
  <si>
    <r>
      <rPr>
        <sz val="11"/>
        <rFont val="Arial"/>
        <family val="2"/>
      </rPr>
      <t>LIG PRED AGUA DN 20, C/ COLAR, ASFALTO</t>
    </r>
  </si>
  <si>
    <r>
      <rPr>
        <sz val="11"/>
        <rFont val="Arial"/>
        <family val="2"/>
      </rPr>
      <t>LIG PRED AGUA DN 20, C/ COLAR, PARALELO</t>
    </r>
  </si>
  <si>
    <r>
      <rPr>
        <sz val="11"/>
        <rFont val="Arial"/>
        <family val="2"/>
      </rPr>
      <t>LIG PRED AGUA DN 20, C/ COLAR, BLOCO</t>
    </r>
  </si>
  <si>
    <r>
      <rPr>
        <sz val="11"/>
        <rFont val="Arial"/>
        <family val="2"/>
      </rPr>
      <t>LIG PRED AGUA DN 20, C/ TE, S/PAVIMENTO</t>
    </r>
  </si>
  <si>
    <r>
      <rPr>
        <sz val="11"/>
        <rFont val="Arial"/>
        <family val="2"/>
      </rPr>
      <t>LIG PRED AGUA DN 20, C/ TE, ASFALTO</t>
    </r>
  </si>
  <si>
    <r>
      <rPr>
        <sz val="11"/>
        <rFont val="Arial"/>
        <family val="2"/>
      </rPr>
      <t>LIG PRED AGUA DN 20, C/ TE, PARALELO</t>
    </r>
  </si>
  <si>
    <r>
      <rPr>
        <sz val="11"/>
        <rFont val="Arial"/>
        <family val="2"/>
      </rPr>
      <t>LIG PRED AGUA DN 20, C/ TE, BLOCO</t>
    </r>
  </si>
  <si>
    <r>
      <rPr>
        <sz val="11"/>
        <rFont val="Arial"/>
        <family val="2"/>
      </rPr>
      <t>PADRAO 1A-CAIXA TERMOPLASTICA HIDROM ¾"</t>
    </r>
  </si>
  <si>
    <r>
      <rPr>
        <sz val="11"/>
        <rFont val="Arial"/>
        <family val="2"/>
      </rPr>
      <t>PADRAO 1B-CAIXA TERMOPLASTICA HIDROM ¾"</t>
    </r>
  </si>
  <si>
    <r>
      <rPr>
        <sz val="11"/>
        <rFont val="Arial"/>
        <family val="2"/>
      </rPr>
      <t>PADRAO 1C-CAVALETE PVC HIDROMETRO ¾"</t>
    </r>
  </si>
  <si>
    <r>
      <rPr>
        <sz val="11"/>
        <rFont val="Arial"/>
        <family val="2"/>
      </rPr>
      <t>PADRAO 1D-CAIXA ENTERRADA HIDROMETRO ¾"</t>
    </r>
  </si>
  <si>
    <r>
      <rPr>
        <sz val="11"/>
        <rFont val="Arial"/>
        <family val="2"/>
      </rPr>
      <t>PADRAO 2-CAIXA ENTERRADA HIDROMETRO 1"</t>
    </r>
  </si>
  <si>
    <r>
      <rPr>
        <sz val="11"/>
        <rFont val="Arial"/>
        <family val="2"/>
      </rPr>
      <t>PADRAO 3-CAIXA ENTERRADA HIDROM 1.1/2"</t>
    </r>
  </si>
  <si>
    <r>
      <rPr>
        <sz val="11"/>
        <rFont val="Arial"/>
        <family val="2"/>
      </rPr>
      <t>PADRAO 4-CAIXA ENTERRADA HIDROMETRO 2"</t>
    </r>
  </si>
  <si>
    <r>
      <rPr>
        <sz val="11"/>
        <rFont val="Arial"/>
        <family val="2"/>
      </rPr>
      <t>PADRAO 5-CAIXA ENTERRADA HIDROMETRO 3"</t>
    </r>
  </si>
  <si>
    <r>
      <rPr>
        <sz val="11"/>
        <rFont val="Arial"/>
        <family val="2"/>
      </rPr>
      <t>PADRAO 6-CAIXA ENTERRADA HIDROMETRO 4"</t>
    </r>
  </si>
  <si>
    <r>
      <rPr>
        <sz val="11"/>
        <rFont val="Arial"/>
        <family val="2"/>
      </rPr>
      <t>INSTALACAO DE HIDROMETRO COM DN ¾"</t>
    </r>
  </si>
  <si>
    <r>
      <rPr>
        <sz val="11"/>
        <rFont val="Arial"/>
        <family val="2"/>
      </rPr>
      <t>INSTALACAO DE HIDROMETRO COM DN 1"</t>
    </r>
  </si>
  <si>
    <r>
      <rPr>
        <sz val="11"/>
        <rFont val="Arial"/>
        <family val="2"/>
      </rPr>
      <t>INSTALACAO DE HIDROMETRO COM DN 1.1/2"</t>
    </r>
  </si>
  <si>
    <r>
      <rPr>
        <sz val="11"/>
        <rFont val="Arial"/>
        <family val="2"/>
      </rPr>
      <t>INSTALACAO DE HIDROMETRO COM DN 2" A 4"</t>
    </r>
  </si>
  <si>
    <r>
      <rPr>
        <sz val="11"/>
        <rFont val="Arial"/>
        <family val="2"/>
      </rPr>
      <t>LOCALIZACAO DO RAMAL PREDIAL</t>
    </r>
  </si>
  <si>
    <r>
      <rPr>
        <sz val="11"/>
        <rFont val="Arial"/>
        <family val="2"/>
      </rPr>
      <t>REPARO DA BASE DO PADRAO TIPO CAVALETE</t>
    </r>
  </si>
  <si>
    <r>
      <rPr>
        <sz val="11"/>
        <rFont val="Arial"/>
        <family val="2"/>
      </rPr>
      <t>REPARO CAIXA ENTER TERMOPLASTICA CALCADA</t>
    </r>
  </si>
  <si>
    <r>
      <rPr>
        <sz val="11"/>
        <rFont val="Arial"/>
        <family val="2"/>
      </rPr>
      <t>REPARO DE CAIXA TERMOPLASTICA DE PAREDE</t>
    </r>
  </si>
  <si>
    <r>
      <rPr>
        <sz val="11"/>
        <rFont val="Arial"/>
        <family val="2"/>
      </rPr>
      <t>CAIXA LIGACAO PREDIAL EM ANEL CONCRETO</t>
    </r>
  </si>
  <si>
    <r>
      <rPr>
        <sz val="11"/>
        <rFont val="Arial"/>
        <family val="2"/>
      </rPr>
      <t>TAMPA CAIXA DE LIGACAO PREDIAL ESGOTO</t>
    </r>
  </si>
  <si>
    <r>
      <rPr>
        <sz val="11"/>
        <rFont val="Arial"/>
        <family val="2"/>
      </rPr>
      <t>CAIXA LIGACAO ANEL CONCRETO-BEIRA RIO</t>
    </r>
  </si>
  <si>
    <r>
      <rPr>
        <sz val="11"/>
        <rFont val="Arial"/>
        <family val="2"/>
      </rPr>
      <t>REDE CONDOM PVC NBR7362 100-BEIRA RIO</t>
    </r>
  </si>
  <si>
    <r>
      <rPr>
        <sz val="11"/>
        <rFont val="Arial"/>
        <family val="2"/>
      </rPr>
      <t>REDE CONDOM FOFO NBR15420 100-BEIRA RIO</t>
    </r>
  </si>
  <si>
    <r>
      <rPr>
        <sz val="11"/>
        <rFont val="Arial"/>
        <family val="2"/>
      </rPr>
      <t>LIGACAO INTRA-DOMICILIAR NA CALCADA</t>
    </r>
  </si>
  <si>
    <r>
      <rPr>
        <sz val="11"/>
        <rFont val="Arial"/>
        <family val="2"/>
      </rPr>
      <t>LIGACAO INTRA-DOMICILIAR-INST. EXISTENTE</t>
    </r>
  </si>
  <si>
    <r>
      <rPr>
        <sz val="11"/>
        <rFont val="Arial"/>
        <family val="2"/>
      </rPr>
      <t>LIGACAO INTRA-DOMICILIAR PADRAO ATE 6M</t>
    </r>
  </si>
  <si>
    <r>
      <rPr>
        <sz val="11"/>
        <rFont val="Arial"/>
        <family val="2"/>
      </rPr>
      <t>LIGACAO INTRA-DOMIC PAD DIST&gt;6 E &lt;=12M</t>
    </r>
  </si>
  <si>
    <r>
      <rPr>
        <sz val="11"/>
        <rFont val="Arial"/>
        <family val="2"/>
      </rPr>
      <t>LIGACAO INTRA-DOMIC PAD DIST&gt;12 E &lt;=18M</t>
    </r>
  </si>
  <si>
    <r>
      <rPr>
        <sz val="11"/>
        <rFont val="Arial"/>
        <family val="2"/>
      </rPr>
      <t>LIG  INTRA-DOMICILIAR  CALÇADA(INTERIOR)</t>
    </r>
  </si>
  <si>
    <r>
      <rPr>
        <sz val="11"/>
        <rFont val="Arial"/>
        <family val="2"/>
      </rPr>
      <t>LIG INTRA-DOMICILIAR-INST EXIST(INTERIOR</t>
    </r>
  </si>
  <si>
    <r>
      <rPr>
        <sz val="11"/>
        <rFont val="Arial"/>
        <family val="2"/>
      </rPr>
      <t>LIG INTRA-DOMIC PADRAO ATÉ 6M (INTERIOR)</t>
    </r>
  </si>
  <si>
    <r>
      <rPr>
        <sz val="11"/>
        <rFont val="Arial"/>
        <family val="2"/>
      </rPr>
      <t>LIG INTRA-DOMIC PAD DIST&gt;6E&lt;=12M(INTERIO</t>
    </r>
  </si>
  <si>
    <r>
      <rPr>
        <sz val="11"/>
        <rFont val="Arial"/>
        <family val="2"/>
      </rPr>
      <t>LIG INTRA-DOMIC PAD DIST&gt;12E&lt;=18M(INTERI</t>
    </r>
  </si>
  <si>
    <r>
      <rPr>
        <sz val="11"/>
        <rFont val="Arial"/>
        <family val="2"/>
      </rPr>
      <t>LIG ESG DENTRO PI NA REDE E CAP DRENAGEM</t>
    </r>
  </si>
  <si>
    <r>
      <rPr>
        <sz val="11"/>
        <rFont val="Arial"/>
        <family val="2"/>
      </rPr>
      <t>PESQ RAMAL PREDIAL P/ NOVA LIGACAO ESGOT</t>
    </r>
  </si>
  <si>
    <r>
      <rPr>
        <sz val="11"/>
        <rFont val="Arial"/>
        <family val="2"/>
      </rPr>
      <t>GRUPO - S21.010 - PAVIMENTAÇÃO E URBANIZAÇÃO</t>
    </r>
  </si>
  <si>
    <r>
      <rPr>
        <sz val="11"/>
        <rFont val="Arial"/>
        <family val="2"/>
      </rPr>
      <t>RETIRADA DE PAVIMENTO ASFALTICO</t>
    </r>
  </si>
  <si>
    <r>
      <rPr>
        <sz val="11"/>
        <rFont val="Arial"/>
        <family val="2"/>
      </rPr>
      <t>RETIRADA PAV ASFALTICO C/ BASE PARALELO</t>
    </r>
  </si>
  <si>
    <r>
      <rPr>
        <sz val="11"/>
        <rFont val="Arial"/>
        <family val="2"/>
      </rPr>
      <t>RETIRADA PAV ASFALTICO C/ BASE BLOCOS</t>
    </r>
  </si>
  <si>
    <r>
      <rPr>
        <sz val="11"/>
        <rFont val="Arial"/>
        <family val="2"/>
      </rPr>
      <t>RETIRADA DE PAVIMENTO EM PARALELEPIPEDO</t>
    </r>
  </si>
  <si>
    <r>
      <rPr>
        <sz val="11"/>
        <rFont val="Arial"/>
        <family val="2"/>
      </rPr>
      <t>RETIRADA PAVIMENTO EM BLOCOS ARTICULADOS</t>
    </r>
  </si>
  <si>
    <r>
      <rPr>
        <sz val="11"/>
        <rFont val="Arial"/>
        <family val="2"/>
      </rPr>
      <t>RETIRADA PAVIMENTO PAVI-S</t>
    </r>
  </si>
  <si>
    <r>
      <rPr>
        <sz val="11"/>
        <rFont val="Arial"/>
        <family val="2"/>
      </rPr>
      <t>RETIRADA PAVIMENTO EM PEDRA PORTUGUESA</t>
    </r>
  </si>
  <si>
    <r>
      <rPr>
        <sz val="11"/>
        <rFont val="Arial"/>
        <family val="2"/>
      </rPr>
      <t>RETIRADA CALCADA EM CERAMICA INCL. LASTR</t>
    </r>
  </si>
  <si>
    <r>
      <rPr>
        <sz val="11"/>
        <rFont val="Arial"/>
        <family val="2"/>
      </rPr>
      <t>RETIRADA CALCADA CACOS MARMORE/GRANITO</t>
    </r>
  </si>
  <si>
    <r>
      <rPr>
        <sz val="11"/>
        <rFont val="Arial"/>
        <family val="2"/>
      </rPr>
      <t>RETIRADA PAVIM CIMENTADO LISO INCL LASTR</t>
    </r>
  </si>
  <si>
    <r>
      <rPr>
        <sz val="11"/>
        <rFont val="Arial"/>
        <family val="2"/>
      </rPr>
      <t>RETIRADA DE MEIO-FIO CONCRETO OU PEDRA</t>
    </r>
  </si>
  <si>
    <r>
      <rPr>
        <sz val="11"/>
        <rFont val="Arial"/>
        <family val="2"/>
      </rPr>
      <t>RETIRADA DE SARJETA DE CONCRETO</t>
    </r>
  </si>
  <si>
    <r>
      <rPr>
        <sz val="11"/>
        <rFont val="Arial"/>
        <family val="2"/>
      </rPr>
      <t>RECOMPOSICAO PAVIMENTO PARALELEPIPEDO</t>
    </r>
  </si>
  <si>
    <r>
      <rPr>
        <sz val="11"/>
        <rFont val="Arial"/>
        <family val="2"/>
      </rPr>
      <t>RECOMPOSICAO PAVIMENTO BLOCO CONC SEXTAV</t>
    </r>
  </si>
  <si>
    <r>
      <rPr>
        <sz val="11"/>
        <rFont val="Arial"/>
        <family val="2"/>
      </rPr>
      <t>RECOMPOSICAO PAVIMENTO BLOCO CONC PAVI-S</t>
    </r>
  </si>
  <si>
    <r>
      <rPr>
        <sz val="11"/>
        <rFont val="Arial"/>
        <family val="2"/>
      </rPr>
      <t>RECOMPOSICAO PAVIMENTO PEDRA PORTUGUESA</t>
    </r>
  </si>
  <si>
    <r>
      <rPr>
        <sz val="11"/>
        <rFont val="Arial"/>
        <family val="2"/>
      </rPr>
      <t>RECOMP DE PAVIMENTO EM PLACAS CONCRETO</t>
    </r>
  </si>
  <si>
    <r>
      <rPr>
        <sz val="11"/>
        <rFont val="Arial"/>
        <family val="2"/>
      </rPr>
      <t>RECOMPOSICAO DE PAVIMENTO EM CERAMICA</t>
    </r>
  </si>
  <si>
    <r>
      <rPr>
        <sz val="11"/>
        <rFont val="Arial"/>
        <family val="2"/>
      </rPr>
      <t>RECOMP PAVIMENTO CIMENTADO INCL LASTRO</t>
    </r>
  </si>
  <si>
    <r>
      <rPr>
        <sz val="11"/>
        <rFont val="Arial"/>
        <family val="2"/>
      </rPr>
      <t>RECOMPOSICAO MEIO FIO CONCRETO OU PEDRA</t>
    </r>
  </si>
  <si>
    <r>
      <rPr>
        <sz val="11"/>
        <rFont val="Arial"/>
        <family val="2"/>
      </rPr>
      <t>RECOMPOSICAO DE SARJETA DE CONCRETO</t>
    </r>
  </si>
  <si>
    <r>
      <rPr>
        <sz val="11"/>
        <rFont val="Arial"/>
        <family val="2"/>
      </rPr>
      <t>BASE EM SOLO BRITA</t>
    </r>
  </si>
  <si>
    <r>
      <rPr>
        <sz val="11"/>
        <rFont val="Arial"/>
        <family val="2"/>
      </rPr>
      <t>PINTURA LIGACAO SOBRE BASE(RR-2C)</t>
    </r>
  </si>
  <si>
    <r>
      <rPr>
        <sz val="11"/>
        <rFont val="Arial"/>
        <family val="2"/>
      </rPr>
      <t>RECOMPOSICAO DE PAVIMENTO ASFALTICO</t>
    </r>
  </si>
  <si>
    <r>
      <rPr>
        <sz val="11"/>
        <rFont val="Arial"/>
        <family val="2"/>
      </rPr>
      <t>RECOMP PAV ASFALTICO AREAS TAPA BURACO</t>
    </r>
  </si>
  <si>
    <r>
      <rPr>
        <sz val="11"/>
        <rFont val="Arial"/>
        <family val="2"/>
      </rPr>
      <t>TRANSPORTE DE MASSA ASFALTICA</t>
    </r>
  </si>
  <si>
    <r>
      <rPr>
        <sz val="11"/>
        <rFont val="Arial"/>
        <family val="2"/>
      </rPr>
      <t>PAVIMENTACAO BLOCO CONCR SEXTAVADO E=6CM</t>
    </r>
  </si>
  <si>
    <r>
      <rPr>
        <sz val="11"/>
        <rFont val="Arial"/>
        <family val="2"/>
      </rPr>
      <t>PAVIMENTACAO BLOCO CONCR SEXTAVADO E=8CM</t>
    </r>
  </si>
  <si>
    <r>
      <rPr>
        <sz val="11"/>
        <rFont val="Arial"/>
        <family val="2"/>
      </rPr>
      <t>PAVIMENTACAO BLOCO CONCR PAVI-S E=6CM</t>
    </r>
  </si>
  <si>
    <r>
      <rPr>
        <sz val="11"/>
        <rFont val="Arial"/>
        <family val="2"/>
      </rPr>
      <t>PAVIMENTACAO BLOCO CONCR PAVI-S E=8CM</t>
    </r>
  </si>
  <si>
    <r>
      <rPr>
        <sz val="11"/>
        <rFont val="Arial"/>
        <family val="2"/>
      </rPr>
      <t>PAVIMENTACAO PARALELEPIPEDO</t>
    </r>
  </si>
  <si>
    <r>
      <rPr>
        <sz val="11"/>
        <rFont val="Arial"/>
        <family val="2"/>
      </rPr>
      <t>MEIO FIO DE CONCRETO SECAO 15x12x30CM</t>
    </r>
  </si>
  <si>
    <r>
      <rPr>
        <sz val="11"/>
        <rFont val="Arial"/>
        <family val="2"/>
      </rPr>
      <t>PAVIMENTO EM PEDRISCO E=5,0CM</t>
    </r>
  </si>
  <si>
    <r>
      <rPr>
        <sz val="11"/>
        <rFont val="Arial"/>
        <family val="2"/>
      </rPr>
      <t>PAVIMENTO EM PEDRISCO E=10,0CM</t>
    </r>
  </si>
  <si>
    <r>
      <rPr>
        <sz val="11"/>
        <rFont val="Arial"/>
        <family val="2"/>
      </rPr>
      <t>MURO TIPO "1"  BLOCO/MOURAO/ARAME</t>
    </r>
  </si>
  <si>
    <r>
      <rPr>
        <sz val="11"/>
        <rFont val="Arial"/>
        <family val="2"/>
      </rPr>
      <t>MURO TIPO"2" BLOCO/MOURAO/TELA PVC/ARAME</t>
    </r>
  </si>
  <si>
    <r>
      <rPr>
        <sz val="11"/>
        <rFont val="Arial"/>
        <family val="2"/>
      </rPr>
      <t>MURO TIPO "3" MOURAO/ARAME</t>
    </r>
  </si>
  <si>
    <r>
      <rPr>
        <sz val="11"/>
        <rFont val="Arial"/>
        <family val="2"/>
      </rPr>
      <t>MURO TIPO"4" BLOCO/MOURAO/TELA GALV/ARAM</t>
    </r>
  </si>
  <si>
    <r>
      <rPr>
        <sz val="11"/>
        <rFont val="Arial"/>
        <family val="2"/>
      </rPr>
      <t>MURO TIPO "5" BLOCO DE CONCRETO APARENTE</t>
    </r>
  </si>
  <si>
    <r>
      <rPr>
        <sz val="11"/>
        <rFont val="Arial"/>
        <family val="2"/>
      </rPr>
      <t>CERCA C/ 6 FIOS ARAME LISO/MOURAO MADEIR</t>
    </r>
  </si>
  <si>
    <r>
      <rPr>
        <sz val="11"/>
        <rFont val="Arial"/>
        <family val="2"/>
      </rPr>
      <t>CERCA C/ 6 FIOS ARAME FARPADO/MOURAO MAD</t>
    </r>
  </si>
  <si>
    <r>
      <rPr>
        <sz val="11"/>
        <rFont val="Arial"/>
        <family val="2"/>
      </rPr>
      <t>PORTAO TIPO "1" L=4,00M</t>
    </r>
  </si>
  <si>
    <r>
      <rPr>
        <sz val="11"/>
        <rFont val="Arial"/>
        <family val="2"/>
      </rPr>
      <t>PORTAO TIPO "1" L=1,00M</t>
    </r>
  </si>
  <si>
    <r>
      <rPr>
        <sz val="11"/>
        <rFont val="Arial"/>
        <family val="2"/>
      </rPr>
      <t>PORTAO TIPO "2" FECHADO L=4,0M E H=3,0M</t>
    </r>
  </si>
  <si>
    <r>
      <rPr>
        <sz val="11"/>
        <rFont val="Arial"/>
        <family val="2"/>
      </rPr>
      <t>PINTURA LETREIRO/LOGOMARCA CESAN</t>
    </r>
  </si>
  <si>
    <r>
      <rPr>
        <sz val="11"/>
        <rFont val="Arial"/>
        <family val="2"/>
      </rPr>
      <t>GRAMA ESMERALDA PLACAS, TERRA VEG. 2,0CM</t>
    </r>
  </si>
  <si>
    <r>
      <rPr>
        <sz val="11"/>
        <rFont val="Arial"/>
        <family val="2"/>
      </rPr>
      <t>PLANTIO DE ARVORES H=2,0M</t>
    </r>
  </si>
  <si>
    <r>
      <rPr>
        <sz val="11"/>
        <rFont val="Arial"/>
        <family val="2"/>
      </rPr>
      <t>BANCO PRE-MOLDADO DE CONCRETO</t>
    </r>
  </si>
  <si>
    <r>
      <rPr>
        <sz val="11"/>
        <rFont val="Arial"/>
        <family val="2"/>
      </rPr>
      <t>CAIXA RALO EM CONCRETO, COMPLETA</t>
    </r>
  </si>
  <si>
    <r>
      <rPr>
        <sz val="11"/>
        <rFont val="Arial"/>
        <family val="2"/>
      </rPr>
      <t>MEIA CANA DE CONCRETO DN 200</t>
    </r>
  </si>
  <si>
    <r>
      <rPr>
        <sz val="11"/>
        <rFont val="Arial"/>
        <family val="2"/>
      </rPr>
      <t>MEIA CANA DE CONCRETO DN 300</t>
    </r>
  </si>
  <si>
    <r>
      <rPr>
        <sz val="11"/>
        <rFont val="Arial"/>
        <family val="2"/>
      </rPr>
      <t>MEIA CANA DE CONCRETO DN 400</t>
    </r>
  </si>
  <si>
    <r>
      <rPr>
        <sz val="11"/>
        <rFont val="Arial"/>
        <family val="2"/>
      </rPr>
      <t>MEIA CANA DE CONCRETO DN 500</t>
    </r>
  </si>
  <si>
    <r>
      <rPr>
        <sz val="11"/>
        <rFont val="Arial"/>
        <family val="2"/>
      </rPr>
      <t>MEIA CANA DE CONCRETO DN 600</t>
    </r>
  </si>
  <si>
    <r>
      <rPr>
        <sz val="11"/>
        <rFont val="Arial"/>
        <family val="2"/>
      </rPr>
      <t>SARJETA EM CONCRETO</t>
    </r>
  </si>
  <si>
    <r>
      <rPr>
        <sz val="11"/>
        <rFont val="Arial"/>
        <family val="2"/>
      </rPr>
      <t>REDE DREN TUBO CONCR CA-1 DN 400 S/ PAV</t>
    </r>
  </si>
  <si>
    <r>
      <rPr>
        <sz val="11"/>
        <rFont val="Arial"/>
        <family val="2"/>
      </rPr>
      <t>REDE DREN TUBO CONCR CA-2 DN 300 S/ PAV</t>
    </r>
  </si>
  <si>
    <r>
      <rPr>
        <sz val="11"/>
        <rFont val="Arial"/>
        <family val="2"/>
      </rPr>
      <t>REDE DREN TUBO CONCR CA-2 DN 400 S/ PAV</t>
    </r>
  </si>
  <si>
    <r>
      <rPr>
        <sz val="11"/>
        <rFont val="Arial"/>
        <family val="2"/>
      </rPr>
      <t>TAMPAO FERRO FUNDIDO DN 600MM</t>
    </r>
  </si>
  <si>
    <r>
      <rPr>
        <sz val="11"/>
        <rFont val="Arial"/>
        <family val="2"/>
      </rPr>
      <t>TAMPAO FERRO FUNDIDO DN 800MM</t>
    </r>
  </si>
  <si>
    <r>
      <rPr>
        <sz val="11"/>
        <rFont val="Arial"/>
        <family val="2"/>
      </rPr>
      <t>CONCERTINA DUPLA PERFURANTE</t>
    </r>
  </si>
  <si>
    <r>
      <rPr>
        <sz val="11"/>
        <rFont val="Arial"/>
        <family val="2"/>
      </rPr>
      <t>SINALIZACAO HORIZONT TERMOPLAST EXTRUSAO</t>
    </r>
  </si>
  <si>
    <r>
      <rPr>
        <sz val="11"/>
        <rFont val="Arial"/>
        <family val="2"/>
      </rPr>
      <t>ASFALTO A FRIO ENSACADO</t>
    </r>
  </si>
  <si>
    <r>
      <rPr>
        <sz val="11"/>
        <rFont val="Arial"/>
        <family val="2"/>
      </rPr>
      <t>RETIRADA CALCADA EM CIMENTADO DESEMP</t>
    </r>
  </si>
  <si>
    <r>
      <rPr>
        <sz val="11"/>
        <rFont val="Arial"/>
        <family val="2"/>
      </rPr>
      <t>RECOMP DE CALCADA EM CIMENTADO DESEMP</t>
    </r>
  </si>
  <si>
    <r>
      <rPr>
        <sz val="11"/>
        <rFont val="Arial"/>
        <family val="2"/>
      </rPr>
      <t>BASE EM CASCALHO</t>
    </r>
  </si>
  <si>
    <r>
      <rPr>
        <sz val="11"/>
        <rFont val="Arial"/>
        <family val="2"/>
      </rPr>
      <t>SINALIZACAO HORIZONT TINTA BASE ACRILICA</t>
    </r>
  </si>
  <si>
    <r>
      <rPr>
        <sz val="11"/>
        <rFont val="Arial"/>
        <family val="2"/>
      </rPr>
      <t>GRUPO - S23.010 - SERVIÇOS ESPECIAIS</t>
    </r>
  </si>
  <si>
    <r>
      <rPr>
        <sz val="11"/>
        <rFont val="Arial"/>
        <family val="2"/>
      </rPr>
      <t>LASTRO DE BRITA "0" PARA BIOFILTRO</t>
    </r>
  </si>
  <si>
    <r>
      <rPr>
        <sz val="11"/>
        <rFont val="Arial"/>
        <family val="2"/>
      </rPr>
      <t>LASTRO DE BRITA "1" PARA BIOFILTRO</t>
    </r>
  </si>
  <si>
    <r>
      <rPr>
        <sz val="11"/>
        <rFont val="Arial"/>
        <family val="2"/>
      </rPr>
      <t>LASTRO DE BRITA "2" PARA BIOFILTRO</t>
    </r>
  </si>
  <si>
    <r>
      <rPr>
        <sz val="11"/>
        <rFont val="Arial"/>
        <family val="2"/>
      </rPr>
      <t>TURFA/CAVACO/CARVAO/AREIA  P/  BIOFILTRO</t>
    </r>
  </si>
  <si>
    <r>
      <rPr>
        <sz val="11"/>
        <rFont val="Arial"/>
        <family val="2"/>
      </rPr>
      <t>TELA TIPO MOSQUITEIRO PARA BIOFILTRO</t>
    </r>
  </si>
  <si>
    <r>
      <rPr>
        <sz val="11"/>
        <rFont val="Arial"/>
        <family val="2"/>
      </rPr>
      <t>AREIA GROSSA 2,0A 3,0mm</t>
    </r>
  </si>
  <si>
    <r>
      <rPr>
        <sz val="11"/>
        <rFont val="Arial"/>
        <family val="2"/>
      </rPr>
      <t>ENROCAMENTO COM PEDRA DE MAO ARGAMASSADA</t>
    </r>
  </si>
  <si>
    <r>
      <rPr>
        <sz val="11"/>
        <rFont val="Arial"/>
        <family val="2"/>
      </rPr>
      <t>CAIXA DE PASSAGEM 60X60X100</t>
    </r>
  </si>
  <si>
    <r>
      <rPr>
        <sz val="11"/>
        <rFont val="Arial"/>
        <family val="2"/>
      </rPr>
      <t>DEFENSA METALICA</t>
    </r>
  </si>
  <si>
    <r>
      <rPr>
        <sz val="11"/>
        <rFont val="Arial"/>
        <family val="2"/>
      </rPr>
      <t>CARVAO ANTRACITO TE=1,1A1,3MM CU=1,5MM</t>
    </r>
  </si>
  <si>
    <r>
      <rPr>
        <sz val="11"/>
        <rFont val="Arial"/>
        <family val="2"/>
      </rPr>
      <t>SEIXO  ROLADO  PARA  FILTRO  50MMX25MM</t>
    </r>
  </si>
  <si>
    <r>
      <rPr>
        <sz val="11"/>
        <rFont val="Arial"/>
        <family val="2"/>
      </rPr>
      <t>SEIXO ROLADO PARA FILTRO 19MMX12,7MM</t>
    </r>
  </si>
  <si>
    <r>
      <rPr>
        <sz val="11"/>
        <rFont val="Arial"/>
        <family val="2"/>
      </rPr>
      <t>SEIXO ROLADO PARA FILTRO 12,7MMX6,3MM</t>
    </r>
  </si>
  <si>
    <r>
      <rPr>
        <sz val="11"/>
        <rFont val="Arial"/>
        <family val="2"/>
      </rPr>
      <t>SEIXO ROLADO PARA FILTRO 6,3MMX3,2MM</t>
    </r>
  </si>
  <si>
    <r>
      <rPr>
        <sz val="11"/>
        <rFont val="Arial"/>
        <family val="2"/>
      </rPr>
      <t>SEIXO ROLADO PARA FILTRO 3,2MMX2,0MM</t>
    </r>
  </si>
  <si>
    <r>
      <rPr>
        <sz val="11"/>
        <rFont val="Arial"/>
        <family val="2"/>
      </rPr>
      <t>AREIA PARA FILTRO TE=0,50MM CU=1,5MM</t>
    </r>
  </si>
  <si>
    <r>
      <rPr>
        <sz val="11"/>
        <rFont val="Arial"/>
        <family val="2"/>
      </rPr>
      <t>GRUPO - S25.010 - SISTEMA ABASTECIMENTO DE ÁGUA</t>
    </r>
  </si>
  <si>
    <r>
      <rPr>
        <sz val="11"/>
        <rFont val="Arial"/>
        <family val="2"/>
      </rPr>
      <t>REDE AGUA PVC PBA 15 DN 50 S/PAV</t>
    </r>
  </si>
  <si>
    <r>
      <rPr>
        <sz val="11"/>
        <rFont val="Arial"/>
        <family val="2"/>
      </rPr>
      <t>REDE AGUA PVC PBA 15 DN 50 ASFALTO</t>
    </r>
  </si>
  <si>
    <r>
      <rPr>
        <sz val="11"/>
        <rFont val="Arial"/>
        <family val="2"/>
      </rPr>
      <t>REDE AGUA PVC PBA 15 DN 50 BLOCO/PAVI´S</t>
    </r>
  </si>
  <si>
    <r>
      <rPr>
        <sz val="11"/>
        <rFont val="Arial"/>
        <family val="2"/>
      </rPr>
      <t>REDE AGUA PVC PBA 15 DN 50 PARALELO</t>
    </r>
  </si>
  <si>
    <r>
      <rPr>
        <sz val="11"/>
        <rFont val="Arial"/>
        <family val="2"/>
      </rPr>
      <t>REDE AGUA PVC PBA 15 DN 75 S/PAV</t>
    </r>
  </si>
  <si>
    <r>
      <rPr>
        <sz val="11"/>
        <rFont val="Arial"/>
        <family val="2"/>
      </rPr>
      <t>REDE AGUA PVC PBA 15 DN 75 ASFALTO</t>
    </r>
  </si>
  <si>
    <r>
      <rPr>
        <sz val="11"/>
        <rFont val="Arial"/>
        <family val="2"/>
      </rPr>
      <t>REDE AGUA PVC PBA 15 DN 75 BLOCO/PAVI´S</t>
    </r>
  </si>
  <si>
    <r>
      <rPr>
        <sz val="11"/>
        <rFont val="Arial"/>
        <family val="2"/>
      </rPr>
      <t>REDE AGUA PVC PBA 15 DN 75 PARALELO</t>
    </r>
  </si>
  <si>
    <r>
      <rPr>
        <sz val="11"/>
        <rFont val="Arial"/>
        <family val="2"/>
      </rPr>
      <t>REDE AGUA PVC PBA 15 DN 100 S/PAV</t>
    </r>
  </si>
  <si>
    <r>
      <rPr>
        <sz val="11"/>
        <rFont val="Arial"/>
        <family val="2"/>
      </rPr>
      <t>REDE AGUA PVC PBA 15 DN 100 ASFALTO</t>
    </r>
  </si>
  <si>
    <r>
      <rPr>
        <sz val="11"/>
        <rFont val="Arial"/>
        <family val="2"/>
      </rPr>
      <t>REDE AGUA PVC PBA 15 DN 100 BLOCO/PAVI´S</t>
    </r>
  </si>
  <si>
    <r>
      <rPr>
        <sz val="11"/>
        <rFont val="Arial"/>
        <family val="2"/>
      </rPr>
      <t>REDE AGUA PVC PBA 15 DN 100 PARALELO</t>
    </r>
  </si>
  <si>
    <r>
      <rPr>
        <sz val="11"/>
        <rFont val="Arial"/>
        <family val="2"/>
      </rPr>
      <t>REDE AGUA PVC PBA 20 DN 50 S/PAV</t>
    </r>
  </si>
  <si>
    <r>
      <rPr>
        <sz val="11"/>
        <rFont val="Arial"/>
        <family val="2"/>
      </rPr>
      <t>REDE AGUA PVC PBA 20 DN 50 ASFALTO</t>
    </r>
  </si>
  <si>
    <r>
      <rPr>
        <sz val="11"/>
        <rFont val="Arial"/>
        <family val="2"/>
      </rPr>
      <t>REDE AGUA PVC PBA 20 DN 50 BLOCO/PAVI´S</t>
    </r>
  </si>
  <si>
    <r>
      <rPr>
        <sz val="11"/>
        <rFont val="Arial"/>
        <family val="2"/>
      </rPr>
      <t>REDE AGUA PVC PBA 20 DN 50 PARALELO</t>
    </r>
  </si>
  <si>
    <r>
      <rPr>
        <sz val="11"/>
        <rFont val="Arial"/>
        <family val="2"/>
      </rPr>
      <t>REDE AGUA PVC PBA 20 DN 75 S/PAV</t>
    </r>
  </si>
  <si>
    <r>
      <rPr>
        <sz val="11"/>
        <rFont val="Arial"/>
        <family val="2"/>
      </rPr>
      <t>REDE AGUA PVC PBA 20 DN 75 ASFALTO</t>
    </r>
  </si>
  <si>
    <r>
      <rPr>
        <sz val="11"/>
        <rFont val="Arial"/>
        <family val="2"/>
      </rPr>
      <t>REDE AGUA PVC PBA 20 DN 75 BLOCO/PAVI´S</t>
    </r>
  </si>
  <si>
    <r>
      <rPr>
        <sz val="11"/>
        <rFont val="Arial"/>
        <family val="2"/>
      </rPr>
      <t>REDE AGUA PVC PBA 20 DN 75 PARALELO</t>
    </r>
  </si>
  <si>
    <r>
      <rPr>
        <sz val="11"/>
        <rFont val="Arial"/>
        <family val="2"/>
      </rPr>
      <t>REDE AGUA PVC PBA 20 DN 100 S/PAV</t>
    </r>
  </si>
  <si>
    <r>
      <rPr>
        <sz val="11"/>
        <rFont val="Arial"/>
        <family val="2"/>
      </rPr>
      <t>REDE AGUA PVC PBA 20 DN 100 ASFALTO</t>
    </r>
  </si>
  <si>
    <r>
      <rPr>
        <sz val="11"/>
        <rFont val="Arial"/>
        <family val="2"/>
      </rPr>
      <t>REDE AGUA PVC PBA 20 DN 100 BLOCO/PAVI´S</t>
    </r>
  </si>
  <si>
    <r>
      <rPr>
        <sz val="11"/>
        <rFont val="Arial"/>
        <family val="2"/>
      </rPr>
      <t>REDE AGUA PVC PBA 20 DN 100 PARALELO</t>
    </r>
  </si>
  <si>
    <r>
      <rPr>
        <sz val="11"/>
        <rFont val="Arial"/>
        <family val="2"/>
      </rPr>
      <t>REDE AGUA PVC DEFOFO DN 100 S/PAV</t>
    </r>
  </si>
  <si>
    <r>
      <rPr>
        <sz val="11"/>
        <rFont val="Arial"/>
        <family val="2"/>
      </rPr>
      <t>REDE AGUA PVC DEFOFO DN 100 ASFALTO</t>
    </r>
  </si>
  <si>
    <r>
      <rPr>
        <sz val="11"/>
        <rFont val="Arial"/>
        <family val="2"/>
      </rPr>
      <t>REDE AGUA PVC DEFOFO DN 100 BLOCO/PAVI´S</t>
    </r>
  </si>
  <si>
    <r>
      <rPr>
        <sz val="11"/>
        <rFont val="Arial"/>
        <family val="2"/>
      </rPr>
      <t>REDE AGUA PVC DEFOFO DN 100 PARALELO</t>
    </r>
  </si>
  <si>
    <r>
      <rPr>
        <sz val="11"/>
        <rFont val="Arial"/>
        <family val="2"/>
      </rPr>
      <t>REDE AGUA PVC DEFOFO DN 150 S/PAV</t>
    </r>
  </si>
  <si>
    <r>
      <rPr>
        <sz val="11"/>
        <rFont val="Arial"/>
        <family val="2"/>
      </rPr>
      <t>REDE AGUA PVC DEFOFO DN 150 ASFALTO</t>
    </r>
  </si>
  <si>
    <r>
      <rPr>
        <sz val="11"/>
        <rFont val="Arial"/>
        <family val="2"/>
      </rPr>
      <t>REDE AGUA PVC DEFOFO DN 150 BLOCO/PAVI´S</t>
    </r>
  </si>
  <si>
    <r>
      <rPr>
        <sz val="11"/>
        <rFont val="Arial"/>
        <family val="2"/>
      </rPr>
      <t>REDE AGUA PVC DEFOFO DN 150 PARALELO</t>
    </r>
  </si>
  <si>
    <r>
      <rPr>
        <sz val="11"/>
        <rFont val="Arial"/>
        <family val="2"/>
      </rPr>
      <t>REDE AGUA PVC DEFOFO DN 200 S/PAV</t>
    </r>
  </si>
  <si>
    <r>
      <rPr>
        <sz val="11"/>
        <rFont val="Arial"/>
        <family val="2"/>
      </rPr>
      <t>REDE AGUA PVC DEFOFO DN 200 ASFALTO</t>
    </r>
  </si>
  <si>
    <r>
      <rPr>
        <sz val="11"/>
        <rFont val="Arial"/>
        <family val="2"/>
      </rPr>
      <t>REDE AGUA PVC DEFOFO DN 200 BLOCO/PAVI´S</t>
    </r>
  </si>
  <si>
    <r>
      <rPr>
        <sz val="11"/>
        <rFont val="Arial"/>
        <family val="2"/>
      </rPr>
      <t>REDE AGUA PVC DEFOFO DN 200 PARALELO</t>
    </r>
  </si>
  <si>
    <r>
      <rPr>
        <sz val="11"/>
        <rFont val="Arial"/>
        <family val="2"/>
      </rPr>
      <t>REDE AGUA PVC DEFOFO DN 250 S/PAV</t>
    </r>
  </si>
  <si>
    <r>
      <rPr>
        <sz val="11"/>
        <rFont val="Arial"/>
        <family val="2"/>
      </rPr>
      <t>REDE AGUA PVC DEFOFO DN 250 ASFALTO</t>
    </r>
  </si>
  <si>
    <r>
      <rPr>
        <sz val="11"/>
        <rFont val="Arial"/>
        <family val="2"/>
      </rPr>
      <t>REDE AGUA PVC DEFOFO DN 250 BLOCO/PAVI´S</t>
    </r>
  </si>
  <si>
    <r>
      <rPr>
        <sz val="11"/>
        <rFont val="Arial"/>
        <family val="2"/>
      </rPr>
      <t>REDE AGUA PVC DEFOFO DN 250 PARALELO</t>
    </r>
  </si>
  <si>
    <r>
      <rPr>
        <sz val="11"/>
        <rFont val="Arial"/>
        <family val="2"/>
      </rPr>
      <t>REDE AGUA PVC DEFOFO DN 300 S/PAV</t>
    </r>
  </si>
  <si>
    <r>
      <rPr>
        <sz val="11"/>
        <rFont val="Arial"/>
        <family val="2"/>
      </rPr>
      <t>REDE AGUA PVC DEFOFO DN 300 ASFALTO</t>
    </r>
  </si>
  <si>
    <r>
      <rPr>
        <sz val="11"/>
        <rFont val="Arial"/>
        <family val="2"/>
      </rPr>
      <t>REDE AGUA PVC DEFOFO DN 300 BLOCO/PAVI´S</t>
    </r>
  </si>
  <si>
    <r>
      <rPr>
        <sz val="11"/>
        <rFont val="Arial"/>
        <family val="2"/>
      </rPr>
      <t>REDE AGUA PVC DEFOFO DN 300 PARALELO</t>
    </r>
  </si>
  <si>
    <r>
      <rPr>
        <sz val="11"/>
        <rFont val="Arial"/>
        <family val="2"/>
      </rPr>
      <t>REDE AGUA PVC DEFOFO DN 350 S/PAV</t>
    </r>
  </si>
  <si>
    <r>
      <rPr>
        <sz val="11"/>
        <rFont val="Arial"/>
        <family val="2"/>
      </rPr>
      <t>REDE AGUA PVC DEFOFO DN 350 ASFALTO</t>
    </r>
  </si>
  <si>
    <r>
      <rPr>
        <sz val="11"/>
        <rFont val="Arial"/>
        <family val="2"/>
      </rPr>
      <t>REDE AGUA PVC DEFOFO DN 350 BLOCO/PAVI´S</t>
    </r>
  </si>
  <si>
    <r>
      <rPr>
        <sz val="11"/>
        <rFont val="Arial"/>
        <family val="2"/>
      </rPr>
      <t>REDE AGUA PVC DEFOFO DN 350 PARALELO</t>
    </r>
  </si>
  <si>
    <r>
      <rPr>
        <sz val="11"/>
        <rFont val="Arial"/>
        <family val="2"/>
      </rPr>
      <t>REDE AGUA PVC DEFOFO DN 400 S/PAV</t>
    </r>
  </si>
  <si>
    <r>
      <rPr>
        <sz val="11"/>
        <rFont val="Arial"/>
        <family val="2"/>
      </rPr>
      <t>REDE AGUA PVC DEFOFO DN 400 ASFALTO</t>
    </r>
  </si>
  <si>
    <r>
      <rPr>
        <sz val="11"/>
        <rFont val="Arial"/>
        <family val="2"/>
      </rPr>
      <t>REDE AGUA PVC DEFOFO DN 400 BLOCO/PAVI´S</t>
    </r>
  </si>
  <si>
    <r>
      <rPr>
        <sz val="11"/>
        <rFont val="Arial"/>
        <family val="2"/>
      </rPr>
      <t>REDE AGUA PVC DEFOFO DN 400 PARALELO</t>
    </r>
  </si>
  <si>
    <r>
      <rPr>
        <sz val="11"/>
        <rFont val="Arial"/>
        <family val="2"/>
      </rPr>
      <t>REDE AGUA FOFO K-7 DN 80 S/PAV</t>
    </r>
  </si>
  <si>
    <r>
      <rPr>
        <sz val="11"/>
        <rFont val="Arial"/>
        <family val="2"/>
      </rPr>
      <t>REDE AGUA FOFO K-7 DN 80 ASFALTO</t>
    </r>
  </si>
  <si>
    <r>
      <rPr>
        <sz val="11"/>
        <rFont val="Arial"/>
        <family val="2"/>
      </rPr>
      <t>REDE AGUA FOFO K-7 DN 80 BLOCO</t>
    </r>
  </si>
  <si>
    <r>
      <rPr>
        <sz val="11"/>
        <rFont val="Arial"/>
        <family val="2"/>
      </rPr>
      <t>REDE AGUA FOFO K-7 DN 80 PARALELO</t>
    </r>
  </si>
  <si>
    <r>
      <rPr>
        <sz val="11"/>
        <rFont val="Arial"/>
        <family val="2"/>
      </rPr>
      <t>REDE AGUA FOFO K-7 DN 100 S/PAV</t>
    </r>
  </si>
  <si>
    <r>
      <rPr>
        <sz val="11"/>
        <rFont val="Arial"/>
        <family val="2"/>
      </rPr>
      <t>REDE AGUA FOFO K-7 DN 100 ASFALTO</t>
    </r>
  </si>
  <si>
    <r>
      <rPr>
        <sz val="11"/>
        <rFont val="Arial"/>
        <family val="2"/>
      </rPr>
      <t>REDE AGUA FOFO K-7 DN 100 BLOCO</t>
    </r>
  </si>
  <si>
    <r>
      <rPr>
        <sz val="11"/>
        <rFont val="Arial"/>
        <family val="2"/>
      </rPr>
      <t>REDE AGUA FOFO K-7 DN 100 PARALELO</t>
    </r>
  </si>
  <si>
    <r>
      <rPr>
        <sz val="11"/>
        <rFont val="Arial"/>
        <family val="2"/>
      </rPr>
      <t>REDE AGUA FOFO K-7 DN 150 S/PAV</t>
    </r>
  </si>
  <si>
    <r>
      <rPr>
        <sz val="11"/>
        <rFont val="Arial"/>
        <family val="2"/>
      </rPr>
      <t>REDE AGUA FOFO K-7 DN 150 ASFALTO</t>
    </r>
  </si>
  <si>
    <r>
      <rPr>
        <sz val="11"/>
        <rFont val="Arial"/>
        <family val="2"/>
      </rPr>
      <t>REDE AGUA FOFO K-7 DN 150 BLOCO</t>
    </r>
  </si>
  <si>
    <r>
      <rPr>
        <sz val="11"/>
        <rFont val="Arial"/>
        <family val="2"/>
      </rPr>
      <t>REDE AGUA FOFO K-7 DN 150 PARALELO</t>
    </r>
  </si>
  <si>
    <r>
      <rPr>
        <sz val="11"/>
        <rFont val="Arial"/>
        <family val="2"/>
      </rPr>
      <t>REDE AGUA FOFO K-7 DN 200 S/PAV</t>
    </r>
  </si>
  <si>
    <r>
      <rPr>
        <sz val="11"/>
        <rFont val="Arial"/>
        <family val="2"/>
      </rPr>
      <t>REDE AGUA FOFO K-7 DN 200 ASFALTO</t>
    </r>
  </si>
  <si>
    <r>
      <rPr>
        <sz val="11"/>
        <rFont val="Arial"/>
        <family val="2"/>
      </rPr>
      <t>REDE AGUA FOFO K-7 DN 200 BLOCO</t>
    </r>
  </si>
  <si>
    <r>
      <rPr>
        <sz val="11"/>
        <rFont val="Arial"/>
        <family val="2"/>
      </rPr>
      <t>REDE AGUA FOFO K-7 DN 200 PARALELO</t>
    </r>
  </si>
  <si>
    <r>
      <rPr>
        <sz val="11"/>
        <rFont val="Arial"/>
        <family val="2"/>
      </rPr>
      <t>REDE AGUA FOFO K-7 DN 250 S/PAV</t>
    </r>
  </si>
  <si>
    <r>
      <rPr>
        <sz val="11"/>
        <rFont val="Arial"/>
        <family val="2"/>
      </rPr>
      <t>REDE AGUA FOFO K-7 DN 250 ASFALTO</t>
    </r>
  </si>
  <si>
    <r>
      <rPr>
        <sz val="11"/>
        <rFont val="Arial"/>
        <family val="2"/>
      </rPr>
      <t>REDE AGUA FOFO K-7 DN 250 BLOCO</t>
    </r>
  </si>
  <si>
    <r>
      <rPr>
        <sz val="11"/>
        <rFont val="Arial"/>
        <family val="2"/>
      </rPr>
      <t>REDE AGUA FOFO K-7 DN 250 PARALELO</t>
    </r>
  </si>
  <si>
    <r>
      <rPr>
        <sz val="11"/>
        <rFont val="Arial"/>
        <family val="2"/>
      </rPr>
      <t>REDE AGUA FOFO K-7 DN 300 S/PAV</t>
    </r>
  </si>
  <si>
    <r>
      <rPr>
        <sz val="11"/>
        <rFont val="Arial"/>
        <family val="2"/>
      </rPr>
      <t>REDE AGUA FOFO K-7 DN 300 ASFALTO</t>
    </r>
  </si>
  <si>
    <r>
      <rPr>
        <sz val="11"/>
        <rFont val="Arial"/>
        <family val="2"/>
      </rPr>
      <t>REDE AGUA FOFO K-7 DN 300 BLOCO</t>
    </r>
  </si>
  <si>
    <r>
      <rPr>
        <sz val="11"/>
        <rFont val="Arial"/>
        <family val="2"/>
      </rPr>
      <t>REDE AGUA FOFO K-7 DN 300 PARALELO</t>
    </r>
  </si>
  <si>
    <r>
      <rPr>
        <sz val="11"/>
        <rFont val="Arial"/>
        <family val="2"/>
      </rPr>
      <t>REDE AGUA FOFO K-7 DN 350 S/PAV</t>
    </r>
  </si>
  <si>
    <r>
      <rPr>
        <sz val="11"/>
        <rFont val="Arial"/>
        <family val="2"/>
      </rPr>
      <t>REDE AGUA FOFO K-7 DN 350 ASFALTO</t>
    </r>
  </si>
  <si>
    <r>
      <rPr>
        <sz val="11"/>
        <rFont val="Arial"/>
        <family val="2"/>
      </rPr>
      <t>REDE AGUA FOFO K-7 DN 350 BLOCO</t>
    </r>
  </si>
  <si>
    <r>
      <rPr>
        <sz val="11"/>
        <rFont val="Arial"/>
        <family val="2"/>
      </rPr>
      <t>REDE AGUA FOFO K-7 DN 350 PARALELO</t>
    </r>
  </si>
  <si>
    <r>
      <rPr>
        <sz val="11"/>
        <rFont val="Arial"/>
        <family val="2"/>
      </rPr>
      <t>REDE AGUA FOFO K-7 DN 400 S/PAV</t>
    </r>
  </si>
  <si>
    <r>
      <rPr>
        <sz val="11"/>
        <rFont val="Arial"/>
        <family val="2"/>
      </rPr>
      <t>REDE AGUA FOFO K-7 DN 400 ASFALTO</t>
    </r>
  </si>
  <si>
    <r>
      <rPr>
        <sz val="11"/>
        <rFont val="Arial"/>
        <family val="2"/>
      </rPr>
      <t>REDE AGUA FOFO K-7 DN 400 BLOCO</t>
    </r>
  </si>
  <si>
    <r>
      <rPr>
        <sz val="11"/>
        <rFont val="Arial"/>
        <family val="2"/>
      </rPr>
      <t>REDE AGUA FOFO K-7 DN 400 PARALELO</t>
    </r>
  </si>
  <si>
    <r>
      <rPr>
        <sz val="11"/>
        <rFont val="Arial"/>
        <family val="2"/>
      </rPr>
      <t>REDE AGUA FOFO K-7 DN 80 S/PAV S/F</t>
    </r>
  </si>
  <si>
    <r>
      <rPr>
        <sz val="11"/>
        <rFont val="Arial"/>
        <family val="2"/>
      </rPr>
      <t>REDE AGUA FOFO K-7 DN 80 ASFALTO S/F</t>
    </r>
  </si>
  <si>
    <r>
      <rPr>
        <sz val="11"/>
        <rFont val="Arial"/>
        <family val="2"/>
      </rPr>
      <t>REDE AGUA FOFO K-7 DN 80 BLOCO S/F</t>
    </r>
  </si>
  <si>
    <r>
      <rPr>
        <sz val="11"/>
        <rFont val="Arial"/>
        <family val="2"/>
      </rPr>
      <t>REDE AGUA FOFO K-7 DN 80 PARALELO S/F</t>
    </r>
  </si>
  <si>
    <r>
      <rPr>
        <sz val="11"/>
        <rFont val="Arial"/>
        <family val="2"/>
      </rPr>
      <t>REDE AGUA FOFO K-7 DN 100 S/PAV S/F</t>
    </r>
  </si>
  <si>
    <r>
      <rPr>
        <sz val="11"/>
        <rFont val="Arial"/>
        <family val="2"/>
      </rPr>
      <t>REDE AGUA FOFO K-7 DN 100 ASFALTO S/F</t>
    </r>
  </si>
  <si>
    <r>
      <rPr>
        <sz val="11"/>
        <rFont val="Arial"/>
        <family val="2"/>
      </rPr>
      <t>REDE AGUA FOFO K-7 DN 100 BLOCO S/F</t>
    </r>
  </si>
  <si>
    <r>
      <rPr>
        <sz val="11"/>
        <rFont val="Arial"/>
        <family val="2"/>
      </rPr>
      <t>REDE AGUA FOFO K-7 DN 100 PARALELO S/F</t>
    </r>
  </si>
  <si>
    <r>
      <rPr>
        <sz val="11"/>
        <rFont val="Arial"/>
        <family val="2"/>
      </rPr>
      <t>REDE AGUA FOFO K-7 DN 150 S/PAV S/F</t>
    </r>
  </si>
  <si>
    <r>
      <rPr>
        <sz val="11"/>
        <rFont val="Arial"/>
        <family val="2"/>
      </rPr>
      <t>REDE AGUA FOFO K-7 DN 150 ASFALTO S/F</t>
    </r>
  </si>
  <si>
    <r>
      <rPr>
        <sz val="11"/>
        <rFont val="Arial"/>
        <family val="2"/>
      </rPr>
      <t>REDE AGUA FOFO K-7 DN 150 BLOCO S/F</t>
    </r>
  </si>
  <si>
    <r>
      <rPr>
        <sz val="11"/>
        <rFont val="Arial"/>
        <family val="2"/>
      </rPr>
      <t>REDE AGUA FOFO K-7 DN 150 PARALELO S/F</t>
    </r>
  </si>
  <si>
    <r>
      <rPr>
        <sz val="11"/>
        <rFont val="Arial"/>
        <family val="2"/>
      </rPr>
      <t>REDE AGUA FOFO K-7 DN 200 S/PAV S/F</t>
    </r>
  </si>
  <si>
    <r>
      <rPr>
        <sz val="11"/>
        <rFont val="Arial"/>
        <family val="2"/>
      </rPr>
      <t>REDE AGUA FOFO K-7 DN 200 ASFALTO S/F</t>
    </r>
  </si>
  <si>
    <r>
      <rPr>
        <sz val="11"/>
        <rFont val="Arial"/>
        <family val="2"/>
      </rPr>
      <t>REDE AGUA FOFO K-7 DN 200 BLOCO S/F</t>
    </r>
  </si>
  <si>
    <r>
      <rPr>
        <sz val="11"/>
        <rFont val="Arial"/>
        <family val="2"/>
      </rPr>
      <t>REDE AGUA FOFO K-7 DN 200 PARALELO S/F</t>
    </r>
  </si>
  <si>
    <r>
      <rPr>
        <sz val="11"/>
        <rFont val="Arial"/>
        <family val="2"/>
      </rPr>
      <t>REDE AGUA FOFO K-7 DN 250 S/PAV S/F</t>
    </r>
  </si>
  <si>
    <r>
      <rPr>
        <sz val="11"/>
        <rFont val="Arial"/>
        <family val="2"/>
      </rPr>
      <t>REDE AGUA FOFO K-7 DN 250 ASFALTO S/F</t>
    </r>
  </si>
  <si>
    <r>
      <rPr>
        <sz val="11"/>
        <rFont val="Arial"/>
        <family val="2"/>
      </rPr>
      <t>REDE AGUA FOFO K-7 DN 250 BLOCO S/F</t>
    </r>
  </si>
  <si>
    <r>
      <rPr>
        <sz val="11"/>
        <rFont val="Arial"/>
        <family val="2"/>
      </rPr>
      <t>REDE AGUA FOFO K-7 DN 250 PARALELO S/F</t>
    </r>
  </si>
  <si>
    <r>
      <rPr>
        <sz val="11"/>
        <rFont val="Arial"/>
        <family val="2"/>
      </rPr>
      <t>REDE AGUA FOFO K-7 DN 300 S/PAV S/F</t>
    </r>
  </si>
  <si>
    <r>
      <rPr>
        <sz val="11"/>
        <rFont val="Arial"/>
        <family val="2"/>
      </rPr>
      <t>REDE AGUA FOFO K-7 DN 300 ASFALTO S/F</t>
    </r>
  </si>
  <si>
    <r>
      <rPr>
        <sz val="11"/>
        <rFont val="Arial"/>
        <family val="2"/>
      </rPr>
      <t>REDE AGUA FOFO K-7 DN 300 BLOCO S/F</t>
    </r>
  </si>
  <si>
    <r>
      <rPr>
        <sz val="11"/>
        <rFont val="Arial"/>
        <family val="2"/>
      </rPr>
      <t>REDE AGUA FOFO K-7 DN 300 PARALELO S/F</t>
    </r>
  </si>
  <si>
    <r>
      <rPr>
        <sz val="11"/>
        <rFont val="Arial"/>
        <family val="2"/>
      </rPr>
      <t>REDE AGUA FOFO K-7 DN 350 S/PAV S/F</t>
    </r>
  </si>
  <si>
    <r>
      <rPr>
        <sz val="11"/>
        <rFont val="Arial"/>
        <family val="2"/>
      </rPr>
      <t>REDE AGUA FOFO K-7 DN 350 ASFALTO S/F</t>
    </r>
  </si>
  <si>
    <r>
      <rPr>
        <sz val="11"/>
        <rFont val="Arial"/>
        <family val="2"/>
      </rPr>
      <t>REDE AGUA FOFO K-7 DN 350 BLOCO S/F</t>
    </r>
  </si>
  <si>
    <r>
      <rPr>
        <sz val="11"/>
        <rFont val="Arial"/>
        <family val="2"/>
      </rPr>
      <t>REDE AGUA FOFO K-7 DN 350 PARALELO S/F</t>
    </r>
  </si>
  <si>
    <r>
      <rPr>
        <sz val="11"/>
        <rFont val="Arial"/>
        <family val="2"/>
      </rPr>
      <t>REDE AGUA FOFO K-7 DN 400 S/PAV S/F</t>
    </r>
  </si>
  <si>
    <r>
      <rPr>
        <sz val="11"/>
        <rFont val="Arial"/>
        <family val="2"/>
      </rPr>
      <t>REDE AGUA FOFO K-7 DN 400 ASFALTO S/F</t>
    </r>
  </si>
  <si>
    <r>
      <rPr>
        <sz val="11"/>
        <rFont val="Arial"/>
        <family val="2"/>
      </rPr>
      <t>REDE AGUA FOFO K-7 DN 400 BLOCO S/F</t>
    </r>
  </si>
  <si>
    <r>
      <rPr>
        <sz val="11"/>
        <rFont val="Arial"/>
        <family val="2"/>
      </rPr>
      <t>REDE AGUA FOFO K-7 DN 400 PARALELO S/F</t>
    </r>
  </si>
  <si>
    <r>
      <rPr>
        <sz val="11"/>
        <rFont val="Arial"/>
        <family val="2"/>
      </rPr>
      <t>REDE DE AGUA AEREA FOFO K-7 DN 80</t>
    </r>
  </si>
  <si>
    <r>
      <rPr>
        <sz val="11"/>
        <rFont val="Arial"/>
        <family val="2"/>
      </rPr>
      <t>REDE DE AGUA AEREA FOFO K-7 DN 100</t>
    </r>
  </si>
  <si>
    <r>
      <rPr>
        <sz val="11"/>
        <rFont val="Arial"/>
        <family val="2"/>
      </rPr>
      <t>REDE DE AGUA AEREA FOFO K-7 DN 150</t>
    </r>
  </si>
  <si>
    <r>
      <rPr>
        <sz val="11"/>
        <rFont val="Arial"/>
        <family val="2"/>
      </rPr>
      <t>REDE DE AGUA AEREA FOFO K-7 DN 200</t>
    </r>
  </si>
  <si>
    <r>
      <rPr>
        <sz val="11"/>
        <rFont val="Arial"/>
        <family val="2"/>
      </rPr>
      <t>REDE DE AGUA AEREA FOFO K-7 DN 250</t>
    </r>
  </si>
  <si>
    <r>
      <rPr>
        <sz val="11"/>
        <rFont val="Arial"/>
        <family val="2"/>
      </rPr>
      <t>REDE DE AGUA AEREA FOFO K-7 DN 300</t>
    </r>
  </si>
  <si>
    <r>
      <rPr>
        <sz val="11"/>
        <rFont val="Arial"/>
        <family val="2"/>
      </rPr>
      <t>REDE DE AGUA AEREA FOFO K-7 DN 80 S/F</t>
    </r>
  </si>
  <si>
    <r>
      <rPr>
        <sz val="11"/>
        <rFont val="Arial"/>
        <family val="2"/>
      </rPr>
      <t>REDE DE AGUA AEREA FOFO K-7 DN 100 S/F</t>
    </r>
  </si>
  <si>
    <r>
      <rPr>
        <sz val="11"/>
        <rFont val="Arial"/>
        <family val="2"/>
      </rPr>
      <t>REDE DE AGUA AEREA FOFO K-7 DN 150 S/F</t>
    </r>
  </si>
  <si>
    <r>
      <rPr>
        <sz val="11"/>
        <rFont val="Arial"/>
        <family val="2"/>
      </rPr>
      <t>REDE DE AGUA AEREA FOFO K-7 DN 200 S/F</t>
    </r>
  </si>
  <si>
    <r>
      <rPr>
        <sz val="11"/>
        <rFont val="Arial"/>
        <family val="2"/>
      </rPr>
      <t>REDE DE AGUA AEREA FOFO K-7 DN 250 S/F</t>
    </r>
  </si>
  <si>
    <r>
      <rPr>
        <sz val="11"/>
        <rFont val="Arial"/>
        <family val="2"/>
      </rPr>
      <t>REDE DE AGUA AEREA FOFO K-7 DN 300 S/F</t>
    </r>
  </si>
  <si>
    <r>
      <rPr>
        <sz val="11"/>
        <rFont val="Arial"/>
        <family val="2"/>
      </rPr>
      <t>GRUPO - S26.010 - SISTEMA ESGOTAMENTO SANITÁRIO</t>
    </r>
  </si>
  <si>
    <r>
      <rPr>
        <sz val="11"/>
        <rFont val="Arial"/>
        <family val="2"/>
      </rPr>
      <t>REDE ESG PVC NBR7362 150 ATE 1,25m S/PAV</t>
    </r>
  </si>
  <si>
    <r>
      <rPr>
        <sz val="11"/>
        <rFont val="Arial"/>
        <family val="2"/>
      </rPr>
      <t>REDE ESG PVC NBR7362 150 ATE 1,25m ASFAL</t>
    </r>
  </si>
  <si>
    <r>
      <rPr>
        <sz val="11"/>
        <rFont val="Arial"/>
        <family val="2"/>
      </rPr>
      <t>REDE ESG PVC NBR7362 150 ATE 1,25m BLOCO</t>
    </r>
  </si>
  <si>
    <r>
      <rPr>
        <sz val="11"/>
        <rFont val="Arial"/>
        <family val="2"/>
      </rPr>
      <t>REDE ESG PVC NBR7362 150 ATE 1,25m PARAL</t>
    </r>
  </si>
  <si>
    <r>
      <rPr>
        <sz val="11"/>
        <rFont val="Arial"/>
        <family val="2"/>
      </rPr>
      <t>REDE ESG PVC NBR7362 150 1,26A1,75 S/PAV</t>
    </r>
  </si>
  <si>
    <r>
      <rPr>
        <sz val="11"/>
        <rFont val="Arial"/>
        <family val="2"/>
      </rPr>
      <t>REDE ESG PVC NBR7362 150 1,26A1,75 ASFAL</t>
    </r>
  </si>
  <si>
    <r>
      <rPr>
        <sz val="11"/>
        <rFont val="Arial"/>
        <family val="2"/>
      </rPr>
      <t>REDE ESG PVC NBR7362 150 1,26A1,75 BLOCO</t>
    </r>
  </si>
  <si>
    <r>
      <rPr>
        <sz val="11"/>
        <rFont val="Arial"/>
        <family val="2"/>
      </rPr>
      <t>REDE ESG PVC NBR7362 150 1,26A1,75 PARAL</t>
    </r>
  </si>
  <si>
    <r>
      <rPr>
        <sz val="11"/>
        <rFont val="Arial"/>
        <family val="2"/>
      </rPr>
      <t>REDE ESG PVC NBR7362 150 1,76A2,25 S/PAV</t>
    </r>
  </si>
  <si>
    <r>
      <rPr>
        <sz val="11"/>
        <rFont val="Arial"/>
        <family val="2"/>
      </rPr>
      <t>REDE ESG PVC NBR7362 150 1,76A2,25 ASFAL</t>
    </r>
  </si>
  <si>
    <r>
      <rPr>
        <sz val="11"/>
        <rFont val="Arial"/>
        <family val="2"/>
      </rPr>
      <t>REDE ESG PVC NBR7362 150 1,76A2,25 BLOCO</t>
    </r>
  </si>
  <si>
    <r>
      <rPr>
        <sz val="11"/>
        <rFont val="Arial"/>
        <family val="2"/>
      </rPr>
      <t>REDE ESG PVC NBR7362 150 1,76A2,25 PARAL</t>
    </r>
  </si>
  <si>
    <r>
      <rPr>
        <sz val="11"/>
        <rFont val="Arial"/>
        <family val="2"/>
      </rPr>
      <t>REDE ESG PVC NBR7362 150 2,26A2,75 S/PAV</t>
    </r>
  </si>
  <si>
    <r>
      <rPr>
        <sz val="11"/>
        <rFont val="Arial"/>
        <family val="2"/>
      </rPr>
      <t>REDE ESG PVC NBR7362 150 2,26A2,75 ASFAL</t>
    </r>
  </si>
  <si>
    <r>
      <rPr>
        <sz val="11"/>
        <rFont val="Arial"/>
        <family val="2"/>
      </rPr>
      <t>REDE ESG PVC NBR7362 150 2,26A2,75 BLOCO</t>
    </r>
  </si>
  <si>
    <r>
      <rPr>
        <sz val="11"/>
        <rFont val="Arial"/>
        <family val="2"/>
      </rPr>
      <t>REDE ESG PVC NBR7362 150 2,26A2,75 PARAL</t>
    </r>
  </si>
  <si>
    <r>
      <rPr>
        <sz val="11"/>
        <rFont val="Arial"/>
        <family val="2"/>
      </rPr>
      <t>REDE ESG PVC NBR7362 150 2,76A3,25 S/PAV</t>
    </r>
  </si>
  <si>
    <r>
      <rPr>
        <sz val="11"/>
        <rFont val="Arial"/>
        <family val="2"/>
      </rPr>
      <t>REDE ESG PVC NBR7362 150 2,76A3,25 ASFAL</t>
    </r>
  </si>
  <si>
    <r>
      <rPr>
        <sz val="11"/>
        <rFont val="Arial"/>
        <family val="2"/>
      </rPr>
      <t>REDE ESG PVC NBR7362 150 2,76A3,25 BLOCO</t>
    </r>
  </si>
  <si>
    <r>
      <rPr>
        <sz val="11"/>
        <rFont val="Arial"/>
        <family val="2"/>
      </rPr>
      <t>REDE ESG PVC NBR7362 150 2,76A3,25 PARAL</t>
    </r>
  </si>
  <si>
    <r>
      <rPr>
        <sz val="11"/>
        <rFont val="Arial"/>
        <family val="2"/>
      </rPr>
      <t>REDE ESG PVC NBR7362 150 3,26A3,75 S/PAV</t>
    </r>
  </si>
  <si>
    <r>
      <rPr>
        <sz val="11"/>
        <rFont val="Arial"/>
        <family val="2"/>
      </rPr>
      <t>REDE ESG PVC NBR7362 150 3,26A3,75 ASFAL</t>
    </r>
  </si>
  <si>
    <r>
      <rPr>
        <sz val="11"/>
        <rFont val="Arial"/>
        <family val="2"/>
      </rPr>
      <t>REDE ESG PVC NBR7362 150 3,26A3,75 BLOCO</t>
    </r>
  </si>
  <si>
    <r>
      <rPr>
        <sz val="11"/>
        <rFont val="Arial"/>
        <family val="2"/>
      </rPr>
      <t>REDE ESG PVC NBR7362 150 3,26A3,75 PARAL</t>
    </r>
  </si>
  <si>
    <r>
      <rPr>
        <sz val="11"/>
        <rFont val="Arial"/>
        <family val="2"/>
      </rPr>
      <t>REDE ESG PVC NBR7362 150 3,76A4,25 S/PAV</t>
    </r>
  </si>
  <si>
    <r>
      <rPr>
        <sz val="11"/>
        <rFont val="Arial"/>
        <family val="2"/>
      </rPr>
      <t>REDE ESG PVC NBR7362 150 3,76A4,25 ASFAL</t>
    </r>
  </si>
  <si>
    <r>
      <rPr>
        <sz val="11"/>
        <rFont val="Arial"/>
        <family val="2"/>
      </rPr>
      <t>REDE ESG PVC NBR7362 150 3,76A4,25 BLOCO</t>
    </r>
  </si>
  <si>
    <r>
      <rPr>
        <sz val="11"/>
        <rFont val="Arial"/>
        <family val="2"/>
      </rPr>
      <t>REDE ESG PVC NBR7362 150 3,76A4,25 PARAL</t>
    </r>
  </si>
  <si>
    <r>
      <rPr>
        <sz val="11"/>
        <rFont val="Arial"/>
        <family val="2"/>
      </rPr>
      <t>REDE ESG PVC NBR7362 200 ATE 1,25m S/PAV</t>
    </r>
  </si>
  <si>
    <r>
      <rPr>
        <sz val="11"/>
        <rFont val="Arial"/>
        <family val="2"/>
      </rPr>
      <t>REDE ESG PVC NBR7362 200 ATE 1,25m ASFAL</t>
    </r>
  </si>
  <si>
    <r>
      <rPr>
        <sz val="11"/>
        <rFont val="Arial"/>
        <family val="2"/>
      </rPr>
      <t>REDE ESG PVC NBR7362 200 ATE 1,25m BLOCO</t>
    </r>
  </si>
  <si>
    <r>
      <rPr>
        <sz val="11"/>
        <rFont val="Arial"/>
        <family val="2"/>
      </rPr>
      <t>REDE ESG PVC NBR7362 200 ATE 1,25m PARAL</t>
    </r>
  </si>
  <si>
    <r>
      <rPr>
        <sz val="11"/>
        <rFont val="Arial"/>
        <family val="2"/>
      </rPr>
      <t>REDE ESG PVC NBR7362 200 1,26A1,75 S/PAV</t>
    </r>
  </si>
  <si>
    <r>
      <rPr>
        <sz val="11"/>
        <rFont val="Arial"/>
        <family val="2"/>
      </rPr>
      <t>REDE ESG PVC NBR7362 200 1,26A1,75 ASFAL</t>
    </r>
  </si>
  <si>
    <r>
      <rPr>
        <sz val="11"/>
        <rFont val="Arial"/>
        <family val="2"/>
      </rPr>
      <t>REDE ESG PVC NBR7362 200 1,26A1,75 BLOCO</t>
    </r>
  </si>
  <si>
    <r>
      <rPr>
        <sz val="11"/>
        <rFont val="Arial"/>
        <family val="2"/>
      </rPr>
      <t>REDE ESG PVC NBR7362 200 1,26A1,75 PARAL</t>
    </r>
  </si>
  <si>
    <r>
      <rPr>
        <sz val="11"/>
        <rFont val="Arial"/>
        <family val="2"/>
      </rPr>
      <t>REDE ESG PVC NBR7362 200 1,76A2,25 S/PAV</t>
    </r>
  </si>
  <si>
    <r>
      <rPr>
        <sz val="11"/>
        <rFont val="Arial"/>
        <family val="2"/>
      </rPr>
      <t>REDE ESG PVC NBR7362 200 1,76A2,25 ASFAL</t>
    </r>
  </si>
  <si>
    <r>
      <rPr>
        <sz val="11"/>
        <rFont val="Arial"/>
        <family val="2"/>
      </rPr>
      <t>REDE ESG PVC NBR7362 200 1,76A2,25 BLOCO</t>
    </r>
  </si>
  <si>
    <r>
      <rPr>
        <sz val="11"/>
        <rFont val="Arial"/>
        <family val="2"/>
      </rPr>
      <t>REDE ESG PVC NBR7362 200 1,76A2,25 PARAL</t>
    </r>
  </si>
  <si>
    <r>
      <rPr>
        <sz val="11"/>
        <rFont val="Arial"/>
        <family val="2"/>
      </rPr>
      <t>REDE ESG PVC NBR7362 200 2,26A2,75 S/PAV</t>
    </r>
  </si>
  <si>
    <r>
      <rPr>
        <sz val="11"/>
        <rFont val="Arial"/>
        <family val="2"/>
      </rPr>
      <t>REDE ESG PVC NBR7362 200 2,26A2,75 ASFAL</t>
    </r>
  </si>
  <si>
    <r>
      <rPr>
        <sz val="11"/>
        <rFont val="Arial"/>
        <family val="2"/>
      </rPr>
      <t>REDE ESG PVC NBR7362 200 2,26A2,75 BLOCO</t>
    </r>
  </si>
  <si>
    <r>
      <rPr>
        <sz val="11"/>
        <rFont val="Arial"/>
        <family val="2"/>
      </rPr>
      <t>REDE ESG PVC NBR7362 200 2,26A2,75 PARAL</t>
    </r>
  </si>
  <si>
    <r>
      <rPr>
        <sz val="11"/>
        <rFont val="Arial"/>
        <family val="2"/>
      </rPr>
      <t>REDE ESG PVC NBR7362 200 2,76A3,25 S/PAV</t>
    </r>
  </si>
  <si>
    <r>
      <rPr>
        <sz val="11"/>
        <rFont val="Arial"/>
        <family val="2"/>
      </rPr>
      <t>REDE ESG PVC NBR7362 200 2,76A3,25 ASFAL</t>
    </r>
  </si>
  <si>
    <r>
      <rPr>
        <sz val="11"/>
        <rFont val="Arial"/>
        <family val="2"/>
      </rPr>
      <t>REDE ESG PVC NBR7362 200 2,76A3,25 BLOCO</t>
    </r>
  </si>
  <si>
    <r>
      <rPr>
        <sz val="11"/>
        <rFont val="Arial"/>
        <family val="2"/>
      </rPr>
      <t>REDE ESG PVC NBR7362 200 2,76A3,25 PARAL</t>
    </r>
  </si>
  <si>
    <r>
      <rPr>
        <sz val="11"/>
        <rFont val="Arial"/>
        <family val="2"/>
      </rPr>
      <t>REDE ESG PVC NBR7362 200 3,26A3,75 S/PAV</t>
    </r>
  </si>
  <si>
    <r>
      <rPr>
        <sz val="11"/>
        <rFont val="Arial"/>
        <family val="2"/>
      </rPr>
      <t>REDE ESG PVC NBR7362 200 3,26A3,75 ASFAL</t>
    </r>
  </si>
  <si>
    <r>
      <rPr>
        <sz val="11"/>
        <rFont val="Arial"/>
        <family val="2"/>
      </rPr>
      <t>REDE ESG PVC NBR7362 200 3,26A3,75 BLOCO</t>
    </r>
  </si>
  <si>
    <r>
      <rPr>
        <sz val="11"/>
        <rFont val="Arial"/>
        <family val="2"/>
      </rPr>
      <t>REDE ESG PVC NBR7362 200 3,26A3,75 PARAL</t>
    </r>
  </si>
  <si>
    <r>
      <rPr>
        <sz val="11"/>
        <rFont val="Arial"/>
        <family val="2"/>
      </rPr>
      <t>REDE ESG PVC NBR7362 200 3,76A4,25 S/PAV</t>
    </r>
  </si>
  <si>
    <r>
      <rPr>
        <sz val="11"/>
        <rFont val="Arial"/>
        <family val="2"/>
      </rPr>
      <t>REDE ESG PVC NBR7362 200 3,76A4,25 ASFAL</t>
    </r>
  </si>
  <si>
    <r>
      <rPr>
        <sz val="11"/>
        <rFont val="Arial"/>
        <family val="2"/>
      </rPr>
      <t>REDE ESG PVC NBR7362 200 3,76A4,25 BLOCO</t>
    </r>
  </si>
  <si>
    <r>
      <rPr>
        <sz val="11"/>
        <rFont val="Arial"/>
        <family val="2"/>
      </rPr>
      <t>REDE ESG PVC NBR7362 200 3,76A4,25 PARAL</t>
    </r>
  </si>
  <si>
    <r>
      <rPr>
        <sz val="11"/>
        <rFont val="Arial"/>
        <family val="2"/>
      </rPr>
      <t>REDE ESG PVC NBR7362 250 ATE 1,25m S/PAV</t>
    </r>
  </si>
  <si>
    <r>
      <rPr>
        <sz val="11"/>
        <rFont val="Arial"/>
        <family val="2"/>
      </rPr>
      <t>REDE ESG PVC NBR7362 250 ATE 1,25m ASFAL</t>
    </r>
  </si>
  <si>
    <r>
      <rPr>
        <sz val="11"/>
        <rFont val="Arial"/>
        <family val="2"/>
      </rPr>
      <t>REDE ESG PVC NBR7362 250 ATE 1,25m BLOCO</t>
    </r>
  </si>
  <si>
    <r>
      <rPr>
        <sz val="11"/>
        <rFont val="Arial"/>
        <family val="2"/>
      </rPr>
      <t>REDE ESG PVC NBR7362 250 ATE 1,25m PARAL</t>
    </r>
  </si>
  <si>
    <r>
      <rPr>
        <sz val="11"/>
        <rFont val="Arial"/>
        <family val="2"/>
      </rPr>
      <t>REDE ESG PVC NBR7362 250 1,26A1,75 S/PAV</t>
    </r>
  </si>
  <si>
    <r>
      <rPr>
        <sz val="11"/>
        <rFont val="Arial"/>
        <family val="2"/>
      </rPr>
      <t>REDE ESG PVC NBR7362 250 1,26A1,75 ASFAL</t>
    </r>
  </si>
  <si>
    <r>
      <rPr>
        <sz val="11"/>
        <rFont val="Arial"/>
        <family val="2"/>
      </rPr>
      <t>REDE ESG PVC NBR7362 250 1,26A1,75 BLOCO</t>
    </r>
  </si>
  <si>
    <r>
      <rPr>
        <sz val="11"/>
        <rFont val="Arial"/>
        <family val="2"/>
      </rPr>
      <t>REDE ESG PVC NBR7362 250 1,26A1,75 PARAL</t>
    </r>
  </si>
  <si>
    <r>
      <rPr>
        <sz val="11"/>
        <rFont val="Arial"/>
        <family val="2"/>
      </rPr>
      <t>REDE ESG PVC NBR7362 250 1,76A2,25 S/PAV</t>
    </r>
  </si>
  <si>
    <r>
      <rPr>
        <sz val="11"/>
        <rFont val="Arial"/>
        <family val="2"/>
      </rPr>
      <t>REDE ESG PVC NBR7362 250 1,76A2,25 ASFAL</t>
    </r>
  </si>
  <si>
    <r>
      <rPr>
        <sz val="11"/>
        <rFont val="Arial"/>
        <family val="2"/>
      </rPr>
      <t>REDE ESG PVC NBR7362 250 1,76A2,25 BLOCO</t>
    </r>
  </si>
  <si>
    <r>
      <rPr>
        <sz val="11"/>
        <rFont val="Arial"/>
        <family val="2"/>
      </rPr>
      <t>REDE ESG PVC NBR7362 250 1,76A2,25 PARAL</t>
    </r>
  </si>
  <si>
    <r>
      <rPr>
        <sz val="11"/>
        <rFont val="Arial"/>
        <family val="2"/>
      </rPr>
      <t>REDE ESG PVC NBR7362 250 2,26A2,75 S/PAV</t>
    </r>
  </si>
  <si>
    <r>
      <rPr>
        <sz val="11"/>
        <rFont val="Arial"/>
        <family val="2"/>
      </rPr>
      <t>REDE ESG PVC NBR7362 250 2,26A2,75 ASFAL</t>
    </r>
  </si>
  <si>
    <r>
      <rPr>
        <sz val="11"/>
        <rFont val="Arial"/>
        <family val="2"/>
      </rPr>
      <t>REDE ESG PVC NBR7362 250 2,26A2,75 BLOCO</t>
    </r>
  </si>
  <si>
    <r>
      <rPr>
        <sz val="11"/>
        <rFont val="Arial"/>
        <family val="2"/>
      </rPr>
      <t>REDE ESG PVC NBR7362 250 2,26A2,75 PARAL</t>
    </r>
  </si>
  <si>
    <r>
      <rPr>
        <sz val="11"/>
        <rFont val="Arial"/>
        <family val="2"/>
      </rPr>
      <t>REDE ESG PVC NBR7362 250 2,76A3,25 S/PAV</t>
    </r>
  </si>
  <si>
    <r>
      <rPr>
        <sz val="11"/>
        <rFont val="Arial"/>
        <family val="2"/>
      </rPr>
      <t>REDE ESG PVC NBR7362 250 2,76A3,25 ASFAL</t>
    </r>
  </si>
  <si>
    <r>
      <rPr>
        <sz val="11"/>
        <rFont val="Arial"/>
        <family val="2"/>
      </rPr>
      <t>REDE ESG PVC NBR7362 250 2,76A3,25 BLOCO</t>
    </r>
  </si>
  <si>
    <r>
      <rPr>
        <sz val="11"/>
        <rFont val="Arial"/>
        <family val="2"/>
      </rPr>
      <t>REDE ESG PVC NBR7362 250 2,76A3,25 PARAL</t>
    </r>
  </si>
  <si>
    <r>
      <rPr>
        <sz val="11"/>
        <rFont val="Arial"/>
        <family val="2"/>
      </rPr>
      <t>REDE ESG PVC NBR7362 250 3,26A3,75 S/PAV</t>
    </r>
  </si>
  <si>
    <r>
      <rPr>
        <sz val="11"/>
        <rFont val="Arial"/>
        <family val="2"/>
      </rPr>
      <t>REDE ESG PVC NBR7362 250 3,26A3,75 ASFAL</t>
    </r>
  </si>
  <si>
    <r>
      <rPr>
        <sz val="11"/>
        <rFont val="Arial"/>
        <family val="2"/>
      </rPr>
      <t>REDE ESG PVC NBR7362 250 3,26A3,75 BLOCO</t>
    </r>
  </si>
  <si>
    <r>
      <rPr>
        <sz val="11"/>
        <rFont val="Arial"/>
        <family val="2"/>
      </rPr>
      <t>REDE ESG PVC NBR7362 250 3,26A3,75 PARAL</t>
    </r>
  </si>
  <si>
    <r>
      <rPr>
        <sz val="11"/>
        <rFont val="Arial"/>
        <family val="2"/>
      </rPr>
      <t>REDE ESG PVC NBR7362 250 3,76A4,25 S/PAV</t>
    </r>
  </si>
  <si>
    <r>
      <rPr>
        <sz val="11"/>
        <rFont val="Arial"/>
        <family val="2"/>
      </rPr>
      <t>REDE ESG PVC NBR7362 250 3,76A4,25 ASFAL</t>
    </r>
  </si>
  <si>
    <r>
      <rPr>
        <sz val="11"/>
        <rFont val="Arial"/>
        <family val="2"/>
      </rPr>
      <t>REDE ESG PVC NBR7362 250 3,76A4,25 BLOCO</t>
    </r>
  </si>
  <si>
    <r>
      <rPr>
        <sz val="11"/>
        <rFont val="Arial"/>
        <family val="2"/>
      </rPr>
      <t>REDE ESG PVC NBR7362 250 3,76A4,25 PARAL</t>
    </r>
  </si>
  <si>
    <r>
      <rPr>
        <sz val="11"/>
        <rFont val="Arial"/>
        <family val="2"/>
      </rPr>
      <t>REDE ESG PVC NBR7362 300 ATE 1,25m S/PAV</t>
    </r>
  </si>
  <si>
    <r>
      <rPr>
        <sz val="11"/>
        <rFont val="Arial"/>
        <family val="2"/>
      </rPr>
      <t>REDE ESG PVC NBR7362 300 ATE 1,25m ASFAL</t>
    </r>
  </si>
  <si>
    <r>
      <rPr>
        <sz val="11"/>
        <rFont val="Arial"/>
        <family val="2"/>
      </rPr>
      <t>REDE ESG PVC NBR7362 300 ATE 1,25m BLOCO</t>
    </r>
  </si>
  <si>
    <r>
      <rPr>
        <sz val="11"/>
        <rFont val="Arial"/>
        <family val="2"/>
      </rPr>
      <t>REDE ESG PVC NBR7362 300 ATE 1,25m PARAL</t>
    </r>
  </si>
  <si>
    <r>
      <rPr>
        <sz val="11"/>
        <rFont val="Arial"/>
        <family val="2"/>
      </rPr>
      <t>REDE ESG PVC NBR7362 300 1,26A1,75 S/PAV</t>
    </r>
  </si>
  <si>
    <r>
      <rPr>
        <sz val="11"/>
        <rFont val="Arial"/>
        <family val="2"/>
      </rPr>
      <t>REDE ESG PVC NBR7362 300 1,26A1,75 ASFAL</t>
    </r>
  </si>
  <si>
    <r>
      <rPr>
        <sz val="11"/>
        <rFont val="Arial"/>
        <family val="2"/>
      </rPr>
      <t>REDE ESG PVC NBR7362 300 1,26A1,75 BLOCO</t>
    </r>
  </si>
  <si>
    <r>
      <rPr>
        <sz val="11"/>
        <rFont val="Arial"/>
        <family val="2"/>
      </rPr>
      <t>REDE ESG PVC NBR7362 300 1,26A1,75 PARAL</t>
    </r>
  </si>
  <si>
    <r>
      <rPr>
        <sz val="11"/>
        <rFont val="Arial"/>
        <family val="2"/>
      </rPr>
      <t>REDE ESG PVC NBR7362 300 1,76A2,25 S/PAV</t>
    </r>
  </si>
  <si>
    <r>
      <rPr>
        <sz val="11"/>
        <rFont val="Arial"/>
        <family val="2"/>
      </rPr>
      <t>REDE ESG PVC NBR7362 300 1,76A2,25 ASFAL</t>
    </r>
  </si>
  <si>
    <r>
      <rPr>
        <sz val="11"/>
        <rFont val="Arial"/>
        <family val="2"/>
      </rPr>
      <t>REDE ESG PVC NBR7362 300 1,76A2,25 BLOCO</t>
    </r>
  </si>
  <si>
    <r>
      <rPr>
        <sz val="11"/>
        <rFont val="Arial"/>
        <family val="2"/>
      </rPr>
      <t>REDE ESG PVC NBR7362 300 1,76A2,25 PARAL</t>
    </r>
  </si>
  <si>
    <r>
      <rPr>
        <sz val="11"/>
        <rFont val="Arial"/>
        <family val="2"/>
      </rPr>
      <t>REDE ESG PVC NBR7362 300 2,26A2,75 S/PAV</t>
    </r>
  </si>
  <si>
    <r>
      <rPr>
        <sz val="11"/>
        <rFont val="Arial"/>
        <family val="2"/>
      </rPr>
      <t>REDE ESG PVC NBR7362 300 2,26A2,75 ASFAL</t>
    </r>
  </si>
  <si>
    <r>
      <rPr>
        <sz val="11"/>
        <rFont val="Arial"/>
        <family val="2"/>
      </rPr>
      <t>REDE ESG PVC NBR7362 300 2,26A2,75 BLOCO</t>
    </r>
  </si>
  <si>
    <r>
      <rPr>
        <sz val="11"/>
        <rFont val="Arial"/>
        <family val="2"/>
      </rPr>
      <t>REDE ESG PVC NBR7362 300 2,26A2,75 PARAL</t>
    </r>
  </si>
  <si>
    <r>
      <rPr>
        <sz val="11"/>
        <rFont val="Arial"/>
        <family val="2"/>
      </rPr>
      <t>REDE ESG PVC NBR7362 300 2,76A3,25 S/PAV</t>
    </r>
  </si>
  <si>
    <r>
      <rPr>
        <sz val="11"/>
        <rFont val="Arial"/>
        <family val="2"/>
      </rPr>
      <t>REDE ESG PVC NBR7362 300 2,76A3,25 ASFAL</t>
    </r>
  </si>
  <si>
    <r>
      <rPr>
        <sz val="11"/>
        <rFont val="Arial"/>
        <family val="2"/>
      </rPr>
      <t>REDE ESG PVC NBR7362 300 2,76A3,25 BLOCO</t>
    </r>
  </si>
  <si>
    <r>
      <rPr>
        <sz val="11"/>
        <rFont val="Arial"/>
        <family val="2"/>
      </rPr>
      <t>REDE ESG PVC NBR7362 300 2,76A3,25 PARAL</t>
    </r>
  </si>
  <si>
    <r>
      <rPr>
        <sz val="11"/>
        <rFont val="Arial"/>
        <family val="2"/>
      </rPr>
      <t>REDE ESG PVC NBR7362 300 3,26A3,75 S/PAV</t>
    </r>
  </si>
  <si>
    <r>
      <rPr>
        <sz val="11"/>
        <rFont val="Arial"/>
        <family val="2"/>
      </rPr>
      <t>REDE ESG PVC NBR7362 300 3,26A3,75 ASFAL</t>
    </r>
  </si>
  <si>
    <r>
      <rPr>
        <sz val="11"/>
        <rFont val="Arial"/>
        <family val="2"/>
      </rPr>
      <t>REDE ESG PVC NBR7362 300 3,26A3,75 BLOCO</t>
    </r>
  </si>
  <si>
    <r>
      <rPr>
        <sz val="11"/>
        <rFont val="Arial"/>
        <family val="2"/>
      </rPr>
      <t>REDE ESG PVC NBR7362 300 3,26A3,75 PARAL</t>
    </r>
  </si>
  <si>
    <r>
      <rPr>
        <sz val="11"/>
        <rFont val="Arial"/>
        <family val="2"/>
      </rPr>
      <t>REDE ESG PVC NBR7362 300 3,76A4,25 S/PAV</t>
    </r>
  </si>
  <si>
    <r>
      <rPr>
        <sz val="11"/>
        <rFont val="Arial"/>
        <family val="2"/>
      </rPr>
      <t>REDE ESG PVC NBR7362 300 3,76A4,25 ASFAL</t>
    </r>
  </si>
  <si>
    <r>
      <rPr>
        <sz val="11"/>
        <rFont val="Arial"/>
        <family val="2"/>
      </rPr>
      <t>REDE ESG PVC NBR7362 300 3,76A4,25 BLOCO</t>
    </r>
  </si>
  <si>
    <r>
      <rPr>
        <sz val="11"/>
        <rFont val="Arial"/>
        <family val="2"/>
      </rPr>
      <t>REDE ESG PVC NBR7362 300 3,76A4,25 PARAL</t>
    </r>
  </si>
  <si>
    <r>
      <rPr>
        <sz val="11"/>
        <rFont val="Arial"/>
        <family val="2"/>
      </rPr>
      <t>REDE ESG PVC NBR7362 350 ATE 1,25m S/PAV</t>
    </r>
  </si>
  <si>
    <r>
      <rPr>
        <sz val="11"/>
        <rFont val="Arial"/>
        <family val="2"/>
      </rPr>
      <t>REDE ESG PVC NBR7362 350 ATE 1,25m ASFAL</t>
    </r>
  </si>
  <si>
    <r>
      <rPr>
        <sz val="11"/>
        <rFont val="Arial"/>
        <family val="2"/>
      </rPr>
      <t>REDE ESG PVC NBR7362 350 ATE 1,25m BLOCO</t>
    </r>
  </si>
  <si>
    <r>
      <rPr>
        <sz val="11"/>
        <rFont val="Arial"/>
        <family val="2"/>
      </rPr>
      <t>REDE ESG PVC NBR7362 350 ATE 1,25m PARAL</t>
    </r>
  </si>
  <si>
    <r>
      <rPr>
        <sz val="11"/>
        <rFont val="Arial"/>
        <family val="2"/>
      </rPr>
      <t>REDE ESG PVC NBR7362 350 1,26A1,75 S/PAV</t>
    </r>
  </si>
  <si>
    <r>
      <rPr>
        <sz val="11"/>
        <rFont val="Arial"/>
        <family val="2"/>
      </rPr>
      <t>REDE ESG PVC NBR7362 350 1,26A1,75 ASFAL</t>
    </r>
  </si>
  <si>
    <r>
      <rPr>
        <sz val="11"/>
        <rFont val="Arial"/>
        <family val="2"/>
      </rPr>
      <t>REDE ESG PVC NBR7362 350 1,26A1,75 BLOCO</t>
    </r>
  </si>
  <si>
    <r>
      <rPr>
        <sz val="11"/>
        <rFont val="Arial"/>
        <family val="2"/>
      </rPr>
      <t>REDE ESG PVC NBR7362 350 1,26A1,75 PARAL</t>
    </r>
  </si>
  <si>
    <r>
      <rPr>
        <sz val="11"/>
        <rFont val="Arial"/>
        <family val="2"/>
      </rPr>
      <t>REDE ESG PVC NBR7362 350 1,76A2,25 S/PAV</t>
    </r>
  </si>
  <si>
    <r>
      <rPr>
        <sz val="11"/>
        <rFont val="Arial"/>
        <family val="2"/>
      </rPr>
      <t>REDE ESG PVC NBR7362 350 1,76A2,25 ASFAL</t>
    </r>
  </si>
  <si>
    <r>
      <rPr>
        <sz val="11"/>
        <rFont val="Arial"/>
        <family val="2"/>
      </rPr>
      <t>REDE ESG PVC NBR7362 350 1,76A2,25 BLOCO</t>
    </r>
  </si>
  <si>
    <r>
      <rPr>
        <sz val="11"/>
        <rFont val="Arial"/>
        <family val="2"/>
      </rPr>
      <t>REDE ESG PVC NBR7362 350 1,76A2,25 PARAL</t>
    </r>
  </si>
  <si>
    <r>
      <rPr>
        <sz val="11"/>
        <rFont val="Arial"/>
        <family val="2"/>
      </rPr>
      <t>REDE ESG PVC NBR7362 350 2,26A2,75 S/PAV</t>
    </r>
  </si>
  <si>
    <r>
      <rPr>
        <sz val="11"/>
        <rFont val="Arial"/>
        <family val="2"/>
      </rPr>
      <t>REDE ESG PVC NBR7362 350 2,26A2,75 ASFAL</t>
    </r>
  </si>
  <si>
    <r>
      <rPr>
        <sz val="11"/>
        <rFont val="Arial"/>
        <family val="2"/>
      </rPr>
      <t>REDE ESG PVC NBR7362 350 2,26A2,75 BLOCO</t>
    </r>
  </si>
  <si>
    <r>
      <rPr>
        <sz val="11"/>
        <rFont val="Arial"/>
        <family val="2"/>
      </rPr>
      <t>REDE ESG PVC NBR7362 350 2,26A2,75 PARAL</t>
    </r>
  </si>
  <si>
    <r>
      <rPr>
        <sz val="11"/>
        <rFont val="Arial"/>
        <family val="2"/>
      </rPr>
      <t>REDE ESG PVC NBR7362 350 2,76A3,25 S/PAV</t>
    </r>
  </si>
  <si>
    <r>
      <rPr>
        <sz val="11"/>
        <rFont val="Arial"/>
        <family val="2"/>
      </rPr>
      <t>REDE ESG PVC NBR7362 350 2,76A3,25 ASFAL</t>
    </r>
  </si>
  <si>
    <r>
      <rPr>
        <sz val="11"/>
        <rFont val="Arial"/>
        <family val="2"/>
      </rPr>
      <t>REDE ESG PVC NBR7362 350 2,76A3,25 BLOCO</t>
    </r>
  </si>
  <si>
    <r>
      <rPr>
        <sz val="11"/>
        <rFont val="Arial"/>
        <family val="2"/>
      </rPr>
      <t>REDE ESG PVC NBR7362 350 2,76A3,25 PARAL</t>
    </r>
  </si>
  <si>
    <r>
      <rPr>
        <sz val="11"/>
        <rFont val="Arial"/>
        <family val="2"/>
      </rPr>
      <t>REDE ESG PVC NBR7362 350 3,26A3,75 S/PAV</t>
    </r>
  </si>
  <si>
    <r>
      <rPr>
        <sz val="11"/>
        <rFont val="Arial"/>
        <family val="2"/>
      </rPr>
      <t>REDE ESG PVC NBR7362 350 3,26A3,75 ASFAL</t>
    </r>
  </si>
  <si>
    <r>
      <rPr>
        <sz val="11"/>
        <rFont val="Arial"/>
        <family val="2"/>
      </rPr>
      <t>REDE ESG PVC NBR7362 350 3,26A3,75 BLOCO</t>
    </r>
  </si>
  <si>
    <r>
      <rPr>
        <sz val="11"/>
        <rFont val="Arial"/>
        <family val="2"/>
      </rPr>
      <t>REDE ESG PVC NBR7362 350 3,26A3,75 PARAL</t>
    </r>
  </si>
  <si>
    <r>
      <rPr>
        <sz val="11"/>
        <rFont val="Arial"/>
        <family val="2"/>
      </rPr>
      <t>REDE ESG PVC NBR7362 350 3,76A4,25 S/PAV</t>
    </r>
  </si>
  <si>
    <r>
      <rPr>
        <sz val="11"/>
        <rFont val="Arial"/>
        <family val="2"/>
      </rPr>
      <t>REDE ESG PVC NBR7362 350 3,76A4,25 ASFAL</t>
    </r>
  </si>
  <si>
    <r>
      <rPr>
        <sz val="11"/>
        <rFont val="Arial"/>
        <family val="2"/>
      </rPr>
      <t>REDE ESG PVC NBR7362 350 3,76A4,25 BLOCO</t>
    </r>
  </si>
  <si>
    <r>
      <rPr>
        <sz val="11"/>
        <rFont val="Arial"/>
        <family val="2"/>
      </rPr>
      <t>REDE ESG PVC NBR7362 350 3,76A4,25 PARAL</t>
    </r>
  </si>
  <si>
    <r>
      <rPr>
        <sz val="11"/>
        <rFont val="Arial"/>
        <family val="2"/>
      </rPr>
      <t>REDE ESG PVC NBR7362 400 ATE 1,25m S/PAV</t>
    </r>
  </si>
  <si>
    <r>
      <rPr>
        <sz val="11"/>
        <rFont val="Arial"/>
        <family val="2"/>
      </rPr>
      <t>REDE ESG PVC NBR7362 400 ATE 1,25m ASFAL</t>
    </r>
  </si>
  <si>
    <r>
      <rPr>
        <sz val="11"/>
        <rFont val="Arial"/>
        <family val="2"/>
      </rPr>
      <t>REDE ESG PVC NBR7362 400 ATE 1,25m BLOCO</t>
    </r>
  </si>
  <si>
    <r>
      <rPr>
        <sz val="11"/>
        <rFont val="Arial"/>
        <family val="2"/>
      </rPr>
      <t>REDE ESG PVC NBR7362 400 ATE 1,25m PARAL</t>
    </r>
  </si>
  <si>
    <r>
      <rPr>
        <sz val="11"/>
        <rFont val="Arial"/>
        <family val="2"/>
      </rPr>
      <t>REDE ESG PVC NBR7362 400 1,26A1,75 S/PAV</t>
    </r>
  </si>
  <si>
    <r>
      <rPr>
        <sz val="11"/>
        <rFont val="Arial"/>
        <family val="2"/>
      </rPr>
      <t>REDE ESG PVC NBR7362 400 1,26A1,75 ASFAL</t>
    </r>
  </si>
  <si>
    <r>
      <rPr>
        <sz val="11"/>
        <rFont val="Arial"/>
        <family val="2"/>
      </rPr>
      <t>REDE ESG PVC NBR7362 400 1,26A1,75 BLOCO</t>
    </r>
  </si>
  <si>
    <r>
      <rPr>
        <sz val="11"/>
        <rFont val="Arial"/>
        <family val="2"/>
      </rPr>
      <t>REDE ESG PVC NBR7362 400 1,26A1,75 PARAL</t>
    </r>
  </si>
  <si>
    <r>
      <rPr>
        <sz val="11"/>
        <rFont val="Arial"/>
        <family val="2"/>
      </rPr>
      <t>REDE ESG PVC NBR7362 400 1,76A2,25 S/PAV</t>
    </r>
  </si>
  <si>
    <r>
      <rPr>
        <sz val="11"/>
        <rFont val="Arial"/>
        <family val="2"/>
      </rPr>
      <t>REDE ESG PVC NBR7362 400 1,76A2,25 ASFAL</t>
    </r>
  </si>
  <si>
    <r>
      <rPr>
        <sz val="11"/>
        <rFont val="Arial"/>
        <family val="2"/>
      </rPr>
      <t>REDE ESG PVC NBR7362 400 1,76A2,25 BLOCO</t>
    </r>
  </si>
  <si>
    <r>
      <rPr>
        <sz val="11"/>
        <rFont val="Arial"/>
        <family val="2"/>
      </rPr>
      <t>REDE ESG PVC NBR7362 400 1,76A2,25 PARAL</t>
    </r>
  </si>
  <si>
    <r>
      <rPr>
        <sz val="11"/>
        <rFont val="Arial"/>
        <family val="2"/>
      </rPr>
      <t>REDE ESG PVC NBR7362 400 2,26A2,75 S/PAV</t>
    </r>
  </si>
  <si>
    <r>
      <rPr>
        <sz val="11"/>
        <rFont val="Arial"/>
        <family val="2"/>
      </rPr>
      <t>REDE ESG PVC NBR7362 400 2,26A2,75 ASFAL</t>
    </r>
  </si>
  <si>
    <r>
      <rPr>
        <sz val="11"/>
        <rFont val="Arial"/>
        <family val="2"/>
      </rPr>
      <t>REDE ESG PVC NBR7362 400 2,26A2,75 BLOCO</t>
    </r>
  </si>
  <si>
    <r>
      <rPr>
        <sz val="11"/>
        <rFont val="Arial"/>
        <family val="2"/>
      </rPr>
      <t>REDE ESG PVC NBR7362 400 2,26A2,75 PARAL</t>
    </r>
  </si>
  <si>
    <r>
      <rPr>
        <sz val="11"/>
        <rFont val="Arial"/>
        <family val="2"/>
      </rPr>
      <t>REDE ESG PVC NBR7362 400 2,76A3,25 S/PAV</t>
    </r>
  </si>
  <si>
    <r>
      <rPr>
        <sz val="11"/>
        <rFont val="Arial"/>
        <family val="2"/>
      </rPr>
      <t>REDE ESG PVC NBR7362 400 2,76A3,25 ASFAL</t>
    </r>
  </si>
  <si>
    <r>
      <rPr>
        <sz val="11"/>
        <rFont val="Arial"/>
        <family val="2"/>
      </rPr>
      <t>REDE ESG PVC NBR7362 400 2,76A3,25 BLOCO</t>
    </r>
  </si>
  <si>
    <r>
      <rPr>
        <sz val="11"/>
        <rFont val="Arial"/>
        <family val="2"/>
      </rPr>
      <t>REDE ESG PVC NBR7362 400 2,76A3,25 PARAL</t>
    </r>
  </si>
  <si>
    <r>
      <rPr>
        <sz val="11"/>
        <rFont val="Arial"/>
        <family val="2"/>
      </rPr>
      <t>REDE ESG PVC NBR7362 400 3,26A3,75 S/PAV</t>
    </r>
  </si>
  <si>
    <r>
      <rPr>
        <sz val="11"/>
        <rFont val="Arial"/>
        <family val="2"/>
      </rPr>
      <t>REDE ESG PVC NBR7362 400 3,26A3,75 ASFAL</t>
    </r>
  </si>
  <si>
    <r>
      <rPr>
        <sz val="11"/>
        <rFont val="Arial"/>
        <family val="2"/>
      </rPr>
      <t>REDE ESG PVC NBR7362 400 3,26A3,75 BLOCO</t>
    </r>
  </si>
  <si>
    <r>
      <rPr>
        <sz val="11"/>
        <rFont val="Arial"/>
        <family val="2"/>
      </rPr>
      <t>REDE ESG PVC NBR7362 400 3,26A3,75 PARAL</t>
    </r>
  </si>
  <si>
    <r>
      <rPr>
        <sz val="11"/>
        <rFont val="Arial"/>
        <family val="2"/>
      </rPr>
      <t>REDE ESG PVC NBR7362 400 3,76A4,25 S/PAV</t>
    </r>
  </si>
  <si>
    <r>
      <rPr>
        <sz val="11"/>
        <rFont val="Arial"/>
        <family val="2"/>
      </rPr>
      <t>REDE ESG PVC NBR7362 400 3,76A4,25 ASFAL</t>
    </r>
  </si>
  <si>
    <r>
      <rPr>
        <sz val="11"/>
        <rFont val="Arial"/>
        <family val="2"/>
      </rPr>
      <t>REDE ESG PVC NBR7362 400 3,76A4,25 BLOCO</t>
    </r>
  </si>
  <si>
    <r>
      <rPr>
        <sz val="11"/>
        <rFont val="Arial"/>
        <family val="2"/>
      </rPr>
      <t>REDE ESG PVC NBR7362 400 3,76A4,25 PARAL</t>
    </r>
  </si>
  <si>
    <r>
      <rPr>
        <sz val="11"/>
        <rFont val="Arial"/>
        <family val="2"/>
      </rPr>
      <t>REDE ESG FOFO 80 ATE 1,25m PARAL</t>
    </r>
  </si>
  <si>
    <r>
      <rPr>
        <sz val="11"/>
        <rFont val="Arial"/>
        <family val="2"/>
      </rPr>
      <t>REDE ESG FOFO 100 ATE 1,25m PARAL</t>
    </r>
  </si>
  <si>
    <r>
      <rPr>
        <sz val="11"/>
        <rFont val="Arial"/>
        <family val="2"/>
      </rPr>
      <t>REDE ESG FOFO 80 ATE 1,25m S/PAV S/F</t>
    </r>
  </si>
  <si>
    <r>
      <rPr>
        <sz val="11"/>
        <rFont val="Arial"/>
        <family val="2"/>
      </rPr>
      <t>REDE ESG FOFO 80 ATE 1,25m PARAL S/F</t>
    </r>
  </si>
  <si>
    <r>
      <rPr>
        <sz val="11"/>
        <rFont val="Arial"/>
        <family val="2"/>
      </rPr>
      <t>REDE ESG FOFO 80 1,26A1,75m PARAL S/F</t>
    </r>
  </si>
  <si>
    <r>
      <rPr>
        <sz val="11"/>
        <rFont val="Arial"/>
        <family val="2"/>
      </rPr>
      <t>REDE ESG FOFO 100 ATE 1,25m PARAL S/F</t>
    </r>
  </si>
  <si>
    <r>
      <rPr>
        <sz val="11"/>
        <rFont val="Arial"/>
        <family val="2"/>
      </rPr>
      <t>REDE ESG FOFO 100 1,26A1,75m PARAL S/F</t>
    </r>
  </si>
  <si>
    <r>
      <rPr>
        <sz val="11"/>
        <rFont val="Arial"/>
        <family val="2"/>
      </rPr>
      <t>REDE ESG FOFO 150 ATE 1,25m S/PAV</t>
    </r>
  </si>
  <si>
    <r>
      <rPr>
        <sz val="11"/>
        <rFont val="Arial"/>
        <family val="2"/>
      </rPr>
      <t>REDE ESG FOFO 150 ATE 1,25m ASF</t>
    </r>
  </si>
  <si>
    <r>
      <rPr>
        <sz val="11"/>
        <rFont val="Arial"/>
        <family val="2"/>
      </rPr>
      <t>REDE ESG FOFO 150 ATE 1,25m BLOCO</t>
    </r>
  </si>
  <si>
    <r>
      <rPr>
        <sz val="11"/>
        <rFont val="Arial"/>
        <family val="2"/>
      </rPr>
      <t>REDE ESG FOFO 150 ATE 1,25m PARAL</t>
    </r>
  </si>
  <si>
    <r>
      <rPr>
        <sz val="11"/>
        <rFont val="Arial"/>
        <family val="2"/>
      </rPr>
      <t>REDE ESG FOFO 150 1,26A1,75m S/PAV</t>
    </r>
  </si>
  <si>
    <r>
      <rPr>
        <sz val="11"/>
        <rFont val="Arial"/>
        <family val="2"/>
      </rPr>
      <t>REDE ESG FOFO 150 1,26A1,75m ASF</t>
    </r>
  </si>
  <si>
    <r>
      <rPr>
        <sz val="11"/>
        <rFont val="Arial"/>
        <family val="2"/>
      </rPr>
      <t>REDE ESG FOFO 150 1,26A1,75m BLOCO</t>
    </r>
  </si>
  <si>
    <r>
      <rPr>
        <sz val="11"/>
        <rFont val="Arial"/>
        <family val="2"/>
      </rPr>
      <t>REDE ESG FOFO 150 1,26A1,75m PARAL</t>
    </r>
  </si>
  <si>
    <r>
      <rPr>
        <sz val="11"/>
        <rFont val="Arial"/>
        <family val="2"/>
      </rPr>
      <t>REDE ESG FOFO 150 1,76A2,25m S/PAV</t>
    </r>
  </si>
  <si>
    <r>
      <rPr>
        <sz val="11"/>
        <rFont val="Arial"/>
        <family val="2"/>
      </rPr>
      <t>REDE ESG FOFO 150 1,76A2,25m ASF</t>
    </r>
  </si>
  <si>
    <r>
      <rPr>
        <sz val="11"/>
        <rFont val="Arial"/>
        <family val="2"/>
      </rPr>
      <t>REDE ESG FOFO 150 1,76A2,25m BLOCO</t>
    </r>
  </si>
  <si>
    <r>
      <rPr>
        <sz val="11"/>
        <rFont val="Arial"/>
        <family val="2"/>
      </rPr>
      <t>REDE ESG FOFO 150 1,76A2,25m PARAL</t>
    </r>
  </si>
  <si>
    <r>
      <rPr>
        <sz val="11"/>
        <rFont val="Arial"/>
        <family val="2"/>
      </rPr>
      <t>REDE ESG FOFO 150 2,26A2,75m S/PAV</t>
    </r>
  </si>
  <si>
    <r>
      <rPr>
        <sz val="11"/>
        <rFont val="Arial"/>
        <family val="2"/>
      </rPr>
      <t>REDE ESG FOFO 150 2,26A2,75m ASF</t>
    </r>
  </si>
  <si>
    <r>
      <rPr>
        <sz val="11"/>
        <rFont val="Arial"/>
        <family val="2"/>
      </rPr>
      <t>REDE ESG FOFO 150 2,26A2,75m BLOCO</t>
    </r>
  </si>
  <si>
    <r>
      <rPr>
        <sz val="11"/>
        <rFont val="Arial"/>
        <family val="2"/>
      </rPr>
      <t>REDE ESG FOFO 150 2,26A2,75m PARAL</t>
    </r>
  </si>
  <si>
    <r>
      <rPr>
        <sz val="11"/>
        <rFont val="Arial"/>
        <family val="2"/>
      </rPr>
      <t>REDE ESG FOFO 150 2,76A3,25m S/PAV</t>
    </r>
  </si>
  <si>
    <r>
      <rPr>
        <sz val="11"/>
        <rFont val="Arial"/>
        <family val="2"/>
      </rPr>
      <t>REDE ESG FOFO 150 2,76A3,25m ASF</t>
    </r>
  </si>
  <si>
    <r>
      <rPr>
        <sz val="11"/>
        <rFont val="Arial"/>
        <family val="2"/>
      </rPr>
      <t>REDE ESG FOFO 150 2,76A3,25m BLOCO</t>
    </r>
  </si>
  <si>
    <r>
      <rPr>
        <sz val="11"/>
        <rFont val="Arial"/>
        <family val="2"/>
      </rPr>
      <t>REDE ESG FOFO 150 2,76A3,25m PARAL</t>
    </r>
  </si>
  <si>
    <r>
      <rPr>
        <sz val="11"/>
        <rFont val="Arial"/>
        <family val="2"/>
      </rPr>
      <t>REDE ESG FOFO 150 3,26A3,75m S/PAV</t>
    </r>
  </si>
  <si>
    <r>
      <rPr>
        <sz val="11"/>
        <rFont val="Arial"/>
        <family val="2"/>
      </rPr>
      <t>REDE ESG FOFO 150 3,26A3,75m ASF</t>
    </r>
  </si>
  <si>
    <r>
      <rPr>
        <sz val="11"/>
        <rFont val="Arial"/>
        <family val="2"/>
      </rPr>
      <t>REDE ESG FOFO 150 3,26A3,75m BLOCO</t>
    </r>
  </si>
  <si>
    <r>
      <rPr>
        <sz val="11"/>
        <rFont val="Arial"/>
        <family val="2"/>
      </rPr>
      <t>REDE ESG FOFO 150 3,26A3,75m PARAL</t>
    </r>
  </si>
  <si>
    <r>
      <rPr>
        <sz val="11"/>
        <rFont val="Arial"/>
        <family val="2"/>
      </rPr>
      <t>REDE ESG FOFO 150 3,76A4,25m S/PAV</t>
    </r>
  </si>
  <si>
    <r>
      <rPr>
        <sz val="11"/>
        <rFont val="Arial"/>
        <family val="2"/>
      </rPr>
      <t>REDE ESG FOFO 150 3,76A4,25m ASF</t>
    </r>
  </si>
  <si>
    <r>
      <rPr>
        <sz val="11"/>
        <rFont val="Arial"/>
        <family val="2"/>
      </rPr>
      <t>REDE ESG FOFO 150 3,76A4,25m BLOCO</t>
    </r>
  </si>
  <si>
    <r>
      <rPr>
        <sz val="11"/>
        <rFont val="Arial"/>
        <family val="2"/>
      </rPr>
      <t>REDE ESG FOFO 150 3,76A4,25m PARAL</t>
    </r>
  </si>
  <si>
    <r>
      <rPr>
        <sz val="11"/>
        <rFont val="Arial"/>
        <family val="2"/>
      </rPr>
      <t>REDE ESG FOFO 200 ATE 1,25m S/PAV</t>
    </r>
  </si>
  <si>
    <r>
      <rPr>
        <sz val="11"/>
        <rFont val="Arial"/>
        <family val="2"/>
      </rPr>
      <t>REDE ESG FOFO 200 ATE 1,25m ASF</t>
    </r>
  </si>
  <si>
    <r>
      <rPr>
        <sz val="11"/>
        <rFont val="Arial"/>
        <family val="2"/>
      </rPr>
      <t>REDE ESG FOFO 200 ATE 1,25m BLOCO</t>
    </r>
  </si>
  <si>
    <r>
      <rPr>
        <sz val="11"/>
        <rFont val="Arial"/>
        <family val="2"/>
      </rPr>
      <t>REDE ESG FOFO 200 ATE 1,25m PARAL</t>
    </r>
  </si>
  <si>
    <r>
      <rPr>
        <sz val="11"/>
        <rFont val="Arial"/>
        <family val="2"/>
      </rPr>
      <t>REDE ESG FOFO 200 1,26A1,75m S/PAV</t>
    </r>
  </si>
  <si>
    <r>
      <rPr>
        <sz val="11"/>
        <rFont val="Arial"/>
        <family val="2"/>
      </rPr>
      <t>REDE ESG FOFO 200 1,26A1,75m ASF</t>
    </r>
  </si>
  <si>
    <r>
      <rPr>
        <sz val="11"/>
        <rFont val="Arial"/>
        <family val="2"/>
      </rPr>
      <t>REDE ESG FOFO 200 1,26A1,75m BLOCO</t>
    </r>
  </si>
  <si>
    <r>
      <rPr>
        <sz val="11"/>
        <rFont val="Arial"/>
        <family val="2"/>
      </rPr>
      <t>REDE ESG FOFO 200 1,26A1,75m PARAL</t>
    </r>
  </si>
  <si>
    <r>
      <rPr>
        <sz val="11"/>
        <rFont val="Arial"/>
        <family val="2"/>
      </rPr>
      <t>REDE ESG FOFO 200 1,76A2,25m S/PAV</t>
    </r>
  </si>
  <si>
    <r>
      <rPr>
        <sz val="11"/>
        <rFont val="Arial"/>
        <family val="2"/>
      </rPr>
      <t>REDE ESG FOFO 200 1,76A2,25m ASF</t>
    </r>
  </si>
  <si>
    <r>
      <rPr>
        <sz val="11"/>
        <rFont val="Arial"/>
        <family val="2"/>
      </rPr>
      <t>REDE ESG FOFO 200 1,76A2,25m BLOCO</t>
    </r>
  </si>
  <si>
    <r>
      <rPr>
        <sz val="11"/>
        <rFont val="Arial"/>
        <family val="2"/>
      </rPr>
      <t>REDE ESG FOFO 200 1,76A2,25m PARAL</t>
    </r>
  </si>
  <si>
    <r>
      <rPr>
        <sz val="11"/>
        <rFont val="Arial"/>
        <family val="2"/>
      </rPr>
      <t>REDE ESG FOFO 200 2,26A2,75m S/PAV</t>
    </r>
  </si>
  <si>
    <r>
      <rPr>
        <sz val="11"/>
        <rFont val="Arial"/>
        <family val="2"/>
      </rPr>
      <t>REDE ESG FOFO 200 2,26A2,75m ASF</t>
    </r>
  </si>
  <si>
    <r>
      <rPr>
        <sz val="11"/>
        <rFont val="Arial"/>
        <family val="2"/>
      </rPr>
      <t>REDE ESG FOFO 200 2,26A2,75m BLOCO</t>
    </r>
  </si>
  <si>
    <r>
      <rPr>
        <sz val="11"/>
        <rFont val="Arial"/>
        <family val="2"/>
      </rPr>
      <t>REDE ESG FOFO 200 2,26A2,75m PARAL</t>
    </r>
  </si>
  <si>
    <r>
      <rPr>
        <sz val="11"/>
        <rFont val="Arial"/>
        <family val="2"/>
      </rPr>
      <t>REDE ESG FOFO 200 2,76A3,25m S/PAV</t>
    </r>
  </si>
  <si>
    <r>
      <rPr>
        <sz val="11"/>
        <rFont val="Arial"/>
        <family val="2"/>
      </rPr>
      <t>REDE ESG FOFO 200 2,76A3,25m ASF</t>
    </r>
  </si>
  <si>
    <r>
      <rPr>
        <sz val="11"/>
        <rFont val="Arial"/>
        <family val="2"/>
      </rPr>
      <t>REDE ESG FOFO 200 2,76A3,25m BLOCO</t>
    </r>
  </si>
  <si>
    <r>
      <rPr>
        <sz val="11"/>
        <rFont val="Arial"/>
        <family val="2"/>
      </rPr>
      <t>REDE ESG FOFO 200 2,76A3,25m PARAL</t>
    </r>
  </si>
  <si>
    <r>
      <rPr>
        <sz val="11"/>
        <rFont val="Arial"/>
        <family val="2"/>
      </rPr>
      <t>REDE ESG FOFO 200 3,26A3,75m S/PAV</t>
    </r>
  </si>
  <si>
    <r>
      <rPr>
        <sz val="11"/>
        <rFont val="Arial"/>
        <family val="2"/>
      </rPr>
      <t>REDE ESG FOFO 200 3,26A3,75m ASF</t>
    </r>
  </si>
  <si>
    <r>
      <rPr>
        <sz val="11"/>
        <rFont val="Arial"/>
        <family val="2"/>
      </rPr>
      <t>REDE ESG FOFO 200 3,26A3,75m BLOCO</t>
    </r>
  </si>
  <si>
    <r>
      <rPr>
        <sz val="11"/>
        <rFont val="Arial"/>
        <family val="2"/>
      </rPr>
      <t>REDE ESG FOFO 200 3,26A3,75m PARAL</t>
    </r>
  </si>
  <si>
    <r>
      <rPr>
        <sz val="11"/>
        <rFont val="Arial"/>
        <family val="2"/>
      </rPr>
      <t>REDE ESG FOFO 200 3,76A4,25m S/PAV</t>
    </r>
  </si>
  <si>
    <r>
      <rPr>
        <sz val="11"/>
        <rFont val="Arial"/>
        <family val="2"/>
      </rPr>
      <t>REDE ESG FOFO 200 3,76A4,25m ASF</t>
    </r>
  </si>
  <si>
    <r>
      <rPr>
        <sz val="11"/>
        <rFont val="Arial"/>
        <family val="2"/>
      </rPr>
      <t>REDE ESG FOFO 200 3,76A4,25m BLOCO</t>
    </r>
  </si>
  <si>
    <r>
      <rPr>
        <sz val="11"/>
        <rFont val="Arial"/>
        <family val="2"/>
      </rPr>
      <t>REDE ESG FOFO 200 3,76A4,25m PARAL</t>
    </r>
  </si>
  <si>
    <r>
      <rPr>
        <sz val="11"/>
        <rFont val="Arial"/>
        <family val="2"/>
      </rPr>
      <t>REDE ESG FOFO 250 ATE 1,25m S/PAV</t>
    </r>
  </si>
  <si>
    <r>
      <rPr>
        <sz val="11"/>
        <rFont val="Arial"/>
        <family val="2"/>
      </rPr>
      <t>REDE ESG FOFO 250 ATE 1,25m ASF</t>
    </r>
  </si>
  <si>
    <r>
      <rPr>
        <sz val="11"/>
        <rFont val="Arial"/>
        <family val="2"/>
      </rPr>
      <t>REDE ESG FOFO 250 ATE 1,25m BLOCO</t>
    </r>
  </si>
  <si>
    <r>
      <rPr>
        <sz val="11"/>
        <rFont val="Arial"/>
        <family val="2"/>
      </rPr>
      <t>REDE ESG FOFO 250 ATE 1,25m PARAL</t>
    </r>
  </si>
  <si>
    <r>
      <rPr>
        <sz val="11"/>
        <rFont val="Arial"/>
        <family val="2"/>
      </rPr>
      <t>REDE ESG FOFO 250 1,26A1,75m S/PAV</t>
    </r>
  </si>
  <si>
    <r>
      <rPr>
        <sz val="11"/>
        <rFont val="Arial"/>
        <family val="2"/>
      </rPr>
      <t>REDE ESG FOFO 250 1,26A1,75m ASF</t>
    </r>
  </si>
  <si>
    <r>
      <rPr>
        <sz val="11"/>
        <rFont val="Arial"/>
        <family val="2"/>
      </rPr>
      <t>REDE ESG FOFO 250 1,26A1,75m BLOCO</t>
    </r>
  </si>
  <si>
    <r>
      <rPr>
        <sz val="11"/>
        <rFont val="Arial"/>
        <family val="2"/>
      </rPr>
      <t>REDE ESG FOFO 250 1,26A1,75m PARAL</t>
    </r>
  </si>
  <si>
    <r>
      <rPr>
        <sz val="11"/>
        <rFont val="Arial"/>
        <family val="2"/>
      </rPr>
      <t>REDE ESG FOFO 250 1,76A2,25m S/PAV</t>
    </r>
  </si>
  <si>
    <r>
      <rPr>
        <sz val="11"/>
        <rFont val="Arial"/>
        <family val="2"/>
      </rPr>
      <t>REDE ESG FOFO 250 1,76A2,25m ASF</t>
    </r>
  </si>
  <si>
    <r>
      <rPr>
        <sz val="11"/>
        <rFont val="Arial"/>
        <family val="2"/>
      </rPr>
      <t>REDE ESG FOFO 250 1,76A2,25m BLOCO</t>
    </r>
  </si>
  <si>
    <r>
      <rPr>
        <sz val="11"/>
        <rFont val="Arial"/>
        <family val="2"/>
      </rPr>
      <t>REDE ESG FOFO 250 1,76A2,25m PARAL</t>
    </r>
  </si>
  <si>
    <r>
      <rPr>
        <sz val="11"/>
        <rFont val="Arial"/>
        <family val="2"/>
      </rPr>
      <t>REDE ESG FOFO 250 2,26A2,75m S/PAV</t>
    </r>
  </si>
  <si>
    <r>
      <rPr>
        <sz val="11"/>
        <rFont val="Arial"/>
        <family val="2"/>
      </rPr>
      <t>REDE ESG FOFO 250 2,26A2,75m ASF</t>
    </r>
  </si>
  <si>
    <r>
      <rPr>
        <sz val="11"/>
        <rFont val="Arial"/>
        <family val="2"/>
      </rPr>
      <t>REDE ESG FOFO 250 2,26A2,75m BLOCO</t>
    </r>
  </si>
  <si>
    <r>
      <rPr>
        <sz val="11"/>
        <rFont val="Arial"/>
        <family val="2"/>
      </rPr>
      <t>REDE ESG FOFO 250 2,26A2,75m PARAL</t>
    </r>
  </si>
  <si>
    <r>
      <rPr>
        <sz val="11"/>
        <rFont val="Arial"/>
        <family val="2"/>
      </rPr>
      <t>REDE ESG FOFO 250 2,76A3,25m S/PAV</t>
    </r>
  </si>
  <si>
    <r>
      <rPr>
        <sz val="11"/>
        <rFont val="Arial"/>
        <family val="2"/>
      </rPr>
      <t>REDE ESG FOFO 250 2,76A3,25m ASF</t>
    </r>
  </si>
  <si>
    <r>
      <rPr>
        <sz val="11"/>
        <rFont val="Arial"/>
        <family val="2"/>
      </rPr>
      <t>REDE ESG FOFO 250 2,76A3,25m BLOCO</t>
    </r>
  </si>
  <si>
    <r>
      <rPr>
        <sz val="11"/>
        <rFont val="Arial"/>
        <family val="2"/>
      </rPr>
      <t>REDE ESG FOFO 250 2,76A3,25m PARAL</t>
    </r>
  </si>
  <si>
    <r>
      <rPr>
        <sz val="11"/>
        <rFont val="Arial"/>
        <family val="2"/>
      </rPr>
      <t>REDE ESG FOFO 250 3,26A3,75m S/PAV</t>
    </r>
  </si>
  <si>
    <r>
      <rPr>
        <sz val="11"/>
        <rFont val="Arial"/>
        <family val="2"/>
      </rPr>
      <t>REDE ESG FOFO 250 3,26A3,75m ASF</t>
    </r>
  </si>
  <si>
    <r>
      <rPr>
        <sz val="11"/>
        <rFont val="Arial"/>
        <family val="2"/>
      </rPr>
      <t>REDE ESG FOFO 250 3,26A3,75m BLOCO</t>
    </r>
  </si>
  <si>
    <r>
      <rPr>
        <sz val="11"/>
        <rFont val="Arial"/>
        <family val="2"/>
      </rPr>
      <t>REDE ESG FOFO 250 3,26A3,75m PARAL</t>
    </r>
  </si>
  <si>
    <r>
      <rPr>
        <sz val="11"/>
        <rFont val="Arial"/>
        <family val="2"/>
      </rPr>
      <t>REDE ESG FOFO 250 3,76A4,25m S/PAV</t>
    </r>
  </si>
  <si>
    <r>
      <rPr>
        <sz val="11"/>
        <rFont val="Arial"/>
        <family val="2"/>
      </rPr>
      <t>REDE ESG FOFO 250 3,76A4,25m ASF</t>
    </r>
  </si>
  <si>
    <r>
      <rPr>
        <sz val="11"/>
        <rFont val="Arial"/>
        <family val="2"/>
      </rPr>
      <t>REDE ESG FOFO 250 3,76A4,25m BLOCO</t>
    </r>
  </si>
  <si>
    <r>
      <rPr>
        <sz val="11"/>
        <rFont val="Arial"/>
        <family val="2"/>
      </rPr>
      <t>REDE ESG FOFO 250 3,76A4,25m PARAL</t>
    </r>
  </si>
  <si>
    <r>
      <rPr>
        <sz val="11"/>
        <rFont val="Arial"/>
        <family val="2"/>
      </rPr>
      <t>REDE ESG FOFO 300 ATE 1,25m S/PAV</t>
    </r>
  </si>
  <si>
    <r>
      <rPr>
        <sz val="11"/>
        <rFont val="Arial"/>
        <family val="2"/>
      </rPr>
      <t>REDE ESG FOFO 300 ATE 1,25m ASF</t>
    </r>
  </si>
  <si>
    <r>
      <rPr>
        <sz val="11"/>
        <rFont val="Arial"/>
        <family val="2"/>
      </rPr>
      <t>REDE ESG FOFO 300 ATE 1,25m BLOCO</t>
    </r>
  </si>
  <si>
    <r>
      <rPr>
        <sz val="11"/>
        <rFont val="Arial"/>
        <family val="2"/>
      </rPr>
      <t>REDE ESG FOFO 300 ATE 1,25m PARAL</t>
    </r>
  </si>
  <si>
    <r>
      <rPr>
        <sz val="11"/>
        <rFont val="Arial"/>
        <family val="2"/>
      </rPr>
      <t>REDE ESG FOFO 300 1,26A1,75m S/PAV</t>
    </r>
  </si>
  <si>
    <r>
      <rPr>
        <sz val="11"/>
        <rFont val="Arial"/>
        <family val="2"/>
      </rPr>
      <t>REDE ESG FOFO 300 1,26A1,75m ASF</t>
    </r>
  </si>
  <si>
    <r>
      <rPr>
        <sz val="11"/>
        <rFont val="Arial"/>
        <family val="2"/>
      </rPr>
      <t>REDE ESG FOFO 300 1,26A1,75m BLOCO</t>
    </r>
  </si>
  <si>
    <r>
      <rPr>
        <sz val="11"/>
        <rFont val="Arial"/>
        <family val="2"/>
      </rPr>
      <t>REDE ESG FOFO 300 1,26A1,75m PARAL</t>
    </r>
  </si>
  <si>
    <r>
      <rPr>
        <sz val="11"/>
        <rFont val="Arial"/>
        <family val="2"/>
      </rPr>
      <t>REDE ESG FOFO 300 1,76A2,25m S/PAV</t>
    </r>
  </si>
  <si>
    <r>
      <rPr>
        <sz val="11"/>
        <rFont val="Arial"/>
        <family val="2"/>
      </rPr>
      <t>REDE ESG FOFO 300 1,76A2,25m ASF</t>
    </r>
  </si>
  <si>
    <r>
      <rPr>
        <sz val="11"/>
        <rFont val="Arial"/>
        <family val="2"/>
      </rPr>
      <t>REDE ESG FOFO 300 1,76A2,25m BLOCO</t>
    </r>
  </si>
  <si>
    <r>
      <rPr>
        <sz val="11"/>
        <rFont val="Arial"/>
        <family val="2"/>
      </rPr>
      <t>REDE ESG FOFO 300 1,76A2,25m PARAL</t>
    </r>
  </si>
  <si>
    <r>
      <rPr>
        <sz val="11"/>
        <rFont val="Arial"/>
        <family val="2"/>
      </rPr>
      <t>REDE ESG FOFO 300 2,26A2,75m S/PAV</t>
    </r>
  </si>
  <si>
    <r>
      <rPr>
        <sz val="11"/>
        <rFont val="Arial"/>
        <family val="2"/>
      </rPr>
      <t>REDE ESG FOFO 300 2,26A2,75m ASF</t>
    </r>
  </si>
  <si>
    <r>
      <rPr>
        <sz val="11"/>
        <rFont val="Arial"/>
        <family val="2"/>
      </rPr>
      <t>REDE ESG FOFO 300 2,26A2,75m BLOCO</t>
    </r>
  </si>
  <si>
    <r>
      <rPr>
        <sz val="11"/>
        <rFont val="Arial"/>
        <family val="2"/>
      </rPr>
      <t>REDE ESG FOFO 300 2,26A2,75m PARAL</t>
    </r>
  </si>
  <si>
    <r>
      <rPr>
        <sz val="11"/>
        <rFont val="Arial"/>
        <family val="2"/>
      </rPr>
      <t>REDE ESG FOFO 300 2,76A3,25m S/PAV</t>
    </r>
  </si>
  <si>
    <r>
      <rPr>
        <sz val="11"/>
        <rFont val="Arial"/>
        <family val="2"/>
      </rPr>
      <t>REDE ESG FOFO 300 2,76A3,25m ASF</t>
    </r>
  </si>
  <si>
    <r>
      <rPr>
        <sz val="11"/>
        <rFont val="Arial"/>
        <family val="2"/>
      </rPr>
      <t>REDE ESG FOFO 300 2,76A3,25m BLOCO</t>
    </r>
  </si>
  <si>
    <r>
      <rPr>
        <sz val="11"/>
        <rFont val="Arial"/>
        <family val="2"/>
      </rPr>
      <t>REDE ESG FOFO 300 2,76A3,25m PARAL</t>
    </r>
  </si>
  <si>
    <r>
      <rPr>
        <sz val="11"/>
        <rFont val="Arial"/>
        <family val="2"/>
      </rPr>
      <t>REDE ESG FOFO 300 3,26A3,75m S/PAV</t>
    </r>
  </si>
  <si>
    <r>
      <rPr>
        <sz val="11"/>
        <rFont val="Arial"/>
        <family val="2"/>
      </rPr>
      <t>REDE ESG FOFO 300 3,26A3,75m ASF</t>
    </r>
  </si>
  <si>
    <r>
      <rPr>
        <sz val="11"/>
        <rFont val="Arial"/>
        <family val="2"/>
      </rPr>
      <t>REDE ESG FOFO 300 3,26A3,75m BLOCO</t>
    </r>
  </si>
  <si>
    <r>
      <rPr>
        <sz val="11"/>
        <rFont val="Arial"/>
        <family val="2"/>
      </rPr>
      <t>REDE ESG FOFO 300 3,26A3,75m PARAL</t>
    </r>
  </si>
  <si>
    <r>
      <rPr>
        <sz val="11"/>
        <rFont val="Arial"/>
        <family val="2"/>
      </rPr>
      <t>REDE ESG FOFO 300 3,76A4,25m S/PAV</t>
    </r>
  </si>
  <si>
    <r>
      <rPr>
        <sz val="11"/>
        <rFont val="Arial"/>
        <family val="2"/>
      </rPr>
      <t>REDE ESG FOFO 300 3,76A4,25m ASF</t>
    </r>
  </si>
  <si>
    <r>
      <rPr>
        <sz val="11"/>
        <rFont val="Arial"/>
        <family val="2"/>
      </rPr>
      <t>REDE ESG FOFO 300 3,76A4,25m BLOCO</t>
    </r>
  </si>
  <si>
    <r>
      <rPr>
        <sz val="11"/>
        <rFont val="Arial"/>
        <family val="2"/>
      </rPr>
      <t>REDE ESG FOFO 300 3,76A4,25m PARAL</t>
    </r>
  </si>
  <si>
    <r>
      <rPr>
        <sz val="11"/>
        <rFont val="Arial"/>
        <family val="2"/>
      </rPr>
      <t>REDE ESG FOFO 350 ATE 1,25m S/PAV</t>
    </r>
  </si>
  <si>
    <r>
      <rPr>
        <sz val="11"/>
        <rFont val="Arial"/>
        <family val="2"/>
      </rPr>
      <t>REDE ESG FOFO 350 ATE 1,25m ASF</t>
    </r>
  </si>
  <si>
    <r>
      <rPr>
        <sz val="11"/>
        <rFont val="Arial"/>
        <family val="2"/>
      </rPr>
      <t>REDE ESG FOFO 350 ATE 1,25m BLOCO</t>
    </r>
  </si>
  <si>
    <r>
      <rPr>
        <sz val="11"/>
        <rFont val="Arial"/>
        <family val="2"/>
      </rPr>
      <t>REDE ESG FOFO 350 ATE 1,25m PARAL</t>
    </r>
  </si>
  <si>
    <r>
      <rPr>
        <sz val="11"/>
        <rFont val="Arial"/>
        <family val="2"/>
      </rPr>
      <t>REDE ESG FOFO 350 1,26A1,75m S/PAV</t>
    </r>
  </si>
  <si>
    <r>
      <rPr>
        <sz val="11"/>
        <rFont val="Arial"/>
        <family val="2"/>
      </rPr>
      <t>REDE ESG FOFO 350 1,26A1,75m ASF</t>
    </r>
  </si>
  <si>
    <r>
      <rPr>
        <sz val="11"/>
        <rFont val="Arial"/>
        <family val="2"/>
      </rPr>
      <t>REDE ESG FOFO 350 1,26A1,75m BLOCO</t>
    </r>
  </si>
  <si>
    <r>
      <rPr>
        <sz val="11"/>
        <rFont val="Arial"/>
        <family val="2"/>
      </rPr>
      <t>REDE ESG FOFO 350 1,26A1,75m PARAL</t>
    </r>
  </si>
  <si>
    <r>
      <rPr>
        <sz val="11"/>
        <rFont val="Arial"/>
        <family val="2"/>
      </rPr>
      <t>REDE ESG FOFO 350 1,76A2,25m S/PAV</t>
    </r>
  </si>
  <si>
    <r>
      <rPr>
        <sz val="11"/>
        <rFont val="Arial"/>
        <family val="2"/>
      </rPr>
      <t>REDE ESG FOFO 350 1,76A2,25m ASF</t>
    </r>
  </si>
  <si>
    <r>
      <rPr>
        <sz val="11"/>
        <rFont val="Arial"/>
        <family val="2"/>
      </rPr>
      <t>REDE ESG FOFO 350 1,76A2,25m BLOCO</t>
    </r>
  </si>
  <si>
    <r>
      <rPr>
        <sz val="11"/>
        <rFont val="Arial"/>
        <family val="2"/>
      </rPr>
      <t>REDE ESG FOFO 350 1,76A2,25m PARAL</t>
    </r>
  </si>
  <si>
    <r>
      <rPr>
        <sz val="11"/>
        <rFont val="Arial"/>
        <family val="2"/>
      </rPr>
      <t>REDE ESG FOFO 350 2,26A2,75m S/PAV</t>
    </r>
  </si>
  <si>
    <r>
      <rPr>
        <sz val="11"/>
        <rFont val="Arial"/>
        <family val="2"/>
      </rPr>
      <t>REDE ESG FOFO 350 2,26A2,75m ASF</t>
    </r>
  </si>
  <si>
    <r>
      <rPr>
        <sz val="11"/>
        <rFont val="Arial"/>
        <family val="2"/>
      </rPr>
      <t>REDE ESG FOFO 350 2,26A2,75m BLOCO</t>
    </r>
  </si>
  <si>
    <r>
      <rPr>
        <sz val="11"/>
        <rFont val="Arial"/>
        <family val="2"/>
      </rPr>
      <t>REDE ESG FOFO 350 2,26A2,75m PARAL</t>
    </r>
  </si>
  <si>
    <r>
      <rPr>
        <sz val="11"/>
        <rFont val="Arial"/>
        <family val="2"/>
      </rPr>
      <t>REDE ESG FOFO 350 2,76A3,25m S/PAV</t>
    </r>
  </si>
  <si>
    <r>
      <rPr>
        <sz val="11"/>
        <rFont val="Arial"/>
        <family val="2"/>
      </rPr>
      <t>REDE ESG FOFO 350 2,76A3,25m ASF</t>
    </r>
  </si>
  <si>
    <r>
      <rPr>
        <sz val="11"/>
        <rFont val="Arial"/>
        <family val="2"/>
      </rPr>
      <t>REDE ESG FOFO 350 2,76A3,25m BLOCO</t>
    </r>
  </si>
  <si>
    <r>
      <rPr>
        <sz val="11"/>
        <rFont val="Arial"/>
        <family val="2"/>
      </rPr>
      <t>REDE ESG FOFO 350 2,76A3,25m PARAL</t>
    </r>
  </si>
  <si>
    <r>
      <rPr>
        <sz val="11"/>
        <rFont val="Arial"/>
        <family val="2"/>
      </rPr>
      <t>REDE ESG FOFO 350 3,26A3,75m S/PAV</t>
    </r>
  </si>
  <si>
    <r>
      <rPr>
        <sz val="11"/>
        <rFont val="Arial"/>
        <family val="2"/>
      </rPr>
      <t>REDE ESG FOFO 350 3,26A3,75m ASF</t>
    </r>
  </si>
  <si>
    <r>
      <rPr>
        <sz val="11"/>
        <rFont val="Arial"/>
        <family val="2"/>
      </rPr>
      <t>REDE ESG FOFO 350 3,26A3,75m BLOCO</t>
    </r>
  </si>
  <si>
    <r>
      <rPr>
        <sz val="11"/>
        <rFont val="Arial"/>
        <family val="2"/>
      </rPr>
      <t>REDE ESG FOFO 350 3,26A3,75m PARAL</t>
    </r>
  </si>
  <si>
    <r>
      <rPr>
        <sz val="11"/>
        <rFont val="Arial"/>
        <family val="2"/>
      </rPr>
      <t>REDE ESG FOFO 350 3,76A4,25m S/PAV</t>
    </r>
  </si>
  <si>
    <r>
      <rPr>
        <sz val="11"/>
        <rFont val="Arial"/>
        <family val="2"/>
      </rPr>
      <t>REDE ESG FOFO 350 3,76A4,25m ASF</t>
    </r>
  </si>
  <si>
    <r>
      <rPr>
        <sz val="11"/>
        <rFont val="Arial"/>
        <family val="2"/>
      </rPr>
      <t>REDE ESG FOFO 350 3,76A4,25m BLOCO</t>
    </r>
  </si>
  <si>
    <r>
      <rPr>
        <sz val="11"/>
        <rFont val="Arial"/>
        <family val="2"/>
      </rPr>
      <t>REDE ESG FOFO 350 3,76A4,25m PARAL</t>
    </r>
  </si>
  <si>
    <r>
      <rPr>
        <sz val="11"/>
        <rFont val="Arial"/>
        <family val="2"/>
      </rPr>
      <t>REDE ESG FOFO 400 ATE 1,25m S/PAV</t>
    </r>
  </si>
  <si>
    <r>
      <rPr>
        <sz val="11"/>
        <rFont val="Arial"/>
        <family val="2"/>
      </rPr>
      <t>REDE ESG FOFO 400 ATE 1,25m ASF</t>
    </r>
  </si>
  <si>
    <r>
      <rPr>
        <sz val="11"/>
        <rFont val="Arial"/>
        <family val="2"/>
      </rPr>
      <t>REDE ESG FOFO 400 ATE 1,25m BLOCO</t>
    </r>
  </si>
  <si>
    <r>
      <rPr>
        <sz val="11"/>
        <rFont val="Arial"/>
        <family val="2"/>
      </rPr>
      <t>REDE ESG FOFO 400 ATE 1,25m PARAL</t>
    </r>
  </si>
  <si>
    <r>
      <rPr>
        <sz val="11"/>
        <rFont val="Arial"/>
        <family val="2"/>
      </rPr>
      <t>REDE ESG FOFO 400 1,26A1,75m S/PAV</t>
    </r>
  </si>
  <si>
    <r>
      <rPr>
        <sz val="11"/>
        <rFont val="Arial"/>
        <family val="2"/>
      </rPr>
      <t>REDE ESG FOFO 400 1,26A1,75m ASF</t>
    </r>
  </si>
  <si>
    <r>
      <rPr>
        <sz val="11"/>
        <rFont val="Arial"/>
        <family val="2"/>
      </rPr>
      <t>REDE ESG FOFO 400 1,26A1,75m BLOCO</t>
    </r>
  </si>
  <si>
    <r>
      <rPr>
        <sz val="11"/>
        <rFont val="Arial"/>
        <family val="2"/>
      </rPr>
      <t>REDE ESG FOFO 400 1,26A1,75m PARAL</t>
    </r>
  </si>
  <si>
    <r>
      <rPr>
        <sz val="11"/>
        <rFont val="Arial"/>
        <family val="2"/>
      </rPr>
      <t>REDE ESG FOFO 400 1,76A2,25m S/PAV</t>
    </r>
  </si>
  <si>
    <r>
      <rPr>
        <sz val="11"/>
        <rFont val="Arial"/>
        <family val="2"/>
      </rPr>
      <t>REDE ESG FOFO 400 1,76A2,25m ASF</t>
    </r>
  </si>
  <si>
    <r>
      <rPr>
        <sz val="11"/>
        <rFont val="Arial"/>
        <family val="2"/>
      </rPr>
      <t>REDE ESG FOFO 400 1,76A2,25m BLOCO</t>
    </r>
  </si>
  <si>
    <r>
      <rPr>
        <sz val="11"/>
        <rFont val="Arial"/>
        <family val="2"/>
      </rPr>
      <t>REDE ESG FOFO 400 1,76A2,25m PARAL</t>
    </r>
  </si>
  <si>
    <r>
      <rPr>
        <sz val="11"/>
        <rFont val="Arial"/>
        <family val="2"/>
      </rPr>
      <t>REDE ESG FOFO 400 2,26A2,75m S/PAV</t>
    </r>
  </si>
  <si>
    <r>
      <rPr>
        <sz val="11"/>
        <rFont val="Arial"/>
        <family val="2"/>
      </rPr>
      <t>REDE ESG FOFO 400 2,26A2,75m ASF</t>
    </r>
  </si>
  <si>
    <r>
      <rPr>
        <sz val="11"/>
        <rFont val="Arial"/>
        <family val="2"/>
      </rPr>
      <t>REDE ESG FOFO 400 2,26A2,75m BLOCO</t>
    </r>
  </si>
  <si>
    <r>
      <rPr>
        <sz val="11"/>
        <rFont val="Arial"/>
        <family val="2"/>
      </rPr>
      <t>REDE ESG FOFO 400 2,26A2,75m PARAL</t>
    </r>
  </si>
  <si>
    <r>
      <rPr>
        <sz val="11"/>
        <rFont val="Arial"/>
        <family val="2"/>
      </rPr>
      <t>REDE ESG FOFO 400 2,76A3,25m S/PAV</t>
    </r>
  </si>
  <si>
    <r>
      <rPr>
        <sz val="11"/>
        <rFont val="Arial"/>
        <family val="2"/>
      </rPr>
      <t>REDE ESG FOFO 400 2,76A3,25m ASF</t>
    </r>
  </si>
  <si>
    <r>
      <rPr>
        <sz val="11"/>
        <rFont val="Arial"/>
        <family val="2"/>
      </rPr>
      <t>REDE ESG FOFO 400 2,76A3,25m BLOCO</t>
    </r>
  </si>
  <si>
    <r>
      <rPr>
        <sz val="11"/>
        <rFont val="Arial"/>
        <family val="2"/>
      </rPr>
      <t>REDE ESG FOFO 400 2,76A3,25m PARAL</t>
    </r>
  </si>
  <si>
    <r>
      <rPr>
        <sz val="11"/>
        <rFont val="Arial"/>
        <family val="2"/>
      </rPr>
      <t>REDE ESG FOFO 400 3,26A3,75m S/PAV</t>
    </r>
  </si>
  <si>
    <r>
      <rPr>
        <sz val="11"/>
        <rFont val="Arial"/>
        <family val="2"/>
      </rPr>
      <t>REDE ESG FOFO 400 3,26A3,75m ASF</t>
    </r>
  </si>
  <si>
    <r>
      <rPr>
        <sz val="11"/>
        <rFont val="Arial"/>
        <family val="2"/>
      </rPr>
      <t>REDE ESG FOFO 400 3,26A3,75m BLOCO</t>
    </r>
  </si>
  <si>
    <r>
      <rPr>
        <sz val="11"/>
        <rFont val="Arial"/>
        <family val="2"/>
      </rPr>
      <t>REDE ESG FOFO 400 3,26A3,75m PARAL</t>
    </r>
  </si>
  <si>
    <r>
      <rPr>
        <sz val="11"/>
        <rFont val="Arial"/>
        <family val="2"/>
      </rPr>
      <t>REDE ESG FOFO 400 3,76A4,25m S/PAV</t>
    </r>
  </si>
  <si>
    <r>
      <rPr>
        <sz val="11"/>
        <rFont val="Arial"/>
        <family val="2"/>
      </rPr>
      <t>REDE ESG FOFO 400 3,76A4,25m ASF</t>
    </r>
  </si>
  <si>
    <r>
      <rPr>
        <sz val="11"/>
        <rFont val="Arial"/>
        <family val="2"/>
      </rPr>
      <t>REDE ESG FOFO 400 3,76A4,25m BLOCO</t>
    </r>
  </si>
  <si>
    <r>
      <rPr>
        <sz val="11"/>
        <rFont val="Arial"/>
        <family val="2"/>
      </rPr>
      <t>REDE ESG FOFO 400 3,76A4,25m PARAL</t>
    </r>
  </si>
  <si>
    <r>
      <rPr>
        <sz val="11"/>
        <rFont val="Arial"/>
        <family val="2"/>
      </rPr>
      <t>REDE ESG FOFO 150 ATE 1,25m S/PAV S/F</t>
    </r>
  </si>
  <si>
    <r>
      <rPr>
        <sz val="11"/>
        <rFont val="Arial"/>
        <family val="2"/>
      </rPr>
      <t>REDE ESG FOFO 150 ATE 1,25m ASF S/F</t>
    </r>
  </si>
  <si>
    <r>
      <rPr>
        <sz val="11"/>
        <rFont val="Arial"/>
        <family val="2"/>
      </rPr>
      <t>REDE ESG FOFO 150 ATE 1,25m BLOCO S/F</t>
    </r>
  </si>
  <si>
    <r>
      <rPr>
        <sz val="11"/>
        <rFont val="Arial"/>
        <family val="2"/>
      </rPr>
      <t>REDE ESG FOFO 150 ATE 1,25m PARAL S/F</t>
    </r>
  </si>
  <si>
    <r>
      <rPr>
        <sz val="11"/>
        <rFont val="Arial"/>
        <family val="2"/>
      </rPr>
      <t>REDE ESG FOFO 150 1,26A1,75m S/PAV S/F</t>
    </r>
  </si>
  <si>
    <r>
      <rPr>
        <sz val="11"/>
        <rFont val="Arial"/>
        <family val="2"/>
      </rPr>
      <t>REDE ESG FOFO 150 1,26A1,75m ASF S/F</t>
    </r>
  </si>
  <si>
    <r>
      <rPr>
        <sz val="11"/>
        <rFont val="Arial"/>
        <family val="2"/>
      </rPr>
      <t>REDE ESG FOFO 150 1,26A1,75m BLOCO S/F</t>
    </r>
  </si>
  <si>
    <r>
      <rPr>
        <sz val="11"/>
        <rFont val="Arial"/>
        <family val="2"/>
      </rPr>
      <t>REDE ESG FOFO 150 1,26A1,75m PARAL S/F</t>
    </r>
  </si>
  <si>
    <r>
      <rPr>
        <sz val="11"/>
        <rFont val="Arial"/>
        <family val="2"/>
      </rPr>
      <t>REDE ESG FOFO 150 1,76A2,25m S/PAV S/F</t>
    </r>
  </si>
  <si>
    <r>
      <rPr>
        <sz val="11"/>
        <rFont val="Arial"/>
        <family val="2"/>
      </rPr>
      <t>REDE ESG FOFO 150 1,76A2,25m ASF S/F</t>
    </r>
  </si>
  <si>
    <r>
      <rPr>
        <sz val="11"/>
        <rFont val="Arial"/>
        <family val="2"/>
      </rPr>
      <t>REDE ESG FOFO 150 1,76A2,25m BLOCO S/F</t>
    </r>
  </si>
  <si>
    <r>
      <rPr>
        <sz val="11"/>
        <rFont val="Arial"/>
        <family val="2"/>
      </rPr>
      <t>REDE ESG FOFO 150 1,76A2,25m PARAL S/F</t>
    </r>
  </si>
  <si>
    <r>
      <rPr>
        <sz val="11"/>
        <rFont val="Arial"/>
        <family val="2"/>
      </rPr>
      <t>REDE ESG FOFO 150 2,26A2,75m S/PAV S/F</t>
    </r>
  </si>
  <si>
    <r>
      <rPr>
        <sz val="11"/>
        <rFont val="Arial"/>
        <family val="2"/>
      </rPr>
      <t>REDE ESG FOFO 150 2,26A2,75m ASF S/F</t>
    </r>
  </si>
  <si>
    <r>
      <rPr>
        <sz val="11"/>
        <rFont val="Arial"/>
        <family val="2"/>
      </rPr>
      <t>REDE ESG FOFO 150 2,26A2,75m BLOCO S/F</t>
    </r>
  </si>
  <si>
    <r>
      <rPr>
        <sz val="11"/>
        <rFont val="Arial"/>
        <family val="2"/>
      </rPr>
      <t>REDE ESG FOFO 150 2,26A2,75m PARAL S/F</t>
    </r>
  </si>
  <si>
    <r>
      <rPr>
        <sz val="11"/>
        <rFont val="Arial"/>
        <family val="2"/>
      </rPr>
      <t>REDE ESG FOFO 150 2,76A3,25m S/PAV S/F</t>
    </r>
  </si>
  <si>
    <r>
      <rPr>
        <sz val="11"/>
        <rFont val="Arial"/>
        <family val="2"/>
      </rPr>
      <t>REDE ESG FOFO 150 2,76A3,25m ASF S/F</t>
    </r>
  </si>
  <si>
    <r>
      <rPr>
        <sz val="11"/>
        <rFont val="Arial"/>
        <family val="2"/>
      </rPr>
      <t>REDE ESG FOFO 150 2,76A3,25m BLOCO S/F</t>
    </r>
  </si>
  <si>
    <r>
      <rPr>
        <sz val="11"/>
        <rFont val="Arial"/>
        <family val="2"/>
      </rPr>
      <t>REDE ESG FOFO 150 2,76A3,25m PARAL S/F</t>
    </r>
  </si>
  <si>
    <r>
      <rPr>
        <sz val="11"/>
        <rFont val="Arial"/>
        <family val="2"/>
      </rPr>
      <t>REDE ESG FOFO 150 3,26A3,75m S/PAV S/F</t>
    </r>
  </si>
  <si>
    <r>
      <rPr>
        <sz val="11"/>
        <rFont val="Arial"/>
        <family val="2"/>
      </rPr>
      <t>REDE ESG FOFO 150 3,26A3,75m ASF S/F</t>
    </r>
  </si>
  <si>
    <r>
      <rPr>
        <sz val="11"/>
        <rFont val="Arial"/>
        <family val="2"/>
      </rPr>
      <t>REDE ESG FOFO 150 3,26A3,75m BLOCO S/F</t>
    </r>
  </si>
  <si>
    <r>
      <rPr>
        <sz val="11"/>
        <rFont val="Arial"/>
        <family val="2"/>
      </rPr>
      <t>REDE ESG FOFO 200 ATE 1,25m S/PAV S/F</t>
    </r>
  </si>
  <si>
    <r>
      <rPr>
        <sz val="11"/>
        <rFont val="Arial"/>
        <family val="2"/>
      </rPr>
      <t>REDE ESG FOFO 200 ATE 1,25m PARAL S/F</t>
    </r>
  </si>
  <si>
    <r>
      <rPr>
        <sz val="11"/>
        <rFont val="Arial"/>
        <family val="2"/>
      </rPr>
      <t>REDE ESG FOFO 200 1,26A1,75m PARAL S/F</t>
    </r>
  </si>
  <si>
    <r>
      <rPr>
        <sz val="11"/>
        <rFont val="Arial"/>
        <family val="2"/>
      </rPr>
      <t>REDE ESG FOFO 250 ATE 1,25m ASF S/F</t>
    </r>
  </si>
  <si>
    <r>
      <rPr>
        <sz val="11"/>
        <rFont val="Arial"/>
        <family val="2"/>
      </rPr>
      <t>REDE ESG FOFO 250 1,26A1,75m ASF S/F</t>
    </r>
  </si>
  <si>
    <r>
      <rPr>
        <sz val="11"/>
        <rFont val="Arial"/>
        <family val="2"/>
      </rPr>
      <t>REDE ESG FOFO 300 ATE 1,25m ASF S/F</t>
    </r>
  </si>
  <si>
    <r>
      <rPr>
        <sz val="11"/>
        <rFont val="Arial"/>
        <family val="2"/>
      </rPr>
      <t>REDE ESG FOFO 300 ATE 1,25m PARAL S/F</t>
    </r>
  </si>
  <si>
    <r>
      <rPr>
        <sz val="11"/>
        <rFont val="Arial"/>
        <family val="2"/>
      </rPr>
      <t>REDE ESG FOFO 300 1,26A1,75m ASF S/F</t>
    </r>
  </si>
  <si>
    <r>
      <rPr>
        <sz val="11"/>
        <rFont val="Arial"/>
        <family val="2"/>
      </rPr>
      <t>REDE ESG FOFO 300 1,26A1,75m PARAL S/F</t>
    </r>
  </si>
  <si>
    <r>
      <rPr>
        <sz val="11"/>
        <rFont val="Arial"/>
        <family val="2"/>
      </rPr>
      <t>REDE ESG FOFO 300 1,76A2,25m PARAL S/F</t>
    </r>
  </si>
  <si>
    <r>
      <rPr>
        <sz val="11"/>
        <rFont val="Arial"/>
        <family val="2"/>
      </rPr>
      <t>REDE ESG DEFOFO 150 ATE 1,25m S/PAV</t>
    </r>
  </si>
  <si>
    <r>
      <rPr>
        <sz val="11"/>
        <rFont val="Arial"/>
        <family val="2"/>
      </rPr>
      <t>REDE ESG DEFOFO 200 ATE 1,25m S/PAV</t>
    </r>
  </si>
  <si>
    <r>
      <rPr>
        <sz val="11"/>
        <rFont val="Arial"/>
        <family val="2"/>
      </rPr>
      <t>REDE ESG DEFOFO 300 ATE 1,25m S/PAV</t>
    </r>
  </si>
  <si>
    <r>
      <rPr>
        <sz val="11"/>
        <rFont val="Arial"/>
        <family val="2"/>
      </rPr>
      <t>INTERCEP FOFO 150 ATE 1,25-BEIRA RIO</t>
    </r>
  </si>
  <si>
    <r>
      <rPr>
        <sz val="11"/>
        <rFont val="Arial"/>
        <family val="2"/>
      </rPr>
      <t>INTERCEP FOFO 150 1,26A1,75M-B. RIO</t>
    </r>
  </si>
  <si>
    <r>
      <rPr>
        <sz val="11"/>
        <rFont val="Arial"/>
        <family val="2"/>
      </rPr>
      <t>INTERCEP FOFO 150 1,76A2,25M-B. RIO</t>
    </r>
  </si>
  <si>
    <r>
      <rPr>
        <sz val="11"/>
        <rFont val="Arial"/>
        <family val="2"/>
      </rPr>
      <t>INTERCEP FOFO 150 2,26A2,75M-B. RIO</t>
    </r>
  </si>
  <si>
    <r>
      <rPr>
        <sz val="11"/>
        <rFont val="Arial"/>
        <family val="2"/>
      </rPr>
      <t>INTERCEP FOFO 200 ATE 1,25-BEIRA RIO</t>
    </r>
  </si>
  <si>
    <r>
      <rPr>
        <sz val="11"/>
        <rFont val="Arial"/>
        <family val="2"/>
      </rPr>
      <t>INTERCEP FOFO 200 1,26A1,75M-B. RIO</t>
    </r>
  </si>
  <si>
    <r>
      <rPr>
        <sz val="11"/>
        <rFont val="Arial"/>
        <family val="2"/>
      </rPr>
      <t>INTERCEP FOFO 200 1,76A2,25M-B. RIO</t>
    </r>
  </si>
  <si>
    <r>
      <rPr>
        <sz val="11"/>
        <rFont val="Arial"/>
        <family val="2"/>
      </rPr>
      <t>INTERCEP FOFO 200 2,26A2,75M-B. RIO</t>
    </r>
  </si>
  <si>
    <r>
      <rPr>
        <sz val="11"/>
        <rFont val="Arial"/>
        <family val="2"/>
      </rPr>
      <t>INTERCEP FOFO 250 ATE 1,25-BEIRA RIO</t>
    </r>
  </si>
  <si>
    <r>
      <rPr>
        <sz val="11"/>
        <rFont val="Arial"/>
        <family val="2"/>
      </rPr>
      <t>INTERCEP FOFO 250 1,26A1,75M-B. RIO</t>
    </r>
  </si>
  <si>
    <r>
      <rPr>
        <sz val="11"/>
        <rFont val="Arial"/>
        <family val="2"/>
      </rPr>
      <t>INTERCEP FOFO 250 1,76A2,25M-B. RIO</t>
    </r>
  </si>
  <si>
    <r>
      <rPr>
        <sz val="11"/>
        <rFont val="Arial"/>
        <family val="2"/>
      </rPr>
      <t>INTERCEP FOFO 250 2,26A2,75M-B. RIO</t>
    </r>
  </si>
  <si>
    <r>
      <rPr>
        <sz val="11"/>
        <rFont val="Arial"/>
        <family val="2"/>
      </rPr>
      <t>INTERCEP FOFO 300 ATE 1,25-BEIRA RIO</t>
    </r>
  </si>
  <si>
    <r>
      <rPr>
        <sz val="11"/>
        <rFont val="Arial"/>
        <family val="2"/>
      </rPr>
      <t>INTERCEP FOFO 300 1,26A1,75M-B. RIO</t>
    </r>
  </si>
  <si>
    <r>
      <rPr>
        <sz val="11"/>
        <rFont val="Arial"/>
        <family val="2"/>
      </rPr>
      <t>INTERCEP FOFO 300 1,76A2,25M-B. RIO</t>
    </r>
  </si>
  <si>
    <r>
      <rPr>
        <sz val="11"/>
        <rFont val="Arial"/>
        <family val="2"/>
      </rPr>
      <t>INTERCEP FOFO 300 2,26A2,75M-B. RIO</t>
    </r>
  </si>
  <si>
    <r>
      <rPr>
        <sz val="11"/>
        <rFont val="Arial"/>
        <family val="2"/>
      </rPr>
      <t>INTERCEP FOFO 150 AEREO - BEIRA RIO</t>
    </r>
  </si>
  <si>
    <r>
      <rPr>
        <sz val="11"/>
        <rFont val="Arial"/>
        <family val="2"/>
      </rPr>
      <t>INTERCEP FOFO 200 AEREO - BEIRA RIO</t>
    </r>
  </si>
  <si>
    <r>
      <rPr>
        <sz val="11"/>
        <rFont val="Arial"/>
        <family val="2"/>
      </rPr>
      <t>INTERCEP FOFO 250 AEREO - BEIRA RIO</t>
    </r>
  </si>
  <si>
    <r>
      <rPr>
        <sz val="11"/>
        <rFont val="Arial"/>
        <family val="2"/>
      </rPr>
      <t>INTERCEP FOFO 300 AEREO - BEIRA RIO</t>
    </r>
  </si>
  <si>
    <r>
      <rPr>
        <sz val="11"/>
        <rFont val="Arial"/>
        <family val="2"/>
      </rPr>
      <t>INTERCEP FOFO 150 ATE 1,25-BEIRA RIO S/F</t>
    </r>
  </si>
  <si>
    <r>
      <rPr>
        <sz val="11"/>
        <rFont val="Arial"/>
        <family val="2"/>
      </rPr>
      <t>INTERCEP FOFO 150 1,26A1,75M-B. RIO S/F</t>
    </r>
  </si>
  <si>
    <r>
      <rPr>
        <sz val="11"/>
        <rFont val="Arial"/>
        <family val="2"/>
      </rPr>
      <t>INTERCEP FOFO 150 1,76A2,25M-B. RIO S/F</t>
    </r>
  </si>
  <si>
    <r>
      <rPr>
        <sz val="11"/>
        <rFont val="Arial"/>
        <family val="2"/>
      </rPr>
      <t>INTERCEP FOFO 150 2,26A2,75M-B. RIO S/F</t>
    </r>
  </si>
  <si>
    <r>
      <rPr>
        <sz val="11"/>
        <rFont val="Arial"/>
        <family val="2"/>
      </rPr>
      <t>INTERCEP FOFO 200 ATE 1,25-BEIRA RIO S/F</t>
    </r>
  </si>
  <si>
    <r>
      <rPr>
        <sz val="11"/>
        <rFont val="Arial"/>
        <family val="2"/>
      </rPr>
      <t>INTERCEP FOFO 200 1,26A1,75M-B. RIO S/F</t>
    </r>
  </si>
  <si>
    <r>
      <rPr>
        <sz val="11"/>
        <rFont val="Arial"/>
        <family val="2"/>
      </rPr>
      <t>INTERCEP FOFO 200 1,76A2,25M-B. RIO S/F</t>
    </r>
  </si>
  <si>
    <r>
      <rPr>
        <sz val="11"/>
        <rFont val="Arial"/>
        <family val="2"/>
      </rPr>
      <t>INTERCEP FOFO 200 2,26A2,75M-B. RIO S/F</t>
    </r>
  </si>
  <si>
    <r>
      <rPr>
        <sz val="11"/>
        <rFont val="Arial"/>
        <family val="2"/>
      </rPr>
      <t>INTERCEP FOFO 250 ATE 1,25-BEIRA RIO S/F</t>
    </r>
  </si>
  <si>
    <r>
      <rPr>
        <sz val="11"/>
        <rFont val="Arial"/>
        <family val="2"/>
      </rPr>
      <t>INTERCEP FOFO 250 1,26A1,75M-B. RIO S/F</t>
    </r>
  </si>
  <si>
    <r>
      <rPr>
        <sz val="11"/>
        <rFont val="Arial"/>
        <family val="2"/>
      </rPr>
      <t>INTERCEP FOFO 250 1,76A2,25M-B. RIO S/F</t>
    </r>
  </si>
  <si>
    <r>
      <rPr>
        <sz val="11"/>
        <rFont val="Arial"/>
        <family val="2"/>
      </rPr>
      <t>INTERCEP FOFO 250 2,26A2,75M-B. RIO S/F</t>
    </r>
  </si>
  <si>
    <r>
      <rPr>
        <sz val="11"/>
        <rFont val="Arial"/>
        <family val="2"/>
      </rPr>
      <t>INTERCEP FOFO 300 ATE 1,25-BEIRA RIO S/F</t>
    </r>
  </si>
  <si>
    <r>
      <rPr>
        <sz val="11"/>
        <rFont val="Arial"/>
        <family val="2"/>
      </rPr>
      <t>INTERCEP FOFO 300 1,26A1,75M-B. RIO S/F</t>
    </r>
  </si>
  <si>
    <r>
      <rPr>
        <sz val="11"/>
        <rFont val="Arial"/>
        <family val="2"/>
      </rPr>
      <t>INTERCEP FOFO 300 1,76A2,25M-B. RIO S/F</t>
    </r>
  </si>
  <si>
    <r>
      <rPr>
        <sz val="11"/>
        <rFont val="Arial"/>
        <family val="2"/>
      </rPr>
      <t>INTERCEP FOFO 300 2,26A2,75M-B. RIO S/F</t>
    </r>
  </si>
  <si>
    <r>
      <rPr>
        <sz val="11"/>
        <rFont val="Arial"/>
        <family val="2"/>
      </rPr>
      <t>INTERCEP FOFO 150 AEREO - BEIRA RIO S/F</t>
    </r>
  </si>
  <si>
    <r>
      <rPr>
        <sz val="11"/>
        <rFont val="Arial"/>
        <family val="2"/>
      </rPr>
      <t>INTERCEP FOFO 200 AEREO - BEIRA RIO S/F</t>
    </r>
  </si>
  <si>
    <r>
      <rPr>
        <sz val="11"/>
        <rFont val="Arial"/>
        <family val="2"/>
      </rPr>
      <t>INTERCEP FOFO 250 AEREO - BEIRA RIO S/F</t>
    </r>
  </si>
  <si>
    <r>
      <rPr>
        <sz val="11"/>
        <rFont val="Arial"/>
        <family val="2"/>
      </rPr>
      <t>INTERCEP FOFO 300 AEREO - BEIRA RIO S/F</t>
    </r>
  </si>
  <si>
    <t>SEM DESONERAÇÃO</t>
  </si>
  <si>
    <t>DESCRIÇÃO DOS ÍNDICES</t>
  </si>
  <si>
    <t>OBRAS DE ARTE ESPECIAIS</t>
  </si>
  <si>
    <t>CONSULTORIA ( Supervisão e Projetos)</t>
  </si>
  <si>
    <t>SINALIZAÇÃO  HORIZONTAL</t>
  </si>
  <si>
    <t>PAVIMENTOS CONCRETO CIMENTO PORTLAND</t>
  </si>
  <si>
    <t>CONSERVAÇÃO  RODOVIÁRIA</t>
  </si>
  <si>
    <t>OBRAS DE ARTE ESPECIAIS (Sem Aço)</t>
  </si>
  <si>
    <t>IGP - DI</t>
  </si>
  <si>
    <t>VERGALHÕES E ARAMES DE AÇO CARBONO</t>
  </si>
  <si>
    <t>PRODUTOS  SIDERÚRGICOS</t>
  </si>
  <si>
    <t>PRODUTOS DE AÇO GALVANIZADO</t>
  </si>
  <si>
    <t>ASFALTO DILUÍDO</t>
  </si>
  <si>
    <t>CIMENTO ASFÁLTICO PETRÓLEO (CAP 7 e 20)</t>
  </si>
  <si>
    <t>EMULSÕES (RR1C E RR2C)</t>
  </si>
  <si>
    <t>MOBILIZAÇÃO E DESMOBILIZAÇÃO</t>
  </si>
  <si>
    <t>OBRAS COMPLEMENTARES E MEIO AMBIENTE</t>
  </si>
  <si>
    <t>REAJUSTAMENTO</t>
  </si>
  <si>
    <t>INTERCEP FOFO 250 ATE 1,25-BEIRA RIO S/F</t>
  </si>
  <si>
    <t>Transporte Local de Materiais (TR-101-01) (Vias urbanas - Caminhão basculante) (DMT=0,931XP + 1,241XR + 1,551) (XP=18,1km; XR=3,1km)</t>
  </si>
  <si>
    <t>TR-201-00 (Comercial - Caminhão basculante) (DMT=0,596XP + 0,621XR + 2,484) (XP=8,2km; XR=1,2km)</t>
  </si>
  <si>
    <t>Transporte de Material Asfáltico (DNIT), inclusive BDI diferenciado (DMT=0,424XP + 0,501XR + 45,317) (XP=538,3km; XR=0,7km)</t>
  </si>
  <si>
    <t>TR-301-00 (Massa Asfáltica) (DMT=0,897XP + 0,931XR + 6,900) (XP=8,2km; XR=1,2km)</t>
  </si>
  <si>
    <t>TABELA REFERENCIAL - COMPOSIÇÕES AVANTEC</t>
  </si>
  <si>
    <t xml:space="preserve">Data Base: </t>
  </si>
  <si>
    <t>Reajuste</t>
  </si>
  <si>
    <t>FÓRMULA</t>
  </si>
  <si>
    <t>Preço sem reajuste</t>
  </si>
  <si>
    <t>Categoria</t>
  </si>
  <si>
    <t>Fator</t>
  </si>
  <si>
    <t>DMT</t>
  </si>
  <si>
    <t>PREÇO UNITÁRIO ADOTADO (R$)</t>
  </si>
  <si>
    <t>L.S. Horistas (%) = 157,27
L. S. Mensalistas (%) = 84,04</t>
  </si>
  <si>
    <t>NÃO DESONERADO</t>
  </si>
  <si>
    <t>Carga, transporte e espalhamento de material decapado para ser usado como manutenção do Caminho de Serviço(DMT=0,500KM)</t>
  </si>
  <si>
    <t>Demolição de rocha a frio, até altura de 3,0m, com argamassa expansiva, inclusive remoção com escavadeira</t>
  </si>
  <si>
    <t>Demolição de rocha a frio até 3 metros com utilização de argamassa expansiva, inclusive remoção com trator de esteiras</t>
  </si>
  <si>
    <t>Destocamento de árvores com diâmetro &gt; 30 cm, com trator de esteira</t>
  </si>
  <si>
    <t>Escavação, carga e transporte de material de 1ª cat. até 200 m com moto-escavo- transportador</t>
  </si>
  <si>
    <t>Escavação, carga e transporte de material de 1ª cat. 1000 a 1200 m com moto-escavo- transportador</t>
  </si>
  <si>
    <t>Escavação, carga e transporte de material de 1ª cat. 200 a 400 m com moto-escavo- transportador</t>
  </si>
  <si>
    <t>Escavação, carga e transporte de material de 1ª cat. 400 a 600 m com moto-escavo- transportador</t>
  </si>
  <si>
    <t>Escavação, carga e transporte de material de 1ª cat. 600 a 800 m com moto-escavo- transportador</t>
  </si>
  <si>
    <t>Escavação, carga e transporte de material de 1ª cat. 800 a 1000 m com moto-escavo- transportador</t>
  </si>
  <si>
    <t>Escavação, carga e transporte de material de 2ª cat. até 200 m com moto-escavo- transportador</t>
  </si>
  <si>
    <t>Escavação, carga e transporte de material de 2ª cat. 1000 a 1200 m com moto-escavo- transportador</t>
  </si>
  <si>
    <t>Escavação, carga e transporte de material de 2ª cat. 200 a 400 m com moto-escavo- transportador</t>
  </si>
  <si>
    <t>Escavação, carga e transporte de material de 2ª cat. 400 a 600 m com moto-escavo- transportador</t>
  </si>
  <si>
    <t>Escavação, carga e transporte de material de 2ª cat. 600 a 800 m com moto-escavo- transportador</t>
  </si>
  <si>
    <t>Escavação, carga e transporte de material de 2ª cat. 800 a 1000 m com moto-escavo- transportador</t>
  </si>
  <si>
    <t>Forro de regularização sobre plataforma de enrocamento para tráfego de caminhões, inclusive fornecimento do pó de pedra e da pedra demão</t>
  </si>
  <si>
    <t>Limpeza, desmatamento e destocamento de árvores com diâmetro até 15 cm, com trator de esteira</t>
  </si>
  <si>
    <t>Limpeza e desmatamento em área alagada (pântano) com ferramentas manuais, inclusive moto serra</t>
  </si>
  <si>
    <t>Roçada manual com roçadeira costal, ferramentas manuais, inclusive limpeza e remoção com retroescavadeira</t>
  </si>
  <si>
    <t>Base com mistura de argila, areia e escória de aciaria, 30%,30%,40%, inclusive fornecim. transp.areia e escória, exclusive fornecim. transp. da argila</t>
  </si>
  <si>
    <t>Base com mistura de argila, areia e escória de aciaria, 50%,20%,30%, inclusive fornecim.e transp. areia e escória, exclusive fornecim. e transp.argila</t>
  </si>
  <si>
    <t>Base com mistura de argila 30%, pó de pedra 30% e brita 40%, inclusive fornecimento e transporte do pó de pedra e da brita</t>
  </si>
  <si>
    <t>Base com mistura de argila 70% e escória de aciaria 30%, inclusive fornecim. e transporte da escória, exclusive fornecimento e transporte da argila</t>
  </si>
  <si>
    <t>Base de escória/argila na proporção 80:20, inclusive aquisição e transporte da escória, exclusive argila</t>
  </si>
  <si>
    <t>Base de escória/solo na proporção 75:25, inclusive fornecimento da escória, exceto fornecimento do solo e transporte do solo e escória</t>
  </si>
  <si>
    <t>Base de solo brita, 20% em peso, inclusive fornecim. da brita, exclusive transporte da brita e do solo (100% P.IM)</t>
  </si>
  <si>
    <t>Base estabilizada granulométricamente. com mistura de escória de aciaria 80% e argila exceto fornecimento da argila e transporte da argila e escória</t>
  </si>
  <si>
    <t>Base solo brita, 30% em peso, inclusive fornecimento e transporte da brita</t>
  </si>
  <si>
    <t>Capa selante (emulsão e areia) exclusive fornecimento e transporte comercial da emulsão, inclusive transporte da areia</t>
  </si>
  <si>
    <t>CBUQ (camada pronta - binder) exclusive fornecimento e transportes do CAP e massa, inclusive fornecimento e transporte da brita e pó de pedra</t>
  </si>
  <si>
    <t>CBUQ (camada pronta - binder) inclusive fornecimento e transporte comercial do CAP, exclusive transporte da massa</t>
  </si>
  <si>
    <t>CBUQ (camada pronta - capa) inclusive fornecimento e transporte comercial do CAP, exclusive transporte da massa</t>
  </si>
  <si>
    <t>CBUQ (camada pronta Faixa "B" para revestimento) exclusive fornecimento do CAP e transp. de todos os materiais</t>
  </si>
  <si>
    <t>CBUQ (camada pronta-faixa "C") , exclusive fornecimento do CAP e transporte de todos os materiais (traço padrão areia e brita)</t>
  </si>
  <si>
    <t>CBUQ (camada pronta-faixa"C") exclusive fornecimento do CAP e transporte de todos os materiais</t>
  </si>
  <si>
    <t>CBUQ (massa asfáltica-faixa"C") exclusive fornecimento CAP e transporte de todos os materiais</t>
  </si>
  <si>
    <t>CBUQ (massa fina-faixa"D"), exclusive fornecimento do CAP e transporte de todos os materiais (traço padrão areia e brita)</t>
  </si>
  <si>
    <t>Estabilização granulométrica de solos c/ mistura de areia na pista 100% P.M. (80%, 20%) exclusive transporte</t>
  </si>
  <si>
    <t>Estabilização granulométrica de solos c/ mistura na pista 100% P.M.</t>
  </si>
  <si>
    <t>Micro revestimento asfáltico à frio exclusive fornecimento e transporte comercial do material betuminoso</t>
  </si>
  <si>
    <t>Micro revestimento asfáltico à frio exclusive fornecimento emulsão e transp. de todos os materiais</t>
  </si>
  <si>
    <t>Micro revestimento asfáltico à frio inclusive fornecimento e transporte comercial do material betuminoso</t>
  </si>
  <si>
    <t>Obturação de buracos c/ CBUQ exclusive fornecimento e transporte comercial dos materiais betuminosos</t>
  </si>
  <si>
    <t>Obturação de buracos c/ CBUQ exclusive fornecimento e transporte dos materiais betuminosos</t>
  </si>
  <si>
    <t>Obturação de buracos c/ CBUQ inclusive fornecimento e transporte comercial dos materiais betuminosos</t>
  </si>
  <si>
    <t>Obturação de buracos c/ CBUQ-faixa "C", exclusive forn.do CAP e transporte de todos os materiais</t>
  </si>
  <si>
    <t>Pavimentação com blocos de concreto (35 MPa), esp.= 06 cm, sobre colchão areia esp.= 5 cm, inclusive fornecimento e transporte dos blocos e areia</t>
  </si>
  <si>
    <t>Pavimentação com blocos de concreto (35 MPa), esp.= 06cm, sobre colchão areia esp.=5cm, inclusive fornecim. do bloco e areia, exclus. transp.materiais</t>
  </si>
  <si>
    <t>Pavimentação com blocos de concreto (35 MPa), esp.= 08 cm, colchão areia esp.= 5cm, inclusive fornecimento e transporte dos blocos e areia</t>
  </si>
  <si>
    <t>Pavimentação com blocos de concreto (35 MPa) esp.=08 cm,colchão areia esp.=5cm, inclusive fornecim. do bloco e areia, exclusive transp. blocos e areia</t>
  </si>
  <si>
    <t>Pavimentação com blocos de concreto (35MPa), esp.=10 cm, sobre colchão de areia esp.= 5cm, inclusive fornecim. do bloco e areia , exclusive transportes</t>
  </si>
  <si>
    <t>Pavimentação com paralelepípedo, sobre colchão areia esp.= 5cm, inclus. fornecimento e transport. da areia, exclus. fornecim. e transp. paralelepípedo</t>
  </si>
  <si>
    <t>Pavimentação com paralelepípedo, sobre colchão areia esp.= 5cm, inclusive fornecimento e transporte do paralelepípedo e areia</t>
  </si>
  <si>
    <t>Pavimentação com paralelepípedo, sobre colchão pó de pedra esp.= 5cm, inclusive fornecimento e transporte do paralelepípedo e pó de pedra</t>
  </si>
  <si>
    <t>Pavimentação com pedra portuguesa, inclusive fornecimento e transporte da pedra portuguesa, cimento e areia</t>
  </si>
  <si>
    <t>PMF camada pronta exclusive fornecimento e transporte comercial da emulsão</t>
  </si>
  <si>
    <t>Produção de brita no canteiro, inclusive o desmonte e fragmentação de rocha</t>
  </si>
  <si>
    <t>Reciclagem de pavimento (base) c/ adição de 20% de brita1, 10% de brita 0 e 2% de cimento, inclusive fornecimento e transportes dos materiais</t>
  </si>
  <si>
    <t>Reciclagem de pavimento (base) c/ adição de 20% de brita1, 10% de brita0 e 2% de cimento, inclusive fornecimento e transportes dos materiais</t>
  </si>
  <si>
    <t>Reciclagem de pavimento (base existente + T.S.D.) c/ adição de 3% de cimento e 15% de brita
, inclusive fornecimento e transporte dos materiais</t>
  </si>
  <si>
    <t>Reciclagem de pavimento (Base existente + T.S.D.) c/ adição de 30% de brita, inclusive fornecimento e transporte da brita</t>
  </si>
  <si>
    <t>Reciclagem de pavimento (Base existente + T.S.D.) c/ adição de 30% de brita, inclusive fornecimento, exclusive transporte da brita</t>
  </si>
  <si>
    <t>Reciclagem de pavimento (Base existente + T.S.D.) com adição de 20% de brita, inclusive fornecimento e transporte da brita.</t>
  </si>
  <si>
    <t>Reciclagem de pavimento (Base existente + T.S.D.) com adição de 3% de cimento, inclusive fornecimento e tarnsporte do cimento</t>
  </si>
  <si>
    <t>Reciclagem de pavimento (Base existente + T.S.D.) com adição de 40% de brita, inclusive fornecimento e transporte da brita.</t>
  </si>
  <si>
    <t>Reciclagem de pavimento (Base existente+TSD) com adição de Ligante Betuminoso, inclusive fornecimento e transporte da emulsão</t>
  </si>
  <si>
    <t>Reciclagem de pavimento com adição de 2% de cimento, inclusive fornecimento e transporte do cimento</t>
  </si>
  <si>
    <t>Reciclagem de pavimento(Base existente + T.S.D.) com adição de 40% de brita, inclusive fornecimento, exclusive transporte da brita</t>
  </si>
  <si>
    <t>Reestabilização da base com adição de 50% de brita, inclusive fonecimento, exclusive transporte da brita</t>
  </si>
  <si>
    <t>Reestabilização de base com adição de 50% de brita, inclusive fornecimento e transporte da brita</t>
  </si>
  <si>
    <t>Remoção e reassentamento de paralelepípedos, inclusive perdas, colchão de areia e transportes de areia e paralelepípedo</t>
  </si>
  <si>
    <t>Sub-base c/ mistura de argila 30%, pó de pedra 30% e brita 40%, inclusive fornecimento e transporte do pó de pedra e da brita</t>
  </si>
  <si>
    <t>Sub-base com mistura de argila 70% e escória de aciaria 30%, inclusive fornecim. e transporte da escória, exceto fornecimento e transporte da argila</t>
  </si>
  <si>
    <t>Sub-base com solo/escória na proporção 70:30, inclusive fornecimento da escória, exceto fornecimento do solo e transporte do solo e escória</t>
  </si>
  <si>
    <t>T.S.B.D. com capa selante exclusive fornecimento e transporte comercial da emulsão, inclusive lavagem da brita e transporte da areia e brita</t>
  </si>
  <si>
    <t>T.S.B.D. com capa selante, executado c/ Multidistribuidor exclus. forn. e transp. com. da emulsão, inclus. lavagem brita e transp. comerc.areia, brita</t>
  </si>
  <si>
    <t>T.S.B.D. com capa selante executado c/ Multidistribuidor,inclus.fornec.areia/brita e lavagem brita, excl.fornec.da emulsão e trnasp.todos os materiais</t>
  </si>
  <si>
    <t>T.S.B.D. com capa selante, executado com Multidistribuidor inclusive fornecimento, transporte comercial dos materiais e lavagem da brita</t>
  </si>
  <si>
    <t>T.S.B.D. com capa selante inclusive fornecimento e transporte comercial dos materiais e lavagem da brita</t>
  </si>
  <si>
    <t>T.S.B.D. sem capa selante, inclusive fornecimento e transporte comercial dos materiais e lavagem de brita</t>
  </si>
  <si>
    <t>T.S.B.D. sem capa selante exclusive fornecimento e transporte comercial da emulsão, inclusive lavagem e transporte comercial da brita</t>
  </si>
  <si>
    <t>T.S.B.D. sem capa selante, executado c/ Multidistribuidor exclusive fornec.e transp. comercial da emulsão, inclusive lavagem e transp. comerc.da brita</t>
  </si>
  <si>
    <t>T.S.B.D. sem capa selante executado com Multidistribuidor excl. forn. da emulsão e transp. comerciais da emulsão e da brita, inclus. lavagem da brita</t>
  </si>
  <si>
    <t>T.S.B.D. sem capa selante inclusive fornecimento e transporte comercial dos materiais e lavagem da brita</t>
  </si>
  <si>
    <t>T.S.B.S. com capa selante exclusive fornecimento e transporte comercial da emulsão, inclusive lavagem e transporte comercial da brita</t>
  </si>
  <si>
    <t>T.S.B.S. com capa selante inclusive fornecimento e transporte comercial dos materiais e lavagem da brita</t>
  </si>
  <si>
    <t>T.S.B.S. exclusive fornecimento e transporte comercial do material betuminoso, inclusive fornecimento, transporte e lavagem da brita</t>
  </si>
  <si>
    <t>Usinagem de concreto betuminoso usinado a quente (CBUQ), inclusive transporte comercial do oleo combustível</t>
  </si>
  <si>
    <t>Aço CA-50 grossa, diâmetro de 12.5 a 25 mm, fornecimento, dobragem e colocação nas formas</t>
  </si>
  <si>
    <t>Alvenaria de bloco (39 x 19 x 09) cm espessura 09 cm, inclusive transporte da areia, cimento e bloco</t>
  </si>
  <si>
    <t>Alvenaria de bloco (39 x 19 x 19) cm espessura 19 cm, inclusive fornecimento e transporte do bloco, areia e cimento</t>
  </si>
  <si>
    <t>Alvenaria de lajota (20 x 20 x 10) cm espessura 10 cm, inclusive transporte de areia, lajota e cimento</t>
  </si>
  <si>
    <t>Alvenaria de pedra de mão argamassada (argamassa cimento areia 1:4), inclusive transporte da pedra</t>
  </si>
  <si>
    <t>BSCC (pré-moldado) 1,50 x 1,50 x 1,00m CL 45t, inclusive transporte do Anel de Bueiro Celular Pré-moldado</t>
  </si>
  <si>
    <t>BSCC (pré-moldado) 2,00 x 2,00 x 1,00m CL 45t, inclusive transporte de Anel de Bueiro Celular Pré-moldado</t>
  </si>
  <si>
    <t>BSCC (pré-moldado) 2,50 x 2,50 x 1,00m CL 45t, inclusive transporte de Anel de Bueiro Celular Pré-moldado</t>
  </si>
  <si>
    <t>BSCC (pré-moldado) 3,00 x 3,00 x 1,00m CL 45t, inclusive transporte de Anel de Bueiro Celular Pré-moldado</t>
  </si>
  <si>
    <t>Bueiro Metálico BSTM - D = 3,00 m - T.L. com tratamento epóxi e = 2,7 mm - método não destrutivo</t>
  </si>
  <si>
    <t>Bueiro Metálico BSTM - D=3,05m - MP-152 com tratamento epóxi e=2,7mm - método destrutivo, inclusive lastro de brita</t>
  </si>
  <si>
    <t>Cerca em tela revestida em PVC com mourões de concreto, 10 x 10 x 2,40 m, fornecimento e execução</t>
  </si>
  <si>
    <t>Colchão drenante de areia para fundação de aterros, inclusive fornecimento e transporte da areia</t>
  </si>
  <si>
    <t>Colchão drenante de brita 1 inclusive fornecimento, espalhamento, compactação e transporte da brita</t>
  </si>
  <si>
    <t>Colchão drenante de brita 2 inclusive fornecimento, espalhamento, compactação e transporte da brita</t>
  </si>
  <si>
    <t>Colchão drenante de brita 3 inclusive fornecimento, espalhamento, compactação e transporte da brita</t>
  </si>
  <si>
    <t>Coleta drenante (1,00x1,00) m c/ geotêxtil não tecido RT 16kn/m, inclusive transporte da brita</t>
  </si>
  <si>
    <t>Concreto armado, dosado para resist. 20 Mpa,  incluindo 60kg aço CA-50A, mão de obra p/ corte, dobragem e montagem, exclusive forma</t>
  </si>
  <si>
    <t>Concreto estrutural fck = 25,0 MPa, inclusive fornecimento e transporte do cimento, areia e pedra britada</t>
  </si>
  <si>
    <t>Corpo BDTC (grota) diâmetro 0,60 m CA-1 MF exclusive escavação e reaterro, inclusive transporte do tubo</t>
  </si>
  <si>
    <t>Corpo BDTC (grota) diâmetro 0,60 m CA-1 PB exclusive escavação e reaterro, inclusive transporte do tubo</t>
  </si>
  <si>
    <t>Corpo BDTC (grota) diâmetro 0,60 m CA-2 MF exclusive escavação e reaterro, inclusive transporte do tubo</t>
  </si>
  <si>
    <t>Corpo BDTC (grota) diâmetro 0,60 m CA-2 PB exclusive escavação e reaterro, inclusive transporte do tubo</t>
  </si>
  <si>
    <t>Corpo BDTC (grota) diâmetro 0,80 m CA-1 MF exclusive escavação e reaterro, inclusive transporte do tubo</t>
  </si>
  <si>
    <t>Corpo BDTC (grota) diâmetro 0,80 m CA-1 PB exclusive escavação e reaterro, inclusive transporte do tubo</t>
  </si>
  <si>
    <t>Corpo BDTC (grota) diâmetro 0,80 m CA-2 MF exclusive escavação e reaterro, inclusive transporte do tubo</t>
  </si>
  <si>
    <t>Corpo BDTC (grota) diâmetro 0,80 m CA-2 PB exclusive escavação e reaterro, inclusive transporte do tubo</t>
  </si>
  <si>
    <t>Corpo BDTC (grota) diâmetro 1,00 m CA-1 MF exclusive escavação e reaterro, inclusive transporte do tubo</t>
  </si>
  <si>
    <t>Corpo BDTC (grota) diâmetro 1,00 m CA-1 PB exclusive escavação e reaterro, inclusive transporte do tubo</t>
  </si>
  <si>
    <t>Corpo BDTC (grota) diâmetro 1,00 m CA-2 MF exclusive escavação e reaterro, inclusive transporte do tubo</t>
  </si>
  <si>
    <t>Corpo BDTC (grota) diâmetro 1,00 m CA-2 PB exclusive escavação e reaterro, inclusive transporte do tubo</t>
  </si>
  <si>
    <t>Corpo BDTC (grota) diâmetro 1,00 m CA-3 MF exclusive escavação e reaterro, inclusive transporte do tubo</t>
  </si>
  <si>
    <t>Corpo BDTC (grota) diâmetro 1,20 m CA-1 MF exclusive escavação e reaterro, inclusive transporte do tubo</t>
  </si>
  <si>
    <t>Corpo BDTC (grota) diâmetro 1,20 m CA-1 PB exclusive escavação e reaterro, inclusive transporte do tubo</t>
  </si>
  <si>
    <t>Corpo BDTC (grota) diâmetro 1,20 m CA-2 MF exclusive escavação e reaterro, inclusive transporte do tubo</t>
  </si>
  <si>
    <t>Corpo BDTC (grota) diâmetro 1,20 m CA-2 PB exclusive escavação e reaterro, inclusive transporte do tubo</t>
  </si>
  <si>
    <t>Corpo BDTC (grota) diâmetro 1,20 m CA-3 MF exclusive escavação e reaterro, inclusive transporte do tubo</t>
  </si>
  <si>
    <t>Corpo BDTC (grota) diâmetro 1,50 m CA-1 MF exclusive escavação e reaterro, inclusive transporte do tubo</t>
  </si>
  <si>
    <t>Corpo BDTC (grota) diâmetro 1,50 m CA-1 PB exclusive escavação e reaterro, inclusive transporte do tubo</t>
  </si>
  <si>
    <t>Corpo BDTC (grota) diâmetro 1,50 m CA-2 MF exclusive escavação e reaterro, inclusive transporte do tubo</t>
  </si>
  <si>
    <t>Corpo BDTC (grota) diâmetro 1,50 m CA-2 PB exclusive escavação e reaterro, inclusive transporte do tubo</t>
  </si>
  <si>
    <t>Corpo BDTC (grota) diâmetro 1,50 m CA-3 MF exclusive escavação e reaterro, inclusive transporte do tubo</t>
  </si>
  <si>
    <t>Corpo BSTC (greide) diâmetro 0,30 m CA-1 MF inclusive escavação, reaterro e transporte do tubo</t>
  </si>
  <si>
    <t>Corpo BSTC (greide) diâmetro 0,40 m CA-1 MF inclusive escavação, reaterro e transporte do tubo</t>
  </si>
  <si>
    <t>Corpo BSTC (greide) diâmetro 0,40 m CA-2 MF inclusive escavação, reaterro e transporte do tubo</t>
  </si>
  <si>
    <t>Corpo BSTC (greide) diâmetro 0,60 m CA-1 MF inclusive escavação, reaterro e transporte do tubo</t>
  </si>
  <si>
    <t>Corpo BSTC (greide) diâmetro 0,60 m CA-1 PB inclusive escavação, reaterro e transporte do tubo</t>
  </si>
  <si>
    <t>Corpo BSTC (greide) diâmetro 0,60 m CA-2 MF inclusive escavação, reaterro e transporte do tubo</t>
  </si>
  <si>
    <t>Corpo BSTC (greide) diâmetro 0,60 m CA-2 PB inclusive escavação, reaterro e transporte do tubo</t>
  </si>
  <si>
    <t>Corpo BSTC (greide) diâmetro 0,80 m CA-1 MF inclusive escavação, reaterro e transporte do tubo</t>
  </si>
  <si>
    <t>Corpo BSTC (greide) diâmetro 0,80 m CA-1 PB inclusive escavação, reaterro e transporte do tubo</t>
  </si>
  <si>
    <t>Corpo BSTC (greide) diâmetro 0,80 m CA-2 MF inclusive escavação, reaterro e transporte do tubo</t>
  </si>
  <si>
    <t>Corpo BSTC (greide) diâmetro 0,80 m CA-2 PB inclusive escavação, reaterro e transporte do tubo</t>
  </si>
  <si>
    <t>Corpo BSTC (greide) diâmetro 1,00 m CA-1 MF inclusive escavação, reaterro e transporte do tubo</t>
  </si>
  <si>
    <t>Corpo BSTC (greide) diâmetro 1,00 m CA-1 PB inclusive escavação, reaterro e transporte do tubo</t>
  </si>
  <si>
    <t>Corpo BSTC (greide) diâmetro 1,00 m CA-2 MF inclusive escavação, reaterro e transporte do tubo</t>
  </si>
  <si>
    <t>Corpo BSTC (greide) diâmetro 1,00 m CA-2 PB inclusive escavação, reaterro e transporte do tubo</t>
  </si>
  <si>
    <t>Corpo BSTC (greide) diâmetro 1,20 m CA-1 MF inclusive escavação, reaterro e transporte do tubo</t>
  </si>
  <si>
    <t>Corpo BSTC (greide) diâmetro 1,20 m CA-1 PB inclusive escavação, reaterro e transporte do tubo</t>
  </si>
  <si>
    <t>Corpo BSTC (greide) diâmetro 1,20 m CA-2 MF inclusive escavação, reaterro e transporte do tubo</t>
  </si>
  <si>
    <t>Corpo BSTC (greide) diâmetro 1,20 m CA-2 PB inclusive escavação, reaterro e transporte do tubo</t>
  </si>
  <si>
    <t>Corpo BSTC (grota) diâmetro 0,60 m CA-1 MF exclusive escavação e reaterro, inclusive transporte do tubo</t>
  </si>
  <si>
    <t>Corpo BSTC (grota) diâmetro 0,60 m CA-1 PB exclusive escavação e reaterro, inclusive transporte do tubo</t>
  </si>
  <si>
    <t>Corpo BSTC (grota) diâmetro 0,60 m CA-2 MF exclusive escavação e reaterro, inclusive transporte do tubo</t>
  </si>
  <si>
    <t>Corpo BSTC (grota) diâmetro 0,60 m CA-2 PB exclusive escavação e reaterro, inclusive transporte do tubo</t>
  </si>
  <si>
    <t>Corpo BSTC (grota) diâmetro 0,80 m CA-1 MF exclusive escavação e reaterro, inclusive transporte do tubo</t>
  </si>
  <si>
    <t>Corpo BSTC (grota) diâmetro 0,80 m CA-1 PB exclusive escavação e reaterro, inclusive transporte do tubo</t>
  </si>
  <si>
    <t>Corpo BSTC (grota) diâmetro 0,80 m CA-2 MF exclusive escavação e reaterro, inclusive transporte do tubo</t>
  </si>
  <si>
    <t>Corpo BSTC (grota) diâmetro 0,80 m CA-2 PB exclusive escavação e reaterro, inclusive transporte do tubo</t>
  </si>
  <si>
    <t>Corpo BSTC (grota) diâmetro 1,00 m CA-1 MF exclusive escavação e reaterro, inclusive transporte do tubo</t>
  </si>
  <si>
    <t>Corpo BSTC (grota) diâmetro 1,00 m CA-1 PB exclusive escavação e reaterro, inclusive transporte do tubo</t>
  </si>
  <si>
    <t>Corpo BSTC (grota) diâmetro 1,00 m CA-2 MF exclusive escavação e reaterro, inclusive transporte do tubo</t>
  </si>
  <si>
    <t>Corpo BSTC (grota) diâmetro 1,00 m CA-2 PB exclusive escavação e reaterro, inclusive transporte do tubo</t>
  </si>
  <si>
    <t>Corpo BSTC (grota) diâmetro 1,00 m CA-3 MF exclusive escavação e reaterro, inclusive transporte do tubo</t>
  </si>
  <si>
    <t>Corpo BSTC (grota) diâmetro 1,20 m CA-1 MF exclusive escavação e reaterro, inclusive transporte do tubo</t>
  </si>
  <si>
    <t>Corpo BSTC (grota) diâmetro 1,20 m CA-1 PB exclusive escavação e reaterro, inclusive transporte do tubo</t>
  </si>
  <si>
    <t>Corpo BSTC (grota) diâmetro 1,20 m CA-2 MF exclusive escavação e reaterro, inclusive transporte do tubo</t>
  </si>
  <si>
    <t>Corpo BSTC (grota) diâmetro 1,20 m CA-2 PB exclusive escavação e reaterro, inclusive transporte do tubo</t>
  </si>
  <si>
    <t>Corpo BSTC (grota) diâmetro 1,20 m CA-3 MF exclusive escavação e reaterro, inclusive transporte do tubo</t>
  </si>
  <si>
    <t>Corpo BSTC (grota) diâmetro 1,50 m CA-1 MF exclusive escavação e reaterro, inclusive transporte do tubo</t>
  </si>
  <si>
    <t>Corpo BSTC (grota) diâmetro 1,50 m CA-1 PB exclusive escavação e reaterro, inclusive transporte do tubo</t>
  </si>
  <si>
    <t>Corpo BSTC (grota) diâmetro 1,50 m CA-2 MF exclusive escavação e reaterro, inclusive transporte do tubo</t>
  </si>
  <si>
    <t>Corpo BSTC (grota) diâmetro 1,50 m CA-2 PB exclusive escavação e reaterro, inclusive transporte do tubo</t>
  </si>
  <si>
    <t>Corpo BSTC (grota) diâmetro 1,50 m CA-3 MF exclusive escavação e reaterro, inclusive transporte do tubo</t>
  </si>
  <si>
    <t>Corpo BTTC (grota) diâmetro 0,60 m CA-1 MF exclusive escavação e reaterro, inclusive transporte do tubo</t>
  </si>
  <si>
    <t>Corpo BTTC (grota) diâmetro 0,60 m CA-1 PB exclusive escavação e reaterro, inclusive transporte do tubo</t>
  </si>
  <si>
    <t>Corpo BTTC (grota) diâmetro 0,60 m CA-2 MF exclusive escavação e reaterro, inclusive transporte do tubo</t>
  </si>
  <si>
    <t>Corpo BTTC (grota) diâmetro 0,60 m CA-2 PB exclusive escavação e reaterro, inclusive transporte do tubo</t>
  </si>
  <si>
    <t>Corpo BTTC (grota) diâmetro 0,80 m CA-1 MF exclusive escavação e reaterro, inclusive transporte do tubo</t>
  </si>
  <si>
    <t>Corpo BTTC (grota) diâmetro 0,80 m CA-1 PB exclusive escavação e reaterro, inclusive transporte do tubo</t>
  </si>
  <si>
    <t>Corpo BTTC (grota) diâmetro 0,80 m CA-2 MF exclusive escavação e reaterro, inclusive transporte do tubo</t>
  </si>
  <si>
    <t>Corpo BTTC (grota) diâmetro 0,80 m CA-2 PB exclusive escavação e reaterro, inclusive transporte do tubo</t>
  </si>
  <si>
    <t>Corpo BTTC (grota) diâmetro 1,00 m CA-1 MF exclusive escavação e reaterro, inclusive transporte do tubo</t>
  </si>
  <si>
    <t>Corpo BTTC (grota) diâmetro 1,00 m CA-1 PB exclusive escavação e reaterro, inclusive transporte do tubo</t>
  </si>
  <si>
    <t>Corpo BTTC (grota) diâmetro 1,00 m CA-2 MF exclusive escavação e reaterro, inclusive transporte do tubo</t>
  </si>
  <si>
    <t>Corpo BTTC (grota) diâmetro 1,00 m CA-2 PB exclusive escavação e reaterro, inclusive transporte do tubo</t>
  </si>
  <si>
    <t>Corpo BTTC (grota) diâmetro 1,00 m CA-3 MF exclusive escavação e reaterro, inclusive transporte do tubo</t>
  </si>
  <si>
    <t>Corpo BTTC (grota) diâmetro 1,20 m CA-1 MF exclusive escavação e reaterro, inclusive transporte do tubo</t>
  </si>
  <si>
    <t>Corpo BTTC (grota) diâmetro 1,20 m CA-1 PB exclusive escavação e reaterro, inclusive transporte do tubo</t>
  </si>
  <si>
    <t>Corpo BTTC (grota) diâmetro 1,20 m CA-2 MF exclusive escavação e reaterro, inclusive transporte do tubo</t>
  </si>
  <si>
    <t>Corpo BTTC (grota) diâmetro 1,20 m CA-2 PB exclusive escavação e reaterro, inclusive transporte do tubo</t>
  </si>
  <si>
    <t>Corpo BTTC (grota) diâmetro 1,20 m CA-3 MF exclusive escavação e reaterro, inclusive transporte do tubo</t>
  </si>
  <si>
    <t>Corpo BTTC (grota) diâmetro 1,50 m CA-1 MF exclusive escavação e reaterro, inclusive transporte do tubo</t>
  </si>
  <si>
    <t>Corpo BTTC (grota) diâmetro 1,50 m CA-1 PB exclusive escavação e reaterro, inclusive transporte do tubo</t>
  </si>
  <si>
    <t>Corpo BTTC (grota) diâmetro 1,50 m CA-2 MF exclusive escavação e reaterro, inclusive transporte do tubo</t>
  </si>
  <si>
    <t>Corpo BTTC (grota) diâmetro 1,50 m CA-2 PB exclusive escavação e reaterro, inclusive transporte do tubo</t>
  </si>
  <si>
    <t>Corpo BTTC (grota) diâmetro 1,50 m CA-3 MF exclusive escavação e reaterro, inclusive transporte do tubo</t>
  </si>
  <si>
    <t>Corpo de BDCC 2,00 x 1,20 m - tudo incluido conforme projeto</t>
  </si>
  <si>
    <t>Corpo de BSCC 2,00 x 2,00 m projeto DNIT para 5,00 &lt; H &lt; 7,50 m</t>
  </si>
  <si>
    <t>Dreno de alívio de pavimento (DP - DAP - 01), com utilização de geotêxtil não tecido RT 07 kn
/m, inclusive transporte da brita</t>
  </si>
  <si>
    <t>Dreno de PVC D = 100 mm</t>
  </si>
  <si>
    <t>Dreno de PVC D = 50 mm</t>
  </si>
  <si>
    <t>Dreno Longitudinal tipo Trincheira Drenante, H=0,40m c/ tubo poroso tipo PEAD d=65mm, inclus. esc. em mat. 1ª cat.e geotêxtil não tecido RT 07 kN/m</t>
  </si>
  <si>
    <t>Dreno profundo com enchimento de areia, escavação em material 1ª categoria, inclusive transporte da areia</t>
  </si>
  <si>
    <t>Dreno profundo com enchimento de brita e areia (1:1) escavação em material 1ª categoria, inclusive transporte da areia e da brita</t>
  </si>
  <si>
    <t>Dreno profundo com enchimento de brita e areia (1:1) escavação em material 2ª categoria, inclusive transporte da areia e da brita</t>
  </si>
  <si>
    <t>Dreno profundo com enchimento de brita, escavação em material 1ª categoria, inclusive transporte da brita</t>
  </si>
  <si>
    <t>Dreno profundo com tubo poroso, D = 0,20 m com enchimento de brita e areia, escavação em material 2ª categoria, inclusive transp.da areia, brita, tubo</t>
  </si>
  <si>
    <t>Dreno profundo com tubo poroso, D = 0,20 m com enchimento de brita, escavação em material 3ª categoria (DPR-01), inclusive transporte da brita, tubo</t>
  </si>
  <si>
    <t>Dreno profundo D = 0,10 m c/ enchim. brita, areia (1:1) escav. mat. 3º categ.incl. transp. areia, brita c/ geotêxtil não tecido res.long. mín 16kn/m</t>
  </si>
  <si>
    <t>Dreno profundo D = 0,10 m c/enchim. brita e areia (1:1) escav.mat. 1º categ., inclus.transp. areia, brita,c/ geotêxtil não tecido res.long. mín 16 kn/m</t>
  </si>
  <si>
    <t>Dreno profundo D = 0,20 m com enchimento de areia, escavação em material 1ª categoria ( DPS-01), inclusive transporte da areia e do tubo</t>
  </si>
  <si>
    <t>Dreno profundo D = 0,20 m com enchimento de brita e areia, escavação em material 1ª categoria, inclusive transporte da brita e da areia</t>
  </si>
  <si>
    <t>Dreno profundo em solo com tubo PEAD perfur. D=100 mm, envolto por geotêxtil não tecido RT16 kn/m, preenchim. c/ brita, incl. transporte</t>
  </si>
  <si>
    <t>Dreno profundo para corte em solo, com enchimento em brita revestido com geotextil não tecido RT 16 kn/m, inclusive transporte da brita</t>
  </si>
  <si>
    <t>Dreno sub-horizontal D = 50 mm em PVC, com geotêxtil não tecido RT 16 kn/m, exclusive transportes</t>
  </si>
  <si>
    <t>Dreno sub-horizontal D=50mm em PVC (escavação em alteração de rocha), inclusive geotêxtil não tecido RT 16 kn/m, exclusive transportes</t>
  </si>
  <si>
    <t>Dreno sub-horizontal D=50mm em PVC (escavação em rocha sã), inlusive geotêxtil não tecido RT 16 kn/m, exclusive transportes</t>
  </si>
  <si>
    <t>Dreno sub-superficial rocha (h=0,55m) c/ tubo PEAD perfur. d=100mm, env. por geotêxtil16kn
/m, preenc.c/ brita, inclus.transp. tubo, exclusive transp.brita</t>
  </si>
  <si>
    <t>Eletroduto de ferro galvanizado DN 4", inclusive conexões, exclusive escavação e reaterro, fornecimento e assentamento</t>
  </si>
  <si>
    <t>Eletroduto tipo Kanaflex diâmetro 1 1/4", fornecimento e assentamento</t>
  </si>
  <si>
    <t>Enrocamento de pedra arrumada com pá carregadeira e escavadeira, inclusive fornecimento, exclusive transporte da pedra</t>
  </si>
  <si>
    <t>Enrocamento de pedra jogada exclusive fornecimento e transporte (utilização de material considerado em medição)</t>
  </si>
  <si>
    <t>Ensecadeira simples de madeira esp.= 5 cm com 1 reaproveitamento, inclusive transporte das madeiras</t>
  </si>
  <si>
    <t>Ensecadeira simples de madeira esp.= 5 cm sem reaproveitamento, inclusive transporte das madeiras</t>
  </si>
  <si>
    <t>Escavação mecânica de valas em material de 1ª categoria, 3,00 a 4,50m, com esgotamento, carga do material, transporte do material para bota-fora</t>
  </si>
  <si>
    <t>Escavação mecânica de valas em 1ª categoria, profundidade de 4,50 a 6,00m com esgotamento, transp. DMT=20km, descarga e espalhamento</t>
  </si>
  <si>
    <t>Escoramento e cimbramento (bueiro celular), inclusive fornecimento e transportes das madeiras</t>
  </si>
  <si>
    <t>Esgotamento de escavações para rebaixamento do nível dágua nos serviços de bueiros, galerias e outros, com conj. moto bomba</t>
  </si>
  <si>
    <t>Forma especial de madeira para sarjeta (gabarito), inclusive fornecimento e transporte da madeira</t>
  </si>
  <si>
    <t>Formas planas de madeira com 01 (um) reaproveitamento, inclusive fornecimento e transporte das madeiras</t>
  </si>
  <si>
    <t>Formas planas de madeira com 02 (dois) reaproveitamentos, inclusive fornecimento e transporte das madeiras</t>
  </si>
  <si>
    <t>Formas planas de madeira com 04 (quatro) reaproveitamentos, inclusive fornecimento e transporte das madeiras</t>
  </si>
  <si>
    <t>Formas planas de madeira sem reaproveitamento (forma perdida), inclusive fornecimento e transporte das madeiras</t>
  </si>
  <si>
    <t>Gabião manta/colchão, malha hex 6x8mm Zn-Al/PVC, e=2,8mm,h=0,23m, inclus.aquis./ assentam. pedra mão, exclus. transp. p/ revestim. canal</t>
  </si>
  <si>
    <t>Gabiões com caixas e sacos galvanizados, com geotêxtil não tecido RT 07 kN/m, incluisve transp. de madeira e pedra de mão</t>
  </si>
  <si>
    <t>Gabiões com caixas galvanizadas com utilização de geotêxtil não tecido RT 07 kN/m, inclus. transp. madeira e pedra mão</t>
  </si>
  <si>
    <t>Geogrelha com resistência londitudinal a tração 35 a 40 kN, resist. transversal a tração 30 kN, fornecimento e aplicação</t>
  </si>
  <si>
    <t>Geogrelha com resistência londitudinal a tração 55 a 60 kN, resist. transversal a tração 30 kN, fornecimento e aplicação</t>
  </si>
  <si>
    <t>Geogrelha com resistência longitudinal a tração 300 kN, resist. transversal a tração 30 kN, fornecimento e aplicação</t>
  </si>
  <si>
    <t>Geogrelha com resistência longitudinal a tração 80 a 90 kN, resist. transversal a tração 30 kN, fornecimento e aplicação</t>
  </si>
  <si>
    <t>Geogrelha tecida bidirecional de polipropileno de alto módulo inicial c/ módulo de rigidez nominal = 400KN/m nas duas direções, fornecimento/aplicação</t>
  </si>
  <si>
    <t>Manta Geotêxtil não tecida com resistência longitudinal a tração 10kN/m, fornecimento e aplicação</t>
  </si>
  <si>
    <t>Montagem e desmontagem de escoramento tubular normal, em obras de arte na densidade de 5m de tubo por m³ de escoramento</t>
  </si>
  <si>
    <t>Muro com Terramesh System ou similar, altura 4,00 &lt; H &lt;= 5,00 metros (3 cx 1x1x4m e 4 cx 0, 5x1x4m) , execução, tudo incluído</t>
  </si>
  <si>
    <t>Muro com Terramesh System ou similar, altura 5,00 &lt; H &lt;= 6,00 metros (4 cx 1x1x4m e 4 cx 0, 5x1x4m) , tudo incluído</t>
  </si>
  <si>
    <t>Muro com Terramesh System ou similar, altura 6,00 &lt; H &lt;= 7,50 metros (3cx 1x1x4m, 2cx 1x1x5 e 5cx 0,5x1x6m), tudo incluído</t>
  </si>
  <si>
    <t>Muro com Terramesh System ou similar, altura 7,50 &lt; H &lt;= 9,00 metros (4 cx 1x1x4m, 2 cx 1x1x5, 3 cx 0,5x1x6m e 3cx 0,5x1x7), tudo incluído</t>
  </si>
  <si>
    <t>Muro de testa em concreto para saída de dreno profundo em rocha, inclusive transporte do tubo</t>
  </si>
  <si>
    <t>Perfuração rotativa inclinada, em rocha sã, com coroa de diamante, diâmetro N (75mm), inclusive deslocamento e posicionamento em cada furo.</t>
  </si>
  <si>
    <t>Pescoço de poço de visita H=0,30 m, diâm. = 0,60 m, fornecimento, assentamento e transporte</t>
  </si>
  <si>
    <t>Poço de visita (tubo D=0,40 m) H=1,50 m com tampão F.F.A.P., inclusive escavação e transporte do tampão</t>
  </si>
  <si>
    <t>Poço de visita (tubo D=0,60 m) H=1,70 m com tampão F.F.A.P., inclusive escavação e transporte do tampão</t>
  </si>
  <si>
    <t>Poço de visita (tubo D=0,80 m) H=1,90 m com tampão F.F.A.P., inclusive escavação e transporte do tampão</t>
  </si>
  <si>
    <t>Poço de visita (tubo D=1,00 m) H=2,10 m com tampão F.F.A.P., inclusive escavação e transporte do tampão</t>
  </si>
  <si>
    <t>Preparo manual de talude, compreendendo acerto, raspagem eventual de até 0,30m de prof. e afastamento lateral</t>
  </si>
  <si>
    <t>Preparo manual de terreno, compreendendo acerto raspagem até 25cm de profundidade e afastamento lateral do material excedente</t>
  </si>
  <si>
    <t>Tapume de vedação e proteção, executado com chapas de compensado resinado com 6mm de espessura, exclusive pintura</t>
  </si>
  <si>
    <t>Trincheira drenante cega (0,50 x 1,70) m, inclusive transporte da brita c/ geotêxtil não tecido res.long. mín 16 kn/m</t>
  </si>
  <si>
    <t>Bonificação de 15,28% sobre Materiais Betuminosos</t>
  </si>
  <si>
    <t>Alvenaria de tijolos cerâmicos maciços aparentes 5x10x20cm,assent.c/argam.de cimento,cal hidratada CH1 e areia no traço 1:0,5:8,juntas de 10mm e esp.</t>
  </si>
  <si>
    <t>Calçada de concreto fck=15 MP, camurçado c/ argam. cimento e areia 1:4, lastro de brita e 8 cm de concreto, incl. preparo da caixa e transp. da brita</t>
  </si>
  <si>
    <t>Cerca de arame farpado 4 fios com mourões a cada 2,0 m, esticadores de madeira, a cada 20
,0 m, inclusive transporte de mourão e arame farpado)</t>
  </si>
  <si>
    <t>Cerca de arame farpado 4 fios com mourões a cada 1,0 m, esticadores de madeira, a cada 20, 0 m, inclusive transporte de mourão e arame farpado</t>
  </si>
  <si>
    <t>Cerca de arame farpado 4 fios com mourões, a cada 2,5 m, esticadores de madeira a cada 60, 0m, inclusive transporte de arame farpado e mourão</t>
  </si>
  <si>
    <t>Cerca de arame farpado 4 fios com mourões a cada 3,0 metros e sem esticadores, inclusive transporte de arame e mourão</t>
  </si>
  <si>
    <t>Cerca de arame farpado 8 fios com postes triangulares 10 x 200 cm, a cada 2,5 m, mourão de concreto 10 x 10 x 220 cm, a cada 50,0 m</t>
  </si>
  <si>
    <t>Cerca de arame farpado,4 fios ,mourões de madeira a cada 2,5 m e esticadores de concreto/ madeira a cada 40m</t>
  </si>
  <si>
    <t>Cerca de arame liso 4 fios com mourões cada 2,0 m, esticadores de madeira, a cada 20,0 m, inclusive transporte de mourão e arame liso</t>
  </si>
  <si>
    <t>Passeio pavimentado em blocos de concreto esp.=6cm, colorido, resistência 35 MPa, colchão de areia 5cm, inclusive transporte dos blocos e da areia</t>
  </si>
  <si>
    <t>Pintura em estrutura metálica com tinta epoxídica inclusive primer</t>
  </si>
  <si>
    <t>Porteira, confecção e colocação, inclusive fornecimento e transporte da madeira e chapa de aço</t>
  </si>
  <si>
    <t>Sistema cercamento tipo Gradil Nylofor 3DPintura Simples (preto, verde ou branco), # 50x200m, fio 5,0mm, L=2,50m, H=2,03m, incl. forn./chumb. postes</t>
  </si>
  <si>
    <t>Tela de aço galvanizado ,em malha hexagonal de dupla torção, tipo 8,0cm x 10,0cm, com fios de diâmetro 2,7mm, tudo incluído, fornecimento e execução</t>
  </si>
  <si>
    <t>Barreira de Siltagem com escoras de eucalipto, diâm. 0,10m e a altura 1,60m, espaçadas a cada 2,0 m, 1 reaproveitamento</t>
  </si>
  <si>
    <t>Recomposição de talude de corte com aterro de solo argiloso compactado, exclusive material de aterro</t>
  </si>
  <si>
    <t>Defensa metálica (2 lâminas com espessuras = 3mm) inclusive acessórios, fornecimento e colocação</t>
  </si>
  <si>
    <t>Grupo focal gradativo (semáforo com informação de tempo) com lâmpada LED, fornecimento e instalação</t>
  </si>
  <si>
    <t>Sinalização vertical com chapa em poliéster (e=2,3mm) reforçada com fibra de vidro, inclusive suporte de madeira</t>
  </si>
  <si>
    <t>Suporte de placa de sinalização vertical em madeira de 1ª qualidade, pintada, fornecimento e instalação</t>
  </si>
  <si>
    <t>Tacha refletiva monodirecional, fornecimento e aplicação</t>
  </si>
  <si>
    <t>Tachão refletivo monodirecional, fornecimento e aplicação</t>
  </si>
  <si>
    <t>Tela de proteção de segurança de PVC cor laranja com suporte para sinalização de obras</t>
  </si>
  <si>
    <t>Base de solo estabilizada granulométricamente sem mistura inclusive escavação e carga</t>
  </si>
  <si>
    <t>Colchão drenante de brita 1, inclusive fornecimento, espalhamento, compactação e transporte da brita</t>
  </si>
  <si>
    <t>Defensas metálicas (espessura lâminas = 3 mm), inclusive fornecimento de materiais, substituição</t>
  </si>
  <si>
    <t>Limpeza e desobstrução de rede de drenagem, utilizando caminhão equipado com conjunto de alta pressão e sucção</t>
  </si>
  <si>
    <t>Reparo de caixa coletora</t>
  </si>
  <si>
    <t>Reparo de cerca ( substituição de mourões, grampo e arame farpado), inclusive transportes de todos os materiais</t>
  </si>
  <si>
    <t>Roçada manual com roçadeira costal, ferramentas manuais, inclusive limpeza e remoção com retroescavadeira (conservação)</t>
  </si>
  <si>
    <t>Roçada manual com roçadeira costal, ferramentas manuais, inclusive limpeza manual ( conservação)</t>
  </si>
  <si>
    <t>Encamisamento metálico de estacas, diâmetro 380mm em chapa de 6.3mm, preenchido c/ concreto auto adensável (20MPa)</t>
  </si>
  <si>
    <t>Estaca metálica, fornecimento, transporte, perdas, solda, emenda, corte e cravação de trilho TR- 57</t>
  </si>
  <si>
    <t>Estaca metálica, fornecimento, transporte, perdas, solda, emenda, corte e cravação de 2 TR- 57</t>
  </si>
  <si>
    <t>Estaca metálica, fornecimento, transporte, perdas, solda, emenda, corte e cravação de 2 TR- 68</t>
  </si>
  <si>
    <t>Estaca raiz perfurada em rocha, diâm. 310mm com injeção de arg. incl. fornecimento de todos materiais</t>
  </si>
  <si>
    <t>Estaca raiz perfurada em solo, diâm. 410mm com injeção de arg. incl. fornecimento de todos materiais</t>
  </si>
  <si>
    <t>Formas planas de madeira sem reaproveitamento (fundações), inclusive fornecimento e transporte das madeiras</t>
  </si>
  <si>
    <t>Perfuração rotativa vertical, em solo, com coroa de Widia ou similar, diâmetro H(99mm), inclusive deslocamento e posicionamento em cada furo</t>
  </si>
  <si>
    <t>Perfuração rotativa vertical, em solo, com coroa de Widia ou similar, diâmetro N(75mm), inclusive deslocamento e posicionamento em cada furo</t>
  </si>
  <si>
    <t>Passarela metálica p/ pontes rodoviárias com 1,0m de largura, piso em chapa xadez esp 1/4", em perfis laminados, inclusive pintura</t>
  </si>
  <si>
    <t>Tabuleiro em vigas pré-moldadas CL.45, com ou sem laje entre vigas, vão de 10,00 m, inclusive descarga e assentamento das vigas</t>
  </si>
  <si>
    <t>Tabuleiro em vigas pré-moldadas CL.45, com ou sem laje entre vigas, vão de 11,00 m, inclusive descarga e assentamento das vigas</t>
  </si>
  <si>
    <t>Tabuleiro em vigas pré-moldadas CL.45, com ou sem laje entre vigas, vão de 12,00 m, inclusive descarga e assentamento das vigas</t>
  </si>
  <si>
    <t>Tabuleiro em vigas pré-moldadas CL.45, com ou sem laje entre vigas, vão de 13,00 m, inclusive descarga e assentamento das vigas</t>
  </si>
  <si>
    <t>Tabuleiro em vigas pré-moldadas CL.45, com ou sem laje entre vigas, vão de 15,00 m, inclusive descarga e assentamento das vigas</t>
  </si>
  <si>
    <t>Tabuleiro em vigas pré-moldadas CL.45, com ou sem laje entre vigas, vão de 4,00 m, inclusive descarga e assentamento das vigas</t>
  </si>
  <si>
    <t>Tabuleiro em vigas pré-moldadas CL.45, com ou sem laje entre vigas, vão de 5,00 m, inclusive descarga e assentamento das vigas</t>
  </si>
  <si>
    <t>Tabuleiro em vigas pré-moldadas CL.45, com ou sem laje entre vigas, vão de 6,00 m, inclusive descarga e assentamento das vigas</t>
  </si>
  <si>
    <t>Tabuleiro em vigas pré-moldadas CL.45, com ou sem laje entre vigas, vão de 7,00 m, inclusive descarga e assentamento das vigas</t>
  </si>
  <si>
    <t>Tabuleiro em vigas pré-moldadas CL.45, com ou sem laje entre vigas, vão de 8,00 m, inclusive descarga e assentamento das vigas</t>
  </si>
  <si>
    <t>Tabuleiro em vigas pré-moldadas CL.45, com ou sem laje entre vigas, vão de 9,00 m, inclusive descarga e assentamento das vigas</t>
  </si>
  <si>
    <t>Tabuleiro em vigas pré-moldadas CL.45, com ou sem laje entre vigas, vão 14,00 m, inclusive descarga e assentamento das vigas</t>
  </si>
  <si>
    <t>Acabamento em concreto fresco (15,0 MPA), para pavimento, inclusive endurecedor químico de superfície</t>
  </si>
  <si>
    <t>Aparelho de apoio de neoprene fretado, fornecimento e assentamento, inclusive grauteamento e transporte do neoprene</t>
  </si>
  <si>
    <t>Cantoneiras (2 1/2" x 2 1/2" x 5/16") para extremidade de laje, fornecimento, montagem e pintura</t>
  </si>
  <si>
    <t>Chumbador de aço de 25 mm, inclusive proteção anticorrosiva, exclusive a injeção e a perfuração</t>
  </si>
  <si>
    <t>Colagem das mantas de borracha nos berços de apoio das placas, com Sikadur 32 ou equivalente, fornecimento e aplicação</t>
  </si>
  <si>
    <t>Cone de ancoragem de cabo de aço com 12 cordoalhas de 1/2", inclusive protensão dos cabos</t>
  </si>
  <si>
    <t>Escoramento de O.A.E. diretamente sobre o solo, inclusive fornecimento e transporte das madeiras</t>
  </si>
  <si>
    <t>Escoramento e cimbramento (pontes e pontilhões), inclusive fornecimento e transporte das madeiras</t>
  </si>
  <si>
    <t>Formas planas de madeira com 05 (cinco) utilizações (guarda-corpo de pontes), inclusive fornecimento e transportes das madeiras</t>
  </si>
  <si>
    <t>Formas planas de madeirit meso e superestrutura com 1 reaproveitamento esp. = 14 mm, inclusive fornecimento e transporte das madeiras</t>
  </si>
  <si>
    <t>Formas planas de madeirit meso e superestrutura com 1 reaproveitamento esp. = 17 mm, inclusive fornecimento e transporte das madeiras</t>
  </si>
  <si>
    <t>Formas planas de madeirit meso e superestrutura com 2 reaproveitamentos esp. = 17 mm, inclusive fornecimento e transporte das madeiras</t>
  </si>
  <si>
    <t>Formas planas de madeirit meso e superestrutura com 4 reaproveitamentos esp. = 17 mm, inclusive fornecimento e transporte das madeiras</t>
  </si>
  <si>
    <t>Formas planas de madeirit meso e superestrutura sem reaproveitamento esp. = 10 mm, inclusive fornecimento e transporte das madeiras</t>
  </si>
  <si>
    <t>Formas planas de madeirit meso e superestrutura sem reaproveitamento esp. = 14 mm, inclusive fornecimento e transporte das madeiras</t>
  </si>
  <si>
    <t>Formas planas de madeirit meso e superestrutura sem reaproveitamento esp. = 17 mm, inclusive fornecimento e transporte das madeiras</t>
  </si>
  <si>
    <t>Furação, fornecimento e fixação de grampos 12,5 mm com resina epoxi em vigas pré- moldadas</t>
  </si>
  <si>
    <t>Junta de dilatação elástica pré-moldada p/ concreto, tipo fungenband em perfil O-12 de PVC alta densidade, Uniontech ou equival. fornecim./colocação</t>
  </si>
  <si>
    <t>Junta perfil elastomérico de vedação p/pontes c/abertura média de 25mm ± 10 mm, inclus. lábios poliméricos-Marca Ref JEENE-JJ2540 VV (constr.)</t>
  </si>
  <si>
    <t>Junta perfil elastomérico de vedação p/pontes c/abertura média de 50 mm ±  25 mm, inclus. lábios poliméricos-Marca Ref.JEENE mod.JJ-5070 (constr.)</t>
  </si>
  <si>
    <t>Junta perfil elastomérico de vedação p/pontes c/abertura média de 50mm ± 25mm,inclus. lábios poliméricos-Marca Ref JEENE mod.JJ-5070 VV(substituição)</t>
  </si>
  <si>
    <t>Ponte provisoria para movimentação de equipamentos de execução de fundação composta de passadiço de madeira sobre estacas de madeira</t>
  </si>
  <si>
    <t>Preparo e colocação de 12 cordoalhas de 1/2" (Aço CP-190 RB) nas formas, inclusive injeção de nata de cimento</t>
  </si>
  <si>
    <t>Tirante de aço Rocsolo ou similar, diâmetro 29,3mm, incluindo fornecimento da barra e da bainha proteção anticorrosiva, preparo e colocação no furo</t>
  </si>
  <si>
    <t>Tirante de aço ST 50/55, para carga trab. até 22 t, diam.32mm, incluindo fornecimento da bainha proteção anticorrosiva, preparo e colocação no furo.</t>
  </si>
  <si>
    <t>Tirante de aço ST 85/105, incluindo fornecimento da barra e da bainha proteção anticorrosiva, preparo e colocação no furo</t>
  </si>
  <si>
    <t>Bonificação de 15,28% sobre aquisição de materiais</t>
  </si>
  <si>
    <t>Escavação a fogo em material de 3ª categoria, rocha viva, a céu aberto, perfuração a ar comprimido em Vias Urbanas</t>
  </si>
  <si>
    <t>Limpeza e desmatamento em área alagada (pântano) com ferr. man., incl. moto serra em Vias Urbanas</t>
  </si>
  <si>
    <t>Remoção de solos moles, incluindo carregamento mecânico com escavadeira hidráulica em Vias Urbanas</t>
  </si>
  <si>
    <t>Transporte horizontal com trator de lâmina de material de 1ª cat. DMTaté 50m em Vias Urbanas</t>
  </si>
  <si>
    <t>Base de solo brita, 50% em peso, inclusive fornecimento, exclusive transporte da brita em Vias Urbanas</t>
  </si>
  <si>
    <t>Fresagem de pavimento asfáltico a frio, esp. até 15cm, exclusive transporte de materiais, em Vias Urbanas</t>
  </si>
  <si>
    <t>Fresagem de pavimento asfáltico a frio, esp=5cm, exclusive transporte de materiais em Vias Urbanas</t>
  </si>
  <si>
    <t>Imprimação exclusive fornecimento e transporte comercial do material betuminoso em Vias Urbanas</t>
  </si>
  <si>
    <t>Imprimação inclusive fornecimento e transporte comercial do material betuminoso em Vias Urbanas</t>
  </si>
  <si>
    <t>Micro revestimento asfáltico à frio inclusive fornecimento e transporte comercial do material betuminoso, em Vias Urbanas</t>
  </si>
  <si>
    <t>Obturação de buracos c/ CBUQ inclusive fornecimento e transporte comercial dos materiais betuminosos em Vias Urbanas</t>
  </si>
  <si>
    <t>Obturação de buracos c/ CBUQ inclusive fornecimento e transporte dos materiais betuminosos em Vias Urbanas</t>
  </si>
  <si>
    <t>Pavimentação com blocos de concreto (35 MPa), esp.=06cm, sobre colchão areia esp.=5cm, inclusive fornecim. e transporte blocos e areia,  Vias Urbanas</t>
  </si>
  <si>
    <t>Pavimentação com blocos de concreto (35 MPa), esp.=08cm, sobre colchão de areia 5cm, inclusive fornecim. e transporte blocos e areia, em Vias Urbanas</t>
  </si>
  <si>
    <t>Pavimentação com blocos de concreto (35 MPa), esp.=10cm, sobre colchão de areia esp.= 5cm, inclusive fornecim.e transporte blocos e areia,Vias Urbanas</t>
  </si>
  <si>
    <t>Pavimentação com paralelepípedo, colchão areia 5cm, inclusive fornecimento e transporte do paralelepípedo e areia, em Vias Urbanas</t>
  </si>
  <si>
    <t>Pavimentação com paralelepípedo sobre colchão pó de pedra esp.=5cm, inclusive fornecimento e transporte do paralelepípedo e pó de pedra, Vias Urbanas</t>
  </si>
  <si>
    <t>Pavimentação com pedra portuguesa, inclusive fornecimento e transporte do cimento, areia e pedra portuguesa em Vias Urbanas</t>
  </si>
  <si>
    <t>Pintura de ligação exclusive fornecimento e transporte comercial do material betuminoso em Vias Urbanas</t>
  </si>
  <si>
    <t>Pintura de ligação inclusive fornecimento e transporte comercial do material betuminoso em Vias Urbanas</t>
  </si>
  <si>
    <t>Sub-base solo brita, 50% em peso, inclusive fornecimento e transporte da brita em Vias Urbanas</t>
  </si>
  <si>
    <t>T.S.B.D. com capa selante, executado com Multidistribuidor inclusive fornecimento e transporte da emulsão, areia, brita e lavagem da brita -V. Urbanas</t>
  </si>
  <si>
    <t>T.S.B.D. com capa selante inclusive fornec. areia/brita/emulsão, transporte comerc. emulsão e lavagem brita, exclus. transp. areia e brita - V.Urbana</t>
  </si>
  <si>
    <t>T.S.B.D. com capa selante inclusive fornec.areia/brita/emulsão, transp.comercial emulsão e lavagem brita, exclus. transp. areia e brita- Vias Urbanas</t>
  </si>
  <si>
    <t>T.S.B.D. sem capa selante, inclusive fornecimento e transporte comercial do material betuminoso e lavagem da brita em Vias Urbanas</t>
  </si>
  <si>
    <t>T.S.B.D. sem capa selante executado com Multidistribuidor excl. forn.e transp. com. da emulsão, inclus. fornecim., transp.e lavagem brita, V.Urbanas</t>
  </si>
  <si>
    <t>Alvenaria de bloco (39 x 19 x 09) cm espessura 09 cm em Vias Urbanas, inclusive transporte, areia, cimento e bloco</t>
  </si>
  <si>
    <t>Alvenaria de bloco (39 x 19 x 19) cm espessura 19 cm, inclusive transporte de areia, cimento e bloco em Vias Urbanas</t>
  </si>
  <si>
    <t>Alvenaria de lajota (20 x 20 x 10) cm espessura 10 cm , inclusive transporte de areia, lajota e cimento, em Vias Urbanas</t>
  </si>
  <si>
    <t>Alvenaria de pedra de mão (junta seca), inclusive transporte da pedra em Vias Urbanas</t>
  </si>
  <si>
    <t>Alvenaria de pedra de mão argamassada (argamassa cimento areia 1:4) inclusive transporte da pedra de mão, em Vias Urbanas</t>
  </si>
  <si>
    <t>Andaime de madeira para altura até 7 m, compreendendo montagem e desmontagem em Vias Urbanas</t>
  </si>
  <si>
    <t>Bueiro Metálico BSTM - D= 3,00 m - T.L. com tratamento epóxi e=2,7 mm - método não destrutivo em Vias Urbanas</t>
  </si>
  <si>
    <t>Bueiro Metálico BSTM - D=3,05m - MP-152 com tratamento epóxi e=2,7mm - método destrutivo, inclusive lastro de brita em Vias Urbanas</t>
  </si>
  <si>
    <t>Caixa Boca de Lobo em bloco pré-moldado de concreto para diâm.=1,00m (1,30 x 1,30m) em Vias Urbanas</t>
  </si>
  <si>
    <t>Caixa Boca de Lobo em bloco pré-moldado para diâm. = 0,60m (1,00 x 1,00m) CBL2 (Vias Urbanas)</t>
  </si>
  <si>
    <t>Caixa Boca de Lobo em bloco pré-moldado para diâm.= 0,30m e 0,40m (0,80 x 0,80m) (Vias Urbanas)</t>
  </si>
  <si>
    <t>Caixa de passagem em bloco pré-moldado para d=0,30 e 0,40m (0,80x0,80m) em Vias Urbanas</t>
  </si>
  <si>
    <t>Canaleta de concreto, com forma retangular inclusive caiação - parede 12 cm em Vias Urbanas</t>
  </si>
  <si>
    <t>Cerca em tela revestida em PVC com mourões de concreto, fornecimento e execução em Vias Urbanas</t>
  </si>
  <si>
    <t>Colchão drenante de areia para fundação de aterros, exclusive o fornecimento de areia em Vias Urbanas</t>
  </si>
  <si>
    <t>Colchão drenante de areia para fundação de aterros, inclusive fornecimento e transporte da areia em Vias Urbanas</t>
  </si>
  <si>
    <t>Colchão drenante de brita 1 inclusive fornecimento, espalhamento, compactação e transporte da brita em Vias Urbanas</t>
  </si>
  <si>
    <t>Colchão drenante de brita 2 inclusive fornecimento, espalhamento, compactação e transporte da brita em Vias Urbanas</t>
  </si>
  <si>
    <t>Colchão drenante de brita 3 inclusive fornecimento, espalhamento, compactação e transporte da brita em Vias Urbanas</t>
  </si>
  <si>
    <t>Coleta drenante (1,00x1,00) m c/ geotêxtil não tecido RT 16kn/m, inclusive transporte da brita em Vias Urbanas</t>
  </si>
  <si>
    <t>Concreto armado, dosado para resist. 20 Mpa,  incluindo 60 kg aço CA-50 A, mão de obra p/ corte, dobragem e montagem, exclusive forma em Vias Urbanas</t>
  </si>
  <si>
    <t>Concreto estrutural fck = 30,0 MPa com micro-silica e Sikacrete BR ou equivalente em Vias Urbanas</t>
  </si>
  <si>
    <t>Concreto estrutural fck = 35,0 MPa com micro-silica e Sikacrete ou equivalente em Vias Urbanas</t>
  </si>
  <si>
    <t>Corpo BDTC (grota) diâmetro 0,60 m CA-1 MF exclusive escavação e reaterro, inclusive transporte do tubo em Vias Urbanas</t>
  </si>
  <si>
    <t>Corpo BDTC (grota) diâmetro 0,60 m CA-1 PB exclusive escavação e reaterro, inclusive transporte do tubo em Vias Urbanas</t>
  </si>
  <si>
    <t>Corpo BDTC (grota) diâmetro 0,60 m CA-2 MF exclusive escavação e reaterro, inclusive transporte do tubo em Vias Urbanas</t>
  </si>
  <si>
    <t>Corpo BDTC (grota) diâmetro 0,60 m CA-2 PB exclusive escavação e reaterro, inclusive transporte do tubo em Vias Urbanas</t>
  </si>
  <si>
    <t>Corpo BDTC (grota) diâmetro 0,80 m CA-1 MF exclusive escavação e reaterro, inclusive transporte do tubo em Vias Urbanas</t>
  </si>
  <si>
    <t>Corpo BDTC (grota) diâmetro 0,80 m CA-1 PB exclusive escavação e reaterro, inclusive transporte do tubo em Vias Urbanas</t>
  </si>
  <si>
    <t>Corpo BDTC (grota) diâmetro 0,80 m CA-2 MF exclusive escavação e reaterro, inclusive transporte do tubo em Vias Urbanas</t>
  </si>
  <si>
    <t>Corpo BDTC (grota) diâmetro 0,80 m CA-2 PB exclusive escavação e reaterro, inclusive transporte do tubo em Vias Urbanas</t>
  </si>
  <si>
    <t>Corpo BDTC (grota) diâmetro 1,00 m CA-1 MF exclusive escavação e reaterro, inclusive transporte do tubo em Vias Urbanas</t>
  </si>
  <si>
    <t>Corpo BDTC (grota) diâmetro 1,00 m CA-1 PB exclusive escavação e reaterro, inclusive transporte do tubo em Vias Urbanas</t>
  </si>
  <si>
    <t>Corpo BDTC (grota) diâmetro 1,00 m CA-2 MF exclusive escavação e reaterro, inclusive transporte do tubo em Vias Urbanas</t>
  </si>
  <si>
    <t>Corpo BDTC (grota) diâmetro 1,00 m CA-2 PB exclusive escavação e reaterro, inclusive transporte do tubo em Vias Urbanas</t>
  </si>
  <si>
    <t>Corpo BDTC (grota) diâmetro 1,00 m CA-3 MF exclusive escavação e reaterro, inclusive transporte do tubo em Vias Urbanas</t>
  </si>
  <si>
    <t>Corpo BDTC (grota) diâmetro 1,20 m CA-1 MF exclusive escavação e reaterro, inclusive transporte do tubo em Vias Urbanas</t>
  </si>
  <si>
    <t>Corpo BDTC (grota) diâmetro 1,20 m CA-2 MF exclusive escavação e reaterro, inclusive transporte do tubo em Vias Urbanas</t>
  </si>
  <si>
    <t>Corpo BDTC (grota) diâmetro 1,20 m CA-2 PB exclusive escavação e reaterro, inclusive transporte do tubo em Vias Urbanas</t>
  </si>
  <si>
    <t>Corpo BDTC (grota) diâmetro 1,20 m CA-3 MF exclusive escavação e reaterro, inclusive transporte do tubo em Vias Urbanas</t>
  </si>
  <si>
    <t>Corpo BDTC (grota) diâmetro 1,50 m CA-1 MF exclusive escavação e reaterro, inclusive transporte do tubo em Vias Urbanas</t>
  </si>
  <si>
    <t>Corpo BDTC (grota) diâmetro 1,50 m CA-1 PB exclusive escavação e reaterro, inclusive transporte do tubo em Vias Urbanas</t>
  </si>
  <si>
    <t>Corpo BDTC (grota) diâmetro 1,50 m CA-2 MF exclusive escavação e reaterro, inclusive transporte do tubo em Vias Urbanas</t>
  </si>
  <si>
    <t>Corpo BDTC (grota) diâmetro 1,50 m CA-2 PB exclusive escavação e reaterro, inclusive transporte do tubo em Vias Urbanas</t>
  </si>
  <si>
    <t>Corpo BDTC (grota) diâmetro 1,50 m CA-3 MF exclusive escavação e reaterro, inclusive transporte do tubo em Vias Urbanas</t>
  </si>
  <si>
    <t>Corpo BSTC diâmetro 0,20 m C.S. MF inclusive escavação, reaterro e transporte do tubo em Vias Urbanas</t>
  </si>
  <si>
    <t>Corpo BSTC diâmetro 0,20 m C.S. PB inclusive escavação, reaterro e transporte do tubo em Vias Urbanas</t>
  </si>
  <si>
    <t>Corpo BSTC diâmetro 0,30 m C.S. MF inclusive escavação, reaterro e transporte do tubo em Vias Urbanas</t>
  </si>
  <si>
    <t>Corpo BSTC diâmetro 0,30 m C.S. PB inclusive escavação, reaterro e transporte do tubo em Vias Urbanas</t>
  </si>
  <si>
    <t>Corpo BSTC diâmetro 0,40 m C.S. MF inclusive escavação, reaterro e transporte do tubo em Vias Urbanas</t>
  </si>
  <si>
    <t>Corpo BSTC diâmetro 0,40 m C.S. PB inclusive escavação, reaterro e transporte do tubo em Vias Urbanas</t>
  </si>
  <si>
    <t>Corpo BSTC diâmetro 0,60 m C.S. MF inclusive escavação, reaterro e transporte do tubo em Vias Urbanas</t>
  </si>
  <si>
    <t>Corpo BSTC diâmetro 0,60 m C.S. PB inclusive escavação, reaterro e transporte do tubo em Vias Urbanas</t>
  </si>
  <si>
    <t>Corpo BSTC (greide) diâmetro 0,30 m CA-1 MF inclusive escavação, reaterro e transporte do tubo em Vias Urbanas</t>
  </si>
  <si>
    <t>Corpo BSTC (greide) diâmetro 0,40 m CA-1 MF inclusive escavação, reaterro e transporte do tubo em Vias Urbanas</t>
  </si>
  <si>
    <t>Corpo BSTC (greide) diâmetro 0,40 m CA-2 MF inclusive escavação, reaterro e transporte do tubo em Vias Urbanas</t>
  </si>
  <si>
    <t>Corpo BSTC (greide) diâmetro 0,60 m CA-1 MF inclusive escavação, reaterro e transporte do tubo em Vias Urbanas</t>
  </si>
  <si>
    <t>Corpo BSTC (greide) diâmetro 0,60 m CA-1 PB inclusive escavação, reaterro e transporte do tubo em Vias Urbanas</t>
  </si>
  <si>
    <t>Corpo BSTC (greide) diâmetro 0,60 m CA-2 MF inclusive escavação, reaterro e transporte do tubo em Vias Urbanas</t>
  </si>
  <si>
    <t>Corpo BSTC (greide) diâmetro 0,60 m CA-2 PB inclusive escavação, reaterro e transporte do tubo em Vias Urbanas</t>
  </si>
  <si>
    <t>Corpo BSTC (greide) diâmetro 0,80 m CA-1 MF inclusive escavação, reaterro e transporte do tubo em Vias Urbanas</t>
  </si>
  <si>
    <t>Corpo BSTC (greide) diâmetro 0,80 m CA-1 PB inclusive escavação, reaterro e transporte do tubo em Vias Urbanas</t>
  </si>
  <si>
    <t>Corpo BSTC (greide) diâmetro 0,80 m CA-2 MF inclusive escavação, reaterro e transporte do tubo em Vias Urbanas</t>
  </si>
  <si>
    <t>Corpo BSTC (greide) diâmetro 0,80 m CA-2 PB inclusive escavação, reaterro e transporte do tubo em Vias Urbanas</t>
  </si>
  <si>
    <t>Corpo BSTC (greide) diâmetro 1,00 m CA-1 MF inclusive escavação, reaterro e transporte do tubo em Vias Urbanas</t>
  </si>
  <si>
    <t>Corpo BSTC (greide) diâmetro 1,00 m CA-1 PB inclusive escavação, reaterro e transporte do tubo em Vias Urbanas</t>
  </si>
  <si>
    <t>Corpo BSTC (greide) diâmetro 1,00 m CA-2 MF inclusive escavação, reaterro e transporte do tubo em Vias Urbanas</t>
  </si>
  <si>
    <t>Corpo BSTC (greide) diâmetro 1,00 m CA-2 PB inclusive escavação, reaterro e transporte do tubo em Vias Urbanas</t>
  </si>
  <si>
    <t>Corpo BSTC (greide) diâmetro 1,20 m CA-1 MF inclusive escavação, reaterro e transporte do tubo em Vias Urbanas</t>
  </si>
  <si>
    <t>Corpo BSTC (greide) diâmetro 1,20 m CA-1 PB inclusive escavação, reaterro e transporte do tubo em Vias Urbanas</t>
  </si>
  <si>
    <t>Corpo BSTC (greide) diâmetro 1,20 m CA-2 MF inclusive escavação, reaterro e transporte do tubo, em Vias Urbanas</t>
  </si>
  <si>
    <t>Corpo BSTC (greide) diâmetro 1,20 m CA-2 PB inclusive escavação, reaterro e transporte do tubo em Vias Urbanas</t>
  </si>
  <si>
    <t>Corpo BSTC (grota) diâmetro 0,60 m CA-1 MF exclusive escavação e reaterro, inclusive transporte do tubo em Vias Urbanas</t>
  </si>
  <si>
    <t>Corpo BSTC (grota) diâmetro 0,60 m CA-1 PB exclusive escavação e reaterro, inclusive transporte do tubo em Vias Urbanas</t>
  </si>
  <si>
    <t>Corpo BSTC (grota) diâmetro 0,60 m CA-2 MF exclusive escavação e reaterro, inclusive transporte do tubo em Vias Urbanas</t>
  </si>
  <si>
    <t>Corpo BSTC (grota) diâmetro 0,60 m CA-2 PB exclusive escavação e reaterro, inclusive transporte do tubo em Vias Urbanas</t>
  </si>
  <si>
    <t>Corpo BSTC (grota) diâmetro 0,80 m CA-1 MF exclusive escavação e reaterro, inclusive transporte do tubo em Vias Urbanas</t>
  </si>
  <si>
    <t>Corpo BSTC (grota) diâmetro 0,80 m CA-1 PB exclusive escavação e reaterro, inclusive transporte do tubo em Vias Urbanas</t>
  </si>
  <si>
    <t>Corpo BSTC (grota) diâmetro 0,80 m CA-2 MF exclusive escavação e reaterro, inclusive transporte do tubo em Vias Urbanas</t>
  </si>
  <si>
    <t>Corpo BSTC (grota) diâmetro 0,80 m CA-2 PB exclusive escavação e reaterro, inclusive transporte do tubo em Vias Urbanas</t>
  </si>
  <si>
    <t>Corpo BSTC (grota) diâmetro 1,00 m CA-1 MF exclusive escavação e reaterro, inclusive transporte do tubo em Vias Urbanas</t>
  </si>
  <si>
    <t>Corpo BSTC (grota) diâmetro 1,00 m CA-1 PB exclusive escavação e reaterro, inclusive transporte do tubo em Vias Urbanas</t>
  </si>
  <si>
    <t>Corpo BSTC (grota) diâmetro 1,00 m CA-2 MF exclusive escavação e reaterro, inclusive transporte do tubo em Vias Urbanas</t>
  </si>
  <si>
    <t>Corpo BSTC (grota) diâmetro 1,00 m CA-2 PB exclusive escavação e reaterro, inclusive transporte do tubo em Vias Urbanas</t>
  </si>
  <si>
    <t>Corpo BSTC (grota) diâmetro 1,00 m CA-3 MF exclusive escavação e reaterro, inclusive transporte do tubo em Vias Urbanas</t>
  </si>
  <si>
    <t>Corpo BSTC (grota) diâmetro 1,20 m CA-1 MF exclusive escavação e reaterro, inclusive transporte do tubo em Vias Urbanas</t>
  </si>
  <si>
    <t>Corpo BSTC (grota) diâmetro 1,20 m CA-1 PB exclusive escavação e reaterro, inclusive transporte do tubo em Vias Urbanas</t>
  </si>
  <si>
    <t>Corpo BSTC (grota) diâmetro 1,20 m CA-2 MF exclusive escavação e reaterro, inclusive transporte do tubo em Vias Urbanas</t>
  </si>
  <si>
    <t>Corpo BSTC (grota) diâmetro 1,20 m CA-2 PB exclusive escavação e reaterro, inclusive transporte do tubo em Vias Urbanas</t>
  </si>
  <si>
    <t>Corpo BSTC (grota) diâmetro 1,20 m CA-3 MF exclusive escavação e reaterro, inclusive transporte do tubo em Vias Urbanas</t>
  </si>
  <si>
    <t>Corpo BSTC (grota) diâmetro 1,50 m CA-1 MF exclusive escavação e reaterro, inclusive transporte do tubo em Vias Urbanas</t>
  </si>
  <si>
    <t>Corpo BSTC (grota) diâmetro 1,50 m CA-1 PB exclusive escavação e reaterro, inclusive transporte do tubo em Vias Urbanas</t>
  </si>
  <si>
    <t>Corpo BSTC (grota) diâmetro 1,50 m CA-2 MF exclusive escavação e reaterro, inclusive transporte do tubo em Vias Urbanas</t>
  </si>
  <si>
    <t>Corpo BSTC (grota) diâmetro 1,50 m CA-2 PB exclusive escavação e reaterro, inclusive transporte do tubo em Vias Urbanas</t>
  </si>
  <si>
    <t>Corpo BSTC (grota) diâmetro 1,50 m CA-3 MF exclusive escavação e reaterro, inclusive transporte do tubo em Vias Urbanas</t>
  </si>
  <si>
    <t>Corpo BTTC (grota) diâmetro 0,60 m CA-1 MF exclusive escavação e reaterro, inclusive transporte do tubo em Vias Urbanas</t>
  </si>
  <si>
    <t>Corpo BTTC (grota) diâmetro 0,60 m CA-1 PB exclusive escavação e reaterro, inclusive transporte do tubo em Vias Urbanas</t>
  </si>
  <si>
    <t>Corpo BTTC (grota) diâmetro 0,60 m CA-2 MF exclusive escavação e reaterro, inclusive transporte do tubo em Vias Urbanas</t>
  </si>
  <si>
    <t>Corpo BTTC (grota) diâmetro 0,60 m CA-2 PB exclusive escavação e reaterro, inclusive transporte do tubo em Vias Urbanas</t>
  </si>
  <si>
    <t>Corpo BTTC (grota) diâmetro 0,80 m CA-1 MF exclusive escavação e reaterro, inclusive transporte do tubo em Vias Urbanas</t>
  </si>
  <si>
    <t>Corpo BTTC (grota) diâmetro 0,80 m CA-1 PB exclusive escavação e reaterro, inclusive transporte do tubo em Vias Urbanas</t>
  </si>
  <si>
    <t>Corpo BTTC (grota) diâmetro 0,80 m CA-2 MF exclusive escavação e reaterro, inclusive transporte do tubo em Vias Urbanas</t>
  </si>
  <si>
    <t>Corpo BTTC (grota) diâmetro 0,80 m CA-2 PB exclusive escavação e reaterro, inclusive transporte do tubo em Vias Urbanas</t>
  </si>
  <si>
    <t>Corpo BTTC (grota) diâmetro 1,00 m CA-1 MF exclusive escavação e reaterro, inclusive transporte do tubo em Vias Urbanas</t>
  </si>
  <si>
    <t>Corpo BTTC (grota) diâmetro 1,00 m CA-1 PB exclusive escavação e reaterro, inclusive transporte do tubo em Vias Urbanas</t>
  </si>
  <si>
    <t>Corpo BTTC (grota) diâmetro 1,00 m CA-2 MF exclusive escavação e reaterro, inclusive transporte do tubo em Vias Urbanas</t>
  </si>
  <si>
    <t>Corpo BTTC (grota) diâmetro 1,00 m CA-2 PB exclusive escavação e reaterro, inclusive transporte do tubo em Vias Urbanas</t>
  </si>
  <si>
    <t>Corpo BTTC (grota) diâmetro 1,00 m CA-3 MF exclusive escavação e reaterro, inclusive transporte do tubo em Vias Urbanas</t>
  </si>
  <si>
    <t>Corpo BTTC (grota) diâmetro 1,20 m CA-1 MF exclusive escavação e reaterro, inclusive transporte do tubo em Vias Urbanas</t>
  </si>
  <si>
    <t>Corpo BTTC (grota) diâmetro 1,20 m CA-1 PB exclusive escavação e reaterro, inclusive transporte do tubo em Vias Urbanas</t>
  </si>
  <si>
    <t>Corpo BTTC (grota) diâmetro 1,20 m CA-2 MF exclusive escavação e reaterro, inclusive transporte do tubo em Vias Urbanas</t>
  </si>
  <si>
    <t>Corpo BTTC (grota) diâmetro 1,20 m CA-2 PB exclusive escavação e reaterro, inclusive transporte do tubo em Vias Urbanas</t>
  </si>
  <si>
    <t>Corpo BTTC (grota) diâmetro 1,20 m CA-3 MF exclusive escavação e reaterro, inclusive transporte do tubo em Vias Urbanas</t>
  </si>
  <si>
    <t>Corpo BTTC (grota) diâmetro 1,50 m CA-1 MF exclusive escavação e reaterro, inclusive transporte do tubo em Vias Urbanas</t>
  </si>
  <si>
    <t>Corpo BTTC (grota) diâmetro 1,50 m CA-1 PB exclusive escavação e reaterro, inclusive transporte do tubo em Vias Urbanas</t>
  </si>
  <si>
    <t>Corpo BTTC (grota) diâmetro 1,50 m CA-2 MF exclusive escavação e reaterro, inclusive transporte do tubo em Vias Urbanas</t>
  </si>
  <si>
    <t>Corpo BTTC (grota) diâmetro 1,50 m CA-2 PB exclusive escavação e reaterro, inclusive transporte do tubo em Vias Urbanas</t>
  </si>
  <si>
    <t>Corpo BTTC (grota) diâmetro 1,50 m CA-3 MF exclusive escavação e reaterro, inclusive transporte do tubo em Vias Urbanas</t>
  </si>
  <si>
    <t>Corpo de BDCC 2,00 x 1,20 m - tudo incluido conforme projeto em Vias Urbanas</t>
  </si>
  <si>
    <t>Corpo de BDCC 3,00 x 3,00 m projeto DNIT para H &lt;= 2,50 m em Vias Urbanas</t>
  </si>
  <si>
    <t>Corpo de BSCC 2,00 x 2,00m projeto DNIT para 5,00 &lt; H &lt; 7,50 m em Vias Urbanas</t>
  </si>
  <si>
    <t>Corte e esmerilhamento de pontas de tubo de ferro fundido DN 500 a 200mm em Vias Urbanas</t>
  </si>
  <si>
    <t>Curva 90° de PVC, junta elástica PBA, D=75mm, fornecimento e assentamento em Vias Urbanas</t>
  </si>
  <si>
    <t>Dreno de alívio de pavimento (DP - DAP - 01), com tubo PVC d=50mm, geotêxtil não tecido RT 07 kN/m inclusive transporte da brita em Vias Urbanas</t>
  </si>
  <si>
    <t>Dreno de PVC D = 100 mm em Vias Urbanas</t>
  </si>
  <si>
    <t>Dreno de PVC D = 50 mm em Vias Urbanas</t>
  </si>
  <si>
    <t>Dreno em PEAD perfurado diâm. = 100 mm, inclusive transporte do tubo, em Vias Urbanas</t>
  </si>
  <si>
    <t>Dreno Longitudinal tipo Trincheira Drenante, H = 0,90 m com tubo poroso tipo PEAD d =100 mm, incluindo esc. mat. 3ª cat. e transporte do tubo em Vias Urbanas</t>
  </si>
  <si>
    <t>Dreno Longitudinal tipo Trincheira Drenante, H = 0,90 m com tubo poroso tipo PEAD d=100 mm, inclusive esc. em mat. 1ª cat. e transporte do tubo em Vias Urbanas</t>
  </si>
  <si>
    <t>Dreno Longitudinal tipo Trincheira Drenante, H=0,40m c/tubo poroso PEAD d = 65 mm, incl. esc. mat. 1ª cat., geotêxtil não tecido RT 07kN/m, V. Urbanas</t>
  </si>
  <si>
    <t>Dreno profundo com enchimento de areia, escavação em material 1ª categoria, inclusive transporte da areia, em vias Urbanas</t>
  </si>
  <si>
    <t>Dreno profundo com enchimento de brita e areia (1:1) escavação em material 1ª categoria, inclusive transporte da areia e da brita em Vias Urbanas</t>
  </si>
  <si>
    <t>Dreno profundo com enchimento de brita e areia (1:1) escavação em material 2ª categoria, inclusive transporte da areia e da brita em Vias Urbanas</t>
  </si>
  <si>
    <t>Dreno profundo com enchimento de brita, escavação em material 1ª categoria, inclusive transporte da brita em Vias Urbanas</t>
  </si>
  <si>
    <t>Dreno profundo com tubo poroso, D=0,20 m com enchim. de brita, escav. material 3ª categoria (DPR-01),  inclus. transporte brita e tubo,  Vias Urbanas</t>
  </si>
  <si>
    <t>Dreno profundo com tubo poroso, D=0,20m com enchim. de brita e areia, escav. material 2ª categoria, inclusi. transp. areia,brita e tubo Vias Urbanas</t>
  </si>
  <si>
    <t>Dreno profundo D=0,10m c/ enchim.brita, areia (1:1) escav. em mat. 3ª categoria, incl.geotêxtil não tecido RT 16kn/m, e transp. brita, areia V.Urbanas</t>
  </si>
  <si>
    <t>Dreno profundo D=0,10m c/ enchim.brita,areia (1:1) escav.mat. 1ª categoria, incl. geotêxtil não tecido RT16 kn/m e transp. areia,brita- Vias Urbanas</t>
  </si>
  <si>
    <t>Dreno profundo D=0,20m com enchimento de brita e areia, escavação em material 1ª categoria, inclusive transporte da brita e da areia, em Vias Urbanas</t>
  </si>
  <si>
    <t>Dreno profundo para corte em solo, com enchimento em brita revestido com geotêxtil não tecido RT-16, inclusive transporte da brita em Vias Urbanas</t>
  </si>
  <si>
    <t>Dreno profundo solo c/tubo PEAD perfur. D=100mm envolto geotêxtil não tecido RT16kn, preench.c/brita, inclus.transp.tubo exclus transp.brita V Urbanas</t>
  </si>
  <si>
    <t>Dreno sub-horizontal D = 50 mm em PVC inclus. escavação em alteração de rocha, geotêxtil não tecido RT-16 exclusive transp. em Vias Urbanas</t>
  </si>
  <si>
    <t>Dreno sub-horizontal D = 50 mm em PVC inclus.escavação em rocha sã, geotêxtil não tecido RT-16, exclusive transportes em Vias Urbanas</t>
  </si>
  <si>
    <t>Dreno sub-horizontal D=50 mm inclusive geotêxtil não tecido RT 16 kn/m, em PVC, exclusive transportes em Vias Urbanas</t>
  </si>
  <si>
    <t>Dreno sub-superficial rocha (h=0,55m) c/tubo PEAD perfur.d=100mm, env. geotêxtil RT-16, preenc.c/ brita, incl. transp. tubo, excl. transp brita-Vias Urb</t>
  </si>
  <si>
    <t>Dreno vertical D = 75 mm em PVC, inclusive geotêxtil não tecido RT-16, exclusive transportes, em Vias Urbanas</t>
  </si>
  <si>
    <t>Eletroduto de ferro galvanizado DN 4" , inclusive conexões, exclusive escavação e reaterro, fornecimento e assentamento, em Vias Urbanas</t>
  </si>
  <si>
    <t>Eletroduto tipo Kanaflex diâmetro 1 1/4", fornecimento e assentamento em Vias Urbanas</t>
  </si>
  <si>
    <t>Escada de madeira executada sobre terreno inclinado, com 80 cm de largura mínima em Vias Urbanas</t>
  </si>
  <si>
    <t>Escavação manual furos, valetas mat. 2ª cat. H= 0,00 a 1,50 m s/detonação (dim. reduz.), em Vias Urbanas</t>
  </si>
  <si>
    <t>Escavação mecânica de valas em material de 1ª categoria, 3,00 a 4,50 m, c/ esgotamento, carga do material, transp. material p/ bota-fora -Vias Urbanas</t>
  </si>
  <si>
    <t>Escavação mecânica de valas em 1ª categoria, profundidade de 4,50 a 6,00 m com esgotamento, transp. DMT=20km, descarga e espalhamento, em Vias Urbanas</t>
  </si>
  <si>
    <t>Escavação mecânica em material de 1ª cat. H= 0,00 a 1,50 m c/ esgotamento, em Vias Urbanas</t>
  </si>
  <si>
    <t>Escavação mecânica em material de 1ª cat. H= 1,50 a 3,00 m c/ esgotamento, em Vias Urbanas</t>
  </si>
  <si>
    <t>Escavação mecânica em material de 1º cat. H= 3,00 a 4,50 m c/ esgotamento, em Vias Urbanas</t>
  </si>
  <si>
    <t>Escavação mecânica em material de 2ª cat. H= 0,00 a 1,50 m c/ esgotamento, em Vias Urbanas</t>
  </si>
  <si>
    <t>Escavação mecânica em material de 2ª cat. H= 1,50 a 3,00 m c/ esgotamento, em Vias Urbanas</t>
  </si>
  <si>
    <t>Escavação mecânica em material de 2ª cat. H= 3,00 a 4,50 m c/ esgotamento, em Vias Urbanas</t>
  </si>
  <si>
    <t>Escavação mecânica em material de 2º cat. H= 3,00 a 4,50 m c/ esgotamento em Vias Urbanas</t>
  </si>
  <si>
    <t>Escoramento de cavas e valas, inclusive fornecimento e transporte das madeiras, em Vias Urbanas</t>
  </si>
  <si>
    <t>Forma especial de madeira para meio fio, inclusive fornecimento e transporte das madeiras em Vias Urbanas</t>
  </si>
  <si>
    <t>Forma especial de madeira para sarjeta (gabarito), inclusive fornecimento e transporte das madeiras, em Vias Urbanas</t>
  </si>
  <si>
    <t>Formas planas de madeira com 01 (um) reaproveitamento, inclusive fornecimento e transporte das madeiras, em Vias Urbanas</t>
  </si>
  <si>
    <t>Formas planas de madeira com 02 (dois) reaproveitamentos, inclusive fornecimento e transporte das madeiras, em Vias Urbanas</t>
  </si>
  <si>
    <t>Formas planas de madeira com 04 (quatro) reaproveitamentos, inclusive fornecimento e transporte das madeiras, em Vias Urbanas</t>
  </si>
  <si>
    <t>Formas planas de madeira sem reaproveitamento (forma perdida), inclusive fornecimento e transporte das madeiras em Vias Urbanas</t>
  </si>
  <si>
    <t>Gabião manta/colchão, p/ revest. canal em malha hex 6x8mm Zn-Al/PVC, e=2,8mm,h=0,23m, inclus.aquis./assentam. pedra mão, exclus. transp., Vias Urbanas</t>
  </si>
  <si>
    <t>Gabiões com caixas e sacos galvanizados, com geotêxtil não tecido RT 07 kN/m, em Vias Urbanas</t>
  </si>
  <si>
    <t>Geotêxtil não-tecido com resistência longitudinal a tração 10kN/m, fornecimento e aplicação em Vias Urbanas</t>
  </si>
  <si>
    <t>Meio fio de concreto pré-moldado (12 x 30 x 15) cm, inclusive caiação e transporte do meio fio em Vias Urbanas</t>
  </si>
  <si>
    <t>Meio fio de concreto pré-moldado (1,20 m x 0,12 m x 0,15 m x 0,30 m),exclusive transporte, em Vias Urbanas</t>
  </si>
  <si>
    <t>Meio fio de pedra (fornecimento e assentamento), inclusive caiação e transporte do meio fio em Vias Urbanas</t>
  </si>
  <si>
    <t>Montagem e desmontagem de escoramento tubular normal, em obras de arte na densidade de 5m de tubo por m³ de escoramento em Vias Urbanas</t>
  </si>
  <si>
    <t>Muro de testa em concreto para saída de dreno profundo em rocha, inclusive transporte do tubo em Vias Urbanas</t>
  </si>
  <si>
    <t>Pescoço de poço de visita H=0,30m, diâm. = 0,60 m, fornecimento, assentamento e transporte em Vias Urbanas</t>
  </si>
  <si>
    <t>Pintura interna ou externa sobre ferro, com tinta a base de resina de borracha clorada em Vias Urbanas</t>
  </si>
  <si>
    <t>Poço de visita (tubo D=0,40 m) H=1,50 m com tampão F.F.A.P., inclusive escavação e transporte do tampão, em Vias Urbanas</t>
  </si>
  <si>
    <t>Poço de visita (tubo D=0,60 m) H=1,70 m com tampão F.F.A.P., inclusive escavação e transporte do tampão, em Vias Urbanas</t>
  </si>
  <si>
    <t>Poço de visita (tubo D=0,80 m) H=1,90 m com tampão F.F.A.P., inclusive escavação e transporte do tampão, em Vias Urbanas</t>
  </si>
  <si>
    <t>Poço de visita (tubo D=1,00 m) H=2,10 m com tampão F.F.A.P., inclusive escavação e transporte do tampão, em Vias Urbanas</t>
  </si>
  <si>
    <t>Preparo manual de talude, compreendendo acerto, raspagem eventual de até 0,30 m de prof. e afastamento lateral, em Vias Urbanas</t>
  </si>
  <si>
    <t>Preparo manual de terreno, compreendendo acerto raspagem até 25 cm de profundidade e afastamento lateral do material excedente, em Vias Urbanas</t>
  </si>
  <si>
    <t>Religação de rede de água em PVC PBA CL 15 DN 100 mm, inclusive conexões, em Vias Urbanas</t>
  </si>
  <si>
    <t>Rip-rap c/ argamassa cimento areia 1:6, inclusive aquisição e transporte dos materiais, em Vias Urbanas</t>
  </si>
  <si>
    <t>Sarjeta de concreto (STC - 02) calha triangular em corte/aterro, inclusive caiação, em Vias Urbanas</t>
  </si>
  <si>
    <t>Sarjeta de concreto (STC - 04) calha triangular de bancada em corte, inclusive caiação, em Vias Urbanas</t>
  </si>
  <si>
    <t>Tapume de vedação e proteção, executado com chapas de compensado resinado com 6 mm de espessura, exclusive pintura, em Vias Urbanas</t>
  </si>
  <si>
    <t>Tela de proteção de segurança de PVC cor laranja com suporte para sinalização de obras em Vias Urbanas</t>
  </si>
  <si>
    <t>Transporte de materiais encosta abaixo, serviço manual, inclusive carga e descarga em Vias Urbanas</t>
  </si>
  <si>
    <t>Transporte de materiais encosta acima, serviço manual, inclusive carga e descarga em Vias Urbanas</t>
  </si>
  <si>
    <t>Transposição de segmento de sarjeta - TSS 01, inclusive transporte do tubo de concreto em Vias Urbanas</t>
  </si>
  <si>
    <t>Trincheira drenante cega (0,50 x 1,70) m, com utilização de geotêxtil não tecido Rt-16 kn/m, inclusive transporte da brita em Vias Urbanas</t>
  </si>
  <si>
    <t>Tubos para irrigação Linha fixa PN40, diâmetro 75 mm, fornecimento e assentamento em Vias Urbanas</t>
  </si>
  <si>
    <t>Aluguel de container p/ escritório c/ ar condicionado e banheiro, isolam.térmico e acústico, 2 luminárias, janela de vidro, tomada p/ comput. e telef.</t>
  </si>
  <si>
    <t>Aluguel de container p/ escritório com ar condicionado, isolamento term/acust., 2 luminárias, janela de vidro, tomadas computador e telefone</t>
  </si>
  <si>
    <t>Aluguel de container tipo cozinha com isolamento térmico e acústico, 2 luminárias, piso especial e janela</t>
  </si>
  <si>
    <t>Aluguel de container tipo refeitório simples, c/ 1 aparelho de ar condicionado, 2 luminárias e 2 janelas de vidro</t>
  </si>
  <si>
    <t>Aluguel de container tipo refeitório (2 unidades acopladas), c/ 2 aparelhos de ar condicionado, 4 lumináriase 4 janelas de vidro</t>
  </si>
  <si>
    <t>Aluguel de container tipo sanitário com 3 vasos sanitários, lavatório, mictório, 5 chuveiros, 2 venezianas e piso especial</t>
  </si>
  <si>
    <t>Barracão com sanitário, em chapa compensada 12 mm e pont. 8x8cm, piso cimentado e cobertura em telha de fibroc. 6mm, incl. ponto de luz e cx. inspeção</t>
  </si>
  <si>
    <t>Barracão em chapa compensada 12mm e pont. 8x8cm, piso cimentado e cobertura de telhas fibrocimento 6mm, incl. ponto de luz</t>
  </si>
  <si>
    <t>Cobertura nova de telhas onduladas de fibrocimento 6,0mm, inclusive cumeeiras e acessórios de fixação</t>
  </si>
  <si>
    <t>Estrutura de madeira lei para telhado de telha ondulada de fibroc. esp. 6mm, c/ pontaletes e caibros, incl. com cupinicida, excl. telhas</t>
  </si>
  <si>
    <t>Galpão em peças de madeira 8x8cm e contravent. de 5x7cm, cobertura de telhas de fibroc. de 6mm, incl. ponto e cabo de alimentação da máquina</t>
  </si>
  <si>
    <t>Rede de água c/ padrão de entrada d'água diâm. 3/4" conf. CESAN, incl. tubos e conexões p/ aliment., distrib., extravas. e limp., cons. o padrão a 25m</t>
  </si>
  <si>
    <t>Rede de esgoto, contendo fossa e filtro, incl. tubos e conexões de ligação entre caixas, considerando distância de 25m</t>
  </si>
  <si>
    <t>Rede de luz, incl. padrão entr. energia trifás. cabo ligação até barracões, quadro distrib., disj. e chave de força, cons. 20m entre padrão entr.e QDG</t>
  </si>
  <si>
    <t>Refeitório c/ paredes chapa de comp. 12mm e pont. 8x8cm, piso ciment. e cob. telhas fibroc. 6mm, incl. ponto de luz e cx. de insp. (1,21m²/func/turno)</t>
  </si>
  <si>
    <t>Tapume madeira compensada resinada e= 12mm h=2,20m, estr. c/ mad reflorest., incl montagem e pintura esmalte sintético</t>
  </si>
  <si>
    <t>Tapume Telha Metálica Ondulada 0,50mm Branca h=2,20m, incl. montagem estr. mad. 8"x8", incl. faixas pint. esmalte sintético c/ h=40cm (Reaproveitamento 2x)</t>
  </si>
  <si>
    <t>Administração Local (valor mensal a calcular de acordo com a obra)</t>
  </si>
  <si>
    <t>0,612XP + 0,637XR + 2,551</t>
  </si>
  <si>
    <t>0,612XP + 0,637XR</t>
  </si>
  <si>
    <t>0,607XP + 0,631XR</t>
  </si>
  <si>
    <t>0,990XP + 1,031XR</t>
  </si>
  <si>
    <t>0,921XP + 0,956XR + 7,087</t>
  </si>
  <si>
    <t>0,956XP + 1,275XR + 1,593</t>
  </si>
  <si>
    <t>0,790XP + 0,873XR + 1,386</t>
  </si>
  <si>
    <t>0,708XP + 0,797XR + 1,328</t>
  </si>
  <si>
    <t>0,612XP + 0,680XR + 1,275</t>
  </si>
  <si>
    <t>0,545XP + 0,577XR + 1,226</t>
  </si>
  <si>
    <t>0,213XP + 0,225XR + 8,158</t>
  </si>
  <si>
    <t>0,404XP + 0,478XR + 43,200</t>
  </si>
  <si>
    <t>Automóvel Utilitário - VW/ Kombi (flex)</t>
  </si>
  <si>
    <t>Bate-estaca (martelo 2.500 kg)</t>
  </si>
  <si>
    <t>Bomba de concreto BSF 1406 D (diesel) 60m3/h</t>
  </si>
  <si>
    <t>Compressor de ar XA 187/400 PCM, ATLAS ou equivalente</t>
  </si>
  <si>
    <t>Compressor de ar XA 360/763 pcm (ATLAS) ou equivalente</t>
  </si>
  <si>
    <t>Equipamento Vácuo SEWER JET e combinado de jato d'água à alta pressão ou equivalente</t>
  </si>
  <si>
    <t>Grupo gerador GEHM 200/187 kva (HEIMER) ou equivalente</t>
  </si>
  <si>
    <t>Martelete man. e mec. RH 658 110 pcm/24kg (ATLAS) ou equivalente</t>
  </si>
  <si>
    <t>Rolo AP vib. liso de aço CA-15 STD (DYNAPAC) ou equivalente</t>
  </si>
  <si>
    <t>Usina de asfalto UA-2 60/80 t/h - CBUQ (CIBER) ou equivalente</t>
  </si>
  <si>
    <t>97141</t>
  </si>
  <si>
    <t>97142</t>
  </si>
  <si>
    <t>97143</t>
  </si>
  <si>
    <t>97144</t>
  </si>
  <si>
    <t>97145</t>
  </si>
  <si>
    <t>97146</t>
  </si>
  <si>
    <t>97147</t>
  </si>
  <si>
    <t>97148</t>
  </si>
  <si>
    <t>97149</t>
  </si>
  <si>
    <t>97150</t>
  </si>
  <si>
    <t>97151</t>
  </si>
  <si>
    <t>29,63</t>
  </si>
  <si>
    <t>97152</t>
  </si>
  <si>
    <t>97153</t>
  </si>
  <si>
    <t>97154</t>
  </si>
  <si>
    <t>42,17</t>
  </si>
  <si>
    <t>97155</t>
  </si>
  <si>
    <t>46,42</t>
  </si>
  <si>
    <t>97156</t>
  </si>
  <si>
    <t>55,23</t>
  </si>
  <si>
    <t>97157</t>
  </si>
  <si>
    <t>4,04</t>
  </si>
  <si>
    <t>97158</t>
  </si>
  <si>
    <t>97159</t>
  </si>
  <si>
    <t>97160</t>
  </si>
  <si>
    <t>97161</t>
  </si>
  <si>
    <t>97162</t>
  </si>
  <si>
    <t>97163</t>
  </si>
  <si>
    <t>97164</t>
  </si>
  <si>
    <t>97165</t>
  </si>
  <si>
    <t>97166</t>
  </si>
  <si>
    <t>15,50</t>
  </si>
  <si>
    <t>97167</t>
  </si>
  <si>
    <t>97168</t>
  </si>
  <si>
    <t>97169</t>
  </si>
  <si>
    <t>23,18</t>
  </si>
  <si>
    <t>97170</t>
  </si>
  <si>
    <t>25,77</t>
  </si>
  <si>
    <t>97171</t>
  </si>
  <si>
    <t>97172</t>
  </si>
  <si>
    <t>97173</t>
  </si>
  <si>
    <t>97174</t>
  </si>
  <si>
    <t>97175</t>
  </si>
  <si>
    <t>97176</t>
  </si>
  <si>
    <t>36,30</t>
  </si>
  <si>
    <t>97177</t>
  </si>
  <si>
    <t>43,99</t>
  </si>
  <si>
    <t>97178</t>
  </si>
  <si>
    <t>51,65</t>
  </si>
  <si>
    <t>97179</t>
  </si>
  <si>
    <t>59,32</t>
  </si>
  <si>
    <t>97180</t>
  </si>
  <si>
    <t>97181</t>
  </si>
  <si>
    <t>77,30</t>
  </si>
  <si>
    <t>97182</t>
  </si>
  <si>
    <t>85,25</t>
  </si>
  <si>
    <t>97183</t>
  </si>
  <si>
    <t>97184</t>
  </si>
  <si>
    <t>97185</t>
  </si>
  <si>
    <t>97186</t>
  </si>
  <si>
    <t>97187</t>
  </si>
  <si>
    <t>97188</t>
  </si>
  <si>
    <t>97189</t>
  </si>
  <si>
    <t>48,21</t>
  </si>
  <si>
    <t>97190</t>
  </si>
  <si>
    <t>54,49</t>
  </si>
  <si>
    <t>97191</t>
  </si>
  <si>
    <t>62,84</t>
  </si>
  <si>
    <t>97192</t>
  </si>
  <si>
    <t>90694</t>
  </si>
  <si>
    <t>90695</t>
  </si>
  <si>
    <t>40,12</t>
  </si>
  <si>
    <t>90696</t>
  </si>
  <si>
    <t>90697</t>
  </si>
  <si>
    <t>102,07</t>
  </si>
  <si>
    <t>90698</t>
  </si>
  <si>
    <t>163,28</t>
  </si>
  <si>
    <t>90699</t>
  </si>
  <si>
    <t>201,86</t>
  </si>
  <si>
    <t>90700</t>
  </si>
  <si>
    <t>267,21</t>
  </si>
  <si>
    <t>90701</t>
  </si>
  <si>
    <t>90702</t>
  </si>
  <si>
    <t>90703</t>
  </si>
  <si>
    <t>93,48</t>
  </si>
  <si>
    <t>90704</t>
  </si>
  <si>
    <t>145,43</t>
  </si>
  <si>
    <t>90705</t>
  </si>
  <si>
    <t>212,33</t>
  </si>
  <si>
    <t>90706</t>
  </si>
  <si>
    <t>258,55</t>
  </si>
  <si>
    <t>90708</t>
  </si>
  <si>
    <t>413,74</t>
  </si>
  <si>
    <t>90709</t>
  </si>
  <si>
    <t>21,68</t>
  </si>
  <si>
    <t>90710</t>
  </si>
  <si>
    <t>42,05</t>
  </si>
  <si>
    <t>90711</t>
  </si>
  <si>
    <t>63,34</t>
  </si>
  <si>
    <t>90712</t>
  </si>
  <si>
    <t>103,99</t>
  </si>
  <si>
    <t>90713</t>
  </si>
  <si>
    <t>165,20</t>
  </si>
  <si>
    <t>90714</t>
  </si>
  <si>
    <t>203,78</t>
  </si>
  <si>
    <t>90715</t>
  </si>
  <si>
    <t>271,03</t>
  </si>
  <si>
    <t>90716</t>
  </si>
  <si>
    <t>40,27</t>
  </si>
  <si>
    <t>90717</t>
  </si>
  <si>
    <t>59,24</t>
  </si>
  <si>
    <t>90718</t>
  </si>
  <si>
    <t>95,39</t>
  </si>
  <si>
    <t>90719</t>
  </si>
  <si>
    <t>147,34</t>
  </si>
  <si>
    <t>90720</t>
  </si>
  <si>
    <t>214,24</t>
  </si>
  <si>
    <t>90721</t>
  </si>
  <si>
    <t>262,38</t>
  </si>
  <si>
    <t>90723</t>
  </si>
  <si>
    <t>416,02</t>
  </si>
  <si>
    <t>90724</t>
  </si>
  <si>
    <t>21,71</t>
  </si>
  <si>
    <t>90725</t>
  </si>
  <si>
    <t>90726</t>
  </si>
  <si>
    <t>90727</t>
  </si>
  <si>
    <t>36,76</t>
  </si>
  <si>
    <t>90728</t>
  </si>
  <si>
    <t>90729</t>
  </si>
  <si>
    <t>90730</t>
  </si>
  <si>
    <t>90731</t>
  </si>
  <si>
    <t>56,84</t>
  </si>
  <si>
    <t>90732</t>
  </si>
  <si>
    <t>71,89</t>
  </si>
  <si>
    <t>90733</t>
  </si>
  <si>
    <t>90734</t>
  </si>
  <si>
    <t>90735</t>
  </si>
  <si>
    <t>90736</t>
  </si>
  <si>
    <t>90737</t>
  </si>
  <si>
    <t>90738</t>
  </si>
  <si>
    <t>90739</t>
  </si>
  <si>
    <t>90740</t>
  </si>
  <si>
    <t>90741</t>
  </si>
  <si>
    <t>90742</t>
  </si>
  <si>
    <t>90743</t>
  </si>
  <si>
    <t>90744</t>
  </si>
  <si>
    <t>90745</t>
  </si>
  <si>
    <t>90746</t>
  </si>
  <si>
    <t>90747</t>
  </si>
  <si>
    <t>90748</t>
  </si>
  <si>
    <t>90749</t>
  </si>
  <si>
    <t>90750</t>
  </si>
  <si>
    <t>90751</t>
  </si>
  <si>
    <t>5,95</t>
  </si>
  <si>
    <t>90752</t>
  </si>
  <si>
    <t>90753</t>
  </si>
  <si>
    <t>90754</t>
  </si>
  <si>
    <t>15,06</t>
  </si>
  <si>
    <t>90755</t>
  </si>
  <si>
    <t>90756</t>
  </si>
  <si>
    <t>7,84</t>
  </si>
  <si>
    <t>90757</t>
  </si>
  <si>
    <t>90758</t>
  </si>
  <si>
    <t>90759</t>
  </si>
  <si>
    <t>90760</t>
  </si>
  <si>
    <t>19,91</t>
  </si>
  <si>
    <t>90761</t>
  </si>
  <si>
    <t>90762</t>
  </si>
  <si>
    <t>94869</t>
  </si>
  <si>
    <t>71,07</t>
  </si>
  <si>
    <t>94870</t>
  </si>
  <si>
    <t>94871</t>
  </si>
  <si>
    <t>105,10</t>
  </si>
  <si>
    <t>94872</t>
  </si>
  <si>
    <t>94875</t>
  </si>
  <si>
    <t>614,03</t>
  </si>
  <si>
    <t>94876</t>
  </si>
  <si>
    <t>94878</t>
  </si>
  <si>
    <t>94879</t>
  </si>
  <si>
    <t>930,09</t>
  </si>
  <si>
    <t>94880</t>
  </si>
  <si>
    <t>94881</t>
  </si>
  <si>
    <t>1.323,66</t>
  </si>
  <si>
    <t>94882</t>
  </si>
  <si>
    <t>30,96</t>
  </si>
  <si>
    <t>94884</t>
  </si>
  <si>
    <t>94885</t>
  </si>
  <si>
    <t>71,30</t>
  </si>
  <si>
    <t>94886</t>
  </si>
  <si>
    <t>94887</t>
  </si>
  <si>
    <t>105,48</t>
  </si>
  <si>
    <t>94888</t>
  </si>
  <si>
    <t>94891</t>
  </si>
  <si>
    <t>616,95</t>
  </si>
  <si>
    <t>94892</t>
  </si>
  <si>
    <t>21,08</t>
  </si>
  <si>
    <t>94894</t>
  </si>
  <si>
    <t>94895</t>
  </si>
  <si>
    <t>933,57</t>
  </si>
  <si>
    <t>94896</t>
  </si>
  <si>
    <t>94897</t>
  </si>
  <si>
    <t>1.327,38</t>
  </si>
  <si>
    <t>94898</t>
  </si>
  <si>
    <t>94900</t>
  </si>
  <si>
    <t>97121</t>
  </si>
  <si>
    <t>97122</t>
  </si>
  <si>
    <t>97123</t>
  </si>
  <si>
    <t>97124</t>
  </si>
  <si>
    <t>97125</t>
  </si>
  <si>
    <t>97126</t>
  </si>
  <si>
    <t>92833</t>
  </si>
  <si>
    <t>92,43</t>
  </si>
  <si>
    <t>92834</t>
  </si>
  <si>
    <t>92835</t>
  </si>
  <si>
    <t>121,63</t>
  </si>
  <si>
    <t>92836</t>
  </si>
  <si>
    <t>92837</t>
  </si>
  <si>
    <t>92838</t>
  </si>
  <si>
    <t>92839</t>
  </si>
  <si>
    <t>200,65</t>
  </si>
  <si>
    <t>92840</t>
  </si>
  <si>
    <t>92841</t>
  </si>
  <si>
    <t>227,37</t>
  </si>
  <si>
    <t>92842</t>
  </si>
  <si>
    <t>92844</t>
  </si>
  <si>
    <t>15,29</t>
  </si>
  <si>
    <t>92846</t>
  </si>
  <si>
    <t>16,97</t>
  </si>
  <si>
    <t>92847</t>
  </si>
  <si>
    <t>395,57</t>
  </si>
  <si>
    <t>92848</t>
  </si>
  <si>
    <t>18,81</t>
  </si>
  <si>
    <t>92849</t>
  </si>
  <si>
    <t>98,21</t>
  </si>
  <si>
    <t>92850</t>
  </si>
  <si>
    <t>92851</t>
  </si>
  <si>
    <t>128,85</t>
  </si>
  <si>
    <t>92852</t>
  </si>
  <si>
    <t>92853</t>
  </si>
  <si>
    <t>162,07</t>
  </si>
  <si>
    <t>92854</t>
  </si>
  <si>
    <t>92855</t>
  </si>
  <si>
    <t>211,14</t>
  </si>
  <si>
    <t>92856</t>
  </si>
  <si>
    <t>92857</t>
  </si>
  <si>
    <t>239,38</t>
  </si>
  <si>
    <t>92858</t>
  </si>
  <si>
    <t>92860</t>
  </si>
  <si>
    <t>28,93</t>
  </si>
  <si>
    <t>92862</t>
  </si>
  <si>
    <t>92863</t>
  </si>
  <si>
    <t>92864</t>
  </si>
  <si>
    <t>92210</t>
  </si>
  <si>
    <t>85,58</t>
  </si>
  <si>
    <t>92211</t>
  </si>
  <si>
    <t>109,09</t>
  </si>
  <si>
    <t>92212</t>
  </si>
  <si>
    <t>138,15</t>
  </si>
  <si>
    <t>92213</t>
  </si>
  <si>
    <t>180,57</t>
  </si>
  <si>
    <t>92214</t>
  </si>
  <si>
    <t>205,84</t>
  </si>
  <si>
    <t>92215</t>
  </si>
  <si>
    <t>247,11</t>
  </si>
  <si>
    <t>92216</t>
  </si>
  <si>
    <t>276,43</t>
  </si>
  <si>
    <t>92219</t>
  </si>
  <si>
    <t>92220</t>
  </si>
  <si>
    <t>118,01</t>
  </si>
  <si>
    <t>92221</t>
  </si>
  <si>
    <t>148,64</t>
  </si>
  <si>
    <t>92222</t>
  </si>
  <si>
    <t>92223</t>
  </si>
  <si>
    <t>219,48</t>
  </si>
  <si>
    <t>92224</t>
  </si>
  <si>
    <t>262,24</t>
  </si>
  <si>
    <t>92226</t>
  </si>
  <si>
    <t>293,34</t>
  </si>
  <si>
    <t>92808</t>
  </si>
  <si>
    <t>29,11</t>
  </si>
  <si>
    <t>92809</t>
  </si>
  <si>
    <t>92810</t>
  </si>
  <si>
    <t>45,26</t>
  </si>
  <si>
    <t>92811</t>
  </si>
  <si>
    <t>53,69</t>
  </si>
  <si>
    <t>92812</t>
  </si>
  <si>
    <t>62,02</t>
  </si>
  <si>
    <t>92813</t>
  </si>
  <si>
    <t>92814</t>
  </si>
  <si>
    <t>81,14</t>
  </si>
  <si>
    <t>92815</t>
  </si>
  <si>
    <t>91,91</t>
  </si>
  <si>
    <t>92816</t>
  </si>
  <si>
    <t>376,53</t>
  </si>
  <si>
    <t>92817</t>
  </si>
  <si>
    <t>115,03</t>
  </si>
  <si>
    <t>92818</t>
  </si>
  <si>
    <t>543,79</t>
  </si>
  <si>
    <t>92819</t>
  </si>
  <si>
    <t>154,82</t>
  </si>
  <si>
    <t>92820</t>
  </si>
  <si>
    <t>92821</t>
  </si>
  <si>
    <t>44,47</t>
  </si>
  <si>
    <t>92822</t>
  </si>
  <si>
    <t>54,18</t>
  </si>
  <si>
    <t>92824</t>
  </si>
  <si>
    <t>64,18</t>
  </si>
  <si>
    <t>92825</t>
  </si>
  <si>
    <t>74,17</t>
  </si>
  <si>
    <t>92826</t>
  </si>
  <si>
    <t>85,05</t>
  </si>
  <si>
    <t>92827</t>
  </si>
  <si>
    <t>96,27</t>
  </si>
  <si>
    <t>92828</t>
  </si>
  <si>
    <t>108,82</t>
  </si>
  <si>
    <t>92829</t>
  </si>
  <si>
    <t>396,50</t>
  </si>
  <si>
    <t>92830</t>
  </si>
  <si>
    <t>135,00</t>
  </si>
  <si>
    <t>92831</t>
  </si>
  <si>
    <t>568,43</t>
  </si>
  <si>
    <t>92832</t>
  </si>
  <si>
    <t>179,46</t>
  </si>
  <si>
    <t>95565</t>
  </si>
  <si>
    <t>74,86</t>
  </si>
  <si>
    <t>95566</t>
  </si>
  <si>
    <t>80,51</t>
  </si>
  <si>
    <t>95567</t>
  </si>
  <si>
    <t>59,42</t>
  </si>
  <si>
    <t>95568</t>
  </si>
  <si>
    <t>95569</t>
  </si>
  <si>
    <t>103,31</t>
  </si>
  <si>
    <t>95570</t>
  </si>
  <si>
    <t>65,07</t>
  </si>
  <si>
    <t>95571</t>
  </si>
  <si>
    <t>84,53</t>
  </si>
  <si>
    <t>95572</t>
  </si>
  <si>
    <t>112,23</t>
  </si>
  <si>
    <t>73606</t>
  </si>
  <si>
    <t>117,21</t>
  </si>
  <si>
    <t>73607</t>
  </si>
  <si>
    <t>78,14</t>
  </si>
  <si>
    <t>83623</t>
  </si>
  <si>
    <t>201,33</t>
  </si>
  <si>
    <t>83624</t>
  </si>
  <si>
    <t>141,87</t>
  </si>
  <si>
    <t>83626</t>
  </si>
  <si>
    <t>112,14</t>
  </si>
  <si>
    <t>83627</t>
  </si>
  <si>
    <t>398,03</t>
  </si>
  <si>
    <t>83724</t>
  </si>
  <si>
    <t>83725</t>
  </si>
  <si>
    <t>83726</t>
  </si>
  <si>
    <t>97127</t>
  </si>
  <si>
    <t>97128</t>
  </si>
  <si>
    <t>97129</t>
  </si>
  <si>
    <t>10,35</t>
  </si>
  <si>
    <t>97130</t>
  </si>
  <si>
    <t>97131</t>
  </si>
  <si>
    <t>97132</t>
  </si>
  <si>
    <t>97133</t>
  </si>
  <si>
    <t>20,02</t>
  </si>
  <si>
    <t>97134</t>
  </si>
  <si>
    <t>97135</t>
  </si>
  <si>
    <t>97136</t>
  </si>
  <si>
    <t>97137</t>
  </si>
  <si>
    <t>97138</t>
  </si>
  <si>
    <t>97139</t>
  </si>
  <si>
    <t>97140</t>
  </si>
  <si>
    <t>83520</t>
  </si>
  <si>
    <t>108,47</t>
  </si>
  <si>
    <t>83531</t>
  </si>
  <si>
    <t>267,23</t>
  </si>
  <si>
    <t>83535</t>
  </si>
  <si>
    <t>221,90</t>
  </si>
  <si>
    <t>88,53</t>
  </si>
  <si>
    <t>110,68</t>
  </si>
  <si>
    <t>453,98</t>
  </si>
  <si>
    <t>529,64</t>
  </si>
  <si>
    <t>643,14</t>
  </si>
  <si>
    <t>718,80</t>
  </si>
  <si>
    <t>756,64</t>
  </si>
  <si>
    <t>832,30</t>
  </si>
  <si>
    <t>870,13</t>
  </si>
  <si>
    <t>945,80</t>
  </si>
  <si>
    <t>1.021,46</t>
  </si>
  <si>
    <t>1.142,62</t>
  </si>
  <si>
    <t>1.156,66</t>
  </si>
  <si>
    <t>1.305,85</t>
  </si>
  <si>
    <t>166,44</t>
  </si>
  <si>
    <t>215,62</t>
  </si>
  <si>
    <t>253,45</t>
  </si>
  <si>
    <t>276,16</t>
  </si>
  <si>
    <t>302,65</t>
  </si>
  <si>
    <t>332,90</t>
  </si>
  <si>
    <t>359,39</t>
  </si>
  <si>
    <t>378,32</t>
  </si>
  <si>
    <t>431,27</t>
  </si>
  <si>
    <t>92235</t>
  </si>
  <si>
    <t>60,40</t>
  </si>
  <si>
    <t>93206</t>
  </si>
  <si>
    <t>748,00</t>
  </si>
  <si>
    <t>93207</t>
  </si>
  <si>
    <t>593,22</t>
  </si>
  <si>
    <t>93208</t>
  </si>
  <si>
    <t>457,56</t>
  </si>
  <si>
    <t>93209</t>
  </si>
  <si>
    <t>609,68</t>
  </si>
  <si>
    <t>93210</t>
  </si>
  <si>
    <t>347,78</t>
  </si>
  <si>
    <t>93211</t>
  </si>
  <si>
    <t>371,54</t>
  </si>
  <si>
    <t>93212</t>
  </si>
  <si>
    <t>566,02</t>
  </si>
  <si>
    <t>93213</t>
  </si>
  <si>
    <t>673,19</t>
  </si>
  <si>
    <t>93214</t>
  </si>
  <si>
    <t>3.210,62</t>
  </si>
  <si>
    <t>93243</t>
  </si>
  <si>
    <t>4.865,72</t>
  </si>
  <si>
    <t>93582</t>
  </si>
  <si>
    <t>93583</t>
  </si>
  <si>
    <t>276,53</t>
  </si>
  <si>
    <t>93584</t>
  </si>
  <si>
    <t>428,66</t>
  </si>
  <si>
    <t>93585</t>
  </si>
  <si>
    <t>570,94</t>
  </si>
  <si>
    <t>340,61</t>
  </si>
  <si>
    <t>5631</t>
  </si>
  <si>
    <t>127,78</t>
  </si>
  <si>
    <t>5678</t>
  </si>
  <si>
    <t>97,96</t>
  </si>
  <si>
    <t>5680</t>
  </si>
  <si>
    <t>91,30</t>
  </si>
  <si>
    <t>5684</t>
  </si>
  <si>
    <t>87,90</t>
  </si>
  <si>
    <t>5689</t>
  </si>
  <si>
    <t>5795</t>
  </si>
  <si>
    <t>5811</t>
  </si>
  <si>
    <t>156,00</t>
  </si>
  <si>
    <t>5823</t>
  </si>
  <si>
    <t>173,62</t>
  </si>
  <si>
    <t>5824</t>
  </si>
  <si>
    <t>5835</t>
  </si>
  <si>
    <t>195,42</t>
  </si>
  <si>
    <t>5839</t>
  </si>
  <si>
    <t>5843</t>
  </si>
  <si>
    <t>96,47</t>
  </si>
  <si>
    <t>5847</t>
  </si>
  <si>
    <t>164,41</t>
  </si>
  <si>
    <t>5851</t>
  </si>
  <si>
    <t>155,93</t>
  </si>
  <si>
    <t>5855</t>
  </si>
  <si>
    <t>394,26</t>
  </si>
  <si>
    <t>5863</t>
  </si>
  <si>
    <t>5867</t>
  </si>
  <si>
    <t>85,30</t>
  </si>
  <si>
    <t>5875</t>
  </si>
  <si>
    <t>90,61</t>
  </si>
  <si>
    <t>5879</t>
  </si>
  <si>
    <t>71,28</t>
  </si>
  <si>
    <t>5882</t>
  </si>
  <si>
    <t>5890</t>
  </si>
  <si>
    <t>5894</t>
  </si>
  <si>
    <t>124,55</t>
  </si>
  <si>
    <t>5901</t>
  </si>
  <si>
    <t>156,61</t>
  </si>
  <si>
    <t>5909</t>
  </si>
  <si>
    <t>5921</t>
  </si>
  <si>
    <t>5928</t>
  </si>
  <si>
    <t>133,85</t>
  </si>
  <si>
    <t>5932</t>
  </si>
  <si>
    <t>152,60</t>
  </si>
  <si>
    <t>5940</t>
  </si>
  <si>
    <t>131,18</t>
  </si>
  <si>
    <t>5944</t>
  </si>
  <si>
    <t>181,36</t>
  </si>
  <si>
    <t>5953</t>
  </si>
  <si>
    <t>6259</t>
  </si>
  <si>
    <t>130,88</t>
  </si>
  <si>
    <t>6879</t>
  </si>
  <si>
    <t>119,35</t>
  </si>
  <si>
    <t>7030</t>
  </si>
  <si>
    <t>7042</t>
  </si>
  <si>
    <t>7049</t>
  </si>
  <si>
    <t>120,03</t>
  </si>
  <si>
    <t>67826</t>
  </si>
  <si>
    <t>134,68</t>
  </si>
  <si>
    <t>73417</t>
  </si>
  <si>
    <t>73436</t>
  </si>
  <si>
    <t>131,21</t>
  </si>
  <si>
    <t>73467</t>
  </si>
  <si>
    <t>128,19</t>
  </si>
  <si>
    <t>73536</t>
  </si>
  <si>
    <t>83362</t>
  </si>
  <si>
    <t>160,77</t>
  </si>
  <si>
    <t>83765</t>
  </si>
  <si>
    <t>60,76</t>
  </si>
  <si>
    <t>87445</t>
  </si>
  <si>
    <t>88386</t>
  </si>
  <si>
    <t>88393</t>
  </si>
  <si>
    <t>88399</t>
  </si>
  <si>
    <t>88418</t>
  </si>
  <si>
    <t>88433</t>
  </si>
  <si>
    <t>88830</t>
  </si>
  <si>
    <t>88843</t>
  </si>
  <si>
    <t>132,07</t>
  </si>
  <si>
    <t>88907</t>
  </si>
  <si>
    <t>153,30</t>
  </si>
  <si>
    <t>89021</t>
  </si>
  <si>
    <t>89028</t>
  </si>
  <si>
    <t>89032</t>
  </si>
  <si>
    <t>118,57</t>
  </si>
  <si>
    <t>89035</t>
  </si>
  <si>
    <t>74,93</t>
  </si>
  <si>
    <t>89225</t>
  </si>
  <si>
    <t>89234</t>
  </si>
  <si>
    <t>89242</t>
  </si>
  <si>
    <t>694,54</t>
  </si>
  <si>
    <t>89250</t>
  </si>
  <si>
    <t>581,73</t>
  </si>
  <si>
    <t>89257</t>
  </si>
  <si>
    <t>170,59</t>
  </si>
  <si>
    <t>89272</t>
  </si>
  <si>
    <t>157,01</t>
  </si>
  <si>
    <t>89278</t>
  </si>
  <si>
    <t>89843</t>
  </si>
  <si>
    <t>137,97</t>
  </si>
  <si>
    <t>89876</t>
  </si>
  <si>
    <t>202,23</t>
  </si>
  <si>
    <t>89883</t>
  </si>
  <si>
    <t>223,80</t>
  </si>
  <si>
    <t>90586</t>
  </si>
  <si>
    <t>90625</t>
  </si>
  <si>
    <t>90631</t>
  </si>
  <si>
    <t>84,49</t>
  </si>
  <si>
    <t>90637</t>
  </si>
  <si>
    <t>90643</t>
  </si>
  <si>
    <t>90650</t>
  </si>
  <si>
    <t>90656</t>
  </si>
  <si>
    <t>90662</t>
  </si>
  <si>
    <t>90668</t>
  </si>
  <si>
    <t>90674</t>
  </si>
  <si>
    <t>390,70</t>
  </si>
  <si>
    <t>90680</t>
  </si>
  <si>
    <t>90686</t>
  </si>
  <si>
    <t>117,90</t>
  </si>
  <si>
    <t>90692</t>
  </si>
  <si>
    <t>75,46</t>
  </si>
  <si>
    <t>90964</t>
  </si>
  <si>
    <t>90972</t>
  </si>
  <si>
    <t>90979</t>
  </si>
  <si>
    <t>90991</t>
  </si>
  <si>
    <t>124,85</t>
  </si>
  <si>
    <t>90999</t>
  </si>
  <si>
    <t>91031</t>
  </si>
  <si>
    <t>153,42</t>
  </si>
  <si>
    <t>91277</t>
  </si>
  <si>
    <t>91283</t>
  </si>
  <si>
    <t>91386</t>
  </si>
  <si>
    <t>160,22</t>
  </si>
  <si>
    <t>91533</t>
  </si>
  <si>
    <t>25,61</t>
  </si>
  <si>
    <t>91634</t>
  </si>
  <si>
    <t>118,98</t>
  </si>
  <si>
    <t>91645</t>
  </si>
  <si>
    <t>242,87</t>
  </si>
  <si>
    <t>91692</t>
  </si>
  <si>
    <t>92043</t>
  </si>
  <si>
    <t>92106</t>
  </si>
  <si>
    <t>160,46</t>
  </si>
  <si>
    <t>92112</t>
  </si>
  <si>
    <t>92118</t>
  </si>
  <si>
    <t>92138</t>
  </si>
  <si>
    <t>92145</t>
  </si>
  <si>
    <t>84,16</t>
  </si>
  <si>
    <t>92242</t>
  </si>
  <si>
    <t>212,30</t>
  </si>
  <si>
    <t>92716</t>
  </si>
  <si>
    <t>92960</t>
  </si>
  <si>
    <t>92966</t>
  </si>
  <si>
    <t>18,18</t>
  </si>
  <si>
    <t>93224</t>
  </si>
  <si>
    <t>565,83</t>
  </si>
  <si>
    <t>93233</t>
  </si>
  <si>
    <t>93272</t>
  </si>
  <si>
    <t>84,34</t>
  </si>
  <si>
    <t>93281</t>
  </si>
  <si>
    <t>93287</t>
  </si>
  <si>
    <t>310,39</t>
  </si>
  <si>
    <t>93402</t>
  </si>
  <si>
    <t>131,69</t>
  </si>
  <si>
    <t>93408</t>
  </si>
  <si>
    <t>93415</t>
  </si>
  <si>
    <t>93421</t>
  </si>
  <si>
    <t>93427</t>
  </si>
  <si>
    <t>93433</t>
  </si>
  <si>
    <t>1.853,03</t>
  </si>
  <si>
    <t>93439</t>
  </si>
  <si>
    <t>107,91</t>
  </si>
  <si>
    <t>95121</t>
  </si>
  <si>
    <t>206,31</t>
  </si>
  <si>
    <t>95127</t>
  </si>
  <si>
    <t>122,84</t>
  </si>
  <si>
    <t>95133</t>
  </si>
  <si>
    <t>97,71</t>
  </si>
  <si>
    <t>95139</t>
  </si>
  <si>
    <t>95212</t>
  </si>
  <si>
    <t>90,95</t>
  </si>
  <si>
    <t>95218</t>
  </si>
  <si>
    <t>22,64</t>
  </si>
  <si>
    <t>95258</t>
  </si>
  <si>
    <t>95264</t>
  </si>
  <si>
    <t>95270</t>
  </si>
  <si>
    <t>95276</t>
  </si>
  <si>
    <t>95282</t>
  </si>
  <si>
    <t>95620</t>
  </si>
  <si>
    <t>95631</t>
  </si>
  <si>
    <t>123,48</t>
  </si>
  <si>
    <t>95702</t>
  </si>
  <si>
    <t>31,72</t>
  </si>
  <si>
    <t>95708</t>
  </si>
  <si>
    <t>96,89</t>
  </si>
  <si>
    <t>95714</t>
  </si>
  <si>
    <t>156,50</t>
  </si>
  <si>
    <t>95720</t>
  </si>
  <si>
    <t>154,17</t>
  </si>
  <si>
    <t>95872</t>
  </si>
  <si>
    <t>96013</t>
  </si>
  <si>
    <t>100,81</t>
  </si>
  <si>
    <t>96020</t>
  </si>
  <si>
    <t>96028</t>
  </si>
  <si>
    <t>79,02</t>
  </si>
  <si>
    <t>96035</t>
  </si>
  <si>
    <t>166,85</t>
  </si>
  <si>
    <t>96157</t>
  </si>
  <si>
    <t>79,27</t>
  </si>
  <si>
    <t>96158</t>
  </si>
  <si>
    <t>96245</t>
  </si>
  <si>
    <t>72,02</t>
  </si>
  <si>
    <t>96303</t>
  </si>
  <si>
    <t>152,05</t>
  </si>
  <si>
    <t>96309</t>
  </si>
  <si>
    <t>96463</t>
  </si>
  <si>
    <t>121,90</t>
  </si>
  <si>
    <t>5632</t>
  </si>
  <si>
    <t>5679</t>
  </si>
  <si>
    <t>41,13</t>
  </si>
  <si>
    <t>5681</t>
  </si>
  <si>
    <t>39,35</t>
  </si>
  <si>
    <t>5685</t>
  </si>
  <si>
    <t>5690</t>
  </si>
  <si>
    <t>5806</t>
  </si>
  <si>
    <t>5826</t>
  </si>
  <si>
    <t>30,55</t>
  </si>
  <si>
    <t>5829</t>
  </si>
  <si>
    <t>122,92</t>
  </si>
  <si>
    <t>5837</t>
  </si>
  <si>
    <t>5841</t>
  </si>
  <si>
    <t>5845</t>
  </si>
  <si>
    <t>5849</t>
  </si>
  <si>
    <t>5853</t>
  </si>
  <si>
    <t>5857</t>
  </si>
  <si>
    <t>119,37</t>
  </si>
  <si>
    <t>5865</t>
  </si>
  <si>
    <t>5869</t>
  </si>
  <si>
    <t>40,36</t>
  </si>
  <si>
    <t>5877</t>
  </si>
  <si>
    <t>5881</t>
  </si>
  <si>
    <t>42,53</t>
  </si>
  <si>
    <t>5884</t>
  </si>
  <si>
    <t>5892</t>
  </si>
  <si>
    <t>31,78</t>
  </si>
  <si>
    <t>5896</t>
  </si>
  <si>
    <t>5903</t>
  </si>
  <si>
    <t>5911</t>
  </si>
  <si>
    <t>5923</t>
  </si>
  <si>
    <t>5930</t>
  </si>
  <si>
    <t>35,19</t>
  </si>
  <si>
    <t>5934</t>
  </si>
  <si>
    <t>5942</t>
  </si>
  <si>
    <t>49,09</t>
  </si>
  <si>
    <t>5946</t>
  </si>
  <si>
    <t>5952</t>
  </si>
  <si>
    <t>5954</t>
  </si>
  <si>
    <t>5961</t>
  </si>
  <si>
    <t>6260</t>
  </si>
  <si>
    <t>32,85</t>
  </si>
  <si>
    <t>6880</t>
  </si>
  <si>
    <t>45,62</t>
  </si>
  <si>
    <t>7031</t>
  </si>
  <si>
    <t>7043</t>
  </si>
  <si>
    <t>7050</t>
  </si>
  <si>
    <t>42,84</t>
  </si>
  <si>
    <t>67827</t>
  </si>
  <si>
    <t>73395</t>
  </si>
  <si>
    <t>83766</t>
  </si>
  <si>
    <t>26,40</t>
  </si>
  <si>
    <t>84013</t>
  </si>
  <si>
    <t>50,60</t>
  </si>
  <si>
    <t>87446</t>
  </si>
  <si>
    <t>88392</t>
  </si>
  <si>
    <t>88398</t>
  </si>
  <si>
    <t>88404</t>
  </si>
  <si>
    <t>88430</t>
  </si>
  <si>
    <t>88438</t>
  </si>
  <si>
    <t>88831</t>
  </si>
  <si>
    <t>88844</t>
  </si>
  <si>
    <t>88908</t>
  </si>
  <si>
    <t>89022</t>
  </si>
  <si>
    <t>89027</t>
  </si>
  <si>
    <t>89031</t>
  </si>
  <si>
    <t>45,71</t>
  </si>
  <si>
    <t>89036</t>
  </si>
  <si>
    <t>30,87</t>
  </si>
  <si>
    <t>89218</t>
  </si>
  <si>
    <t>54,21</t>
  </si>
  <si>
    <t>89226</t>
  </si>
  <si>
    <t>89235</t>
  </si>
  <si>
    <t>100,48</t>
  </si>
  <si>
    <t>89243</t>
  </si>
  <si>
    <t>203,32</t>
  </si>
  <si>
    <t>89251</t>
  </si>
  <si>
    <t>179,75</t>
  </si>
  <si>
    <t>89258</t>
  </si>
  <si>
    <t>70,22</t>
  </si>
  <si>
    <t>89273</t>
  </si>
  <si>
    <t>61,56</t>
  </si>
  <si>
    <t>89279</t>
  </si>
  <si>
    <t>89877</t>
  </si>
  <si>
    <t>89884</t>
  </si>
  <si>
    <t>90587</t>
  </si>
  <si>
    <t>90626</t>
  </si>
  <si>
    <t>90632</t>
  </si>
  <si>
    <t>49,03</t>
  </si>
  <si>
    <t>90638</t>
  </si>
  <si>
    <t>90644</t>
  </si>
  <si>
    <t>90651</t>
  </si>
  <si>
    <t>90657</t>
  </si>
  <si>
    <t>90663</t>
  </si>
  <si>
    <t>90669</t>
  </si>
  <si>
    <t>90675</t>
  </si>
  <si>
    <t>90681</t>
  </si>
  <si>
    <t>89,94</t>
  </si>
  <si>
    <t>90687</t>
  </si>
  <si>
    <t>53,54</t>
  </si>
  <si>
    <t>90693</t>
  </si>
  <si>
    <t>38,80</t>
  </si>
  <si>
    <t>90965</t>
  </si>
  <si>
    <t>90973</t>
  </si>
  <si>
    <t>90982</t>
  </si>
  <si>
    <t>91001</t>
  </si>
  <si>
    <t>91032</t>
  </si>
  <si>
    <t>91278</t>
  </si>
  <si>
    <t>91285</t>
  </si>
  <si>
    <t>91387</t>
  </si>
  <si>
    <t>37,48</t>
  </si>
  <si>
    <t>91395</t>
  </si>
  <si>
    <t>91486</t>
  </si>
  <si>
    <t>37,40</t>
  </si>
  <si>
    <t>91534</t>
  </si>
  <si>
    <t>22,48</t>
  </si>
  <si>
    <t>91635</t>
  </si>
  <si>
    <t>34,23</t>
  </si>
  <si>
    <t>91646</t>
  </si>
  <si>
    <t>91693</t>
  </si>
  <si>
    <t>92044</t>
  </si>
  <si>
    <t>92107</t>
  </si>
  <si>
    <t>37,97</t>
  </si>
  <si>
    <t>92113</t>
  </si>
  <si>
    <t>92119</t>
  </si>
  <si>
    <t>92139</t>
  </si>
  <si>
    <t>29,09</t>
  </si>
  <si>
    <t>92146</t>
  </si>
  <si>
    <t>92243</t>
  </si>
  <si>
    <t>41,50</t>
  </si>
  <si>
    <t>92717</t>
  </si>
  <si>
    <t>92961</t>
  </si>
  <si>
    <t>92967</t>
  </si>
  <si>
    <t>93225</t>
  </si>
  <si>
    <t>93234</t>
  </si>
  <si>
    <t>93244</t>
  </si>
  <si>
    <t>37,39</t>
  </si>
  <si>
    <t>93274</t>
  </si>
  <si>
    <t>54,73</t>
  </si>
  <si>
    <t>93282</t>
  </si>
  <si>
    <t>15,64</t>
  </si>
  <si>
    <t>93288</t>
  </si>
  <si>
    <t>92,11</t>
  </si>
  <si>
    <t>93403</t>
  </si>
  <si>
    <t>93409</t>
  </si>
  <si>
    <t>93416</t>
  </si>
  <si>
    <t>93422</t>
  </si>
  <si>
    <t>93428</t>
  </si>
  <si>
    <t>93434</t>
  </si>
  <si>
    <t>164,57</t>
  </si>
  <si>
    <t>93440</t>
  </si>
  <si>
    <t>95122</t>
  </si>
  <si>
    <t>95128</t>
  </si>
  <si>
    <t>34,70</t>
  </si>
  <si>
    <t>95140</t>
  </si>
  <si>
    <t>95213</t>
  </si>
  <si>
    <t>95219</t>
  </si>
  <si>
    <t>95259</t>
  </si>
  <si>
    <t>16,59</t>
  </si>
  <si>
    <t>95265</t>
  </si>
  <si>
    <t>95271</t>
  </si>
  <si>
    <t>95277</t>
  </si>
  <si>
    <t>95283</t>
  </si>
  <si>
    <t>95621</t>
  </si>
  <si>
    <t>95632</t>
  </si>
  <si>
    <t>44,57</t>
  </si>
  <si>
    <t>95703</t>
  </si>
  <si>
    <t>25,63</t>
  </si>
  <si>
    <t>95709</t>
  </si>
  <si>
    <t>95715</t>
  </si>
  <si>
    <t>56,44</t>
  </si>
  <si>
    <t>95721</t>
  </si>
  <si>
    <t>55,27</t>
  </si>
  <si>
    <t>95873</t>
  </si>
  <si>
    <t>96014</t>
  </si>
  <si>
    <t>36,04</t>
  </si>
  <si>
    <t>96021</t>
  </si>
  <si>
    <t>35,91</t>
  </si>
  <si>
    <t>96029</t>
  </si>
  <si>
    <t>96036</t>
  </si>
  <si>
    <t>40,33</t>
  </si>
  <si>
    <t>96155</t>
  </si>
  <si>
    <t>96156</t>
  </si>
  <si>
    <t>42,10</t>
  </si>
  <si>
    <t>96159</t>
  </si>
  <si>
    <t>47,51</t>
  </si>
  <si>
    <t>96246</t>
  </si>
  <si>
    <t>41,93</t>
  </si>
  <si>
    <t>96302</t>
  </si>
  <si>
    <t>62,61</t>
  </si>
  <si>
    <t>96308</t>
  </si>
  <si>
    <t>96464</t>
  </si>
  <si>
    <t>47,14</t>
  </si>
  <si>
    <t>5089</t>
  </si>
  <si>
    <t>5627</t>
  </si>
  <si>
    <t>5628</t>
  </si>
  <si>
    <t>5629</t>
  </si>
  <si>
    <t>5630</t>
  </si>
  <si>
    <t>5658</t>
  </si>
  <si>
    <t>5664</t>
  </si>
  <si>
    <t>5667</t>
  </si>
  <si>
    <t>5668</t>
  </si>
  <si>
    <t>5674</t>
  </si>
  <si>
    <t>5692</t>
  </si>
  <si>
    <t>5693</t>
  </si>
  <si>
    <t>5695</t>
  </si>
  <si>
    <t>5703</t>
  </si>
  <si>
    <t>5705</t>
  </si>
  <si>
    <t>5707</t>
  </si>
  <si>
    <t>5710</t>
  </si>
  <si>
    <t>5711</t>
  </si>
  <si>
    <t>5714</t>
  </si>
  <si>
    <t>5715</t>
  </si>
  <si>
    <t>5718</t>
  </si>
  <si>
    <t>5721</t>
  </si>
  <si>
    <t>5722</t>
  </si>
  <si>
    <t>5724</t>
  </si>
  <si>
    <t>5727</t>
  </si>
  <si>
    <t>5729</t>
  </si>
  <si>
    <t>5730</t>
  </si>
  <si>
    <t>5735</t>
  </si>
  <si>
    <t>5736</t>
  </si>
  <si>
    <t>5738</t>
  </si>
  <si>
    <t>5739</t>
  </si>
  <si>
    <t>5741</t>
  </si>
  <si>
    <t>5742</t>
  </si>
  <si>
    <t>5747</t>
  </si>
  <si>
    <t>5751</t>
  </si>
  <si>
    <t>5754</t>
  </si>
  <si>
    <t>5763</t>
  </si>
  <si>
    <t>5765</t>
  </si>
  <si>
    <t>5766</t>
  </si>
  <si>
    <t>5779</t>
  </si>
  <si>
    <t>5787</t>
  </si>
  <si>
    <t>5797</t>
  </si>
  <si>
    <t>5800</t>
  </si>
  <si>
    <t>7032</t>
  </si>
  <si>
    <t>7033</t>
  </si>
  <si>
    <t>7034</t>
  </si>
  <si>
    <t>7035</t>
  </si>
  <si>
    <t>7038</t>
  </si>
  <si>
    <t>7039</t>
  </si>
  <si>
    <t>7040</t>
  </si>
  <si>
    <t>7044</t>
  </si>
  <si>
    <t>7045</t>
  </si>
  <si>
    <t>7046</t>
  </si>
  <si>
    <t>7047</t>
  </si>
  <si>
    <t>7051</t>
  </si>
  <si>
    <t>7052</t>
  </si>
  <si>
    <t>7053</t>
  </si>
  <si>
    <t>7054</t>
  </si>
  <si>
    <t>7058</t>
  </si>
  <si>
    <t>7059</t>
  </si>
  <si>
    <t>7060</t>
  </si>
  <si>
    <t>7061</t>
  </si>
  <si>
    <t>7063</t>
  </si>
  <si>
    <t>7064</t>
  </si>
  <si>
    <t>7065</t>
  </si>
  <si>
    <t>7066</t>
  </si>
  <si>
    <t>53786</t>
  </si>
  <si>
    <t>53788</t>
  </si>
  <si>
    <t>53792</t>
  </si>
  <si>
    <t>53794</t>
  </si>
  <si>
    <t>53797</t>
  </si>
  <si>
    <t>53804</t>
  </si>
  <si>
    <t>53806</t>
  </si>
  <si>
    <t>53810</t>
  </si>
  <si>
    <t>53814</t>
  </si>
  <si>
    <t>53817</t>
  </si>
  <si>
    <t>53818</t>
  </si>
  <si>
    <t>53827</t>
  </si>
  <si>
    <t>53829</t>
  </si>
  <si>
    <t>53831</t>
  </si>
  <si>
    <t>53840</t>
  </si>
  <si>
    <t>53841</t>
  </si>
  <si>
    <t>53849</t>
  </si>
  <si>
    <t>53857</t>
  </si>
  <si>
    <t>53858</t>
  </si>
  <si>
    <t>53861</t>
  </si>
  <si>
    <t>53863</t>
  </si>
  <si>
    <t>53865</t>
  </si>
  <si>
    <t>53866</t>
  </si>
  <si>
    <t>53882</t>
  </si>
  <si>
    <t>55263</t>
  </si>
  <si>
    <t>73303</t>
  </si>
  <si>
    <t>73307</t>
  </si>
  <si>
    <t>73309</t>
  </si>
  <si>
    <t>73311</t>
  </si>
  <si>
    <t>73313</t>
  </si>
  <si>
    <t>73315</t>
  </si>
  <si>
    <t>73335</t>
  </si>
  <si>
    <t>73340</t>
  </si>
  <si>
    <t>83361</t>
  </si>
  <si>
    <t>83761</t>
  </si>
  <si>
    <t>83762</t>
  </si>
  <si>
    <t>83763</t>
  </si>
  <si>
    <t>83764</t>
  </si>
  <si>
    <t>87026</t>
  </si>
  <si>
    <t>87441</t>
  </si>
  <si>
    <t>87442</t>
  </si>
  <si>
    <t>87443</t>
  </si>
  <si>
    <t>87444</t>
  </si>
  <si>
    <t>88387</t>
  </si>
  <si>
    <t>88389</t>
  </si>
  <si>
    <t>88390</t>
  </si>
  <si>
    <t>88391</t>
  </si>
  <si>
    <t>88394</t>
  </si>
  <si>
    <t>88395</t>
  </si>
  <si>
    <t>88396</t>
  </si>
  <si>
    <t>88397</t>
  </si>
  <si>
    <t>88400</t>
  </si>
  <si>
    <t>88401</t>
  </si>
  <si>
    <t>88402</t>
  </si>
  <si>
    <t>88403</t>
  </si>
  <si>
    <t>88419</t>
  </si>
  <si>
    <t>88422</t>
  </si>
  <si>
    <t>88425</t>
  </si>
  <si>
    <t>88427</t>
  </si>
  <si>
    <t>88434</t>
  </si>
  <si>
    <t>88435</t>
  </si>
  <si>
    <t>88436</t>
  </si>
  <si>
    <t>88437</t>
  </si>
  <si>
    <t>88569</t>
  </si>
  <si>
    <t>88570</t>
  </si>
  <si>
    <t>88826</t>
  </si>
  <si>
    <t>88827</t>
  </si>
  <si>
    <t>88828</t>
  </si>
  <si>
    <t>88829</t>
  </si>
  <si>
    <t>88832</t>
  </si>
  <si>
    <t>88834</t>
  </si>
  <si>
    <t>88835</t>
  </si>
  <si>
    <t>88836</t>
  </si>
  <si>
    <t>88839</t>
  </si>
  <si>
    <t>88840</t>
  </si>
  <si>
    <t>88841</t>
  </si>
  <si>
    <t>88842</t>
  </si>
  <si>
    <t>88847</t>
  </si>
  <si>
    <t>88848</t>
  </si>
  <si>
    <t>88853</t>
  </si>
  <si>
    <t>88854</t>
  </si>
  <si>
    <t>88855</t>
  </si>
  <si>
    <t>88856</t>
  </si>
  <si>
    <t>88857</t>
  </si>
  <si>
    <t>88858</t>
  </si>
  <si>
    <t>88859</t>
  </si>
  <si>
    <t>88860</t>
  </si>
  <si>
    <t>88900</t>
  </si>
  <si>
    <t>88902</t>
  </si>
  <si>
    <t>88903</t>
  </si>
  <si>
    <t>88904</t>
  </si>
  <si>
    <t>89009</t>
  </si>
  <si>
    <t>89010</t>
  </si>
  <si>
    <t>89011</t>
  </si>
  <si>
    <t>89012</t>
  </si>
  <si>
    <t>89013</t>
  </si>
  <si>
    <t>89014</t>
  </si>
  <si>
    <t>89015</t>
  </si>
  <si>
    <t>89016</t>
  </si>
  <si>
    <t>89017</t>
  </si>
  <si>
    <t>89018</t>
  </si>
  <si>
    <t>89019</t>
  </si>
  <si>
    <t>89020</t>
  </si>
  <si>
    <t>89023</t>
  </si>
  <si>
    <t>89024</t>
  </si>
  <si>
    <t>89025</t>
  </si>
  <si>
    <t>89026</t>
  </si>
  <si>
    <t>89029</t>
  </si>
  <si>
    <t>89030</t>
  </si>
  <si>
    <t>89033</t>
  </si>
  <si>
    <t>89034</t>
  </si>
  <si>
    <t>89128</t>
  </si>
  <si>
    <t>89129</t>
  </si>
  <si>
    <t>89130</t>
  </si>
  <si>
    <t>89131</t>
  </si>
  <si>
    <t>89210</t>
  </si>
  <si>
    <t>89211</t>
  </si>
  <si>
    <t>89212</t>
  </si>
  <si>
    <t>89213</t>
  </si>
  <si>
    <t>89214</t>
  </si>
  <si>
    <t>89215</t>
  </si>
  <si>
    <t>89221</t>
  </si>
  <si>
    <t>89222</t>
  </si>
  <si>
    <t>89223</t>
  </si>
  <si>
    <t>89224</t>
  </si>
  <si>
    <t>89228</t>
  </si>
  <si>
    <t>89229</t>
  </si>
  <si>
    <t>89230</t>
  </si>
  <si>
    <t>89231</t>
  </si>
  <si>
    <t>89232</t>
  </si>
  <si>
    <t>89233</t>
  </si>
  <si>
    <t>89236</t>
  </si>
  <si>
    <t>89237</t>
  </si>
  <si>
    <t>89238</t>
  </si>
  <si>
    <t>89239</t>
  </si>
  <si>
    <t>89240</t>
  </si>
  <si>
    <t>89241</t>
  </si>
  <si>
    <t>89246</t>
  </si>
  <si>
    <t>89247</t>
  </si>
  <si>
    <t>89248</t>
  </si>
  <si>
    <t>89249</t>
  </si>
  <si>
    <t>89253</t>
  </si>
  <si>
    <t>89254</t>
  </si>
  <si>
    <t>89255</t>
  </si>
  <si>
    <t>89256</t>
  </si>
  <si>
    <t>89259</t>
  </si>
  <si>
    <t>89260</t>
  </si>
  <si>
    <t>89262</t>
  </si>
  <si>
    <t>89264</t>
  </si>
  <si>
    <t>89265</t>
  </si>
  <si>
    <t>89266</t>
  </si>
  <si>
    <t>89267</t>
  </si>
  <si>
    <t>89268</t>
  </si>
  <si>
    <t>89269</t>
  </si>
  <si>
    <t>89270</t>
  </si>
  <si>
    <t>89271</t>
  </si>
  <si>
    <t>89274</t>
  </si>
  <si>
    <t>89275</t>
  </si>
  <si>
    <t>89276</t>
  </si>
  <si>
    <t>89277</t>
  </si>
  <si>
    <t>89280</t>
  </si>
  <si>
    <t>89281</t>
  </si>
  <si>
    <t>89870</t>
  </si>
  <si>
    <t>89871</t>
  </si>
  <si>
    <t>89872</t>
  </si>
  <si>
    <t>89873</t>
  </si>
  <si>
    <t>89874</t>
  </si>
  <si>
    <t>89878</t>
  </si>
  <si>
    <t>89879</t>
  </si>
  <si>
    <t>89880</t>
  </si>
  <si>
    <t>89881</t>
  </si>
  <si>
    <t>89882</t>
  </si>
  <si>
    <t>90582</t>
  </si>
  <si>
    <t>90583</t>
  </si>
  <si>
    <t>90584</t>
  </si>
  <si>
    <t>90585</t>
  </si>
  <si>
    <t>90621</t>
  </si>
  <si>
    <t>90622</t>
  </si>
  <si>
    <t>90623</t>
  </si>
  <si>
    <t>90624</t>
  </si>
  <si>
    <t>90627</t>
  </si>
  <si>
    <t>90628</t>
  </si>
  <si>
    <t>90629</t>
  </si>
  <si>
    <t>90630</t>
  </si>
  <si>
    <t>90633</t>
  </si>
  <si>
    <t>90634</t>
  </si>
  <si>
    <t>90635</t>
  </si>
  <si>
    <t>90636</t>
  </si>
  <si>
    <t>90639</t>
  </si>
  <si>
    <t>90640</t>
  </si>
  <si>
    <t>90641</t>
  </si>
  <si>
    <t>90642</t>
  </si>
  <si>
    <t>90646</t>
  </si>
  <si>
    <t>90647</t>
  </si>
  <si>
    <t>90648</t>
  </si>
  <si>
    <t>90649</t>
  </si>
  <si>
    <t>90652</t>
  </si>
  <si>
    <t>90653</t>
  </si>
  <si>
    <t>90654</t>
  </si>
  <si>
    <t>90655</t>
  </si>
  <si>
    <t>90658</t>
  </si>
  <si>
    <t>90659</t>
  </si>
  <si>
    <t>90660</t>
  </si>
  <si>
    <t>90661</t>
  </si>
  <si>
    <t>90664</t>
  </si>
  <si>
    <t>90665</t>
  </si>
  <si>
    <t>90666</t>
  </si>
  <si>
    <t>90667</t>
  </si>
  <si>
    <t>90670</t>
  </si>
  <si>
    <t>90671</t>
  </si>
  <si>
    <t>90672</t>
  </si>
  <si>
    <t>90673</t>
  </si>
  <si>
    <t>90676</t>
  </si>
  <si>
    <t>90677</t>
  </si>
  <si>
    <t>90678</t>
  </si>
  <si>
    <t>90679</t>
  </si>
  <si>
    <t>90682</t>
  </si>
  <si>
    <t>90683</t>
  </si>
  <si>
    <t>90684</t>
  </si>
  <si>
    <t>90685</t>
  </si>
  <si>
    <t>90688</t>
  </si>
  <si>
    <t>90689</t>
  </si>
  <si>
    <t>90690</t>
  </si>
  <si>
    <t>90691</t>
  </si>
  <si>
    <t>90957</t>
  </si>
  <si>
    <t>90958</t>
  </si>
  <si>
    <t>90960</t>
  </si>
  <si>
    <t>90961</t>
  </si>
  <si>
    <t>90962</t>
  </si>
  <si>
    <t>90963</t>
  </si>
  <si>
    <t>90968</t>
  </si>
  <si>
    <t>90969</t>
  </si>
  <si>
    <t>90970</t>
  </si>
  <si>
    <t>90971</t>
  </si>
  <si>
    <t>90975</t>
  </si>
  <si>
    <t>90976</t>
  </si>
  <si>
    <t>90977</t>
  </si>
  <si>
    <t>90978</t>
  </si>
  <si>
    <t>90992</t>
  </si>
  <si>
    <t>90993</t>
  </si>
  <si>
    <t>90994</t>
  </si>
  <si>
    <t>90995</t>
  </si>
  <si>
    <t>91021</t>
  </si>
  <si>
    <t>91026</t>
  </si>
  <si>
    <t>91027</t>
  </si>
  <si>
    <t>91028</t>
  </si>
  <si>
    <t>91029</t>
  </si>
  <si>
    <t>91030</t>
  </si>
  <si>
    <t>91273</t>
  </si>
  <si>
    <t>91274</t>
  </si>
  <si>
    <t>91275</t>
  </si>
  <si>
    <t>91276</t>
  </si>
  <si>
    <t>91279</t>
  </si>
  <si>
    <t>91280</t>
  </si>
  <si>
    <t>91281</t>
  </si>
  <si>
    <t>91282</t>
  </si>
  <si>
    <t>91354</t>
  </si>
  <si>
    <t>91355</t>
  </si>
  <si>
    <t>91356</t>
  </si>
  <si>
    <t>91359</t>
  </si>
  <si>
    <t>91360</t>
  </si>
  <si>
    <t>91361</t>
  </si>
  <si>
    <t>91367</t>
  </si>
  <si>
    <t>91368</t>
  </si>
  <si>
    <t>91369</t>
  </si>
  <si>
    <t>91375</t>
  </si>
  <si>
    <t>91376</t>
  </si>
  <si>
    <t>91377</t>
  </si>
  <si>
    <t>91380</t>
  </si>
  <si>
    <t>91381</t>
  </si>
  <si>
    <t>91382</t>
  </si>
  <si>
    <t>91383</t>
  </si>
  <si>
    <t>91384</t>
  </si>
  <si>
    <t>91390</t>
  </si>
  <si>
    <t>91391</t>
  </si>
  <si>
    <t>91392</t>
  </si>
  <si>
    <t>91396</t>
  </si>
  <si>
    <t>91397</t>
  </si>
  <si>
    <t>91398</t>
  </si>
  <si>
    <t>91402</t>
  </si>
  <si>
    <t>91466</t>
  </si>
  <si>
    <t>91467</t>
  </si>
  <si>
    <t>91468</t>
  </si>
  <si>
    <t>91469</t>
  </si>
  <si>
    <t>91484</t>
  </si>
  <si>
    <t>91485</t>
  </si>
  <si>
    <t>91529</t>
  </si>
  <si>
    <t>91530</t>
  </si>
  <si>
    <t>91531</t>
  </si>
  <si>
    <t>91532</t>
  </si>
  <si>
    <t>91629</t>
  </si>
  <si>
    <t>91630</t>
  </si>
  <si>
    <t>91631</t>
  </si>
  <si>
    <t>91632</t>
  </si>
  <si>
    <t>91633</t>
  </si>
  <si>
    <t>91640</t>
  </si>
  <si>
    <t>91641</t>
  </si>
  <si>
    <t>91642</t>
  </si>
  <si>
    <t>91643</t>
  </si>
  <si>
    <t>91644</t>
  </si>
  <si>
    <t>91688</t>
  </si>
  <si>
    <t>91689</t>
  </si>
  <si>
    <t>91690</t>
  </si>
  <si>
    <t>91691</t>
  </si>
  <si>
    <t>92040</t>
  </si>
  <si>
    <t>92041</t>
  </si>
  <si>
    <t>92042</t>
  </si>
  <si>
    <t>92101</t>
  </si>
  <si>
    <t>92102</t>
  </si>
  <si>
    <t>92103</t>
  </si>
  <si>
    <t>92104</t>
  </si>
  <si>
    <t>92105</t>
  </si>
  <si>
    <t>92108</t>
  </si>
  <si>
    <t>92109</t>
  </si>
  <si>
    <t>92110</t>
  </si>
  <si>
    <t>92111</t>
  </si>
  <si>
    <t>92114</t>
  </si>
  <si>
    <t>92115</t>
  </si>
  <si>
    <t>92116</t>
  </si>
  <si>
    <t>92133</t>
  </si>
  <si>
    <t>92134</t>
  </si>
  <si>
    <t>92135</t>
  </si>
  <si>
    <t>92136</t>
  </si>
  <si>
    <t>92137</t>
  </si>
  <si>
    <t>92140</t>
  </si>
  <si>
    <t>92141</t>
  </si>
  <si>
    <t>92142</t>
  </si>
  <si>
    <t>92143</t>
  </si>
  <si>
    <t>92144</t>
  </si>
  <si>
    <t>92237</t>
  </si>
  <si>
    <t>92238</t>
  </si>
  <si>
    <t>92239</t>
  </si>
  <si>
    <t>92240</t>
  </si>
  <si>
    <t>92241</t>
  </si>
  <si>
    <t>92712</t>
  </si>
  <si>
    <t>92713</t>
  </si>
  <si>
    <t>92714</t>
  </si>
  <si>
    <t>92715</t>
  </si>
  <si>
    <t>92956</t>
  </si>
  <si>
    <t>92957</t>
  </si>
  <si>
    <t>92958</t>
  </si>
  <si>
    <t>92959</t>
  </si>
  <si>
    <t>92963</t>
  </si>
  <si>
    <t>92964</t>
  </si>
  <si>
    <t>92965</t>
  </si>
  <si>
    <t>93220</t>
  </si>
  <si>
    <t>93221</t>
  </si>
  <si>
    <t>93222</t>
  </si>
  <si>
    <t>93223</t>
  </si>
  <si>
    <t>93229</t>
  </si>
  <si>
    <t>93230</t>
  </si>
  <si>
    <t>93231</t>
  </si>
  <si>
    <t>93232</t>
  </si>
  <si>
    <t>93235</t>
  </si>
  <si>
    <t>93238</t>
  </si>
  <si>
    <t>93239</t>
  </si>
  <si>
    <t>93240</t>
  </si>
  <si>
    <t>93267</t>
  </si>
  <si>
    <t>93269</t>
  </si>
  <si>
    <t>93270</t>
  </si>
  <si>
    <t>93271</t>
  </si>
  <si>
    <t>93277</t>
  </si>
  <si>
    <t>93278</t>
  </si>
  <si>
    <t>93279</t>
  </si>
  <si>
    <t>93280</t>
  </si>
  <si>
    <t>93283</t>
  </si>
  <si>
    <t>93284</t>
  </si>
  <si>
    <t>93285</t>
  </si>
  <si>
    <t>93286</t>
  </si>
  <si>
    <t>93296</t>
  </si>
  <si>
    <t>93397</t>
  </si>
  <si>
    <t>93398</t>
  </si>
  <si>
    <t>93399</t>
  </si>
  <si>
    <t>93400</t>
  </si>
  <si>
    <t>93401</t>
  </si>
  <si>
    <t>93404</t>
  </si>
  <si>
    <t>93405</t>
  </si>
  <si>
    <t>93406</t>
  </si>
  <si>
    <t>93407</t>
  </si>
  <si>
    <t>93411</t>
  </si>
  <si>
    <t>93412</t>
  </si>
  <si>
    <t>93413</t>
  </si>
  <si>
    <t>93414</t>
  </si>
  <si>
    <t>93417</t>
  </si>
  <si>
    <t>93418</t>
  </si>
  <si>
    <t>93419</t>
  </si>
  <si>
    <t>93420</t>
  </si>
  <si>
    <t>93423</t>
  </si>
  <si>
    <t>93424</t>
  </si>
  <si>
    <t>93425</t>
  </si>
  <si>
    <t>93426</t>
  </si>
  <si>
    <t>93429</t>
  </si>
  <si>
    <t>93430</t>
  </si>
  <si>
    <t>93431</t>
  </si>
  <si>
    <t>93432</t>
  </si>
  <si>
    <t>93435</t>
  </si>
  <si>
    <t>93436</t>
  </si>
  <si>
    <t>93437</t>
  </si>
  <si>
    <t>93438</t>
  </si>
  <si>
    <t>95114</t>
  </si>
  <si>
    <t>95115</t>
  </si>
  <si>
    <t>95116</t>
  </si>
  <si>
    <t>95117</t>
  </si>
  <si>
    <t>95118</t>
  </si>
  <si>
    <t>95119</t>
  </si>
  <si>
    <t>95120</t>
  </si>
  <si>
    <t>95123</t>
  </si>
  <si>
    <t>95124</t>
  </si>
  <si>
    <t>95125</t>
  </si>
  <si>
    <t>95126</t>
  </si>
  <si>
    <t>95129</t>
  </si>
  <si>
    <t>95130</t>
  </si>
  <si>
    <t>95131</t>
  </si>
  <si>
    <t>95132</t>
  </si>
  <si>
    <t>95136</t>
  </si>
  <si>
    <t>95137</t>
  </si>
  <si>
    <t>95138</t>
  </si>
  <si>
    <t>95208</t>
  </si>
  <si>
    <t>95209</t>
  </si>
  <si>
    <t>95210</t>
  </si>
  <si>
    <t>95211</t>
  </si>
  <si>
    <t>95214</t>
  </si>
  <si>
    <t>95215</t>
  </si>
  <si>
    <t>95216</t>
  </si>
  <si>
    <t>95217</t>
  </si>
  <si>
    <t>95255</t>
  </si>
  <si>
    <t>95256</t>
  </si>
  <si>
    <t>95257</t>
  </si>
  <si>
    <t>95260</t>
  </si>
  <si>
    <t>95261</t>
  </si>
  <si>
    <t>95262</t>
  </si>
  <si>
    <t>95263</t>
  </si>
  <si>
    <t>95266</t>
  </si>
  <si>
    <t>95267</t>
  </si>
  <si>
    <t>95268</t>
  </si>
  <si>
    <t>95269</t>
  </si>
  <si>
    <t>95272</t>
  </si>
  <si>
    <t>95273</t>
  </si>
  <si>
    <t>95274</t>
  </si>
  <si>
    <t>95275</t>
  </si>
  <si>
    <t>95278</t>
  </si>
  <si>
    <t>95279</t>
  </si>
  <si>
    <t>95280</t>
  </si>
  <si>
    <t>95281</t>
  </si>
  <si>
    <t>95617</t>
  </si>
  <si>
    <t>95618</t>
  </si>
  <si>
    <t>95619</t>
  </si>
  <si>
    <t>95627</t>
  </si>
  <si>
    <t>95628</t>
  </si>
  <si>
    <t>95629</t>
  </si>
  <si>
    <t>95630</t>
  </si>
  <si>
    <t>95698</t>
  </si>
  <si>
    <t>95699</t>
  </si>
  <si>
    <t>95700</t>
  </si>
  <si>
    <t>95701</t>
  </si>
  <si>
    <t>95704</t>
  </si>
  <si>
    <t>95705</t>
  </si>
  <si>
    <t>95706</t>
  </si>
  <si>
    <t>95707</t>
  </si>
  <si>
    <t>95710</t>
  </si>
  <si>
    <t>95711</t>
  </si>
  <si>
    <t>95712</t>
  </si>
  <si>
    <t>95713</t>
  </si>
  <si>
    <t>95716</t>
  </si>
  <si>
    <t>95717</t>
  </si>
  <si>
    <t>95718</t>
  </si>
  <si>
    <t>95719</t>
  </si>
  <si>
    <t>95869</t>
  </si>
  <si>
    <t>95870</t>
  </si>
  <si>
    <t>95871</t>
  </si>
  <si>
    <t>95874</t>
  </si>
  <si>
    <t>96008</t>
  </si>
  <si>
    <t>96009</t>
  </si>
  <si>
    <t>96011</t>
  </si>
  <si>
    <t>96012</t>
  </si>
  <si>
    <t>96015</t>
  </si>
  <si>
    <t>96016</t>
  </si>
  <si>
    <t>96018</t>
  </si>
  <si>
    <t>96019</t>
  </si>
  <si>
    <t>96023</t>
  </si>
  <si>
    <t>96024</t>
  </si>
  <si>
    <t>96026</t>
  </si>
  <si>
    <t>96027</t>
  </si>
  <si>
    <t>96030</t>
  </si>
  <si>
    <t>96031</t>
  </si>
  <si>
    <t>96032</t>
  </si>
  <si>
    <t>96033</t>
  </si>
  <si>
    <t>96034</t>
  </si>
  <si>
    <t>96053</t>
  </si>
  <si>
    <t>96054</t>
  </si>
  <si>
    <t>96055</t>
  </si>
  <si>
    <t>96056</t>
  </si>
  <si>
    <t>96057</t>
  </si>
  <si>
    <t>96060</t>
  </si>
  <si>
    <t>96061</t>
  </si>
  <si>
    <t>96062</t>
  </si>
  <si>
    <t>96241</t>
  </si>
  <si>
    <t>96242</t>
  </si>
  <si>
    <t>96243</t>
  </si>
  <si>
    <t>96244</t>
  </si>
  <si>
    <t>96298</t>
  </si>
  <si>
    <t>96299</t>
  </si>
  <si>
    <t>96300</t>
  </si>
  <si>
    <t>96301</t>
  </si>
  <si>
    <t>96304</t>
  </si>
  <si>
    <t>96305</t>
  </si>
  <si>
    <t>96306</t>
  </si>
  <si>
    <t>96307</t>
  </si>
  <si>
    <t>96457</t>
  </si>
  <si>
    <t>96458</t>
  </si>
  <si>
    <t>96459</t>
  </si>
  <si>
    <t>96460</t>
  </si>
  <si>
    <t>55960</t>
  </si>
  <si>
    <t>72085</t>
  </si>
  <si>
    <t>72086</t>
  </si>
  <si>
    <t>92259</t>
  </si>
  <si>
    <t>332,13</t>
  </si>
  <si>
    <t>92260</t>
  </si>
  <si>
    <t>381,94</t>
  </si>
  <si>
    <t>92261</t>
  </si>
  <si>
    <t>430,25</t>
  </si>
  <si>
    <t>92262</t>
  </si>
  <si>
    <t>508,02</t>
  </si>
  <si>
    <t>92539</t>
  </si>
  <si>
    <t>92540</t>
  </si>
  <si>
    <t>92541</t>
  </si>
  <si>
    <t>92542</t>
  </si>
  <si>
    <t>73,88</t>
  </si>
  <si>
    <t>92543</t>
  </si>
  <si>
    <t>92544</t>
  </si>
  <si>
    <t>13,81</t>
  </si>
  <si>
    <t>92545</t>
  </si>
  <si>
    <t>721,36</t>
  </si>
  <si>
    <t>92546</t>
  </si>
  <si>
    <t>887,52</t>
  </si>
  <si>
    <t>92547</t>
  </si>
  <si>
    <t>935,07</t>
  </si>
  <si>
    <t>92548</t>
  </si>
  <si>
    <t>1.039,56</t>
  </si>
  <si>
    <t>92549</t>
  </si>
  <si>
    <t>1.317,09</t>
  </si>
  <si>
    <t>92550</t>
  </si>
  <si>
    <t>1.560,24</t>
  </si>
  <si>
    <t>92551</t>
  </si>
  <si>
    <t>1.623,51</t>
  </si>
  <si>
    <t>92552</t>
  </si>
  <si>
    <t>1.774,24</t>
  </si>
  <si>
    <t>92553</t>
  </si>
  <si>
    <t>2.059,33</t>
  </si>
  <si>
    <t>92554</t>
  </si>
  <si>
    <t>2.131,34</t>
  </si>
  <si>
    <t>92555</t>
  </si>
  <si>
    <t>711,69</t>
  </si>
  <si>
    <t>92556</t>
  </si>
  <si>
    <t>871,55</t>
  </si>
  <si>
    <t>92557</t>
  </si>
  <si>
    <t>919,09</t>
  </si>
  <si>
    <t>92558</t>
  </si>
  <si>
    <t>1.032,42</t>
  </si>
  <si>
    <t>92559</t>
  </si>
  <si>
    <t>1.300,07</t>
  </si>
  <si>
    <t>92560</t>
  </si>
  <si>
    <t>1.534,27</t>
  </si>
  <si>
    <t>92561</t>
  </si>
  <si>
    <t>1.598,70</t>
  </si>
  <si>
    <t>92562</t>
  </si>
  <si>
    <t>1.733,46</t>
  </si>
  <si>
    <t>92563</t>
  </si>
  <si>
    <t>2.009,73</t>
  </si>
  <si>
    <t>92564</t>
  </si>
  <si>
    <t>2.071,03</t>
  </si>
  <si>
    <t>92565</t>
  </si>
  <si>
    <t>27,37</t>
  </si>
  <si>
    <t>92566</t>
  </si>
  <si>
    <t>16,79</t>
  </si>
  <si>
    <t>92567</t>
  </si>
  <si>
    <t>24,36</t>
  </si>
  <si>
    <t>72089</t>
  </si>
  <si>
    <t>72091</t>
  </si>
  <si>
    <t>94189</t>
  </si>
  <si>
    <t>94192</t>
  </si>
  <si>
    <t>94195</t>
  </si>
  <si>
    <t>20,75</t>
  </si>
  <si>
    <t>94198</t>
  </si>
  <si>
    <t>94201</t>
  </si>
  <si>
    <t>31,84</t>
  </si>
  <si>
    <t>94204</t>
  </si>
  <si>
    <t>94224</t>
  </si>
  <si>
    <t>17,26</t>
  </si>
  <si>
    <t>94225</t>
  </si>
  <si>
    <t>94226</t>
  </si>
  <si>
    <t>94232</t>
  </si>
  <si>
    <t>94440</t>
  </si>
  <si>
    <t>28,91</t>
  </si>
  <si>
    <t>94441</t>
  </si>
  <si>
    <t>31,32</t>
  </si>
  <si>
    <t>94442</t>
  </si>
  <si>
    <t>94443</t>
  </si>
  <si>
    <t>24,58</t>
  </si>
  <si>
    <t>94445</t>
  </si>
  <si>
    <t>29,64</t>
  </si>
  <si>
    <t>94446</t>
  </si>
  <si>
    <t>33,74</t>
  </si>
  <si>
    <t>94447</t>
  </si>
  <si>
    <t>94448</t>
  </si>
  <si>
    <t>94207</t>
  </si>
  <si>
    <t>34,30</t>
  </si>
  <si>
    <t>94210</t>
  </si>
  <si>
    <t>94218</t>
  </si>
  <si>
    <t>83,97</t>
  </si>
  <si>
    <t>337,83</t>
  </si>
  <si>
    <t>359,43</t>
  </si>
  <si>
    <t>376,52</t>
  </si>
  <si>
    <t>407,78</t>
  </si>
  <si>
    <t>487,80</t>
  </si>
  <si>
    <t>505,89</t>
  </si>
  <si>
    <t>166,77</t>
  </si>
  <si>
    <t>185,29</t>
  </si>
  <si>
    <t>234,69</t>
  </si>
  <si>
    <t>75220</t>
  </si>
  <si>
    <t>94213</t>
  </si>
  <si>
    <t>33,65</t>
  </si>
  <si>
    <t>94216</t>
  </si>
  <si>
    <t>101,71</t>
  </si>
  <si>
    <t>94219</t>
  </si>
  <si>
    <t>94220</t>
  </si>
  <si>
    <t>34,83</t>
  </si>
  <si>
    <t>94221</t>
  </si>
  <si>
    <t>15,92</t>
  </si>
  <si>
    <t>94222</t>
  </si>
  <si>
    <t>94223</t>
  </si>
  <si>
    <t>43,48</t>
  </si>
  <si>
    <t>94451</t>
  </si>
  <si>
    <t>99,55</t>
  </si>
  <si>
    <t>94230</t>
  </si>
  <si>
    <t>57,02</t>
  </si>
  <si>
    <t>94227</t>
  </si>
  <si>
    <t>94228</t>
  </si>
  <si>
    <t>54,10</t>
  </si>
  <si>
    <t>94229</t>
  </si>
  <si>
    <t>105,79</t>
  </si>
  <si>
    <t>94231</t>
  </si>
  <si>
    <t>94450</t>
  </si>
  <si>
    <t>46,72</t>
  </si>
  <si>
    <t>94449</t>
  </si>
  <si>
    <t>72110</t>
  </si>
  <si>
    <t>72111</t>
  </si>
  <si>
    <t>72112</t>
  </si>
  <si>
    <t>75,37</t>
  </si>
  <si>
    <t>72113</t>
  </si>
  <si>
    <t>84,79</t>
  </si>
  <si>
    <t>72114</t>
  </si>
  <si>
    <t>94,22</t>
  </si>
  <si>
    <t>92255</t>
  </si>
  <si>
    <t>126,45</t>
  </si>
  <si>
    <t>92256</t>
  </si>
  <si>
    <t>156,26</t>
  </si>
  <si>
    <t>92257</t>
  </si>
  <si>
    <t>185,75</t>
  </si>
  <si>
    <t>92258</t>
  </si>
  <si>
    <t>233,19</t>
  </si>
  <si>
    <t>92568</t>
  </si>
  <si>
    <t>53,33</t>
  </si>
  <si>
    <t>92569</t>
  </si>
  <si>
    <t>92570</t>
  </si>
  <si>
    <t>92571</t>
  </si>
  <si>
    <t>58,84</t>
  </si>
  <si>
    <t>92572</t>
  </si>
  <si>
    <t>92573</t>
  </si>
  <si>
    <t>92574</t>
  </si>
  <si>
    <t>92575</t>
  </si>
  <si>
    <t>92576</t>
  </si>
  <si>
    <t>92577</t>
  </si>
  <si>
    <t>63,91</t>
  </si>
  <si>
    <t>92578</t>
  </si>
  <si>
    <t>92579</t>
  </si>
  <si>
    <t>92580</t>
  </si>
  <si>
    <t>25,65</t>
  </si>
  <si>
    <t>92581</t>
  </si>
  <si>
    <t>92582</t>
  </si>
  <si>
    <t>387,65</t>
  </si>
  <si>
    <t>92584</t>
  </si>
  <si>
    <t>446,03</t>
  </si>
  <si>
    <t>92586</t>
  </si>
  <si>
    <t>504,40</t>
  </si>
  <si>
    <t>92588</t>
  </si>
  <si>
    <t>632,33</t>
  </si>
  <si>
    <t>92590</t>
  </si>
  <si>
    <t>690,70</t>
  </si>
  <si>
    <t>92592</t>
  </si>
  <si>
    <t>778,56</t>
  </si>
  <si>
    <t>92593</t>
  </si>
  <si>
    <t>92594</t>
  </si>
  <si>
    <t>888,05</t>
  </si>
  <si>
    <t>92596</t>
  </si>
  <si>
    <t>995,79</t>
  </si>
  <si>
    <t>92598</t>
  </si>
  <si>
    <t>1.054,16</t>
  </si>
  <si>
    <t>92600</t>
  </si>
  <si>
    <t>1.123,93</t>
  </si>
  <si>
    <t>92602</t>
  </si>
  <si>
    <t>92604</t>
  </si>
  <si>
    <t>434,64</t>
  </si>
  <si>
    <t>92606</t>
  </si>
  <si>
    <t>493,02</t>
  </si>
  <si>
    <t>92608</t>
  </si>
  <si>
    <t>609,56</t>
  </si>
  <si>
    <t>92610</t>
  </si>
  <si>
    <t>667,93</t>
  </si>
  <si>
    <t>92612</t>
  </si>
  <si>
    <t>755,80</t>
  </si>
  <si>
    <t>92614</t>
  </si>
  <si>
    <t>842,52</t>
  </si>
  <si>
    <t>92616</t>
  </si>
  <si>
    <t>961,64</t>
  </si>
  <si>
    <t>92618</t>
  </si>
  <si>
    <t>1.020,02</t>
  </si>
  <si>
    <t>92620</t>
  </si>
  <si>
    <t>1.078,40</t>
  </si>
  <si>
    <t>94444</t>
  </si>
  <si>
    <t>636,11</t>
  </si>
  <si>
    <t>74,61</t>
  </si>
  <si>
    <t>55,34</t>
  </si>
  <si>
    <t>97,03</t>
  </si>
  <si>
    <t>60,10</t>
  </si>
  <si>
    <t>101,55</t>
  </si>
  <si>
    <t>41,56</t>
  </si>
  <si>
    <t>37,81</t>
  </si>
  <si>
    <t>83651</t>
  </si>
  <si>
    <t>83656</t>
  </si>
  <si>
    <t>34,78</t>
  </si>
  <si>
    <t>83658</t>
  </si>
  <si>
    <t>145,76</t>
  </si>
  <si>
    <t>83661</t>
  </si>
  <si>
    <t>83662</t>
  </si>
  <si>
    <t>97,01</t>
  </si>
  <si>
    <t>83664</t>
  </si>
  <si>
    <t>83665</t>
  </si>
  <si>
    <t>83667</t>
  </si>
  <si>
    <t>69,45</t>
  </si>
  <si>
    <t>83668</t>
  </si>
  <si>
    <t>100,80</t>
  </si>
  <si>
    <t>83669</t>
  </si>
  <si>
    <t>7,87</t>
  </si>
  <si>
    <t>83670</t>
  </si>
  <si>
    <t>46,43</t>
  </si>
  <si>
    <t>83671</t>
  </si>
  <si>
    <t>83675</t>
  </si>
  <si>
    <t>84,26</t>
  </si>
  <si>
    <t>83676</t>
  </si>
  <si>
    <t>103,80</t>
  </si>
  <si>
    <t>83677</t>
  </si>
  <si>
    <t>129,94</t>
  </si>
  <si>
    <t>83678</t>
  </si>
  <si>
    <t>166,79</t>
  </si>
  <si>
    <t>83679</t>
  </si>
  <si>
    <t>83680</t>
  </si>
  <si>
    <t>83681</t>
  </si>
  <si>
    <t>83682</t>
  </si>
  <si>
    <t>101,54</t>
  </si>
  <si>
    <t>83683</t>
  </si>
  <si>
    <t>83729</t>
  </si>
  <si>
    <t>83739</t>
  </si>
  <si>
    <t>6454</t>
  </si>
  <si>
    <t>156,55</t>
  </si>
  <si>
    <t>73611</t>
  </si>
  <si>
    <t>346,16</t>
  </si>
  <si>
    <t>73697</t>
  </si>
  <si>
    <t>165,22</t>
  </si>
  <si>
    <t>73698</t>
  </si>
  <si>
    <t>221,77</t>
  </si>
  <si>
    <t>138,82</t>
  </si>
  <si>
    <t>351,58</t>
  </si>
  <si>
    <t>92743</t>
  </si>
  <si>
    <t>424,30</t>
  </si>
  <si>
    <t>92744</t>
  </si>
  <si>
    <t>392,65</t>
  </si>
  <si>
    <t>92745</t>
  </si>
  <si>
    <t>521,69</t>
  </si>
  <si>
    <t>92746</t>
  </si>
  <si>
    <t>466,14</t>
  </si>
  <si>
    <t>92747</t>
  </si>
  <si>
    <t>576,83</t>
  </si>
  <si>
    <t>92748</t>
  </si>
  <si>
    <t>507,97</t>
  </si>
  <si>
    <t>92749</t>
  </si>
  <si>
    <t>591,17</t>
  </si>
  <si>
    <t>92750</t>
  </si>
  <si>
    <t>996,13</t>
  </si>
  <si>
    <t>92751</t>
  </si>
  <si>
    <t>1.230,75</t>
  </si>
  <si>
    <t>92752</t>
  </si>
  <si>
    <t>1.464,27</t>
  </si>
  <si>
    <t>92753</t>
  </si>
  <si>
    <t>377,84</t>
  </si>
  <si>
    <t>92754</t>
  </si>
  <si>
    <t>343,00</t>
  </si>
  <si>
    <t>92755</t>
  </si>
  <si>
    <t>151,50</t>
  </si>
  <si>
    <t>92756</t>
  </si>
  <si>
    <t>172,88</t>
  </si>
  <si>
    <t>92757</t>
  </si>
  <si>
    <t>198,77</t>
  </si>
  <si>
    <t>92758</t>
  </si>
  <si>
    <t>293,43</t>
  </si>
  <si>
    <t>477,43</t>
  </si>
  <si>
    <t>460,06</t>
  </si>
  <si>
    <t>252,17</t>
  </si>
  <si>
    <t>124,54</t>
  </si>
  <si>
    <t>91069</t>
  </si>
  <si>
    <t>91070</t>
  </si>
  <si>
    <t>74,37</t>
  </si>
  <si>
    <t>91071</t>
  </si>
  <si>
    <t>100,60</t>
  </si>
  <si>
    <t>91072</t>
  </si>
  <si>
    <t>107,33</t>
  </si>
  <si>
    <t>91073</t>
  </si>
  <si>
    <t>91074</t>
  </si>
  <si>
    <t>87,41</t>
  </si>
  <si>
    <t>91075</t>
  </si>
  <si>
    <t>114,91</t>
  </si>
  <si>
    <t>91076</t>
  </si>
  <si>
    <t>122,90</t>
  </si>
  <si>
    <t>91077</t>
  </si>
  <si>
    <t>105,30</t>
  </si>
  <si>
    <t>91078</t>
  </si>
  <si>
    <t>91079</t>
  </si>
  <si>
    <t>110,05</t>
  </si>
  <si>
    <t>91080</t>
  </si>
  <si>
    <t>128,65</t>
  </si>
  <si>
    <t>91081</t>
  </si>
  <si>
    <t>118,36</t>
  </si>
  <si>
    <t>91082</t>
  </si>
  <si>
    <t>138,17</t>
  </si>
  <si>
    <t>91083</t>
  </si>
  <si>
    <t>126,84</t>
  </si>
  <si>
    <t>91084</t>
  </si>
  <si>
    <t>146,45</t>
  </si>
  <si>
    <t>91086</t>
  </si>
  <si>
    <t>76,04</t>
  </si>
  <si>
    <t>91087</t>
  </si>
  <si>
    <t>83,03</t>
  </si>
  <si>
    <t>91088</t>
  </si>
  <si>
    <t>91089</t>
  </si>
  <si>
    <t>117,37</t>
  </si>
  <si>
    <t>91090</t>
  </si>
  <si>
    <t>86,40</t>
  </si>
  <si>
    <t>91091</t>
  </si>
  <si>
    <t>94,72</t>
  </si>
  <si>
    <t>91092</t>
  </si>
  <si>
    <t>122,67</t>
  </si>
  <si>
    <t>91093</t>
  </si>
  <si>
    <t>131,29</t>
  </si>
  <si>
    <t>91094</t>
  </si>
  <si>
    <t>110,51</t>
  </si>
  <si>
    <t>91095</t>
  </si>
  <si>
    <t>129,53</t>
  </si>
  <si>
    <t>91096</t>
  </si>
  <si>
    <t>112,97</t>
  </si>
  <si>
    <t>91097</t>
  </si>
  <si>
    <t>131,90</t>
  </si>
  <si>
    <t>91098</t>
  </si>
  <si>
    <t>123,52</t>
  </si>
  <si>
    <t>91099</t>
  </si>
  <si>
    <t>143,70</t>
  </si>
  <si>
    <t>91100</t>
  </si>
  <si>
    <t>91101</t>
  </si>
  <si>
    <t>93952</t>
  </si>
  <si>
    <t>155,81</t>
  </si>
  <si>
    <t>93953</t>
  </si>
  <si>
    <t>143,73</t>
  </si>
  <si>
    <t>93954</t>
  </si>
  <si>
    <t>136,56</t>
  </si>
  <si>
    <t>93955</t>
  </si>
  <si>
    <t>131,47</t>
  </si>
  <si>
    <t>93956</t>
  </si>
  <si>
    <t>127,48</t>
  </si>
  <si>
    <t>93957</t>
  </si>
  <si>
    <t>161,25</t>
  </si>
  <si>
    <t>93958</t>
  </si>
  <si>
    <t>148,54</t>
  </si>
  <si>
    <t>93959</t>
  </si>
  <si>
    <t>141,06</t>
  </si>
  <si>
    <t>93960</t>
  </si>
  <si>
    <t>135,75</t>
  </si>
  <si>
    <t>93961</t>
  </si>
  <si>
    <t>93962</t>
  </si>
  <si>
    <t>147,90</t>
  </si>
  <si>
    <t>93963</t>
  </si>
  <si>
    <t>135,87</t>
  </si>
  <si>
    <t>93964</t>
  </si>
  <si>
    <t>128,71</t>
  </si>
  <si>
    <t>93965</t>
  </si>
  <si>
    <t>121,46</t>
  </si>
  <si>
    <t>93966</t>
  </si>
  <si>
    <t>119,69</t>
  </si>
  <si>
    <t>93967</t>
  </si>
  <si>
    <t>153,35</t>
  </si>
  <si>
    <t>93968</t>
  </si>
  <si>
    <t>140,68</t>
  </si>
  <si>
    <t>93969</t>
  </si>
  <si>
    <t>133,17</t>
  </si>
  <si>
    <t>93970</t>
  </si>
  <si>
    <t>127,94</t>
  </si>
  <si>
    <t>93971</t>
  </si>
  <si>
    <t>120,21</t>
  </si>
  <si>
    <t>95108</t>
  </si>
  <si>
    <t>83690</t>
  </si>
  <si>
    <t>472,97</t>
  </si>
  <si>
    <t>295,38</t>
  </si>
  <si>
    <t>604,08</t>
  </si>
  <si>
    <t>980,88</t>
  </si>
  <si>
    <t>1.458,55</t>
  </si>
  <si>
    <t>2.042,61</t>
  </si>
  <si>
    <t>2.737,49</t>
  </si>
  <si>
    <t>846,45</t>
  </si>
  <si>
    <t>1.383,36</t>
  </si>
  <si>
    <t>2.062,19</t>
  </si>
  <si>
    <t>2.505,57</t>
  </si>
  <si>
    <t>3.870,08</t>
  </si>
  <si>
    <t>1.088,42</t>
  </si>
  <si>
    <t>1.785,41</t>
  </si>
  <si>
    <t>2.665,53</t>
  </si>
  <si>
    <t>3.735,74</t>
  </si>
  <si>
    <t>5.002,81</t>
  </si>
  <si>
    <t>291,74</t>
  </si>
  <si>
    <t>307,85</t>
  </si>
  <si>
    <t>884,20</t>
  </si>
  <si>
    <t>947,49</t>
  </si>
  <si>
    <t>1.003,71</t>
  </si>
  <si>
    <t>1.010,54</t>
  </si>
  <si>
    <t>1.056,61</t>
  </si>
  <si>
    <t>1.146,63</t>
  </si>
  <si>
    <t>1.199,89</t>
  </si>
  <si>
    <t>1.336,22</t>
  </si>
  <si>
    <t>1.444,91</t>
  </si>
  <si>
    <t>1.523,30</t>
  </si>
  <si>
    <t>1.652,88</t>
  </si>
  <si>
    <t>1.740,94</t>
  </si>
  <si>
    <t>1.857,43</t>
  </si>
  <si>
    <t>1.965,78</t>
  </si>
  <si>
    <t>2.074,97</t>
  </si>
  <si>
    <t>2.183,32</t>
  </si>
  <si>
    <t>2.298,69</t>
  </si>
  <si>
    <t>2.407,04</t>
  </si>
  <si>
    <t>2.515,39</t>
  </si>
  <si>
    <t>2.751,48</t>
  </si>
  <si>
    <t>2.733,19</t>
  </si>
  <si>
    <t>2.842,39</t>
  </si>
  <si>
    <t>2.950,74</t>
  </si>
  <si>
    <t>1.144,44</t>
  </si>
  <si>
    <t>1.195,62</t>
  </si>
  <si>
    <t>1.294,31</t>
  </si>
  <si>
    <t>1.302,50</t>
  </si>
  <si>
    <t>1.312,80</t>
  </si>
  <si>
    <t>1.422,76</t>
  </si>
  <si>
    <t>1.489,46</t>
  </si>
  <si>
    <t>1.599,42</t>
  </si>
  <si>
    <t>1.709,39</t>
  </si>
  <si>
    <t>1.819,35</t>
  </si>
  <si>
    <t>1.930,07</t>
  </si>
  <si>
    <t>2.040,54</t>
  </si>
  <si>
    <t>2.148,05</t>
  </si>
  <si>
    <t>2.252,30</t>
  </si>
  <si>
    <t>2.371,02</t>
  </si>
  <si>
    <t>2.436,40</t>
  </si>
  <si>
    <t>611,05</t>
  </si>
  <si>
    <t>1.271,24</t>
  </si>
  <si>
    <t>1.290,75</t>
  </si>
  <si>
    <t>1.408,66</t>
  </si>
  <si>
    <t>1.497,15</t>
  </si>
  <si>
    <t>2.237,23</t>
  </si>
  <si>
    <t>2.531,91</t>
  </si>
  <si>
    <t>2.736,60</t>
  </si>
  <si>
    <t>3.155,23</t>
  </si>
  <si>
    <t>3.665,27</t>
  </si>
  <si>
    <t>4.109,86</t>
  </si>
  <si>
    <t>4.466,16</t>
  </si>
  <si>
    <t>4.789,71</t>
  </si>
  <si>
    <t>106,55</t>
  </si>
  <si>
    <t>1.390,76</t>
  </si>
  <si>
    <t>747,33</t>
  </si>
  <si>
    <t>3.335,96</t>
  </si>
  <si>
    <t>5.136,24</t>
  </si>
  <si>
    <t>7.634,13</t>
  </si>
  <si>
    <t>1.252,68</t>
  </si>
  <si>
    <t>83621</t>
  </si>
  <si>
    <t>95,67</t>
  </si>
  <si>
    <t>83659</t>
  </si>
  <si>
    <t>727,29</t>
  </si>
  <si>
    <t>83708</t>
  </si>
  <si>
    <t>1.129,61</t>
  </si>
  <si>
    <t>83709</t>
  </si>
  <si>
    <t>1.409,95</t>
  </si>
  <si>
    <t>83710</t>
  </si>
  <si>
    <t>2.927,86</t>
  </si>
  <si>
    <t>83711</t>
  </si>
  <si>
    <t>3.380,84</t>
  </si>
  <si>
    <t>83712</t>
  </si>
  <si>
    <t>4.459,09</t>
  </si>
  <si>
    <t>83713</t>
  </si>
  <si>
    <t>5.455,83</t>
  </si>
  <si>
    <t>83714</t>
  </si>
  <si>
    <t>616,18</t>
  </si>
  <si>
    <t>83715</t>
  </si>
  <si>
    <t>618,12</t>
  </si>
  <si>
    <t>83716</t>
  </si>
  <si>
    <t>294,62</t>
  </si>
  <si>
    <t>94263</t>
  </si>
  <si>
    <t>21,02</t>
  </si>
  <si>
    <t>94264</t>
  </si>
  <si>
    <t>94265</t>
  </si>
  <si>
    <t>94266</t>
  </si>
  <si>
    <t>29,78</t>
  </si>
  <si>
    <t>94267</t>
  </si>
  <si>
    <t>31,00</t>
  </si>
  <si>
    <t>94268</t>
  </si>
  <si>
    <t>34,41</t>
  </si>
  <si>
    <t>94269</t>
  </si>
  <si>
    <t>94270</t>
  </si>
  <si>
    <t>48,09</t>
  </si>
  <si>
    <t>94271</t>
  </si>
  <si>
    <t>52,79</t>
  </si>
  <si>
    <t>94272</t>
  </si>
  <si>
    <t>94273</t>
  </si>
  <si>
    <t>29,92</t>
  </si>
  <si>
    <t>94274</t>
  </si>
  <si>
    <t>94275</t>
  </si>
  <si>
    <t>94276</t>
  </si>
  <si>
    <t>94281</t>
  </si>
  <si>
    <t>94282</t>
  </si>
  <si>
    <t>94283</t>
  </si>
  <si>
    <t>94284</t>
  </si>
  <si>
    <t>94285</t>
  </si>
  <si>
    <t>94286</t>
  </si>
  <si>
    <t>59,73</t>
  </si>
  <si>
    <t>94287</t>
  </si>
  <si>
    <t>26,88</t>
  </si>
  <si>
    <t>94288</t>
  </si>
  <si>
    <t>94289</t>
  </si>
  <si>
    <t>32,97</t>
  </si>
  <si>
    <t>94290</t>
  </si>
  <si>
    <t>94291</t>
  </si>
  <si>
    <t>38,62</t>
  </si>
  <si>
    <t>94292</t>
  </si>
  <si>
    <t>47,16</t>
  </si>
  <si>
    <t>94293</t>
  </si>
  <si>
    <t>96,04</t>
  </si>
  <si>
    <t>94294</t>
  </si>
  <si>
    <t>5,06</t>
  </si>
  <si>
    <t>94037</t>
  </si>
  <si>
    <t>17,79</t>
  </si>
  <si>
    <t>94038</t>
  </si>
  <si>
    <t>24,43</t>
  </si>
  <si>
    <t>94039</t>
  </si>
  <si>
    <t>94040</t>
  </si>
  <si>
    <t>94041</t>
  </si>
  <si>
    <t>11,00</t>
  </si>
  <si>
    <t>94042</t>
  </si>
  <si>
    <t>17,89</t>
  </si>
  <si>
    <t>94043</t>
  </si>
  <si>
    <t>94044</t>
  </si>
  <si>
    <t>94045</t>
  </si>
  <si>
    <t>13,13</t>
  </si>
  <si>
    <t>94046</t>
  </si>
  <si>
    <t>94047</t>
  </si>
  <si>
    <t>94048</t>
  </si>
  <si>
    <t>16,87</t>
  </si>
  <si>
    <t>94049</t>
  </si>
  <si>
    <t>94050</t>
  </si>
  <si>
    <t>38,83</t>
  </si>
  <si>
    <t>94051</t>
  </si>
  <si>
    <t>25,10</t>
  </si>
  <si>
    <t>94052</t>
  </si>
  <si>
    <t>94053</t>
  </si>
  <si>
    <t>22,09</t>
  </si>
  <si>
    <t>94054</t>
  </si>
  <si>
    <t>94055</t>
  </si>
  <si>
    <t>28,99</t>
  </si>
  <si>
    <t>94056</t>
  </si>
  <si>
    <t>37,56</t>
  </si>
  <si>
    <t>94057</t>
  </si>
  <si>
    <t>23,81</t>
  </si>
  <si>
    <t>94058</t>
  </si>
  <si>
    <t>94059</t>
  </si>
  <si>
    <t>94060</t>
  </si>
  <si>
    <t>60,42</t>
  </si>
  <si>
    <t>42,40</t>
  </si>
  <si>
    <t>83770</t>
  </si>
  <si>
    <t>73301</t>
  </si>
  <si>
    <t>12,28</t>
  </si>
  <si>
    <t>83515</t>
  </si>
  <si>
    <t>16,14</t>
  </si>
  <si>
    <t>83516</t>
  </si>
  <si>
    <t>72144</t>
  </si>
  <si>
    <t>78,51</t>
  </si>
  <si>
    <t>596,55</t>
  </si>
  <si>
    <t>837,28</t>
  </si>
  <si>
    <t>84874</t>
  </si>
  <si>
    <t>208,98</t>
  </si>
  <si>
    <t>84876</t>
  </si>
  <si>
    <t>510,88</t>
  </si>
  <si>
    <t>90800</t>
  </si>
  <si>
    <t>145,60</t>
  </si>
  <si>
    <t>90801</t>
  </si>
  <si>
    <t>152,75</t>
  </si>
  <si>
    <t>90802</t>
  </si>
  <si>
    <t>159,93</t>
  </si>
  <si>
    <t>90803</t>
  </si>
  <si>
    <t>167,08</t>
  </si>
  <si>
    <t>90804</t>
  </si>
  <si>
    <t>204,66</t>
  </si>
  <si>
    <t>90805</t>
  </si>
  <si>
    <t>59,06</t>
  </si>
  <si>
    <t>90806</t>
  </si>
  <si>
    <t>217,02</t>
  </si>
  <si>
    <t>90807</t>
  </si>
  <si>
    <t>90816</t>
  </si>
  <si>
    <t>229,38</t>
  </si>
  <si>
    <t>90817</t>
  </si>
  <si>
    <t>90818</t>
  </si>
  <si>
    <t>241,78</t>
  </si>
  <si>
    <t>90819</t>
  </si>
  <si>
    <t>74,70</t>
  </si>
  <si>
    <t>90820</t>
  </si>
  <si>
    <t>305,91</t>
  </si>
  <si>
    <t>90821</t>
  </si>
  <si>
    <t>326,44</t>
  </si>
  <si>
    <t>90822</t>
  </si>
  <si>
    <t>324,61</t>
  </si>
  <si>
    <t>90823</t>
  </si>
  <si>
    <t>337,93</t>
  </si>
  <si>
    <t>90826</t>
  </si>
  <si>
    <t>90827</t>
  </si>
  <si>
    <t>90828</t>
  </si>
  <si>
    <t>90829</t>
  </si>
  <si>
    <t>90830</t>
  </si>
  <si>
    <t>82,71</t>
  </si>
  <si>
    <t>90831</t>
  </si>
  <si>
    <t>64,70</t>
  </si>
  <si>
    <t>90841</t>
  </si>
  <si>
    <t>618,11</t>
  </si>
  <si>
    <t>90842</t>
  </si>
  <si>
    <t>658,87</t>
  </si>
  <si>
    <t>90843</t>
  </si>
  <si>
    <t>684,74</t>
  </si>
  <si>
    <t>90844</t>
  </si>
  <si>
    <t>713,14</t>
  </si>
  <si>
    <t>90847</t>
  </si>
  <si>
    <t>553,41</t>
  </si>
  <si>
    <t>90848</t>
  </si>
  <si>
    <t>588,90</t>
  </si>
  <si>
    <t>90849</t>
  </si>
  <si>
    <t>602,03</t>
  </si>
  <si>
    <t>90850</t>
  </si>
  <si>
    <t>630,43</t>
  </si>
  <si>
    <t>91009</t>
  </si>
  <si>
    <t>311,16</t>
  </si>
  <si>
    <t>91010</t>
  </si>
  <si>
    <t>268,85</t>
  </si>
  <si>
    <t>91011</t>
  </si>
  <si>
    <t>344,28</t>
  </si>
  <si>
    <t>91012</t>
  </si>
  <si>
    <t>333,89</t>
  </si>
  <si>
    <t>91013</t>
  </si>
  <si>
    <t>558,66</t>
  </si>
  <si>
    <t>91014</t>
  </si>
  <si>
    <t>531,31</t>
  </si>
  <si>
    <t>91015</t>
  </si>
  <si>
    <t>621,70</t>
  </si>
  <si>
    <t>91016</t>
  </si>
  <si>
    <t>626,39</t>
  </si>
  <si>
    <t>91286</t>
  </si>
  <si>
    <t>119,91</t>
  </si>
  <si>
    <t>91287</t>
  </si>
  <si>
    <t>127,06</t>
  </si>
  <si>
    <t>91288</t>
  </si>
  <si>
    <t>134,24</t>
  </si>
  <si>
    <t>91290</t>
  </si>
  <si>
    <t>141,39</t>
  </si>
  <si>
    <t>91291</t>
  </si>
  <si>
    <t>178,97</t>
  </si>
  <si>
    <t>91292</t>
  </si>
  <si>
    <t>191,33</t>
  </si>
  <si>
    <t>91293</t>
  </si>
  <si>
    <t>203,69</t>
  </si>
  <si>
    <t>91294</t>
  </si>
  <si>
    <t>216,09</t>
  </si>
  <si>
    <t>91295</t>
  </si>
  <si>
    <t>297,04</t>
  </si>
  <si>
    <t>91296</t>
  </si>
  <si>
    <t>311,09</t>
  </si>
  <si>
    <t>91297</t>
  </si>
  <si>
    <t>345,73</t>
  </si>
  <si>
    <t>91298</t>
  </si>
  <si>
    <t>520,30</t>
  </si>
  <si>
    <t>91299</t>
  </si>
  <si>
    <t>690,00</t>
  </si>
  <si>
    <t>91300</t>
  </si>
  <si>
    <t>91301</t>
  </si>
  <si>
    <t>91302</t>
  </si>
  <si>
    <t>20,94</t>
  </si>
  <si>
    <t>91303</t>
  </si>
  <si>
    <t>91304</t>
  </si>
  <si>
    <t>91305</t>
  </si>
  <si>
    <t>48,57</t>
  </si>
  <si>
    <t>91306</t>
  </si>
  <si>
    <t>91307</t>
  </si>
  <si>
    <t>50,74</t>
  </si>
  <si>
    <t>91312</t>
  </si>
  <si>
    <t>570,35</t>
  </si>
  <si>
    <t>91313</t>
  </si>
  <si>
    <t>607,91</t>
  </si>
  <si>
    <t>91314</t>
  </si>
  <si>
    <t>634,43</t>
  </si>
  <si>
    <t>91315</t>
  </si>
  <si>
    <t>662,73</t>
  </si>
  <si>
    <t>91318</t>
  </si>
  <si>
    <t>521,78</t>
  </si>
  <si>
    <t>91319</t>
  </si>
  <si>
    <t>557,17</t>
  </si>
  <si>
    <t>91320</t>
  </si>
  <si>
    <t>570,18</t>
  </si>
  <si>
    <t>91321</t>
  </si>
  <si>
    <t>598,48</t>
  </si>
  <si>
    <t>91324</t>
  </si>
  <si>
    <t>527,03</t>
  </si>
  <si>
    <t>91325</t>
  </si>
  <si>
    <t>499,58</t>
  </si>
  <si>
    <t>91326</t>
  </si>
  <si>
    <t>589,85</t>
  </si>
  <si>
    <t>91327</t>
  </si>
  <si>
    <t>594,44</t>
  </si>
  <si>
    <t>91328</t>
  </si>
  <si>
    <t>544,54</t>
  </si>
  <si>
    <t>91329</t>
  </si>
  <si>
    <t>512,91</t>
  </si>
  <si>
    <t>91330</t>
  </si>
  <si>
    <t>573,55</t>
  </si>
  <si>
    <t>91331</t>
  </si>
  <si>
    <t>541,82</t>
  </si>
  <si>
    <t>91332</t>
  </si>
  <si>
    <t>623,15</t>
  </si>
  <si>
    <t>91333</t>
  </si>
  <si>
    <t>591,30</t>
  </si>
  <si>
    <t>91334</t>
  </si>
  <si>
    <t>797,72</t>
  </si>
  <si>
    <t>91335</t>
  </si>
  <si>
    <t>765,87</t>
  </si>
  <si>
    <t>91336</t>
  </si>
  <si>
    <t>967,42</t>
  </si>
  <si>
    <t>91337</t>
  </si>
  <si>
    <t>935,57</t>
  </si>
  <si>
    <t>1.313,37</t>
  </si>
  <si>
    <t>84844</t>
  </si>
  <si>
    <t>361,46</t>
  </si>
  <si>
    <t>84845</t>
  </si>
  <si>
    <t>537,61</t>
  </si>
  <si>
    <t>84846</t>
  </si>
  <si>
    <t>545,23</t>
  </si>
  <si>
    <t>84847</t>
  </si>
  <si>
    <t>84848</t>
  </si>
  <si>
    <t>437,59</t>
  </si>
  <si>
    <t>84849</t>
  </si>
  <si>
    <t>76,71</t>
  </si>
  <si>
    <t>527,05</t>
  </si>
  <si>
    <t>361,97</t>
  </si>
  <si>
    <t>495,26</t>
  </si>
  <si>
    <t>149,74</t>
  </si>
  <si>
    <t>328,73</t>
  </si>
  <si>
    <t>286,44</t>
  </si>
  <si>
    <t>217,33</t>
  </si>
  <si>
    <t>84854</t>
  </si>
  <si>
    <t>94559</t>
  </si>
  <si>
    <t>467,84</t>
  </si>
  <si>
    <t>94560</t>
  </si>
  <si>
    <t>404,48</t>
  </si>
  <si>
    <t>94562</t>
  </si>
  <si>
    <t>427,46</t>
  </si>
  <si>
    <t>94563</t>
  </si>
  <si>
    <t>535,29</t>
  </si>
  <si>
    <t>94564</t>
  </si>
  <si>
    <t>415,38</t>
  </si>
  <si>
    <t>94565</t>
  </si>
  <si>
    <t>387,05</t>
  </si>
  <si>
    <t>94567</t>
  </si>
  <si>
    <t>404,33</t>
  </si>
  <si>
    <t>94568</t>
  </si>
  <si>
    <t>508,10</t>
  </si>
  <si>
    <t>276,02</t>
  </si>
  <si>
    <t>73631</t>
  </si>
  <si>
    <t>311,07</t>
  </si>
  <si>
    <t>73665</t>
  </si>
  <si>
    <t>73669</t>
  </si>
  <si>
    <t>106,65</t>
  </si>
  <si>
    <t>99,64</t>
  </si>
  <si>
    <t>74,62</t>
  </si>
  <si>
    <t>222,31</t>
  </si>
  <si>
    <t>84862</t>
  </si>
  <si>
    <t>204,13</t>
  </si>
  <si>
    <t>84863</t>
  </si>
  <si>
    <t>102,31</t>
  </si>
  <si>
    <t>68050</t>
  </si>
  <si>
    <t>610,18</t>
  </si>
  <si>
    <t>90838</t>
  </si>
  <si>
    <t>1.010,96</t>
  </si>
  <si>
    <t>91338</t>
  </si>
  <si>
    <t>1.076,90</t>
  </si>
  <si>
    <t>91341</t>
  </si>
  <si>
    <t>807,28</t>
  </si>
  <si>
    <t>94805</t>
  </si>
  <si>
    <t>1.156,52</t>
  </si>
  <si>
    <t>94806</t>
  </si>
  <si>
    <t>485,32</t>
  </si>
  <si>
    <t>94807</t>
  </si>
  <si>
    <t>582,40</t>
  </si>
  <si>
    <t>123,05</t>
  </si>
  <si>
    <t>244,36</t>
  </si>
  <si>
    <t>283,46</t>
  </si>
  <si>
    <t>85096</t>
  </si>
  <si>
    <t>246,50</t>
  </si>
  <si>
    <t>140,89</t>
  </si>
  <si>
    <t>84885</t>
  </si>
  <si>
    <t>566,66</t>
  </si>
  <si>
    <t>84886</t>
  </si>
  <si>
    <t>925,33</t>
  </si>
  <si>
    <t>84889</t>
  </si>
  <si>
    <t>16,54</t>
  </si>
  <si>
    <t>84891</t>
  </si>
  <si>
    <t>183,03</t>
  </si>
  <si>
    <t>30,95</t>
  </si>
  <si>
    <t>128,34</t>
  </si>
  <si>
    <t>84950</t>
  </si>
  <si>
    <t>84952</t>
  </si>
  <si>
    <t>33,87</t>
  </si>
  <si>
    <t>72116</t>
  </si>
  <si>
    <t>109,25</t>
  </si>
  <si>
    <t>72117</t>
  </si>
  <si>
    <t>72118</t>
  </si>
  <si>
    <t>191,28</t>
  </si>
  <si>
    <t>72119</t>
  </si>
  <si>
    <t>241,27</t>
  </si>
  <si>
    <t>72120</t>
  </si>
  <si>
    <t>304,98</t>
  </si>
  <si>
    <t>72122</t>
  </si>
  <si>
    <t>120,37</t>
  </si>
  <si>
    <t>72123</t>
  </si>
  <si>
    <t>318,70</t>
  </si>
  <si>
    <t>1.751,52</t>
  </si>
  <si>
    <t>411,89</t>
  </si>
  <si>
    <t>434,82</t>
  </si>
  <si>
    <t>84957</t>
  </si>
  <si>
    <t>168,36</t>
  </si>
  <si>
    <t>84959</t>
  </si>
  <si>
    <t>196,69</t>
  </si>
  <si>
    <t>85001</t>
  </si>
  <si>
    <t>187,25</t>
  </si>
  <si>
    <t>85002</t>
  </si>
  <si>
    <t>262,80</t>
  </si>
  <si>
    <t>85004</t>
  </si>
  <si>
    <t>130,58</t>
  </si>
  <si>
    <t>85005</t>
  </si>
  <si>
    <t>381,85</t>
  </si>
  <si>
    <t>68054</t>
  </si>
  <si>
    <t>207,93</t>
  </si>
  <si>
    <t>448,09</t>
  </si>
  <si>
    <t>869,88</t>
  </si>
  <si>
    <t>85188</t>
  </si>
  <si>
    <t>551,45</t>
  </si>
  <si>
    <t>85189</t>
  </si>
  <si>
    <t>1.101,01</t>
  </si>
  <si>
    <t>85010</t>
  </si>
  <si>
    <t>454,50</t>
  </si>
  <si>
    <t>85014</t>
  </si>
  <si>
    <t>554,40</t>
  </si>
  <si>
    <t>94569</t>
  </si>
  <si>
    <t>532,99</t>
  </si>
  <si>
    <t>94570</t>
  </si>
  <si>
    <t>488,13</t>
  </si>
  <si>
    <t>94572</t>
  </si>
  <si>
    <t>725,98</t>
  </si>
  <si>
    <t>94573</t>
  </si>
  <si>
    <t>475,11</t>
  </si>
  <si>
    <t>94574</t>
  </si>
  <si>
    <t>721,38</t>
  </si>
  <si>
    <t>94575</t>
  </si>
  <si>
    <t>574,51</t>
  </si>
  <si>
    <t>94576</t>
  </si>
  <si>
    <t>499,71</t>
  </si>
  <si>
    <t>94578</t>
  </si>
  <si>
    <t>737,75</t>
  </si>
  <si>
    <t>94579</t>
  </si>
  <si>
    <t>487,72</t>
  </si>
  <si>
    <t>94580</t>
  </si>
  <si>
    <t>733,58</t>
  </si>
  <si>
    <t>94581</t>
  </si>
  <si>
    <t>571,85</t>
  </si>
  <si>
    <t>94582</t>
  </si>
  <si>
    <t>499,32</t>
  </si>
  <si>
    <t>94584</t>
  </si>
  <si>
    <t>743,73</t>
  </si>
  <si>
    <t>94585</t>
  </si>
  <si>
    <t>486,68</t>
  </si>
  <si>
    <t>94586</t>
  </si>
  <si>
    <t>740,70</t>
  </si>
  <si>
    <t>28,20</t>
  </si>
  <si>
    <t>85015</t>
  </si>
  <si>
    <t>23,03</t>
  </si>
  <si>
    <t>85016</t>
  </si>
  <si>
    <t>79475</t>
  </si>
  <si>
    <t>344,20</t>
  </si>
  <si>
    <t>89198</t>
  </si>
  <si>
    <t>69,17</t>
  </si>
  <si>
    <t>89199</t>
  </si>
  <si>
    <t>90,84</t>
  </si>
  <si>
    <t>89200</t>
  </si>
  <si>
    <t>213,09</t>
  </si>
  <si>
    <t>89201</t>
  </si>
  <si>
    <t>89202</t>
  </si>
  <si>
    <t>70,92</t>
  </si>
  <si>
    <t>89203</t>
  </si>
  <si>
    <t>165,12</t>
  </si>
  <si>
    <t>89204</t>
  </si>
  <si>
    <t>89205</t>
  </si>
  <si>
    <t>64,99</t>
  </si>
  <si>
    <t>89206</t>
  </si>
  <si>
    <t>153,83</t>
  </si>
  <si>
    <t>90808</t>
  </si>
  <si>
    <t>58,36</t>
  </si>
  <si>
    <t>90809</t>
  </si>
  <si>
    <t>56,21</t>
  </si>
  <si>
    <t>90810</t>
  </si>
  <si>
    <t>122,69</t>
  </si>
  <si>
    <t>90811</t>
  </si>
  <si>
    <t>116,12</t>
  </si>
  <si>
    <t>90812</t>
  </si>
  <si>
    <t>209,03</t>
  </si>
  <si>
    <t>90813</t>
  </si>
  <si>
    <t>200,01</t>
  </si>
  <si>
    <t>90814</t>
  </si>
  <si>
    <t>251,78</t>
  </si>
  <si>
    <t>90815</t>
  </si>
  <si>
    <t>304,41</t>
  </si>
  <si>
    <t>90877</t>
  </si>
  <si>
    <t>90878</t>
  </si>
  <si>
    <t>36,67</t>
  </si>
  <si>
    <t>90880</t>
  </si>
  <si>
    <t>50,94</t>
  </si>
  <si>
    <t>90881</t>
  </si>
  <si>
    <t>90883</t>
  </si>
  <si>
    <t>90884</t>
  </si>
  <si>
    <t>90885</t>
  </si>
  <si>
    <t>60,17</t>
  </si>
  <si>
    <t>90886</t>
  </si>
  <si>
    <t>90887</t>
  </si>
  <si>
    <t>117,87</t>
  </si>
  <si>
    <t>90888</t>
  </si>
  <si>
    <t>116,93</t>
  </si>
  <si>
    <t>90889</t>
  </si>
  <si>
    <t>140,87</t>
  </si>
  <si>
    <t>90890</t>
  </si>
  <si>
    <t>137,67</t>
  </si>
  <si>
    <t>90891</t>
  </si>
  <si>
    <t>136,24</t>
  </si>
  <si>
    <t>95601</t>
  </si>
  <si>
    <t>15,38</t>
  </si>
  <si>
    <t>95602</t>
  </si>
  <si>
    <t>95603</t>
  </si>
  <si>
    <t>25,76</t>
  </si>
  <si>
    <t>95604</t>
  </si>
  <si>
    <t>95605</t>
  </si>
  <si>
    <t>95607</t>
  </si>
  <si>
    <t>95608</t>
  </si>
  <si>
    <t>95609</t>
  </si>
  <si>
    <t>96160</t>
  </si>
  <si>
    <t>157,74</t>
  </si>
  <si>
    <t>96161</t>
  </si>
  <si>
    <t>229,17</t>
  </si>
  <si>
    <t>96162</t>
  </si>
  <si>
    <t>295,94</t>
  </si>
  <si>
    <t>96163</t>
  </si>
  <si>
    <t>335,78</t>
  </si>
  <si>
    <t>96164</t>
  </si>
  <si>
    <t>141,31</t>
  </si>
  <si>
    <t>96165</t>
  </si>
  <si>
    <t>206,78</t>
  </si>
  <si>
    <t>96166</t>
  </si>
  <si>
    <t>262,04</t>
  </si>
  <si>
    <t>96167</t>
  </si>
  <si>
    <t>288,18</t>
  </si>
  <si>
    <t>96168</t>
  </si>
  <si>
    <t>133,51</t>
  </si>
  <si>
    <t>96169</t>
  </si>
  <si>
    <t>196,76</t>
  </si>
  <si>
    <t>96170</t>
  </si>
  <si>
    <t>249,82</t>
  </si>
  <si>
    <t>96171</t>
  </si>
  <si>
    <t>271,84</t>
  </si>
  <si>
    <t>96172</t>
  </si>
  <si>
    <t>168,50</t>
  </si>
  <si>
    <t>96173</t>
  </si>
  <si>
    <t>242,63</t>
  </si>
  <si>
    <t>96174</t>
  </si>
  <si>
    <t>313,16</t>
  </si>
  <si>
    <t>96175</t>
  </si>
  <si>
    <t>355,77</t>
  </si>
  <si>
    <t>96176</t>
  </si>
  <si>
    <t>148,48</t>
  </si>
  <si>
    <t>96177</t>
  </si>
  <si>
    <t>215,05</t>
  </si>
  <si>
    <t>96178</t>
  </si>
  <si>
    <t>271,80</t>
  </si>
  <si>
    <t>96179</t>
  </si>
  <si>
    <t>298,76</t>
  </si>
  <si>
    <t>96180</t>
  </si>
  <si>
    <t>138,77</t>
  </si>
  <si>
    <t>96181</t>
  </si>
  <si>
    <t>202,86</t>
  </si>
  <si>
    <t>96182</t>
  </si>
  <si>
    <t>255,66</t>
  </si>
  <si>
    <t>96183</t>
  </si>
  <si>
    <t>279,02</t>
  </si>
  <si>
    <t>83534</t>
  </si>
  <si>
    <t>433,00</t>
  </si>
  <si>
    <t>95240</t>
  </si>
  <si>
    <t>95241</t>
  </si>
  <si>
    <t>96616</t>
  </si>
  <si>
    <t>372,23</t>
  </si>
  <si>
    <t>96617</t>
  </si>
  <si>
    <t>96619</t>
  </si>
  <si>
    <t>18,60</t>
  </si>
  <si>
    <t>96620</t>
  </si>
  <si>
    <t>352,70</t>
  </si>
  <si>
    <t>96621</t>
  </si>
  <si>
    <t>155,02</t>
  </si>
  <si>
    <t>96622</t>
  </si>
  <si>
    <t>97,82</t>
  </si>
  <si>
    <t>96623</t>
  </si>
  <si>
    <t>141,66</t>
  </si>
  <si>
    <t>96624</t>
  </si>
  <si>
    <t>93,11</t>
  </si>
  <si>
    <t>97082</t>
  </si>
  <si>
    <t>97083</t>
  </si>
  <si>
    <t>2,38</t>
  </si>
  <si>
    <t>97084</t>
  </si>
  <si>
    <t>97086</t>
  </si>
  <si>
    <t>92,84</t>
  </si>
  <si>
    <t>97094</t>
  </si>
  <si>
    <t>362,73</t>
  </si>
  <si>
    <t>97095</t>
  </si>
  <si>
    <t>340,35</t>
  </si>
  <si>
    <t>97096</t>
  </si>
  <si>
    <t>328,85</t>
  </si>
  <si>
    <t>90996</t>
  </si>
  <si>
    <t>11,84</t>
  </si>
  <si>
    <t>90997</t>
  </si>
  <si>
    <t>90998</t>
  </si>
  <si>
    <t>91000</t>
  </si>
  <si>
    <t>91002</t>
  </si>
  <si>
    <t>91003</t>
  </si>
  <si>
    <t>16,01</t>
  </si>
  <si>
    <t>91004</t>
  </si>
  <si>
    <t>91005</t>
  </si>
  <si>
    <t>91006</t>
  </si>
  <si>
    <t>11,55</t>
  </si>
  <si>
    <t>91007</t>
  </si>
  <si>
    <t>91008</t>
  </si>
  <si>
    <t>92263</t>
  </si>
  <si>
    <t>100,57</t>
  </si>
  <si>
    <t>92264</t>
  </si>
  <si>
    <t>110,12</t>
  </si>
  <si>
    <t>92265</t>
  </si>
  <si>
    <t>71,18</t>
  </si>
  <si>
    <t>92266</t>
  </si>
  <si>
    <t>79,69</t>
  </si>
  <si>
    <t>92267</t>
  </si>
  <si>
    <t>92268</t>
  </si>
  <si>
    <t>35,41</t>
  </si>
  <si>
    <t>92269</t>
  </si>
  <si>
    <t>92270</t>
  </si>
  <si>
    <t>77,13</t>
  </si>
  <si>
    <t>92271</t>
  </si>
  <si>
    <t>92272</t>
  </si>
  <si>
    <t>92273</t>
  </si>
  <si>
    <t>13,70</t>
  </si>
  <si>
    <t>92408</t>
  </si>
  <si>
    <t>176,24</t>
  </si>
  <si>
    <t>92409</t>
  </si>
  <si>
    <t>166,59</t>
  </si>
  <si>
    <t>92410</t>
  </si>
  <si>
    <t>121,74</t>
  </si>
  <si>
    <t>92411</t>
  </si>
  <si>
    <t>113,22</t>
  </si>
  <si>
    <t>92412</t>
  </si>
  <si>
    <t>81,61</t>
  </si>
  <si>
    <t>92413</t>
  </si>
  <si>
    <t>75,04</t>
  </si>
  <si>
    <t>92414</t>
  </si>
  <si>
    <t>95,86</t>
  </si>
  <si>
    <t>92415</t>
  </si>
  <si>
    <t>87,34</t>
  </si>
  <si>
    <t>92416</t>
  </si>
  <si>
    <t>113,37</t>
  </si>
  <si>
    <t>92417</t>
  </si>
  <si>
    <t>104,89</t>
  </si>
  <si>
    <t>92418</t>
  </si>
  <si>
    <t>61,28</t>
  </si>
  <si>
    <t>92419</t>
  </si>
  <si>
    <t>92420</t>
  </si>
  <si>
    <t>92421</t>
  </si>
  <si>
    <t>68,21</t>
  </si>
  <si>
    <t>92422</t>
  </si>
  <si>
    <t>50,13</t>
  </si>
  <si>
    <t>92423</t>
  </si>
  <si>
    <t>92424</t>
  </si>
  <si>
    <t>92425</t>
  </si>
  <si>
    <t>92426</t>
  </si>
  <si>
    <t>44,52</t>
  </si>
  <si>
    <t>92427</t>
  </si>
  <si>
    <t>39,26</t>
  </si>
  <si>
    <t>92428</t>
  </si>
  <si>
    <t>55,36</t>
  </si>
  <si>
    <t>92429</t>
  </si>
  <si>
    <t>50,10</t>
  </si>
  <si>
    <t>92430</t>
  </si>
  <si>
    <t>92431</t>
  </si>
  <si>
    <t>92432</t>
  </si>
  <si>
    <t>50,18</t>
  </si>
  <si>
    <t>92433</t>
  </si>
  <si>
    <t>45,17</t>
  </si>
  <si>
    <t>92434</t>
  </si>
  <si>
    <t>37,95</t>
  </si>
  <si>
    <t>92435</t>
  </si>
  <si>
    <t>92436</t>
  </si>
  <si>
    <t>92437</t>
  </si>
  <si>
    <t>92438</t>
  </si>
  <si>
    <t>92439</t>
  </si>
  <si>
    <t>92440</t>
  </si>
  <si>
    <t>92441</t>
  </si>
  <si>
    <t>92442</t>
  </si>
  <si>
    <t>33,77</t>
  </si>
  <si>
    <t>92443</t>
  </si>
  <si>
    <t>92444</t>
  </si>
  <si>
    <t>43,12</t>
  </si>
  <si>
    <t>92445</t>
  </si>
  <si>
    <t>92446</t>
  </si>
  <si>
    <t>172,43</t>
  </si>
  <si>
    <t>92447</t>
  </si>
  <si>
    <t>125,06</t>
  </si>
  <si>
    <t>92448</t>
  </si>
  <si>
    <t>92449</t>
  </si>
  <si>
    <t>191,14</t>
  </si>
  <si>
    <t>92450</t>
  </si>
  <si>
    <t>164,03</t>
  </si>
  <si>
    <t>92451</t>
  </si>
  <si>
    <t>126,37</t>
  </si>
  <si>
    <t>92452</t>
  </si>
  <si>
    <t>103,63</t>
  </si>
  <si>
    <t>92453</t>
  </si>
  <si>
    <t>166,31</t>
  </si>
  <si>
    <t>92454</t>
  </si>
  <si>
    <t>170,10</t>
  </si>
  <si>
    <t>92455</t>
  </si>
  <si>
    <t>105,62</t>
  </si>
  <si>
    <t>92456</t>
  </si>
  <si>
    <t>86,55</t>
  </si>
  <si>
    <t>92457</t>
  </si>
  <si>
    <t>145,51</t>
  </si>
  <si>
    <t>92458</t>
  </si>
  <si>
    <t>157,78</t>
  </si>
  <si>
    <t>92459</t>
  </si>
  <si>
    <t>90,57</t>
  </si>
  <si>
    <t>92460</t>
  </si>
  <si>
    <t>92461</t>
  </si>
  <si>
    <t>134,84</t>
  </si>
  <si>
    <t>92462</t>
  </si>
  <si>
    <t>92463</t>
  </si>
  <si>
    <t>82,60</t>
  </si>
  <si>
    <t>92464</t>
  </si>
  <si>
    <t>66,37</t>
  </si>
  <si>
    <t>92465</t>
  </si>
  <si>
    <t>104,59</t>
  </si>
  <si>
    <t>92466</t>
  </si>
  <si>
    <t>142,66</t>
  </si>
  <si>
    <t>92467</t>
  </si>
  <si>
    <t>65,22</t>
  </si>
  <si>
    <t>92468</t>
  </si>
  <si>
    <t>59,44</t>
  </si>
  <si>
    <t>92469</t>
  </si>
  <si>
    <t>95,21</t>
  </si>
  <si>
    <t>92470</t>
  </si>
  <si>
    <t>138,18</t>
  </si>
  <si>
    <t>92471</t>
  </si>
  <si>
    <t>92472</t>
  </si>
  <si>
    <t>92473</t>
  </si>
  <si>
    <t>92474</t>
  </si>
  <si>
    <t>92475</t>
  </si>
  <si>
    <t>54,77</t>
  </si>
  <si>
    <t>92476</t>
  </si>
  <si>
    <t>92477</t>
  </si>
  <si>
    <t>71,35</t>
  </si>
  <si>
    <t>92478</t>
  </si>
  <si>
    <t>126,66</t>
  </si>
  <si>
    <t>92479</t>
  </si>
  <si>
    <t>92480</t>
  </si>
  <si>
    <t>92481</t>
  </si>
  <si>
    <t>222,78</t>
  </si>
  <si>
    <t>92482</t>
  </si>
  <si>
    <t>92483</t>
  </si>
  <si>
    <t>167,66</t>
  </si>
  <si>
    <t>92484</t>
  </si>
  <si>
    <t>92485</t>
  </si>
  <si>
    <t>120,06</t>
  </si>
  <si>
    <t>92486</t>
  </si>
  <si>
    <t>112,44</t>
  </si>
  <si>
    <t>92487</t>
  </si>
  <si>
    <t>92488</t>
  </si>
  <si>
    <t>59,79</t>
  </si>
  <si>
    <t>92489</t>
  </si>
  <si>
    <t>38,27</t>
  </si>
  <si>
    <t>92490</t>
  </si>
  <si>
    <t>35,86</t>
  </si>
  <si>
    <t>92491</t>
  </si>
  <si>
    <t>59,87</t>
  </si>
  <si>
    <t>92492</t>
  </si>
  <si>
    <t>57,36</t>
  </si>
  <si>
    <t>92493</t>
  </si>
  <si>
    <t>92494</t>
  </si>
  <si>
    <t>33,82</t>
  </si>
  <si>
    <t>92495</t>
  </si>
  <si>
    <t>58,14</t>
  </si>
  <si>
    <t>92496</t>
  </si>
  <si>
    <t>55,72</t>
  </si>
  <si>
    <t>92497</t>
  </si>
  <si>
    <t>92498</t>
  </si>
  <si>
    <t>92499</t>
  </si>
  <si>
    <t>57,08</t>
  </si>
  <si>
    <t>92500</t>
  </si>
  <si>
    <t>54,75</t>
  </si>
  <si>
    <t>92501</t>
  </si>
  <si>
    <t>92502</t>
  </si>
  <si>
    <t>92503</t>
  </si>
  <si>
    <t>55,42</t>
  </si>
  <si>
    <t>92504</t>
  </si>
  <si>
    <t>37,46</t>
  </si>
  <si>
    <t>92505</t>
  </si>
  <si>
    <t>32,43</t>
  </si>
  <si>
    <t>92506</t>
  </si>
  <si>
    <t>92507</t>
  </si>
  <si>
    <t>60,07</t>
  </si>
  <si>
    <t>92508</t>
  </si>
  <si>
    <t>57,97</t>
  </si>
  <si>
    <t>92509</t>
  </si>
  <si>
    <t>36,88</t>
  </si>
  <si>
    <t>92510</t>
  </si>
  <si>
    <t>34,95</t>
  </si>
  <si>
    <t>92511</t>
  </si>
  <si>
    <t>52,03</t>
  </si>
  <si>
    <t>92512</t>
  </si>
  <si>
    <t>50,42</t>
  </si>
  <si>
    <t>92513</t>
  </si>
  <si>
    <t>92514</t>
  </si>
  <si>
    <t>25,47</t>
  </si>
  <si>
    <t>92515</t>
  </si>
  <si>
    <t>92516</t>
  </si>
  <si>
    <t>44,84</t>
  </si>
  <si>
    <t>92517</t>
  </si>
  <si>
    <t>92518</t>
  </si>
  <si>
    <t>92519</t>
  </si>
  <si>
    <t>92520</t>
  </si>
  <si>
    <t>92521</t>
  </si>
  <si>
    <t>20,10</t>
  </si>
  <si>
    <t>92522</t>
  </si>
  <si>
    <t>92523</t>
  </si>
  <si>
    <t>41,68</t>
  </si>
  <si>
    <t>92524</t>
  </si>
  <si>
    <t>40,46</t>
  </si>
  <si>
    <t>92525</t>
  </si>
  <si>
    <t>92526</t>
  </si>
  <si>
    <t>92527</t>
  </si>
  <si>
    <t>40,58</t>
  </si>
  <si>
    <t>92528</t>
  </si>
  <si>
    <t>92529</t>
  </si>
  <si>
    <t>92530</t>
  </si>
  <si>
    <t>92531</t>
  </si>
  <si>
    <t>39,74</t>
  </si>
  <si>
    <t>92532</t>
  </si>
  <si>
    <t>38,59</t>
  </si>
  <si>
    <t>92533</t>
  </si>
  <si>
    <t>17,35</t>
  </si>
  <si>
    <t>92534</t>
  </si>
  <si>
    <t>92535</t>
  </si>
  <si>
    <t>38,30</t>
  </si>
  <si>
    <t>92536</t>
  </si>
  <si>
    <t>92537</t>
  </si>
  <si>
    <t>92538</t>
  </si>
  <si>
    <t>95934</t>
  </si>
  <si>
    <t>126,59</t>
  </si>
  <si>
    <t>95935</t>
  </si>
  <si>
    <t>116,97</t>
  </si>
  <si>
    <t>95936</t>
  </si>
  <si>
    <t>130,96</t>
  </si>
  <si>
    <t>95937</t>
  </si>
  <si>
    <t>313,80</t>
  </si>
  <si>
    <t>95938</t>
  </si>
  <si>
    <t>264,94</t>
  </si>
  <si>
    <t>95939</t>
  </si>
  <si>
    <t>171,77</t>
  </si>
  <si>
    <t>95940</t>
  </si>
  <si>
    <t>130,81</t>
  </si>
  <si>
    <t>95941</t>
  </si>
  <si>
    <t>114,65</t>
  </si>
  <si>
    <t>95942</t>
  </si>
  <si>
    <t>104,57</t>
  </si>
  <si>
    <t>96252</t>
  </si>
  <si>
    <t>140,99</t>
  </si>
  <si>
    <t>96257</t>
  </si>
  <si>
    <t>127,43</t>
  </si>
  <si>
    <t>96258</t>
  </si>
  <si>
    <t>118,66</t>
  </si>
  <si>
    <t>96259</t>
  </si>
  <si>
    <t>146,76</t>
  </si>
  <si>
    <t>96529</t>
  </si>
  <si>
    <t>219,14</t>
  </si>
  <si>
    <t>96530</t>
  </si>
  <si>
    <t>127,23</t>
  </si>
  <si>
    <t>96531</t>
  </si>
  <si>
    <t>90,04</t>
  </si>
  <si>
    <t>96532</t>
  </si>
  <si>
    <t>143,82</t>
  </si>
  <si>
    <t>96533</t>
  </si>
  <si>
    <t>79,90</t>
  </si>
  <si>
    <t>96534</t>
  </si>
  <si>
    <t>64,17</t>
  </si>
  <si>
    <t>96535</t>
  </si>
  <si>
    <t>96536</t>
  </si>
  <si>
    <t>55,25</t>
  </si>
  <si>
    <t>96537</t>
  </si>
  <si>
    <t>135,27</t>
  </si>
  <si>
    <t>96538</t>
  </si>
  <si>
    <t>182,38</t>
  </si>
  <si>
    <t>96539</t>
  </si>
  <si>
    <t>90,44</t>
  </si>
  <si>
    <t>96540</t>
  </si>
  <si>
    <t>96,00</t>
  </si>
  <si>
    <t>96541</t>
  </si>
  <si>
    <t>133,45</t>
  </si>
  <si>
    <t>96542</t>
  </si>
  <si>
    <t>68,65</t>
  </si>
  <si>
    <t>96543</t>
  </si>
  <si>
    <t>22,52</t>
  </si>
  <si>
    <t>488,73</t>
  </si>
  <si>
    <t>54,89</t>
  </si>
  <si>
    <t>60,84</t>
  </si>
  <si>
    <t>66,80</t>
  </si>
  <si>
    <t>85,40</t>
  </si>
  <si>
    <t>112,16</t>
  </si>
  <si>
    <t>118,11</t>
  </si>
  <si>
    <t>124,07</t>
  </si>
  <si>
    <t>85662</t>
  </si>
  <si>
    <t>89996</t>
  </si>
  <si>
    <t>89997</t>
  </si>
  <si>
    <t>89998</t>
  </si>
  <si>
    <t>89999</t>
  </si>
  <si>
    <t>90000</t>
  </si>
  <si>
    <t>91593</t>
  </si>
  <si>
    <t>91594</t>
  </si>
  <si>
    <t>91595</t>
  </si>
  <si>
    <t>91596</t>
  </si>
  <si>
    <t>91597</t>
  </si>
  <si>
    <t>91598</t>
  </si>
  <si>
    <t>91599</t>
  </si>
  <si>
    <t>91600</t>
  </si>
  <si>
    <t>91601</t>
  </si>
  <si>
    <t>8,07</t>
  </si>
  <si>
    <t>91602</t>
  </si>
  <si>
    <t>91603</t>
  </si>
  <si>
    <t>92759</t>
  </si>
  <si>
    <t>92760</t>
  </si>
  <si>
    <t>92761</t>
  </si>
  <si>
    <t>7,81</t>
  </si>
  <si>
    <t>92762</t>
  </si>
  <si>
    <t>92763</t>
  </si>
  <si>
    <t>92764</t>
  </si>
  <si>
    <t>92765</t>
  </si>
  <si>
    <t>92766</t>
  </si>
  <si>
    <t>92767</t>
  </si>
  <si>
    <t>92768</t>
  </si>
  <si>
    <t>92769</t>
  </si>
  <si>
    <t>92770</t>
  </si>
  <si>
    <t>92771</t>
  </si>
  <si>
    <t>92772</t>
  </si>
  <si>
    <t>92773</t>
  </si>
  <si>
    <t>92774</t>
  </si>
  <si>
    <t>92775</t>
  </si>
  <si>
    <t>11,80</t>
  </si>
  <si>
    <t>92776</t>
  </si>
  <si>
    <t>92777</t>
  </si>
  <si>
    <t>92778</t>
  </si>
  <si>
    <t>92779</t>
  </si>
  <si>
    <t>92780</t>
  </si>
  <si>
    <t>92781</t>
  </si>
  <si>
    <t>92782</t>
  </si>
  <si>
    <t>92783</t>
  </si>
  <si>
    <t>92784</t>
  </si>
  <si>
    <t>92785</t>
  </si>
  <si>
    <t>8,42</t>
  </si>
  <si>
    <t>92786</t>
  </si>
  <si>
    <t>92787</t>
  </si>
  <si>
    <t>92788</t>
  </si>
  <si>
    <t>92789</t>
  </si>
  <si>
    <t>5,24</t>
  </si>
  <si>
    <t>92790</t>
  </si>
  <si>
    <t>92791</t>
  </si>
  <si>
    <t>92792</t>
  </si>
  <si>
    <t>92793</t>
  </si>
  <si>
    <t>92794</t>
  </si>
  <si>
    <t>92795</t>
  </si>
  <si>
    <t>92796</t>
  </si>
  <si>
    <t>92797</t>
  </si>
  <si>
    <t>92798</t>
  </si>
  <si>
    <t>92799</t>
  </si>
  <si>
    <t>92800</t>
  </si>
  <si>
    <t>5,65</t>
  </si>
  <si>
    <t>92801</t>
  </si>
  <si>
    <t>92802</t>
  </si>
  <si>
    <t>92803</t>
  </si>
  <si>
    <t>92804</t>
  </si>
  <si>
    <t>4,39</t>
  </si>
  <si>
    <t>92805</t>
  </si>
  <si>
    <t>92806</t>
  </si>
  <si>
    <t>92875</t>
  </si>
  <si>
    <t>92876</t>
  </si>
  <si>
    <t>92877</t>
  </si>
  <si>
    <t>92878</t>
  </si>
  <si>
    <t>92879</t>
  </si>
  <si>
    <t>92880</t>
  </si>
  <si>
    <t>92881</t>
  </si>
  <si>
    <t>92882</t>
  </si>
  <si>
    <t>92883</t>
  </si>
  <si>
    <t>92884</t>
  </si>
  <si>
    <t>92885</t>
  </si>
  <si>
    <t>92886</t>
  </si>
  <si>
    <t>92887</t>
  </si>
  <si>
    <t>92888</t>
  </si>
  <si>
    <t>92915</t>
  </si>
  <si>
    <t>92916</t>
  </si>
  <si>
    <t>92917</t>
  </si>
  <si>
    <t>92919</t>
  </si>
  <si>
    <t>6,85</t>
  </si>
  <si>
    <t>92921</t>
  </si>
  <si>
    <t>92922</t>
  </si>
  <si>
    <t>92923</t>
  </si>
  <si>
    <t>92924</t>
  </si>
  <si>
    <t>95445</t>
  </si>
  <si>
    <t>95446</t>
  </si>
  <si>
    <t>95576</t>
  </si>
  <si>
    <t>7,99</t>
  </si>
  <si>
    <t>95577</t>
  </si>
  <si>
    <t>95578</t>
  </si>
  <si>
    <t>5,92</t>
  </si>
  <si>
    <t>95579</t>
  </si>
  <si>
    <t>95580</t>
  </si>
  <si>
    <t>95581</t>
  </si>
  <si>
    <t>95583</t>
  </si>
  <si>
    <t>95584</t>
  </si>
  <si>
    <t>95585</t>
  </si>
  <si>
    <t>95586</t>
  </si>
  <si>
    <t>95587</t>
  </si>
  <si>
    <t>95588</t>
  </si>
  <si>
    <t>95589</t>
  </si>
  <si>
    <t>95590</t>
  </si>
  <si>
    <t>95592</t>
  </si>
  <si>
    <t>95593</t>
  </si>
  <si>
    <t>95943</t>
  </si>
  <si>
    <t>95944</t>
  </si>
  <si>
    <t>95945</t>
  </si>
  <si>
    <t>10,11</t>
  </si>
  <si>
    <t>95946</t>
  </si>
  <si>
    <t>95947</t>
  </si>
  <si>
    <t>95948</t>
  </si>
  <si>
    <t>96544</t>
  </si>
  <si>
    <t>96545</t>
  </si>
  <si>
    <t>96546</t>
  </si>
  <si>
    <t>96547</t>
  </si>
  <si>
    <t>96548</t>
  </si>
  <si>
    <t>96549</t>
  </si>
  <si>
    <t>96550</t>
  </si>
  <si>
    <t>40780</t>
  </si>
  <si>
    <t>102,22</t>
  </si>
  <si>
    <t>89993</t>
  </si>
  <si>
    <t>561,86</t>
  </si>
  <si>
    <t>89994</t>
  </si>
  <si>
    <t>455,20</t>
  </si>
  <si>
    <t>89995</t>
  </si>
  <si>
    <t>534,58</t>
  </si>
  <si>
    <t>90278</t>
  </si>
  <si>
    <t>243,44</t>
  </si>
  <si>
    <t>90279</t>
  </si>
  <si>
    <t>253,86</t>
  </si>
  <si>
    <t>90280</t>
  </si>
  <si>
    <t>279,01</t>
  </si>
  <si>
    <t>90281</t>
  </si>
  <si>
    <t>311,43</t>
  </si>
  <si>
    <t>90282</t>
  </si>
  <si>
    <t>247,93</t>
  </si>
  <si>
    <t>90283</t>
  </si>
  <si>
    <t>259,39</t>
  </si>
  <si>
    <t>90284</t>
  </si>
  <si>
    <t>285,92</t>
  </si>
  <si>
    <t>90285</t>
  </si>
  <si>
    <t>320,80</t>
  </si>
  <si>
    <t>90853</t>
  </si>
  <si>
    <t>349,22</t>
  </si>
  <si>
    <t>90854</t>
  </si>
  <si>
    <t>338,25</t>
  </si>
  <si>
    <t>90855</t>
  </si>
  <si>
    <t>372,70</t>
  </si>
  <si>
    <t>90856</t>
  </si>
  <si>
    <t>352,85</t>
  </si>
  <si>
    <t>90857</t>
  </si>
  <si>
    <t>340,65</t>
  </si>
  <si>
    <t>90858</t>
  </si>
  <si>
    <t>389,34</t>
  </si>
  <si>
    <t>90859</t>
  </si>
  <si>
    <t>331,41</t>
  </si>
  <si>
    <t>90860</t>
  </si>
  <si>
    <t>336,44</t>
  </si>
  <si>
    <t>90861</t>
  </si>
  <si>
    <t>343,92</t>
  </si>
  <si>
    <t>90862</t>
  </si>
  <si>
    <t>310,73</t>
  </si>
  <si>
    <t>92718</t>
  </si>
  <si>
    <t>432,26</t>
  </si>
  <si>
    <t>92719</t>
  </si>
  <si>
    <t>301,72</t>
  </si>
  <si>
    <t>92720</t>
  </si>
  <si>
    <t>342,30</t>
  </si>
  <si>
    <t>92721</t>
  </si>
  <si>
    <t>293,73</t>
  </si>
  <si>
    <t>92722</t>
  </si>
  <si>
    <t>339,04</t>
  </si>
  <si>
    <t>92723</t>
  </si>
  <si>
    <t>331,04</t>
  </si>
  <si>
    <t>92724</t>
  </si>
  <si>
    <t>328,06</t>
  </si>
  <si>
    <t>92725</t>
  </si>
  <si>
    <t>326,82</t>
  </si>
  <si>
    <t>92726</t>
  </si>
  <si>
    <t>324,71</t>
  </si>
  <si>
    <t>92727</t>
  </si>
  <si>
    <t>372,78</t>
  </si>
  <si>
    <t>92728</t>
  </si>
  <si>
    <t>352,21</t>
  </si>
  <si>
    <t>92729</t>
  </si>
  <si>
    <t>343,49</t>
  </si>
  <si>
    <t>92730</t>
  </si>
  <si>
    <t>328,95</t>
  </si>
  <si>
    <t>92731</t>
  </si>
  <si>
    <t>345,49</t>
  </si>
  <si>
    <t>92732</t>
  </si>
  <si>
    <t>331,42</t>
  </si>
  <si>
    <t>92733</t>
  </si>
  <si>
    <t>325,43</t>
  </si>
  <si>
    <t>92734</t>
  </si>
  <si>
    <t>315,52</t>
  </si>
  <si>
    <t>92735</t>
  </si>
  <si>
    <t>323,73</t>
  </si>
  <si>
    <t>92736</t>
  </si>
  <si>
    <t>312,59</t>
  </si>
  <si>
    <t>92739</t>
  </si>
  <si>
    <t>296,36</t>
  </si>
  <si>
    <t>92740</t>
  </si>
  <si>
    <t>290,82</t>
  </si>
  <si>
    <t>92741</t>
  </si>
  <si>
    <t>487,27</t>
  </si>
  <si>
    <t>92742</t>
  </si>
  <si>
    <t>694,73</t>
  </si>
  <si>
    <t>92873</t>
  </si>
  <si>
    <t>161,40</t>
  </si>
  <si>
    <t>92874</t>
  </si>
  <si>
    <t>94962</t>
  </si>
  <si>
    <t>197,24</t>
  </si>
  <si>
    <t>94963</t>
  </si>
  <si>
    <t>214,68</t>
  </si>
  <si>
    <t>94964</t>
  </si>
  <si>
    <t>236,30</t>
  </si>
  <si>
    <t>94965</t>
  </si>
  <si>
    <t>243,83</t>
  </si>
  <si>
    <t>94966</t>
  </si>
  <si>
    <t>251,96</t>
  </si>
  <si>
    <t>94967</t>
  </si>
  <si>
    <t>287,23</t>
  </si>
  <si>
    <t>94968</t>
  </si>
  <si>
    <t>190,90</t>
  </si>
  <si>
    <t>94969</t>
  </si>
  <si>
    <t>209,15</t>
  </si>
  <si>
    <t>94970</t>
  </si>
  <si>
    <t>226,15</t>
  </si>
  <si>
    <t>94971</t>
  </si>
  <si>
    <t>238,07</t>
  </si>
  <si>
    <t>94972</t>
  </si>
  <si>
    <t>247,99</t>
  </si>
  <si>
    <t>94973</t>
  </si>
  <si>
    <t>279,93</t>
  </si>
  <si>
    <t>94974</t>
  </si>
  <si>
    <t>289,56</t>
  </si>
  <si>
    <t>94975</t>
  </si>
  <si>
    <t>306,24</t>
  </si>
  <si>
    <t>96555</t>
  </si>
  <si>
    <t>372,72</t>
  </si>
  <si>
    <t>96556</t>
  </si>
  <si>
    <t>438,81</t>
  </si>
  <si>
    <t>96557</t>
  </si>
  <si>
    <t>356,54</t>
  </si>
  <si>
    <t>96558</t>
  </si>
  <si>
    <t>362,26</t>
  </si>
  <si>
    <t>84,37</t>
  </si>
  <si>
    <t>94,70</t>
  </si>
  <si>
    <t>55,38</t>
  </si>
  <si>
    <t>83,55</t>
  </si>
  <si>
    <t>110,59</t>
  </si>
  <si>
    <t>83518</t>
  </si>
  <si>
    <t>270,98</t>
  </si>
  <si>
    <t>95467</t>
  </si>
  <si>
    <t>359,62</t>
  </si>
  <si>
    <t>68328</t>
  </si>
  <si>
    <t>12,50</t>
  </si>
  <si>
    <t>20,50</t>
  </si>
  <si>
    <t>79471</t>
  </si>
  <si>
    <t>62,31</t>
  </si>
  <si>
    <t>93182</t>
  </si>
  <si>
    <t>93183</t>
  </si>
  <si>
    <t>30,78</t>
  </si>
  <si>
    <t>93184</t>
  </si>
  <si>
    <t>93185</t>
  </si>
  <si>
    <t>30,22</t>
  </si>
  <si>
    <t>93186</t>
  </si>
  <si>
    <t>93187</t>
  </si>
  <si>
    <t>93188</t>
  </si>
  <si>
    <t>49,08</t>
  </si>
  <si>
    <t>93189</t>
  </si>
  <si>
    <t>54,53</t>
  </si>
  <si>
    <t>93190</t>
  </si>
  <si>
    <t>93191</t>
  </si>
  <si>
    <t>27,08</t>
  </si>
  <si>
    <t>93192</t>
  </si>
  <si>
    <t>32,89</t>
  </si>
  <si>
    <t>93193</t>
  </si>
  <si>
    <t>93194</t>
  </si>
  <si>
    <t>93195</t>
  </si>
  <si>
    <t>93196</t>
  </si>
  <si>
    <t>93197</t>
  </si>
  <si>
    <t>93198</t>
  </si>
  <si>
    <t>21,91</t>
  </si>
  <si>
    <t>93199</t>
  </si>
  <si>
    <t>21,45</t>
  </si>
  <si>
    <t>93200</t>
  </si>
  <si>
    <t>93201</t>
  </si>
  <si>
    <t>93202</t>
  </si>
  <si>
    <t>93203</t>
  </si>
  <si>
    <t>93204</t>
  </si>
  <si>
    <t>93205</t>
  </si>
  <si>
    <t>71623</t>
  </si>
  <si>
    <t>27,27</t>
  </si>
  <si>
    <t>83513</t>
  </si>
  <si>
    <t>83514</t>
  </si>
  <si>
    <t>84153</t>
  </si>
  <si>
    <t>53,12</t>
  </si>
  <si>
    <t>84154</t>
  </si>
  <si>
    <t>108,55</t>
  </si>
  <si>
    <t>85233</t>
  </si>
  <si>
    <t>2.306,17</t>
  </si>
  <si>
    <t>95952</t>
  </si>
  <si>
    <t>1.345,33</t>
  </si>
  <si>
    <t>95953</t>
  </si>
  <si>
    <t>2.369,28</t>
  </si>
  <si>
    <t>95954</t>
  </si>
  <si>
    <t>1.610,28</t>
  </si>
  <si>
    <t>95955</t>
  </si>
  <si>
    <t>2.072,18</t>
  </si>
  <si>
    <t>95956</t>
  </si>
  <si>
    <t>1.578,71</t>
  </si>
  <si>
    <t>95957</t>
  </si>
  <si>
    <t>1.976,00</t>
  </si>
  <si>
    <t>95969</t>
  </si>
  <si>
    <t>2.068,53</t>
  </si>
  <si>
    <t>5968</t>
  </si>
  <si>
    <t>83731</t>
  </si>
  <si>
    <t>83732</t>
  </si>
  <si>
    <t>83733</t>
  </si>
  <si>
    <t>34,87</t>
  </si>
  <si>
    <t>83735</t>
  </si>
  <si>
    <t>57,93</t>
  </si>
  <si>
    <t>68053</t>
  </si>
  <si>
    <t>75,09</t>
  </si>
  <si>
    <t>40,40</t>
  </si>
  <si>
    <t>83737</t>
  </si>
  <si>
    <t>60,54</t>
  </si>
  <si>
    <t>83738</t>
  </si>
  <si>
    <t>83740</t>
  </si>
  <si>
    <t>6225</t>
  </si>
  <si>
    <t>35,96</t>
  </si>
  <si>
    <t>72075</t>
  </si>
  <si>
    <t>11,95</t>
  </si>
  <si>
    <t>83,58</t>
  </si>
  <si>
    <t>119,48</t>
  </si>
  <si>
    <t>80,96</t>
  </si>
  <si>
    <t>83741</t>
  </si>
  <si>
    <t>61,23</t>
  </si>
  <si>
    <t>83742</t>
  </si>
  <si>
    <t>83743</t>
  </si>
  <si>
    <t>28,84</t>
  </si>
  <si>
    <t>56,62</t>
  </si>
  <si>
    <t>72124</t>
  </si>
  <si>
    <t>109,38</t>
  </si>
  <si>
    <t>40,64</t>
  </si>
  <si>
    <t>23,60</t>
  </si>
  <si>
    <t>37,04</t>
  </si>
  <si>
    <t>91831</t>
  </si>
  <si>
    <t>91834</t>
  </si>
  <si>
    <t>91836</t>
  </si>
  <si>
    <t>91842</t>
  </si>
  <si>
    <t>91844</t>
  </si>
  <si>
    <t>91846</t>
  </si>
  <si>
    <t>91852</t>
  </si>
  <si>
    <t>91854</t>
  </si>
  <si>
    <t>91856</t>
  </si>
  <si>
    <t>91862</t>
  </si>
  <si>
    <t>91863</t>
  </si>
  <si>
    <t>91864</t>
  </si>
  <si>
    <t>91865</t>
  </si>
  <si>
    <t>91866</t>
  </si>
  <si>
    <t>91867</t>
  </si>
  <si>
    <t>91868</t>
  </si>
  <si>
    <t>91869</t>
  </si>
  <si>
    <t>91870</t>
  </si>
  <si>
    <t>91871</t>
  </si>
  <si>
    <t>91872</t>
  </si>
  <si>
    <t>91873</t>
  </si>
  <si>
    <t>93008</t>
  </si>
  <si>
    <t>93009</t>
  </si>
  <si>
    <t>93010</t>
  </si>
  <si>
    <t>93011</t>
  </si>
  <si>
    <t>25,73</t>
  </si>
  <si>
    <t>93012</t>
  </si>
  <si>
    <t>95726</t>
  </si>
  <si>
    <t>4,44</t>
  </si>
  <si>
    <t>95727</t>
  </si>
  <si>
    <t>95728</t>
  </si>
  <si>
    <t>95729</t>
  </si>
  <si>
    <t>95730</t>
  </si>
  <si>
    <t>95731</t>
  </si>
  <si>
    <t>95732</t>
  </si>
  <si>
    <t>95745</t>
  </si>
  <si>
    <t>95746</t>
  </si>
  <si>
    <t>95747</t>
  </si>
  <si>
    <t>95748</t>
  </si>
  <si>
    <t>36,41</t>
  </si>
  <si>
    <t>95749</t>
  </si>
  <si>
    <t>19,86</t>
  </si>
  <si>
    <t>95750</t>
  </si>
  <si>
    <t>23,91</t>
  </si>
  <si>
    <t>95751</t>
  </si>
  <si>
    <t>38,53</t>
  </si>
  <si>
    <t>95752</t>
  </si>
  <si>
    <t>40,14</t>
  </si>
  <si>
    <t>72259</t>
  </si>
  <si>
    <t>72260</t>
  </si>
  <si>
    <t>72261</t>
  </si>
  <si>
    <t>72262</t>
  </si>
  <si>
    <t>72263</t>
  </si>
  <si>
    <t>72264</t>
  </si>
  <si>
    <t>20,39</t>
  </si>
  <si>
    <t>72265</t>
  </si>
  <si>
    <t>72266</t>
  </si>
  <si>
    <t>72267</t>
  </si>
  <si>
    <t>72268</t>
  </si>
  <si>
    <t>72269</t>
  </si>
  <si>
    <t>72270</t>
  </si>
  <si>
    <t>44,64</t>
  </si>
  <si>
    <t>72271</t>
  </si>
  <si>
    <t>72272</t>
  </si>
  <si>
    <t>112,24</t>
  </si>
  <si>
    <t>83377</t>
  </si>
  <si>
    <t>91874</t>
  </si>
  <si>
    <t>91875</t>
  </si>
  <si>
    <t>91876</t>
  </si>
  <si>
    <t>91877</t>
  </si>
  <si>
    <t>91878</t>
  </si>
  <si>
    <t>4,98</t>
  </si>
  <si>
    <t>91879</t>
  </si>
  <si>
    <t>91880</t>
  </si>
  <si>
    <t>91881</t>
  </si>
  <si>
    <t>91882</t>
  </si>
  <si>
    <t>91884</t>
  </si>
  <si>
    <t>7,10</t>
  </si>
  <si>
    <t>91885</t>
  </si>
  <si>
    <t>8,32</t>
  </si>
  <si>
    <t>91886</t>
  </si>
  <si>
    <t>91887</t>
  </si>
  <si>
    <t>91889</t>
  </si>
  <si>
    <t>91890</t>
  </si>
  <si>
    <t>91892</t>
  </si>
  <si>
    <t>91893</t>
  </si>
  <si>
    <t>91896</t>
  </si>
  <si>
    <t>91898</t>
  </si>
  <si>
    <t>91899</t>
  </si>
  <si>
    <t>91901</t>
  </si>
  <si>
    <t>91902</t>
  </si>
  <si>
    <t>91904</t>
  </si>
  <si>
    <t>11,09</t>
  </si>
  <si>
    <t>91905</t>
  </si>
  <si>
    <t>91908</t>
  </si>
  <si>
    <t>91910</t>
  </si>
  <si>
    <t>91911</t>
  </si>
  <si>
    <t>91913</t>
  </si>
  <si>
    <t>91914</t>
  </si>
  <si>
    <t>11,30</t>
  </si>
  <si>
    <t>91916</t>
  </si>
  <si>
    <t>91917</t>
  </si>
  <si>
    <t>91920</t>
  </si>
  <si>
    <t>91922</t>
  </si>
  <si>
    <t>93013</t>
  </si>
  <si>
    <t>93014</t>
  </si>
  <si>
    <t>13,59</t>
  </si>
  <si>
    <t>93015</t>
  </si>
  <si>
    <t>93016</t>
  </si>
  <si>
    <t>23,50</t>
  </si>
  <si>
    <t>93017</t>
  </si>
  <si>
    <t>93018</t>
  </si>
  <si>
    <t>17,07</t>
  </si>
  <si>
    <t>93020</t>
  </si>
  <si>
    <t>93022</t>
  </si>
  <si>
    <t>93024</t>
  </si>
  <si>
    <t>93026</t>
  </si>
  <si>
    <t>95733</t>
  </si>
  <si>
    <t>95734</t>
  </si>
  <si>
    <t>5,94</t>
  </si>
  <si>
    <t>95735</t>
  </si>
  <si>
    <t>95736</t>
  </si>
  <si>
    <t>95738</t>
  </si>
  <si>
    <t>95753</t>
  </si>
  <si>
    <t>95754</t>
  </si>
  <si>
    <t>95755</t>
  </si>
  <si>
    <t>11,18</t>
  </si>
  <si>
    <t>95756</t>
  </si>
  <si>
    <t>95757</t>
  </si>
  <si>
    <t>95758</t>
  </si>
  <si>
    <t>95759</t>
  </si>
  <si>
    <t>13,39</t>
  </si>
  <si>
    <t>95760</t>
  </si>
  <si>
    <t>72250</t>
  </si>
  <si>
    <t>72251</t>
  </si>
  <si>
    <t>72252</t>
  </si>
  <si>
    <t>17,41</t>
  </si>
  <si>
    <t>72253</t>
  </si>
  <si>
    <t>72254</t>
  </si>
  <si>
    <t>32,84</t>
  </si>
  <si>
    <t>72255</t>
  </si>
  <si>
    <t>72256</t>
  </si>
  <si>
    <t>54,97</t>
  </si>
  <si>
    <t>72257</t>
  </si>
  <si>
    <t>71,55</t>
  </si>
  <si>
    <t>91924</t>
  </si>
  <si>
    <t>91925</t>
  </si>
  <si>
    <t>91926</t>
  </si>
  <si>
    <t>91927</t>
  </si>
  <si>
    <t>91928</t>
  </si>
  <si>
    <t>91929</t>
  </si>
  <si>
    <t>91930</t>
  </si>
  <si>
    <t>91931</t>
  </si>
  <si>
    <t>91932</t>
  </si>
  <si>
    <t>91933</t>
  </si>
  <si>
    <t>91934</t>
  </si>
  <si>
    <t>91935</t>
  </si>
  <si>
    <t>92979</t>
  </si>
  <si>
    <t>92980</t>
  </si>
  <si>
    <t>92981</t>
  </si>
  <si>
    <t>92982</t>
  </si>
  <si>
    <t>92983</t>
  </si>
  <si>
    <t>92984</t>
  </si>
  <si>
    <t>92985</t>
  </si>
  <si>
    <t>92986</t>
  </si>
  <si>
    <t>92987</t>
  </si>
  <si>
    <t>92988</t>
  </si>
  <si>
    <t>23,62</t>
  </si>
  <si>
    <t>92989</t>
  </si>
  <si>
    <t>92990</t>
  </si>
  <si>
    <t>32,09</t>
  </si>
  <si>
    <t>92991</t>
  </si>
  <si>
    <t>42,14</t>
  </si>
  <si>
    <t>92992</t>
  </si>
  <si>
    <t>92993</t>
  </si>
  <si>
    <t>92994</t>
  </si>
  <si>
    <t>54,31</t>
  </si>
  <si>
    <t>92995</t>
  </si>
  <si>
    <t>66,75</t>
  </si>
  <si>
    <t>92996</t>
  </si>
  <si>
    <t>66,92</t>
  </si>
  <si>
    <t>92997</t>
  </si>
  <si>
    <t>80,98</t>
  </si>
  <si>
    <t>92998</t>
  </si>
  <si>
    <t>92999</t>
  </si>
  <si>
    <t>106,34</t>
  </si>
  <si>
    <t>93000</t>
  </si>
  <si>
    <t>93001</t>
  </si>
  <si>
    <t>129,68</t>
  </si>
  <si>
    <t>93002</t>
  </si>
  <si>
    <t>133,13</t>
  </si>
  <si>
    <t>83443</t>
  </si>
  <si>
    <t>45,16</t>
  </si>
  <si>
    <t>83446</t>
  </si>
  <si>
    <t>145,54</t>
  </si>
  <si>
    <t>83447</t>
  </si>
  <si>
    <t>159,00</t>
  </si>
  <si>
    <t>83448</t>
  </si>
  <si>
    <t>241,05</t>
  </si>
  <si>
    <t>83449</t>
  </si>
  <si>
    <t>338,53</t>
  </si>
  <si>
    <t>83450</t>
  </si>
  <si>
    <t>402,41</t>
  </si>
  <si>
    <t>91936</t>
  </si>
  <si>
    <t>91937</t>
  </si>
  <si>
    <t>91939</t>
  </si>
  <si>
    <t>91940</t>
  </si>
  <si>
    <t>91941</t>
  </si>
  <si>
    <t>91942</t>
  </si>
  <si>
    <t>27,20</t>
  </si>
  <si>
    <t>91943</t>
  </si>
  <si>
    <t>91944</t>
  </si>
  <si>
    <t>92865</t>
  </si>
  <si>
    <t>6,96</t>
  </si>
  <si>
    <t>92866</t>
  </si>
  <si>
    <t>92867</t>
  </si>
  <si>
    <t>92868</t>
  </si>
  <si>
    <t>92869</t>
  </si>
  <si>
    <t>92870</t>
  </si>
  <si>
    <t>92871</t>
  </si>
  <si>
    <t>92872</t>
  </si>
  <si>
    <t>95777</t>
  </si>
  <si>
    <t>95778</t>
  </si>
  <si>
    <t>22,65</t>
  </si>
  <si>
    <t>95779</t>
  </si>
  <si>
    <t>95780</t>
  </si>
  <si>
    <t>24,99</t>
  </si>
  <si>
    <t>95781</t>
  </si>
  <si>
    <t>95782</t>
  </si>
  <si>
    <t>95785</t>
  </si>
  <si>
    <t>95787</t>
  </si>
  <si>
    <t>22,58</t>
  </si>
  <si>
    <t>95789</t>
  </si>
  <si>
    <t>95791</t>
  </si>
  <si>
    <t>95795</t>
  </si>
  <si>
    <t>95796</t>
  </si>
  <si>
    <t>95797</t>
  </si>
  <si>
    <t>95801</t>
  </si>
  <si>
    <t>95802</t>
  </si>
  <si>
    <t>34,66</t>
  </si>
  <si>
    <t>95803</t>
  </si>
  <si>
    <t>95804</t>
  </si>
  <si>
    <t>95805</t>
  </si>
  <si>
    <t>95806</t>
  </si>
  <si>
    <t>95807</t>
  </si>
  <si>
    <t>95808</t>
  </si>
  <si>
    <t>95809</t>
  </si>
  <si>
    <t>95810</t>
  </si>
  <si>
    <t>95811</t>
  </si>
  <si>
    <t>95812</t>
  </si>
  <si>
    <t>12,79</t>
  </si>
  <si>
    <t>95813</t>
  </si>
  <si>
    <t>95814</t>
  </si>
  <si>
    <t>95815</t>
  </si>
  <si>
    <t>17,12</t>
  </si>
  <si>
    <t>95816</t>
  </si>
  <si>
    <t>25,68</t>
  </si>
  <si>
    <t>95817</t>
  </si>
  <si>
    <t>26,52</t>
  </si>
  <si>
    <t>95818</t>
  </si>
  <si>
    <t>31,46</t>
  </si>
  <si>
    <t>68066</t>
  </si>
  <si>
    <t>87,35</t>
  </si>
  <si>
    <t>72319</t>
  </si>
  <si>
    <t>4.534,37</t>
  </si>
  <si>
    <t>72341</t>
  </si>
  <si>
    <t>262,65</t>
  </si>
  <si>
    <t>72343</t>
  </si>
  <si>
    <t>311,35</t>
  </si>
  <si>
    <t>72344</t>
  </si>
  <si>
    <t>495,66</t>
  </si>
  <si>
    <t>72345</t>
  </si>
  <si>
    <t>1.443,41</t>
  </si>
  <si>
    <t>1.166,88</t>
  </si>
  <si>
    <t>61,01</t>
  </si>
  <si>
    <t>87,94</t>
  </si>
  <si>
    <t>333,05</t>
  </si>
  <si>
    <t>861,36</t>
  </si>
  <si>
    <t>1.177,22</t>
  </si>
  <si>
    <t>1.928,53</t>
  </si>
  <si>
    <t>520,79</t>
  </si>
  <si>
    <t>245,99</t>
  </si>
  <si>
    <t>287,69</t>
  </si>
  <si>
    <t>506,95</t>
  </si>
  <si>
    <t>445,91</t>
  </si>
  <si>
    <t>663,08</t>
  </si>
  <si>
    <t>83372</t>
  </si>
  <si>
    <t>612,79</t>
  </si>
  <si>
    <t>83463</t>
  </si>
  <si>
    <t>184,50</t>
  </si>
  <si>
    <t>84402</t>
  </si>
  <si>
    <t>55,77</t>
  </si>
  <si>
    <t>93653</t>
  </si>
  <si>
    <t>93654</t>
  </si>
  <si>
    <t>93655</t>
  </si>
  <si>
    <t>93656</t>
  </si>
  <si>
    <t>93657</t>
  </si>
  <si>
    <t>93658</t>
  </si>
  <si>
    <t>93659</t>
  </si>
  <si>
    <t>93660</t>
  </si>
  <si>
    <t>51,13</t>
  </si>
  <si>
    <t>93661</t>
  </si>
  <si>
    <t>52,12</t>
  </si>
  <si>
    <t>93662</t>
  </si>
  <si>
    <t>53,91</t>
  </si>
  <si>
    <t>93663</t>
  </si>
  <si>
    <t>93664</t>
  </si>
  <si>
    <t>93665</t>
  </si>
  <si>
    <t>59,00</t>
  </si>
  <si>
    <t>93666</t>
  </si>
  <si>
    <t>63,59</t>
  </si>
  <si>
    <t>93667</t>
  </si>
  <si>
    <t>63,66</t>
  </si>
  <si>
    <t>93668</t>
  </si>
  <si>
    <t>93669</t>
  </si>
  <si>
    <t>93670</t>
  </si>
  <si>
    <t>93671</t>
  </si>
  <si>
    <t>71,10</t>
  </si>
  <si>
    <t>93672</t>
  </si>
  <si>
    <t>76,59</t>
  </si>
  <si>
    <t>93673</t>
  </si>
  <si>
    <t>72339</t>
  </si>
  <si>
    <t>47,21</t>
  </si>
  <si>
    <t>83403</t>
  </si>
  <si>
    <t>83465</t>
  </si>
  <si>
    <t>40,54</t>
  </si>
  <si>
    <t>91945</t>
  </si>
  <si>
    <t>7,05</t>
  </si>
  <si>
    <t>91946</t>
  </si>
  <si>
    <t>91947</t>
  </si>
  <si>
    <t>91949</t>
  </si>
  <si>
    <t>91950</t>
  </si>
  <si>
    <t>91951</t>
  </si>
  <si>
    <t>91952</t>
  </si>
  <si>
    <t>91953</t>
  </si>
  <si>
    <t>91954</t>
  </si>
  <si>
    <t>91955</t>
  </si>
  <si>
    <t>91956</t>
  </si>
  <si>
    <t>29,70</t>
  </si>
  <si>
    <t>91957</t>
  </si>
  <si>
    <t>91958</t>
  </si>
  <si>
    <t>91959</t>
  </si>
  <si>
    <t>30,77</t>
  </si>
  <si>
    <t>91960</t>
  </si>
  <si>
    <t>34,43</t>
  </si>
  <si>
    <t>91961</t>
  </si>
  <si>
    <t>91962</t>
  </si>
  <si>
    <t>45,74</t>
  </si>
  <si>
    <t>91963</t>
  </si>
  <si>
    <t>91964</t>
  </si>
  <si>
    <t>41,00</t>
  </si>
  <si>
    <t>91965</t>
  </si>
  <si>
    <t>91966</t>
  </si>
  <si>
    <t>91967</t>
  </si>
  <si>
    <t>91968</t>
  </si>
  <si>
    <t>50,43</t>
  </si>
  <si>
    <t>91969</t>
  </si>
  <si>
    <t>56,20</t>
  </si>
  <si>
    <t>91970</t>
  </si>
  <si>
    <t>91971</t>
  </si>
  <si>
    <t>91972</t>
  </si>
  <si>
    <t>57,32</t>
  </si>
  <si>
    <t>91973</t>
  </si>
  <si>
    <t>91974</t>
  </si>
  <si>
    <t>91975</t>
  </si>
  <si>
    <t>56,81</t>
  </si>
  <si>
    <t>91976</t>
  </si>
  <si>
    <t>91977</t>
  </si>
  <si>
    <t>79,51</t>
  </si>
  <si>
    <t>91978</t>
  </si>
  <si>
    <t>28,61</t>
  </si>
  <si>
    <t>91979</t>
  </si>
  <si>
    <t>34,38</t>
  </si>
  <si>
    <t>91980</t>
  </si>
  <si>
    <t>27,78</t>
  </si>
  <si>
    <t>91981</t>
  </si>
  <si>
    <t>33,55</t>
  </si>
  <si>
    <t>91982</t>
  </si>
  <si>
    <t>91983</t>
  </si>
  <si>
    <t>91984</t>
  </si>
  <si>
    <t>12,93</t>
  </si>
  <si>
    <t>91985</t>
  </si>
  <si>
    <t>18,70</t>
  </si>
  <si>
    <t>91986</t>
  </si>
  <si>
    <t>91987</t>
  </si>
  <si>
    <t>91988</t>
  </si>
  <si>
    <t>91989</t>
  </si>
  <si>
    <t>91990</t>
  </si>
  <si>
    <t>91991</t>
  </si>
  <si>
    <t>91992</t>
  </si>
  <si>
    <t>30,94</t>
  </si>
  <si>
    <t>91993</t>
  </si>
  <si>
    <t>91994</t>
  </si>
  <si>
    <t>91995</t>
  </si>
  <si>
    <t>91996</t>
  </si>
  <si>
    <t>91997</t>
  </si>
  <si>
    <t>24,93</t>
  </si>
  <si>
    <t>91998</t>
  </si>
  <si>
    <t>14,74</t>
  </si>
  <si>
    <t>91999</t>
  </si>
  <si>
    <t>92000</t>
  </si>
  <si>
    <t>20,51</t>
  </si>
  <si>
    <t>92001</t>
  </si>
  <si>
    <t>92002</t>
  </si>
  <si>
    <t>92003</t>
  </si>
  <si>
    <t>35,89</t>
  </si>
  <si>
    <t>92004</t>
  </si>
  <si>
    <t>92005</t>
  </si>
  <si>
    <t>92006</t>
  </si>
  <si>
    <t>92007</t>
  </si>
  <si>
    <t>92008</t>
  </si>
  <si>
    <t>92009</t>
  </si>
  <si>
    <t>92010</t>
  </si>
  <si>
    <t>48,12</t>
  </si>
  <si>
    <t>92011</t>
  </si>
  <si>
    <t>92012</t>
  </si>
  <si>
    <t>53,89</t>
  </si>
  <si>
    <t>92013</t>
  </si>
  <si>
    <t>92014</t>
  </si>
  <si>
    <t>92015</t>
  </si>
  <si>
    <t>43,87</t>
  </si>
  <si>
    <t>92016</t>
  </si>
  <si>
    <t>92017</t>
  </si>
  <si>
    <t>92018</t>
  </si>
  <si>
    <t>92019</t>
  </si>
  <si>
    <t>92020</t>
  </si>
  <si>
    <t>76,92</t>
  </si>
  <si>
    <t>92021</t>
  </si>
  <si>
    <t>92022</t>
  </si>
  <si>
    <t>92023</t>
  </si>
  <si>
    <t>92024</t>
  </si>
  <si>
    <t>44,20</t>
  </si>
  <si>
    <t>92025</t>
  </si>
  <si>
    <t>92026</t>
  </si>
  <si>
    <t>40,23</t>
  </si>
  <si>
    <t>92027</t>
  </si>
  <si>
    <t>46,00</t>
  </si>
  <si>
    <t>92028</t>
  </si>
  <si>
    <t>92029</t>
  </si>
  <si>
    <t>39,43</t>
  </si>
  <si>
    <t>92030</t>
  </si>
  <si>
    <t>48,89</t>
  </si>
  <si>
    <t>92031</t>
  </si>
  <si>
    <t>92032</t>
  </si>
  <si>
    <t>92033</t>
  </si>
  <si>
    <t>55,43</t>
  </si>
  <si>
    <t>92034</t>
  </si>
  <si>
    <t>44,97</t>
  </si>
  <si>
    <t>92035</t>
  </si>
  <si>
    <t>72278</t>
  </si>
  <si>
    <t>78,21</t>
  </si>
  <si>
    <t>72280</t>
  </si>
  <si>
    <t>126,21</t>
  </si>
  <si>
    <t>165,65</t>
  </si>
  <si>
    <t>83391</t>
  </si>
  <si>
    <t>26,45</t>
  </si>
  <si>
    <t>83392</t>
  </si>
  <si>
    <t>83393</t>
  </si>
  <si>
    <t>83470</t>
  </si>
  <si>
    <t>73,70</t>
  </si>
  <si>
    <t>93040</t>
  </si>
  <si>
    <t>93041</t>
  </si>
  <si>
    <t>73,26</t>
  </si>
  <si>
    <t>93042</t>
  </si>
  <si>
    <t>93043</t>
  </si>
  <si>
    <t>93044</t>
  </si>
  <si>
    <t>93045</t>
  </si>
  <si>
    <t>41,28</t>
  </si>
  <si>
    <t>97583</t>
  </si>
  <si>
    <t>97584</t>
  </si>
  <si>
    <t>54,30</t>
  </si>
  <si>
    <t>97585</t>
  </si>
  <si>
    <t>97586</t>
  </si>
  <si>
    <t>71,75</t>
  </si>
  <si>
    <t>97587</t>
  </si>
  <si>
    <t>120,86</t>
  </si>
  <si>
    <t>97589</t>
  </si>
  <si>
    <t>97590</t>
  </si>
  <si>
    <t>52,26</t>
  </si>
  <si>
    <t>97591</t>
  </si>
  <si>
    <t>71,27</t>
  </si>
  <si>
    <t>97592</t>
  </si>
  <si>
    <t>88,75</t>
  </si>
  <si>
    <t>97593</t>
  </si>
  <si>
    <t>68,97</t>
  </si>
  <si>
    <t>97594</t>
  </si>
  <si>
    <t>97595</t>
  </si>
  <si>
    <t>97596</t>
  </si>
  <si>
    <t>97597</t>
  </si>
  <si>
    <t>97598</t>
  </si>
  <si>
    <t>38,14</t>
  </si>
  <si>
    <t>97599</t>
  </si>
  <si>
    <t>97609</t>
  </si>
  <si>
    <t>29,10</t>
  </si>
  <si>
    <t>97610</t>
  </si>
  <si>
    <t>97611</t>
  </si>
  <si>
    <t>97612</t>
  </si>
  <si>
    <t>97613</t>
  </si>
  <si>
    <t>97614</t>
  </si>
  <si>
    <t>40,72</t>
  </si>
  <si>
    <t>97615</t>
  </si>
  <si>
    <t>97616</t>
  </si>
  <si>
    <t>97617</t>
  </si>
  <si>
    <t>32,71</t>
  </si>
  <si>
    <t>97618</t>
  </si>
  <si>
    <t>9540</t>
  </si>
  <si>
    <t>867,76</t>
  </si>
  <si>
    <t>41598</t>
  </si>
  <si>
    <t>1.232,75</t>
  </si>
  <si>
    <t>72941</t>
  </si>
  <si>
    <t>165,83</t>
  </si>
  <si>
    <t>73624</t>
  </si>
  <si>
    <t>80,26</t>
  </si>
  <si>
    <t>288,67</t>
  </si>
  <si>
    <t>88543</t>
  </si>
  <si>
    <t>126,02</t>
  </si>
  <si>
    <t>88544</t>
  </si>
  <si>
    <t>88545</t>
  </si>
  <si>
    <t>146,11</t>
  </si>
  <si>
    <t>530,65</t>
  </si>
  <si>
    <t>490,62</t>
  </si>
  <si>
    <t>541,24</t>
  </si>
  <si>
    <t>630,22</t>
  </si>
  <si>
    <t>1.093,99</t>
  </si>
  <si>
    <t>1.096,29</t>
  </si>
  <si>
    <t>1.301,91</t>
  </si>
  <si>
    <t>1.981,55</t>
  </si>
  <si>
    <t>726,63</t>
  </si>
  <si>
    <t>820,50</t>
  </si>
  <si>
    <t>880,77</t>
  </si>
  <si>
    <t>1.044,43</t>
  </si>
  <si>
    <t>1.377,96</t>
  </si>
  <si>
    <t>83394</t>
  </si>
  <si>
    <t>917,52</t>
  </si>
  <si>
    <t>83396</t>
  </si>
  <si>
    <t>829,58</t>
  </si>
  <si>
    <t>83397</t>
  </si>
  <si>
    <t>1.098,65</t>
  </si>
  <si>
    <t>83398</t>
  </si>
  <si>
    <t>963,37</t>
  </si>
  <si>
    <t>1.322,67</t>
  </si>
  <si>
    <t>1.324,36</t>
  </si>
  <si>
    <t>1.364,72</t>
  </si>
  <si>
    <t>1.377,30</t>
  </si>
  <si>
    <t>665,72</t>
  </si>
  <si>
    <t>72281</t>
  </si>
  <si>
    <t>97,16</t>
  </si>
  <si>
    <t>72282</t>
  </si>
  <si>
    <t>127,50</t>
  </si>
  <si>
    <t>21,83</t>
  </si>
  <si>
    <t>49,82</t>
  </si>
  <si>
    <t>45,77</t>
  </si>
  <si>
    <t>52,63</t>
  </si>
  <si>
    <t>125,97</t>
  </si>
  <si>
    <t>257,03</t>
  </si>
  <si>
    <t>83399</t>
  </si>
  <si>
    <t>83400</t>
  </si>
  <si>
    <t>83402</t>
  </si>
  <si>
    <t>83475</t>
  </si>
  <si>
    <t>323,28</t>
  </si>
  <si>
    <t>83478</t>
  </si>
  <si>
    <t>239,46</t>
  </si>
  <si>
    <t>83479</t>
  </si>
  <si>
    <t>99,11</t>
  </si>
  <si>
    <t>83480</t>
  </si>
  <si>
    <t>79,42</t>
  </si>
  <si>
    <t>83481</t>
  </si>
  <si>
    <t>97600</t>
  </si>
  <si>
    <t>180,70</t>
  </si>
  <si>
    <t>97601</t>
  </si>
  <si>
    <t>193,62</t>
  </si>
  <si>
    <t>97605</t>
  </si>
  <si>
    <t>97606</t>
  </si>
  <si>
    <t>51,85</t>
  </si>
  <si>
    <t>97607</t>
  </si>
  <si>
    <t>94,92</t>
  </si>
  <si>
    <t>97608</t>
  </si>
  <si>
    <t>6.179,64</t>
  </si>
  <si>
    <t>7.636,79</t>
  </si>
  <si>
    <t>9.626,14</t>
  </si>
  <si>
    <t>13.477,79</t>
  </si>
  <si>
    <t>15.721,01</t>
  </si>
  <si>
    <t>25.579,03</t>
  </si>
  <si>
    <t>4.263,95</t>
  </si>
  <si>
    <t>4.776,85</t>
  </si>
  <si>
    <t>35.042,56</t>
  </si>
  <si>
    <t>49.008,32</t>
  </si>
  <si>
    <t>93128</t>
  </si>
  <si>
    <t>107,27</t>
  </si>
  <si>
    <t>93137</t>
  </si>
  <si>
    <t>125,46</t>
  </si>
  <si>
    <t>93138</t>
  </si>
  <si>
    <t>93139</t>
  </si>
  <si>
    <t>148,67</t>
  </si>
  <si>
    <t>93140</t>
  </si>
  <si>
    <t>140,49</t>
  </si>
  <si>
    <t>93141</t>
  </si>
  <si>
    <t>93142</t>
  </si>
  <si>
    <t>141,79</t>
  </si>
  <si>
    <t>93143</t>
  </si>
  <si>
    <t>93144</t>
  </si>
  <si>
    <t>153,96</t>
  </si>
  <si>
    <t>93145</t>
  </si>
  <si>
    <t>151,60</t>
  </si>
  <si>
    <t>93146</t>
  </si>
  <si>
    <t>163,22</t>
  </si>
  <si>
    <t>93147</t>
  </si>
  <si>
    <t>184,86</t>
  </si>
  <si>
    <t>8260</t>
  </si>
  <si>
    <t>2.467,63</t>
  </si>
  <si>
    <t>72315</t>
  </si>
  <si>
    <t>96971</t>
  </si>
  <si>
    <t>96972</t>
  </si>
  <si>
    <t>96973</t>
  </si>
  <si>
    <t>33,79</t>
  </si>
  <si>
    <t>96974</t>
  </si>
  <si>
    <t>96975</t>
  </si>
  <si>
    <t>96976</t>
  </si>
  <si>
    <t>68,49</t>
  </si>
  <si>
    <t>96977</t>
  </si>
  <si>
    <t>23,39</t>
  </si>
  <si>
    <t>96978</t>
  </si>
  <si>
    <t>96979</t>
  </si>
  <si>
    <t>45,65</t>
  </si>
  <si>
    <t>96981</t>
  </si>
  <si>
    <t>96984</t>
  </si>
  <si>
    <t>96985</t>
  </si>
  <si>
    <t>96986</t>
  </si>
  <si>
    <t>59,72</t>
  </si>
  <si>
    <t>96987</t>
  </si>
  <si>
    <t>78,02</t>
  </si>
  <si>
    <t>96988</t>
  </si>
  <si>
    <t>81,38</t>
  </si>
  <si>
    <t>96989</t>
  </si>
  <si>
    <t>9535</t>
  </si>
  <si>
    <t>60,69</t>
  </si>
  <si>
    <t>72322</t>
  </si>
  <si>
    <t>417,36</t>
  </si>
  <si>
    <t>72326</t>
  </si>
  <si>
    <t>595,13</t>
  </si>
  <si>
    <t>72327</t>
  </si>
  <si>
    <t>72328</t>
  </si>
  <si>
    <t>72330</t>
  </si>
  <si>
    <t>204,63</t>
  </si>
  <si>
    <t>313,13</t>
  </si>
  <si>
    <t>576,11</t>
  </si>
  <si>
    <t>83482</t>
  </si>
  <si>
    <t>83487</t>
  </si>
  <si>
    <t>99,39</t>
  </si>
  <si>
    <t>83490</t>
  </si>
  <si>
    <t>201,79</t>
  </si>
  <si>
    <t>83491</t>
  </si>
  <si>
    <t>288,72</t>
  </si>
  <si>
    <t>83492</t>
  </si>
  <si>
    <t>432,36</t>
  </si>
  <si>
    <t>83493</t>
  </si>
  <si>
    <t>85195</t>
  </si>
  <si>
    <t>74,34</t>
  </si>
  <si>
    <t>88547</t>
  </si>
  <si>
    <t>72283</t>
  </si>
  <si>
    <t>1.010,49</t>
  </si>
  <si>
    <t>72287</t>
  </si>
  <si>
    <t>290,43</t>
  </si>
  <si>
    <t>72288</t>
  </si>
  <si>
    <t>363,47</t>
  </si>
  <si>
    <t>72553</t>
  </si>
  <si>
    <t>127,62</t>
  </si>
  <si>
    <t>72554</t>
  </si>
  <si>
    <t>134,77</t>
  </si>
  <si>
    <t>138,76</t>
  </si>
  <si>
    <t>83633</t>
  </si>
  <si>
    <t>1.745,91</t>
  </si>
  <si>
    <t>83634</t>
  </si>
  <si>
    <t>400,16</t>
  </si>
  <si>
    <t>83635</t>
  </si>
  <si>
    <t>156,01</t>
  </si>
  <si>
    <t>96765</t>
  </si>
  <si>
    <t>1.197,64</t>
  </si>
  <si>
    <t>72337</t>
  </si>
  <si>
    <t>21,25</t>
  </si>
  <si>
    <t>73688</t>
  </si>
  <si>
    <t>22,14</t>
  </si>
  <si>
    <t>73689</t>
  </si>
  <si>
    <t>15,94</t>
  </si>
  <si>
    <t>73690</t>
  </si>
  <si>
    <t>293,32</t>
  </si>
  <si>
    <t>949,07</t>
  </si>
  <si>
    <t>12,68</t>
  </si>
  <si>
    <t>16,69</t>
  </si>
  <si>
    <t>28,08</t>
  </si>
  <si>
    <t>105,52</t>
  </si>
  <si>
    <t>83366</t>
  </si>
  <si>
    <t>83367</t>
  </si>
  <si>
    <t>248,47</t>
  </si>
  <si>
    <t>83368</t>
  </si>
  <si>
    <t>722,72</t>
  </si>
  <si>
    <t>83369</t>
  </si>
  <si>
    <t>184,57</t>
  </si>
  <si>
    <t>83370</t>
  </si>
  <si>
    <t>128,92</t>
  </si>
  <si>
    <t>83371</t>
  </si>
  <si>
    <t>86,10</t>
  </si>
  <si>
    <t>83639</t>
  </si>
  <si>
    <t>54,25</t>
  </si>
  <si>
    <t>84676</t>
  </si>
  <si>
    <t>237,97</t>
  </si>
  <si>
    <t>84796</t>
  </si>
  <si>
    <t>484,22</t>
  </si>
  <si>
    <t>84798</t>
  </si>
  <si>
    <t>221,19</t>
  </si>
  <si>
    <t>83636</t>
  </si>
  <si>
    <t>51,99</t>
  </si>
  <si>
    <t>83637</t>
  </si>
  <si>
    <t>5.299,57</t>
  </si>
  <si>
    <t>85120</t>
  </si>
  <si>
    <t>83486</t>
  </si>
  <si>
    <t>1.182,53</t>
  </si>
  <si>
    <t>83643</t>
  </si>
  <si>
    <t>2.654,26</t>
  </si>
  <si>
    <t>83644</t>
  </si>
  <si>
    <t>4.953,95</t>
  </si>
  <si>
    <t>83645</t>
  </si>
  <si>
    <t>1.597,76</t>
  </si>
  <si>
    <t>83646</t>
  </si>
  <si>
    <t>1.849,21</t>
  </si>
  <si>
    <t>83647</t>
  </si>
  <si>
    <t>1.221,45</t>
  </si>
  <si>
    <t>83648</t>
  </si>
  <si>
    <t>796,33</t>
  </si>
  <si>
    <t>83649</t>
  </si>
  <si>
    <t>4.754,56</t>
  </si>
  <si>
    <t>83650</t>
  </si>
  <si>
    <t>4.001,94</t>
  </si>
  <si>
    <t>89355</t>
  </si>
  <si>
    <t>89356</t>
  </si>
  <si>
    <t>89357</t>
  </si>
  <si>
    <t>23,65</t>
  </si>
  <si>
    <t>89401</t>
  </si>
  <si>
    <t>89402</t>
  </si>
  <si>
    <t>89403</t>
  </si>
  <si>
    <t>89446</t>
  </si>
  <si>
    <t>89447</t>
  </si>
  <si>
    <t>89448</t>
  </si>
  <si>
    <t>89449</t>
  </si>
  <si>
    <t>89450</t>
  </si>
  <si>
    <t>89451</t>
  </si>
  <si>
    <t>30,34</t>
  </si>
  <si>
    <t>89452</t>
  </si>
  <si>
    <t>38,03</t>
  </si>
  <si>
    <t>89508</t>
  </si>
  <si>
    <t>89509</t>
  </si>
  <si>
    <t>89511</t>
  </si>
  <si>
    <t>89512</t>
  </si>
  <si>
    <t>43,69</t>
  </si>
  <si>
    <t>89576</t>
  </si>
  <si>
    <t>89578</t>
  </si>
  <si>
    <t>25,98</t>
  </si>
  <si>
    <t>89580</t>
  </si>
  <si>
    <t>51,44</t>
  </si>
  <si>
    <t>89633</t>
  </si>
  <si>
    <t>89634</t>
  </si>
  <si>
    <t>26,39</t>
  </si>
  <si>
    <t>89635</t>
  </si>
  <si>
    <t>37,06</t>
  </si>
  <si>
    <t>89636</t>
  </si>
  <si>
    <t>44,99</t>
  </si>
  <si>
    <t>89711</t>
  </si>
  <si>
    <t>89712</t>
  </si>
  <si>
    <t>89713</t>
  </si>
  <si>
    <t>33,58</t>
  </si>
  <si>
    <t>89714</t>
  </si>
  <si>
    <t>89716</t>
  </si>
  <si>
    <t>89717</t>
  </si>
  <si>
    <t>26,82</t>
  </si>
  <si>
    <t>89770</t>
  </si>
  <si>
    <t>89771</t>
  </si>
  <si>
    <t>38,81</t>
  </si>
  <si>
    <t>89773</t>
  </si>
  <si>
    <t>89775</t>
  </si>
  <si>
    <t>142,46</t>
  </si>
  <si>
    <t>89798</t>
  </si>
  <si>
    <t>89799</t>
  </si>
  <si>
    <t>89800</t>
  </si>
  <si>
    <t>89848</t>
  </si>
  <si>
    <t>89849</t>
  </si>
  <si>
    <t>89865</t>
  </si>
  <si>
    <t>91784</t>
  </si>
  <si>
    <t>91785</t>
  </si>
  <si>
    <t>33,50</t>
  </si>
  <si>
    <t>91786</t>
  </si>
  <si>
    <t>91787</t>
  </si>
  <si>
    <t>23,13</t>
  </si>
  <si>
    <t>91788</t>
  </si>
  <si>
    <t>31,38</t>
  </si>
  <si>
    <t>91789</t>
  </si>
  <si>
    <t>91790</t>
  </si>
  <si>
    <t>43,96</t>
  </si>
  <si>
    <t>91791</t>
  </si>
  <si>
    <t>54,99</t>
  </si>
  <si>
    <t>91792</t>
  </si>
  <si>
    <t>44,01</t>
  </si>
  <si>
    <t>91793</t>
  </si>
  <si>
    <t>64,33</t>
  </si>
  <si>
    <t>91794</t>
  </si>
  <si>
    <t>29,30</t>
  </si>
  <si>
    <t>91795</t>
  </si>
  <si>
    <t>50,08</t>
  </si>
  <si>
    <t>91796</t>
  </si>
  <si>
    <t>51,49</t>
  </si>
  <si>
    <t>92275</t>
  </si>
  <si>
    <t>92276</t>
  </si>
  <si>
    <t>38,50</t>
  </si>
  <si>
    <t>92277</t>
  </si>
  <si>
    <t>92278</t>
  </si>
  <si>
    <t>74,25</t>
  </si>
  <si>
    <t>92279</t>
  </si>
  <si>
    <t>107,10</t>
  </si>
  <si>
    <t>92280</t>
  </si>
  <si>
    <t>150,10</t>
  </si>
  <si>
    <t>92305</t>
  </si>
  <si>
    <t>92306</t>
  </si>
  <si>
    <t>92307</t>
  </si>
  <si>
    <t>92320</t>
  </si>
  <si>
    <t>92321</t>
  </si>
  <si>
    <t>92322</t>
  </si>
  <si>
    <t>60,70</t>
  </si>
  <si>
    <t>92335</t>
  </si>
  <si>
    <t>48,00</t>
  </si>
  <si>
    <t>92336</t>
  </si>
  <si>
    <t>58,74</t>
  </si>
  <si>
    <t>92337</t>
  </si>
  <si>
    <t>76,62</t>
  </si>
  <si>
    <t>92338</t>
  </si>
  <si>
    <t>65,91</t>
  </si>
  <si>
    <t>92339</t>
  </si>
  <si>
    <t>92341</t>
  </si>
  <si>
    <t>92342</t>
  </si>
  <si>
    <t>66,61</t>
  </si>
  <si>
    <t>92343</t>
  </si>
  <si>
    <t>84,57</t>
  </si>
  <si>
    <t>92361</t>
  </si>
  <si>
    <t>92362</t>
  </si>
  <si>
    <t>92364</t>
  </si>
  <si>
    <t>92365</t>
  </si>
  <si>
    <t>92366</t>
  </si>
  <si>
    <t>92367</t>
  </si>
  <si>
    <t>92368</t>
  </si>
  <si>
    <t>74,04</t>
  </si>
  <si>
    <t>92648</t>
  </si>
  <si>
    <t>43,85</t>
  </si>
  <si>
    <t>92649</t>
  </si>
  <si>
    <t>53,29</t>
  </si>
  <si>
    <t>92650</t>
  </si>
  <si>
    <t>82,87</t>
  </si>
  <si>
    <t>92652</t>
  </si>
  <si>
    <t>32,95</t>
  </si>
  <si>
    <t>92653</t>
  </si>
  <si>
    <t>92654</t>
  </si>
  <si>
    <t>49,76</t>
  </si>
  <si>
    <t>92655</t>
  </si>
  <si>
    <t>60,18</t>
  </si>
  <si>
    <t>92656</t>
  </si>
  <si>
    <t>77,73</t>
  </si>
  <si>
    <t>92687</t>
  </si>
  <si>
    <t>92688</t>
  </si>
  <si>
    <t>92689</t>
  </si>
  <si>
    <t>22,66</t>
  </si>
  <si>
    <t>92690</t>
  </si>
  <si>
    <t>33,14</t>
  </si>
  <si>
    <t>94462</t>
  </si>
  <si>
    <t>94463</t>
  </si>
  <si>
    <t>94464</t>
  </si>
  <si>
    <t>94602</t>
  </si>
  <si>
    <t>121,73</t>
  </si>
  <si>
    <t>94603</t>
  </si>
  <si>
    <t>161,24</t>
  </si>
  <si>
    <t>94604</t>
  </si>
  <si>
    <t>218,43</t>
  </si>
  <si>
    <t>94605</t>
  </si>
  <si>
    <t>309,11</t>
  </si>
  <si>
    <t>94648</t>
  </si>
  <si>
    <t>94649</t>
  </si>
  <si>
    <t>94650</t>
  </si>
  <si>
    <t>17,24</t>
  </si>
  <si>
    <t>94651</t>
  </si>
  <si>
    <t>94652</t>
  </si>
  <si>
    <t>94653</t>
  </si>
  <si>
    <t>38,20</t>
  </si>
  <si>
    <t>94654</t>
  </si>
  <si>
    <t>94655</t>
  </si>
  <si>
    <t>94716</t>
  </si>
  <si>
    <t>94717</t>
  </si>
  <si>
    <t>94718</t>
  </si>
  <si>
    <t>94719</t>
  </si>
  <si>
    <t>42,22</t>
  </si>
  <si>
    <t>94720</t>
  </si>
  <si>
    <t>63,92</t>
  </si>
  <si>
    <t>94721</t>
  </si>
  <si>
    <t>92,60</t>
  </si>
  <si>
    <t>94722</t>
  </si>
  <si>
    <t>161,83</t>
  </si>
  <si>
    <t>95697</t>
  </si>
  <si>
    <t>96635</t>
  </si>
  <si>
    <t>96636</t>
  </si>
  <si>
    <t>22,42</t>
  </si>
  <si>
    <t>96644</t>
  </si>
  <si>
    <t>12,97</t>
  </si>
  <si>
    <t>96645</t>
  </si>
  <si>
    <t>16,89</t>
  </si>
  <si>
    <t>96646</t>
  </si>
  <si>
    <t>96647</t>
  </si>
  <si>
    <t>96648</t>
  </si>
  <si>
    <t>96649</t>
  </si>
  <si>
    <t>96668</t>
  </si>
  <si>
    <t>96669</t>
  </si>
  <si>
    <t>96670</t>
  </si>
  <si>
    <t>96671</t>
  </si>
  <si>
    <t>96672</t>
  </si>
  <si>
    <t>96673</t>
  </si>
  <si>
    <t>44,00</t>
  </si>
  <si>
    <t>96674</t>
  </si>
  <si>
    <t>96675</t>
  </si>
  <si>
    <t>106,81</t>
  </si>
  <si>
    <t>96676</t>
  </si>
  <si>
    <t>96677</t>
  </si>
  <si>
    <t>96678</t>
  </si>
  <si>
    <t>96679</t>
  </si>
  <si>
    <t>96680</t>
  </si>
  <si>
    <t>96681</t>
  </si>
  <si>
    <t>96682</t>
  </si>
  <si>
    <t>89,14</t>
  </si>
  <si>
    <t>96683</t>
  </si>
  <si>
    <t>122,40</t>
  </si>
  <si>
    <t>96718</t>
  </si>
  <si>
    <t>96719</t>
  </si>
  <si>
    <t>96720</t>
  </si>
  <si>
    <t>96721</t>
  </si>
  <si>
    <t>96722</t>
  </si>
  <si>
    <t>23,33</t>
  </si>
  <si>
    <t>96723</t>
  </si>
  <si>
    <t>30,09</t>
  </si>
  <si>
    <t>96724</t>
  </si>
  <si>
    <t>49,18</t>
  </si>
  <si>
    <t>96725</t>
  </si>
  <si>
    <t>96726</t>
  </si>
  <si>
    <t>102,92</t>
  </si>
  <si>
    <t>96727</t>
  </si>
  <si>
    <t>96728</t>
  </si>
  <si>
    <t>96729</t>
  </si>
  <si>
    <t>96730</t>
  </si>
  <si>
    <t>20,36</t>
  </si>
  <si>
    <t>96731</t>
  </si>
  <si>
    <t>96732</t>
  </si>
  <si>
    <t>36,36</t>
  </si>
  <si>
    <t>96733</t>
  </si>
  <si>
    <t>66,15</t>
  </si>
  <si>
    <t>96734</t>
  </si>
  <si>
    <t>89,78</t>
  </si>
  <si>
    <t>96735</t>
  </si>
  <si>
    <t>118,53</t>
  </si>
  <si>
    <t>96794</t>
  </si>
  <si>
    <t>96795</t>
  </si>
  <si>
    <t>96796</t>
  </si>
  <si>
    <t>96797</t>
  </si>
  <si>
    <t>96798</t>
  </si>
  <si>
    <t>96799</t>
  </si>
  <si>
    <t>96800</t>
  </si>
  <si>
    <t>96801</t>
  </si>
  <si>
    <t>17,96</t>
  </si>
  <si>
    <t>72293</t>
  </si>
  <si>
    <t>72294</t>
  </si>
  <si>
    <t>72295</t>
  </si>
  <si>
    <t>72306</t>
  </si>
  <si>
    <t>184,42</t>
  </si>
  <si>
    <t>72307</t>
  </si>
  <si>
    <t>259,00</t>
  </si>
  <si>
    <t>72313</t>
  </si>
  <si>
    <t>606,96</t>
  </si>
  <si>
    <t>72482</t>
  </si>
  <si>
    <t>259,48</t>
  </si>
  <si>
    <t>72619</t>
  </si>
  <si>
    <t>72620</t>
  </si>
  <si>
    <t>189,70</t>
  </si>
  <si>
    <t>72621</t>
  </si>
  <si>
    <t>304,96</t>
  </si>
  <si>
    <t>72667</t>
  </si>
  <si>
    <t>147,70</t>
  </si>
  <si>
    <t>72668</t>
  </si>
  <si>
    <t>146,97</t>
  </si>
  <si>
    <t>72669</t>
  </si>
  <si>
    <t>151,26</t>
  </si>
  <si>
    <t>72681</t>
  </si>
  <si>
    <t>104,93</t>
  </si>
  <si>
    <t>72682</t>
  </si>
  <si>
    <t>212,10</t>
  </si>
  <si>
    <t>72683</t>
  </si>
  <si>
    <t>341,35</t>
  </si>
  <si>
    <t>72719</t>
  </si>
  <si>
    <t>231,50</t>
  </si>
  <si>
    <t>72720</t>
  </si>
  <si>
    <t>319,37</t>
  </si>
  <si>
    <t>72721</t>
  </si>
  <si>
    <t>694,64</t>
  </si>
  <si>
    <t>89358</t>
  </si>
  <si>
    <t>89359</t>
  </si>
  <si>
    <t>89360</t>
  </si>
  <si>
    <t>89361</t>
  </si>
  <si>
    <t>6,92</t>
  </si>
  <si>
    <t>89362</t>
  </si>
  <si>
    <t>89363</t>
  </si>
  <si>
    <t>7,36</t>
  </si>
  <si>
    <t>89364</t>
  </si>
  <si>
    <t>8,62</t>
  </si>
  <si>
    <t>89365</t>
  </si>
  <si>
    <t>89366</t>
  </si>
  <si>
    <t>89367</t>
  </si>
  <si>
    <t>89368</t>
  </si>
  <si>
    <t>89369</t>
  </si>
  <si>
    <t>89370</t>
  </si>
  <si>
    <t>89371</t>
  </si>
  <si>
    <t>89372</t>
  </si>
  <si>
    <t>89373</t>
  </si>
  <si>
    <t>89374</t>
  </si>
  <si>
    <t>89375</t>
  </si>
  <si>
    <t>89376</t>
  </si>
  <si>
    <t>89377</t>
  </si>
  <si>
    <t>89378</t>
  </si>
  <si>
    <t>89379</t>
  </si>
  <si>
    <t>89380</t>
  </si>
  <si>
    <t>89381</t>
  </si>
  <si>
    <t>89382</t>
  </si>
  <si>
    <t>89383</t>
  </si>
  <si>
    <t>89384</t>
  </si>
  <si>
    <t>89385</t>
  </si>
  <si>
    <t>89386</t>
  </si>
  <si>
    <t>89387</t>
  </si>
  <si>
    <t>89388</t>
  </si>
  <si>
    <t>89389</t>
  </si>
  <si>
    <t>89390</t>
  </si>
  <si>
    <t>89391</t>
  </si>
  <si>
    <t>89392</t>
  </si>
  <si>
    <t>89393</t>
  </si>
  <si>
    <t>89394</t>
  </si>
  <si>
    <t>89395</t>
  </si>
  <si>
    <t>89396</t>
  </si>
  <si>
    <t>89397</t>
  </si>
  <si>
    <t>89398</t>
  </si>
  <si>
    <t>89399</t>
  </si>
  <si>
    <t>22,83</t>
  </si>
  <si>
    <t>89400</t>
  </si>
  <si>
    <t>89404</t>
  </si>
  <si>
    <t>89405</t>
  </si>
  <si>
    <t>89406</t>
  </si>
  <si>
    <t>89407</t>
  </si>
  <si>
    <t>89408</t>
  </si>
  <si>
    <t>89409</t>
  </si>
  <si>
    <t>89410</t>
  </si>
  <si>
    <t>89411</t>
  </si>
  <si>
    <t>89412</t>
  </si>
  <si>
    <t>89413</t>
  </si>
  <si>
    <t>89414</t>
  </si>
  <si>
    <t>89415</t>
  </si>
  <si>
    <t>89416</t>
  </si>
  <si>
    <t>89417</t>
  </si>
  <si>
    <t>89418</t>
  </si>
  <si>
    <t>9,08</t>
  </si>
  <si>
    <t>89419</t>
  </si>
  <si>
    <t>89420</t>
  </si>
  <si>
    <t>89421</t>
  </si>
  <si>
    <t>89422</t>
  </si>
  <si>
    <t>89423</t>
  </si>
  <si>
    <t>89424</t>
  </si>
  <si>
    <t>89425</t>
  </si>
  <si>
    <t>89426</t>
  </si>
  <si>
    <t>89427</t>
  </si>
  <si>
    <t>8,33</t>
  </si>
  <si>
    <t>89428</t>
  </si>
  <si>
    <t>89429</t>
  </si>
  <si>
    <t>89430</t>
  </si>
  <si>
    <t>89431</t>
  </si>
  <si>
    <t>89432</t>
  </si>
  <si>
    <t>19,30</t>
  </si>
  <si>
    <t>89433</t>
  </si>
  <si>
    <t>89434</t>
  </si>
  <si>
    <t>89435</t>
  </si>
  <si>
    <t>89436</t>
  </si>
  <si>
    <t>89437</t>
  </si>
  <si>
    <t>89438</t>
  </si>
  <si>
    <t>89439</t>
  </si>
  <si>
    <t>89440</t>
  </si>
  <si>
    <t>89441</t>
  </si>
  <si>
    <t>89442</t>
  </si>
  <si>
    <t>89443</t>
  </si>
  <si>
    <t>9,33</t>
  </si>
  <si>
    <t>89444</t>
  </si>
  <si>
    <t>89445</t>
  </si>
  <si>
    <t>89481</t>
  </si>
  <si>
    <t>89485</t>
  </si>
  <si>
    <t>89489</t>
  </si>
  <si>
    <t>89490</t>
  </si>
  <si>
    <t>89492</t>
  </si>
  <si>
    <t>89493</t>
  </si>
  <si>
    <t>89494</t>
  </si>
  <si>
    <t>89496</t>
  </si>
  <si>
    <t>89497</t>
  </si>
  <si>
    <t>89498</t>
  </si>
  <si>
    <t>89499</t>
  </si>
  <si>
    <t>89500</t>
  </si>
  <si>
    <t>89501</t>
  </si>
  <si>
    <t>89502</t>
  </si>
  <si>
    <t>89503</t>
  </si>
  <si>
    <t>89504</t>
  </si>
  <si>
    <t>89505</t>
  </si>
  <si>
    <t>89506</t>
  </si>
  <si>
    <t>25,22</t>
  </si>
  <si>
    <t>89507</t>
  </si>
  <si>
    <t>89510</t>
  </si>
  <si>
    <t>89513</t>
  </si>
  <si>
    <t>89514</t>
  </si>
  <si>
    <t>89515</t>
  </si>
  <si>
    <t>53,42</t>
  </si>
  <si>
    <t>89516</t>
  </si>
  <si>
    <t>89517</t>
  </si>
  <si>
    <t>47,36</t>
  </si>
  <si>
    <t>89518</t>
  </si>
  <si>
    <t>89519</t>
  </si>
  <si>
    <t>37,36</t>
  </si>
  <si>
    <t>89520</t>
  </si>
  <si>
    <t>89521</t>
  </si>
  <si>
    <t>77,48</t>
  </si>
  <si>
    <t>89522</t>
  </si>
  <si>
    <t>89523</t>
  </si>
  <si>
    <t>60,60</t>
  </si>
  <si>
    <t>89524</t>
  </si>
  <si>
    <t>89525</t>
  </si>
  <si>
    <t>89526</t>
  </si>
  <si>
    <t>89527</t>
  </si>
  <si>
    <t>44,07</t>
  </si>
  <si>
    <t>89528</t>
  </si>
  <si>
    <t>89529</t>
  </si>
  <si>
    <t>89530</t>
  </si>
  <si>
    <t>89531</t>
  </si>
  <si>
    <t>89532</t>
  </si>
  <si>
    <t>89533</t>
  </si>
  <si>
    <t>89534</t>
  </si>
  <si>
    <t>89535</t>
  </si>
  <si>
    <t>37,34</t>
  </si>
  <si>
    <t>89536</t>
  </si>
  <si>
    <t>89538</t>
  </si>
  <si>
    <t>89540</t>
  </si>
  <si>
    <t>89541</t>
  </si>
  <si>
    <t>89542</t>
  </si>
  <si>
    <t>89544</t>
  </si>
  <si>
    <t>89545</t>
  </si>
  <si>
    <t>89546</t>
  </si>
  <si>
    <t>89547</t>
  </si>
  <si>
    <t>89548</t>
  </si>
  <si>
    <t>89549</t>
  </si>
  <si>
    <t>89550</t>
  </si>
  <si>
    <t>89551</t>
  </si>
  <si>
    <t>89552</t>
  </si>
  <si>
    <t>12,37</t>
  </si>
  <si>
    <t>89553</t>
  </si>
  <si>
    <t>89554</t>
  </si>
  <si>
    <t>15,19</t>
  </si>
  <si>
    <t>89555</t>
  </si>
  <si>
    <t>89556</t>
  </si>
  <si>
    <t>21,79</t>
  </si>
  <si>
    <t>89557</t>
  </si>
  <si>
    <t>17,52</t>
  </si>
  <si>
    <t>89558</t>
  </si>
  <si>
    <t>89559</t>
  </si>
  <si>
    <t>37,29</t>
  </si>
  <si>
    <t>89561</t>
  </si>
  <si>
    <t>89562</t>
  </si>
  <si>
    <t>89563</t>
  </si>
  <si>
    <t>89564</t>
  </si>
  <si>
    <t>89565</t>
  </si>
  <si>
    <t>89566</t>
  </si>
  <si>
    <t>28,10</t>
  </si>
  <si>
    <t>89567</t>
  </si>
  <si>
    <t>50,36</t>
  </si>
  <si>
    <t>89568</t>
  </si>
  <si>
    <t>89569</t>
  </si>
  <si>
    <t>48,77</t>
  </si>
  <si>
    <t>89570</t>
  </si>
  <si>
    <t>89571</t>
  </si>
  <si>
    <t>89572</t>
  </si>
  <si>
    <t>89573</t>
  </si>
  <si>
    <t>89574</t>
  </si>
  <si>
    <t>64,91</t>
  </si>
  <si>
    <t>89575</t>
  </si>
  <si>
    <t>89577</t>
  </si>
  <si>
    <t>89579</t>
  </si>
  <si>
    <t>89581</t>
  </si>
  <si>
    <t>89582</t>
  </si>
  <si>
    <t>89583</t>
  </si>
  <si>
    <t>89584</t>
  </si>
  <si>
    <t>89585</t>
  </si>
  <si>
    <t>89586</t>
  </si>
  <si>
    <t>89587</t>
  </si>
  <si>
    <t>89590</t>
  </si>
  <si>
    <t>89591</t>
  </si>
  <si>
    <t>89592</t>
  </si>
  <si>
    <t>228,02</t>
  </si>
  <si>
    <t>89593</t>
  </si>
  <si>
    <t>89594</t>
  </si>
  <si>
    <t>89595</t>
  </si>
  <si>
    <t>89596</t>
  </si>
  <si>
    <t>89597</t>
  </si>
  <si>
    <t>89598</t>
  </si>
  <si>
    <t>33,96</t>
  </si>
  <si>
    <t>89599</t>
  </si>
  <si>
    <t>89600</t>
  </si>
  <si>
    <t>89605</t>
  </si>
  <si>
    <t>89609</t>
  </si>
  <si>
    <t>89610</t>
  </si>
  <si>
    <t>89611</t>
  </si>
  <si>
    <t>89612</t>
  </si>
  <si>
    <t>113,79</t>
  </si>
  <si>
    <t>89613</t>
  </si>
  <si>
    <t>89614</t>
  </si>
  <si>
    <t>89615</t>
  </si>
  <si>
    <t>89616</t>
  </si>
  <si>
    <t>89617</t>
  </si>
  <si>
    <t>89618</t>
  </si>
  <si>
    <t>89619</t>
  </si>
  <si>
    <t>89620</t>
  </si>
  <si>
    <t>89621</t>
  </si>
  <si>
    <t>17,59</t>
  </si>
  <si>
    <t>89622</t>
  </si>
  <si>
    <t>89623</t>
  </si>
  <si>
    <t>89624</t>
  </si>
  <si>
    <t>89625</t>
  </si>
  <si>
    <t>15,34</t>
  </si>
  <si>
    <t>89626</t>
  </si>
  <si>
    <t>18,84</t>
  </si>
  <si>
    <t>89627</t>
  </si>
  <si>
    <t>89628</t>
  </si>
  <si>
    <t>89629</t>
  </si>
  <si>
    <t>53,01</t>
  </si>
  <si>
    <t>89630</t>
  </si>
  <si>
    <t>46,03</t>
  </si>
  <si>
    <t>89631</t>
  </si>
  <si>
    <t>76,79</t>
  </si>
  <si>
    <t>89632</t>
  </si>
  <si>
    <t>89637</t>
  </si>
  <si>
    <t>89638</t>
  </si>
  <si>
    <t>89639</t>
  </si>
  <si>
    <t>89641</t>
  </si>
  <si>
    <t>89642</t>
  </si>
  <si>
    <t>89643</t>
  </si>
  <si>
    <t>89645</t>
  </si>
  <si>
    <t>89646</t>
  </si>
  <si>
    <t>89647</t>
  </si>
  <si>
    <t>14,79</t>
  </si>
  <si>
    <t>89648</t>
  </si>
  <si>
    <t>16,27</t>
  </si>
  <si>
    <t>89649</t>
  </si>
  <si>
    <t>89650</t>
  </si>
  <si>
    <t>89651</t>
  </si>
  <si>
    <t>89652</t>
  </si>
  <si>
    <t>89653</t>
  </si>
  <si>
    <t>89654</t>
  </si>
  <si>
    <t>89655</t>
  </si>
  <si>
    <t>89656</t>
  </si>
  <si>
    <t>89657</t>
  </si>
  <si>
    <t>89658</t>
  </si>
  <si>
    <t>89659</t>
  </si>
  <si>
    <t>89660</t>
  </si>
  <si>
    <t>89661</t>
  </si>
  <si>
    <t>89662</t>
  </si>
  <si>
    <t>23,09</t>
  </si>
  <si>
    <t>89663</t>
  </si>
  <si>
    <t>89664</t>
  </si>
  <si>
    <t>89665</t>
  </si>
  <si>
    <t>89666</t>
  </si>
  <si>
    <t>89667</t>
  </si>
  <si>
    <t>89668</t>
  </si>
  <si>
    <t>89669</t>
  </si>
  <si>
    <t>89670</t>
  </si>
  <si>
    <t>89671</t>
  </si>
  <si>
    <t>89672</t>
  </si>
  <si>
    <t>89673</t>
  </si>
  <si>
    <t>89674</t>
  </si>
  <si>
    <t>89675</t>
  </si>
  <si>
    <t>36,37</t>
  </si>
  <si>
    <t>89676</t>
  </si>
  <si>
    <t>89677</t>
  </si>
  <si>
    <t>40,93</t>
  </si>
  <si>
    <t>89678</t>
  </si>
  <si>
    <t>7,19</t>
  </si>
  <si>
    <t>89679</t>
  </si>
  <si>
    <t>67,19</t>
  </si>
  <si>
    <t>89680</t>
  </si>
  <si>
    <t>14,97</t>
  </si>
  <si>
    <t>89681</t>
  </si>
  <si>
    <t>45,51</t>
  </si>
  <si>
    <t>89682</t>
  </si>
  <si>
    <t>23,29</t>
  </si>
  <si>
    <t>89684</t>
  </si>
  <si>
    <t>32,21</t>
  </si>
  <si>
    <t>89685</t>
  </si>
  <si>
    <t>89686</t>
  </si>
  <si>
    <t>120,44</t>
  </si>
  <si>
    <t>89687</t>
  </si>
  <si>
    <t>89689</t>
  </si>
  <si>
    <t>25,08</t>
  </si>
  <si>
    <t>89690</t>
  </si>
  <si>
    <t>48,32</t>
  </si>
  <si>
    <t>89691</t>
  </si>
  <si>
    <t>89692</t>
  </si>
  <si>
    <t>46,73</t>
  </si>
  <si>
    <t>89693</t>
  </si>
  <si>
    <t>42,87</t>
  </si>
  <si>
    <t>89694</t>
  </si>
  <si>
    <t>89695</t>
  </si>
  <si>
    <t>89696</t>
  </si>
  <si>
    <t>89697</t>
  </si>
  <si>
    <t>89698</t>
  </si>
  <si>
    <t>132,73</t>
  </si>
  <si>
    <t>89699</t>
  </si>
  <si>
    <t>108,37</t>
  </si>
  <si>
    <t>89700</t>
  </si>
  <si>
    <t>89701</t>
  </si>
  <si>
    <t>97,46</t>
  </si>
  <si>
    <t>89702</t>
  </si>
  <si>
    <t>89703</t>
  </si>
  <si>
    <t>89704</t>
  </si>
  <si>
    <t>89705</t>
  </si>
  <si>
    <t>18,13</t>
  </si>
  <si>
    <t>89706</t>
  </si>
  <si>
    <t>89718</t>
  </si>
  <si>
    <t>89719</t>
  </si>
  <si>
    <t>89720</t>
  </si>
  <si>
    <t>89721</t>
  </si>
  <si>
    <t>89723</t>
  </si>
  <si>
    <t>12,71</t>
  </si>
  <si>
    <t>89724</t>
  </si>
  <si>
    <t>89725</t>
  </si>
  <si>
    <t>89726</t>
  </si>
  <si>
    <t>89727</t>
  </si>
  <si>
    <t>89728</t>
  </si>
  <si>
    <t>89729</t>
  </si>
  <si>
    <t>19,22</t>
  </si>
  <si>
    <t>89730</t>
  </si>
  <si>
    <t>89731</t>
  </si>
  <si>
    <t>89732</t>
  </si>
  <si>
    <t>89733</t>
  </si>
  <si>
    <t>13,37</t>
  </si>
  <si>
    <t>89734</t>
  </si>
  <si>
    <t>89735</t>
  </si>
  <si>
    <t>89736</t>
  </si>
  <si>
    <t>89737</t>
  </si>
  <si>
    <t>89738</t>
  </si>
  <si>
    <t>89739</t>
  </si>
  <si>
    <t>89740</t>
  </si>
  <si>
    <t>89741</t>
  </si>
  <si>
    <t>89742</t>
  </si>
  <si>
    <t>23,58</t>
  </si>
  <si>
    <t>89743</t>
  </si>
  <si>
    <t>31,28</t>
  </si>
  <si>
    <t>89744</t>
  </si>
  <si>
    <t>89745</t>
  </si>
  <si>
    <t>21,73</t>
  </si>
  <si>
    <t>89746</t>
  </si>
  <si>
    <t>89747</t>
  </si>
  <si>
    <t>89748</t>
  </si>
  <si>
    <t>27,35</t>
  </si>
  <si>
    <t>89749</t>
  </si>
  <si>
    <t>89750</t>
  </si>
  <si>
    <t>89751</t>
  </si>
  <si>
    <t>89752</t>
  </si>
  <si>
    <t>89753</t>
  </si>
  <si>
    <t>89754</t>
  </si>
  <si>
    <t>89755</t>
  </si>
  <si>
    <t>89756</t>
  </si>
  <si>
    <t>89757</t>
  </si>
  <si>
    <t>89758</t>
  </si>
  <si>
    <t>89759</t>
  </si>
  <si>
    <t>89760</t>
  </si>
  <si>
    <t>89761</t>
  </si>
  <si>
    <t>21,41</t>
  </si>
  <si>
    <t>89762</t>
  </si>
  <si>
    <t>89763</t>
  </si>
  <si>
    <t>89764</t>
  </si>
  <si>
    <t>89765</t>
  </si>
  <si>
    <t>89766</t>
  </si>
  <si>
    <t>89767</t>
  </si>
  <si>
    <t>89768</t>
  </si>
  <si>
    <t>89769</t>
  </si>
  <si>
    <t>89772</t>
  </si>
  <si>
    <t>58,92</t>
  </si>
  <si>
    <t>89774</t>
  </si>
  <si>
    <t>89776</t>
  </si>
  <si>
    <t>89777</t>
  </si>
  <si>
    <t>89778</t>
  </si>
  <si>
    <t>89779</t>
  </si>
  <si>
    <t>89780</t>
  </si>
  <si>
    <t>89781</t>
  </si>
  <si>
    <t>89782</t>
  </si>
  <si>
    <t>89783</t>
  </si>
  <si>
    <t>89784</t>
  </si>
  <si>
    <t>89785</t>
  </si>
  <si>
    <t>89786</t>
  </si>
  <si>
    <t>22,80</t>
  </si>
  <si>
    <t>89787</t>
  </si>
  <si>
    <t>89788</t>
  </si>
  <si>
    <t>89789</t>
  </si>
  <si>
    <t>89790</t>
  </si>
  <si>
    <t>128,62</t>
  </si>
  <si>
    <t>89791</t>
  </si>
  <si>
    <t>131,63</t>
  </si>
  <si>
    <t>89792</t>
  </si>
  <si>
    <t>151,06</t>
  </si>
  <si>
    <t>89793</t>
  </si>
  <si>
    <t>155,12</t>
  </si>
  <si>
    <t>89794</t>
  </si>
  <si>
    <t>89795</t>
  </si>
  <si>
    <t>89796</t>
  </si>
  <si>
    <t>89797</t>
  </si>
  <si>
    <t>89801</t>
  </si>
  <si>
    <t>89802</t>
  </si>
  <si>
    <t>89803</t>
  </si>
  <si>
    <t>89804</t>
  </si>
  <si>
    <t>89805</t>
  </si>
  <si>
    <t>89806</t>
  </si>
  <si>
    <t>89807</t>
  </si>
  <si>
    <t>89808</t>
  </si>
  <si>
    <t>89809</t>
  </si>
  <si>
    <t>89810</t>
  </si>
  <si>
    <t>89811</t>
  </si>
  <si>
    <t>89812</t>
  </si>
  <si>
    <t>89813</t>
  </si>
  <si>
    <t>89814</t>
  </si>
  <si>
    <t>89815</t>
  </si>
  <si>
    <t>89816</t>
  </si>
  <si>
    <t>29,50</t>
  </si>
  <si>
    <t>89817</t>
  </si>
  <si>
    <t>89818</t>
  </si>
  <si>
    <t>117,73</t>
  </si>
  <si>
    <t>89819</t>
  </si>
  <si>
    <t>89820</t>
  </si>
  <si>
    <t>89821</t>
  </si>
  <si>
    <t>89822</t>
  </si>
  <si>
    <t>16,09</t>
  </si>
  <si>
    <t>89823</t>
  </si>
  <si>
    <t>89824</t>
  </si>
  <si>
    <t>27,94</t>
  </si>
  <si>
    <t>89825</t>
  </si>
  <si>
    <t>89826</t>
  </si>
  <si>
    <t>89827</t>
  </si>
  <si>
    <t>89828</t>
  </si>
  <si>
    <t>89829</t>
  </si>
  <si>
    <t>89830</t>
  </si>
  <si>
    <t>89831</t>
  </si>
  <si>
    <t>143,74</t>
  </si>
  <si>
    <t>89832</t>
  </si>
  <si>
    <t>89833</t>
  </si>
  <si>
    <t>89834</t>
  </si>
  <si>
    <t>89835</t>
  </si>
  <si>
    <t>89836</t>
  </si>
  <si>
    <t>194,23</t>
  </si>
  <si>
    <t>89837</t>
  </si>
  <si>
    <t>96,71</t>
  </si>
  <si>
    <t>89838</t>
  </si>
  <si>
    <t>105,69</t>
  </si>
  <si>
    <t>89839</t>
  </si>
  <si>
    <t>140,06</t>
  </si>
  <si>
    <t>89840</t>
  </si>
  <si>
    <t>121,60</t>
  </si>
  <si>
    <t>89841</t>
  </si>
  <si>
    <t>205,44</t>
  </si>
  <si>
    <t>89842</t>
  </si>
  <si>
    <t>89844</t>
  </si>
  <si>
    <t>42,23</t>
  </si>
  <si>
    <t>89845</t>
  </si>
  <si>
    <t>89846</t>
  </si>
  <si>
    <t>147,53</t>
  </si>
  <si>
    <t>89847</t>
  </si>
  <si>
    <t>181,06</t>
  </si>
  <si>
    <t>89850</t>
  </si>
  <si>
    <t>89851</t>
  </si>
  <si>
    <t>89852</t>
  </si>
  <si>
    <t>89853</t>
  </si>
  <si>
    <t>89854</t>
  </si>
  <si>
    <t>89855</t>
  </si>
  <si>
    <t>52,04</t>
  </si>
  <si>
    <t>89856</t>
  </si>
  <si>
    <t>89857</t>
  </si>
  <si>
    <t>89859</t>
  </si>
  <si>
    <t>42,82</t>
  </si>
  <si>
    <t>89860</t>
  </si>
  <si>
    <t>89861</t>
  </si>
  <si>
    <t>89862</t>
  </si>
  <si>
    <t>78,71</t>
  </si>
  <si>
    <t>89863</t>
  </si>
  <si>
    <t>128,26</t>
  </si>
  <si>
    <t>89866</t>
  </si>
  <si>
    <t>89867</t>
  </si>
  <si>
    <t>89868</t>
  </si>
  <si>
    <t>2,88</t>
  </si>
  <si>
    <t>89869</t>
  </si>
  <si>
    <t>89979</t>
  </si>
  <si>
    <t>89980</t>
  </si>
  <si>
    <t>89981</t>
  </si>
  <si>
    <t>90373</t>
  </si>
  <si>
    <t>90374</t>
  </si>
  <si>
    <t>16,04</t>
  </si>
  <si>
    <t>90375</t>
  </si>
  <si>
    <t>6,84</t>
  </si>
  <si>
    <t>92287</t>
  </si>
  <si>
    <t>92288</t>
  </si>
  <si>
    <t>92289</t>
  </si>
  <si>
    <t>92290</t>
  </si>
  <si>
    <t>41,85</t>
  </si>
  <si>
    <t>92291</t>
  </si>
  <si>
    <t>63,37</t>
  </si>
  <si>
    <t>92292</t>
  </si>
  <si>
    <t>192,41</t>
  </si>
  <si>
    <t>92293</t>
  </si>
  <si>
    <t>92294</t>
  </si>
  <si>
    <t>92295</t>
  </si>
  <si>
    <t>92296</t>
  </si>
  <si>
    <t>92297</t>
  </si>
  <si>
    <t>36,68</t>
  </si>
  <si>
    <t>92298</t>
  </si>
  <si>
    <t>92299</t>
  </si>
  <si>
    <t>92300</t>
  </si>
  <si>
    <t>92301</t>
  </si>
  <si>
    <t>92302</t>
  </si>
  <si>
    <t>92303</t>
  </si>
  <si>
    <t>93,47</t>
  </si>
  <si>
    <t>92304</t>
  </si>
  <si>
    <t>237,75</t>
  </si>
  <si>
    <t>92311</t>
  </si>
  <si>
    <t>92312</t>
  </si>
  <si>
    <t>92313</t>
  </si>
  <si>
    <t>19,20</t>
  </si>
  <si>
    <t>92314</t>
  </si>
  <si>
    <t>92315</t>
  </si>
  <si>
    <t>92316</t>
  </si>
  <si>
    <t>92317</t>
  </si>
  <si>
    <t>92318</t>
  </si>
  <si>
    <t>92319</t>
  </si>
  <si>
    <t>92326</t>
  </si>
  <si>
    <t>92327</t>
  </si>
  <si>
    <t>92328</t>
  </si>
  <si>
    <t>23,48</t>
  </si>
  <si>
    <t>92329</t>
  </si>
  <si>
    <t>92330</t>
  </si>
  <si>
    <t>92331</t>
  </si>
  <si>
    <t>14,89</t>
  </si>
  <si>
    <t>92332</t>
  </si>
  <si>
    <t>92333</t>
  </si>
  <si>
    <t>92334</t>
  </si>
  <si>
    <t>92344</t>
  </si>
  <si>
    <t>45,86</t>
  </si>
  <si>
    <t>92345</t>
  </si>
  <si>
    <t>45,84</t>
  </si>
  <si>
    <t>92346</t>
  </si>
  <si>
    <t>59,59</t>
  </si>
  <si>
    <t>92347</t>
  </si>
  <si>
    <t>92348</t>
  </si>
  <si>
    <t>82,62</t>
  </si>
  <si>
    <t>92349</t>
  </si>
  <si>
    <t>88,28</t>
  </si>
  <si>
    <t>92350</t>
  </si>
  <si>
    <t>68,26</t>
  </si>
  <si>
    <t>92351</t>
  </si>
  <si>
    <t>66,85</t>
  </si>
  <si>
    <t>92352</t>
  </si>
  <si>
    <t>101,64</t>
  </si>
  <si>
    <t>92353</t>
  </si>
  <si>
    <t>95,40</t>
  </si>
  <si>
    <t>92354</t>
  </si>
  <si>
    <t>133,72</t>
  </si>
  <si>
    <t>92355</t>
  </si>
  <si>
    <t>121,71</t>
  </si>
  <si>
    <t>92356</t>
  </si>
  <si>
    <t>89,11</t>
  </si>
  <si>
    <t>92357</t>
  </si>
  <si>
    <t>130,34</t>
  </si>
  <si>
    <t>92358</t>
  </si>
  <si>
    <t>161,12</t>
  </si>
  <si>
    <t>92369</t>
  </si>
  <si>
    <t>92370</t>
  </si>
  <si>
    <t>26,51</t>
  </si>
  <si>
    <t>92371</t>
  </si>
  <si>
    <t>30,39</t>
  </si>
  <si>
    <t>92372</t>
  </si>
  <si>
    <t>92373</t>
  </si>
  <si>
    <t>92374</t>
  </si>
  <si>
    <t>35,90</t>
  </si>
  <si>
    <t>92375</t>
  </si>
  <si>
    <t>92376</t>
  </si>
  <si>
    <t>92377</t>
  </si>
  <si>
    <t>92378</t>
  </si>
  <si>
    <t>92379</t>
  </si>
  <si>
    <t>85,20</t>
  </si>
  <si>
    <t>92380</t>
  </si>
  <si>
    <t>90,86</t>
  </si>
  <si>
    <t>92381</t>
  </si>
  <si>
    <t>38,40</t>
  </si>
  <si>
    <t>92382</t>
  </si>
  <si>
    <t>92383</t>
  </si>
  <si>
    <t>47,79</t>
  </si>
  <si>
    <t>92384</t>
  </si>
  <si>
    <t>92385</t>
  </si>
  <si>
    <t>54,60</t>
  </si>
  <si>
    <t>92386</t>
  </si>
  <si>
    <t>52,52</t>
  </si>
  <si>
    <t>92387</t>
  </si>
  <si>
    <t>68,19</t>
  </si>
  <si>
    <t>92388</t>
  </si>
  <si>
    <t>92389</t>
  </si>
  <si>
    <t>92390</t>
  </si>
  <si>
    <t>92635</t>
  </si>
  <si>
    <t>137,58</t>
  </si>
  <si>
    <t>92636</t>
  </si>
  <si>
    <t>125,57</t>
  </si>
  <si>
    <t>92637</t>
  </si>
  <si>
    <t>92638</t>
  </si>
  <si>
    <t>92639</t>
  </si>
  <si>
    <t>92640</t>
  </si>
  <si>
    <t>88,99</t>
  </si>
  <si>
    <t>92642</t>
  </si>
  <si>
    <t>132,84</t>
  </si>
  <si>
    <t>92644</t>
  </si>
  <si>
    <t>166,27</t>
  </si>
  <si>
    <t>92657</t>
  </si>
  <si>
    <t>92658</t>
  </si>
  <si>
    <t>19,55</t>
  </si>
  <si>
    <t>92659</t>
  </si>
  <si>
    <t>92660</t>
  </si>
  <si>
    <t>92661</t>
  </si>
  <si>
    <t>92662</t>
  </si>
  <si>
    <t>92663</t>
  </si>
  <si>
    <t>35,44</t>
  </si>
  <si>
    <t>92664</t>
  </si>
  <si>
    <t>92665</t>
  </si>
  <si>
    <t>92666</t>
  </si>
  <si>
    <t>92667</t>
  </si>
  <si>
    <t>70,73</t>
  </si>
  <si>
    <t>92668</t>
  </si>
  <si>
    <t>76,39</t>
  </si>
  <si>
    <t>92669</t>
  </si>
  <si>
    <t>92670</t>
  </si>
  <si>
    <t>26,43</t>
  </si>
  <si>
    <t>92671</t>
  </si>
  <si>
    <t>92672</t>
  </si>
  <si>
    <t>92673</t>
  </si>
  <si>
    <t>41,08</t>
  </si>
  <si>
    <t>92674</t>
  </si>
  <si>
    <t>92675</t>
  </si>
  <si>
    <t>52,65</t>
  </si>
  <si>
    <t>92676</t>
  </si>
  <si>
    <t>51,24</t>
  </si>
  <si>
    <t>92677</t>
  </si>
  <si>
    <t>84,93</t>
  </si>
  <si>
    <t>92678</t>
  </si>
  <si>
    <t>92679</t>
  </si>
  <si>
    <t>115,89</t>
  </si>
  <si>
    <t>92680</t>
  </si>
  <si>
    <t>92681</t>
  </si>
  <si>
    <t>35,78</t>
  </si>
  <si>
    <t>92682</t>
  </si>
  <si>
    <t>92683</t>
  </si>
  <si>
    <t>92684</t>
  </si>
  <si>
    <t>68,27</t>
  </si>
  <si>
    <t>92685</t>
  </si>
  <si>
    <t>108,03</t>
  </si>
  <si>
    <t>92686</t>
  </si>
  <si>
    <t>137,34</t>
  </si>
  <si>
    <t>92692</t>
  </si>
  <si>
    <t>92693</t>
  </si>
  <si>
    <t>92694</t>
  </si>
  <si>
    <t>92695</t>
  </si>
  <si>
    <t>16,19</t>
  </si>
  <si>
    <t>92696</t>
  </si>
  <si>
    <t>92697</t>
  </si>
  <si>
    <t>92698</t>
  </si>
  <si>
    <t>92699</t>
  </si>
  <si>
    <t>92700</t>
  </si>
  <si>
    <t>24,19</t>
  </si>
  <si>
    <t>92701</t>
  </si>
  <si>
    <t>22,96</t>
  </si>
  <si>
    <t>92702</t>
  </si>
  <si>
    <t>92703</t>
  </si>
  <si>
    <t>36,48</t>
  </si>
  <si>
    <t>92704</t>
  </si>
  <si>
    <t>92705</t>
  </si>
  <si>
    <t>30,35</t>
  </si>
  <si>
    <t>92706</t>
  </si>
  <si>
    <t>92889</t>
  </si>
  <si>
    <t>87,19</t>
  </si>
  <si>
    <t>92890</t>
  </si>
  <si>
    <t>130,68</t>
  </si>
  <si>
    <t>92891</t>
  </si>
  <si>
    <t>190,16</t>
  </si>
  <si>
    <t>92892</t>
  </si>
  <si>
    <t>38,82</t>
  </si>
  <si>
    <t>92893</t>
  </si>
  <si>
    <t>92894</t>
  </si>
  <si>
    <t>64,61</t>
  </si>
  <si>
    <t>92895</t>
  </si>
  <si>
    <t>87,15</t>
  </si>
  <si>
    <t>92896</t>
  </si>
  <si>
    <t>131,92</t>
  </si>
  <si>
    <t>92897</t>
  </si>
  <si>
    <t>192,74</t>
  </si>
  <si>
    <t>92898</t>
  </si>
  <si>
    <t>92899</t>
  </si>
  <si>
    <t>46,41</t>
  </si>
  <si>
    <t>92900</t>
  </si>
  <si>
    <t>92901</t>
  </si>
  <si>
    <t>92902</t>
  </si>
  <si>
    <t>119,49</t>
  </si>
  <si>
    <t>92903</t>
  </si>
  <si>
    <t>178,27</t>
  </si>
  <si>
    <t>92904</t>
  </si>
  <si>
    <t>92905</t>
  </si>
  <si>
    <t>31,01</t>
  </si>
  <si>
    <t>92906</t>
  </si>
  <si>
    <t>92907</t>
  </si>
  <si>
    <t>48,25</t>
  </si>
  <si>
    <t>92908</t>
  </si>
  <si>
    <t>92909</t>
  </si>
  <si>
    <t>92910</t>
  </si>
  <si>
    <t>92911</t>
  </si>
  <si>
    <t>92912</t>
  </si>
  <si>
    <t>90,85</t>
  </si>
  <si>
    <t>92913</t>
  </si>
  <si>
    <t>92,98</t>
  </si>
  <si>
    <t>92914</t>
  </si>
  <si>
    <t>92918</t>
  </si>
  <si>
    <t>92920</t>
  </si>
  <si>
    <t>92925</t>
  </si>
  <si>
    <t>92926</t>
  </si>
  <si>
    <t>92927</t>
  </si>
  <si>
    <t>92928</t>
  </si>
  <si>
    <t>36,78</t>
  </si>
  <si>
    <t>92929</t>
  </si>
  <si>
    <t>92930</t>
  </si>
  <si>
    <t>92931</t>
  </si>
  <si>
    <t>92932</t>
  </si>
  <si>
    <t>92933</t>
  </si>
  <si>
    <t>92934</t>
  </si>
  <si>
    <t>69,89</t>
  </si>
  <si>
    <t>92935</t>
  </si>
  <si>
    <t>92936</t>
  </si>
  <si>
    <t>95,56</t>
  </si>
  <si>
    <t>92937</t>
  </si>
  <si>
    <t>92938</t>
  </si>
  <si>
    <t>92939</t>
  </si>
  <si>
    <t>92940</t>
  </si>
  <si>
    <t>92941</t>
  </si>
  <si>
    <t>92942</t>
  </si>
  <si>
    <t>92943</t>
  </si>
  <si>
    <t>27,76</t>
  </si>
  <si>
    <t>92944</t>
  </si>
  <si>
    <t>92945</t>
  </si>
  <si>
    <t>92946</t>
  </si>
  <si>
    <t>37,83</t>
  </si>
  <si>
    <t>92947</t>
  </si>
  <si>
    <t>92948</t>
  </si>
  <si>
    <t>92949</t>
  </si>
  <si>
    <t>92950</t>
  </si>
  <si>
    <t>92951</t>
  </si>
  <si>
    <t>81,09</t>
  </si>
  <si>
    <t>92952</t>
  </si>
  <si>
    <t>92953</t>
  </si>
  <si>
    <t>17,02</t>
  </si>
  <si>
    <t>93050</t>
  </si>
  <si>
    <t>93051</t>
  </si>
  <si>
    <t>93052</t>
  </si>
  <si>
    <t>278,25</t>
  </si>
  <si>
    <t>93054</t>
  </si>
  <si>
    <t>93055</t>
  </si>
  <si>
    <t>93056</t>
  </si>
  <si>
    <t>93057</t>
  </si>
  <si>
    <t>93058</t>
  </si>
  <si>
    <t>306,05</t>
  </si>
  <si>
    <t>93059</t>
  </si>
  <si>
    <t>93060</t>
  </si>
  <si>
    <t>43,25</t>
  </si>
  <si>
    <t>93061</t>
  </si>
  <si>
    <t>18,36</t>
  </si>
  <si>
    <t>93062</t>
  </si>
  <si>
    <t>93063</t>
  </si>
  <si>
    <t>350,59</t>
  </si>
  <si>
    <t>93064</t>
  </si>
  <si>
    <t>93065</t>
  </si>
  <si>
    <t>93066</t>
  </si>
  <si>
    <t>439,88</t>
  </si>
  <si>
    <t>93067</t>
  </si>
  <si>
    <t>93068</t>
  </si>
  <si>
    <t>93069</t>
  </si>
  <si>
    <t>609,35</t>
  </si>
  <si>
    <t>93070</t>
  </si>
  <si>
    <t>93071</t>
  </si>
  <si>
    <t>93,03</t>
  </si>
  <si>
    <t>93072</t>
  </si>
  <si>
    <t>803,71</t>
  </si>
  <si>
    <t>93073</t>
  </si>
  <si>
    <t>46,24</t>
  </si>
  <si>
    <t>93074</t>
  </si>
  <si>
    <t>93075</t>
  </si>
  <si>
    <t>93076</t>
  </si>
  <si>
    <t>93077</t>
  </si>
  <si>
    <t>93078</t>
  </si>
  <si>
    <t>20,11</t>
  </si>
  <si>
    <t>93079</t>
  </si>
  <si>
    <t>18,26</t>
  </si>
  <si>
    <t>93080</t>
  </si>
  <si>
    <t>93081</t>
  </si>
  <si>
    <t>93082</t>
  </si>
  <si>
    <t>93083</t>
  </si>
  <si>
    <t>241,15</t>
  </si>
  <si>
    <t>93084</t>
  </si>
  <si>
    <t>93085</t>
  </si>
  <si>
    <t>93086</t>
  </si>
  <si>
    <t>280,04</t>
  </si>
  <si>
    <t>93087</t>
  </si>
  <si>
    <t>93088</t>
  </si>
  <si>
    <t>93089</t>
  </si>
  <si>
    <t>93090</t>
  </si>
  <si>
    <t>93091</t>
  </si>
  <si>
    <t>93092</t>
  </si>
  <si>
    <t>307,82</t>
  </si>
  <si>
    <t>93093</t>
  </si>
  <si>
    <t>93094</t>
  </si>
  <si>
    <t>93095</t>
  </si>
  <si>
    <t>93096</t>
  </si>
  <si>
    <t>49,72</t>
  </si>
  <si>
    <t>93097</t>
  </si>
  <si>
    <t>93098</t>
  </si>
  <si>
    <t>93099</t>
  </si>
  <si>
    <t>15,98</t>
  </si>
  <si>
    <t>93100</t>
  </si>
  <si>
    <t>93101</t>
  </si>
  <si>
    <t>22,51</t>
  </si>
  <si>
    <t>93102</t>
  </si>
  <si>
    <t>20,70</t>
  </si>
  <si>
    <t>93103</t>
  </si>
  <si>
    <t>93104</t>
  </si>
  <si>
    <t>93105</t>
  </si>
  <si>
    <t>93106</t>
  </si>
  <si>
    <t>241,31</t>
  </si>
  <si>
    <t>93107</t>
  </si>
  <si>
    <t>93108</t>
  </si>
  <si>
    <t>93109</t>
  </si>
  <si>
    <t>281,60</t>
  </si>
  <si>
    <t>93110</t>
  </si>
  <si>
    <t>14,41</t>
  </si>
  <si>
    <t>93111</t>
  </si>
  <si>
    <t>93112</t>
  </si>
  <si>
    <t>28,52</t>
  </si>
  <si>
    <t>93113</t>
  </si>
  <si>
    <t>93114</t>
  </si>
  <si>
    <t>93115</t>
  </si>
  <si>
    <t>47,89</t>
  </si>
  <si>
    <t>93116</t>
  </si>
  <si>
    <t>310,69</t>
  </si>
  <si>
    <t>93117</t>
  </si>
  <si>
    <t>93118</t>
  </si>
  <si>
    <t>52,90</t>
  </si>
  <si>
    <t>93119</t>
  </si>
  <si>
    <t>93120</t>
  </si>
  <si>
    <t>93121</t>
  </si>
  <si>
    <t>93122</t>
  </si>
  <si>
    <t>93123</t>
  </si>
  <si>
    <t>32,73</t>
  </si>
  <si>
    <t>93124</t>
  </si>
  <si>
    <t>50,55</t>
  </si>
  <si>
    <t>93125</t>
  </si>
  <si>
    <t>73,00</t>
  </si>
  <si>
    <t>93126</t>
  </si>
  <si>
    <t>158,93</t>
  </si>
  <si>
    <t>93133</t>
  </si>
  <si>
    <t>608,60</t>
  </si>
  <si>
    <t>94465</t>
  </si>
  <si>
    <t>94466</t>
  </si>
  <si>
    <t>34,90</t>
  </si>
  <si>
    <t>94467</t>
  </si>
  <si>
    <t>94468</t>
  </si>
  <si>
    <t>94469</t>
  </si>
  <si>
    <t>76,30</t>
  </si>
  <si>
    <t>94470</t>
  </si>
  <si>
    <t>70,64</t>
  </si>
  <si>
    <t>94471</t>
  </si>
  <si>
    <t>94472</t>
  </si>
  <si>
    <t>94473</t>
  </si>
  <si>
    <t>75,78</t>
  </si>
  <si>
    <t>94474</t>
  </si>
  <si>
    <t>82,02</t>
  </si>
  <si>
    <t>94475</t>
  </si>
  <si>
    <t>103,75</t>
  </si>
  <si>
    <t>94476</t>
  </si>
  <si>
    <t>94477</t>
  </si>
  <si>
    <t>67,12</t>
  </si>
  <si>
    <t>94478</t>
  </si>
  <si>
    <t>104,07</t>
  </si>
  <si>
    <t>94479</t>
  </si>
  <si>
    <t>137,10</t>
  </si>
  <si>
    <t>94606</t>
  </si>
  <si>
    <t>94608</t>
  </si>
  <si>
    <t>109,04</t>
  </si>
  <si>
    <t>94610</t>
  </si>
  <si>
    <t>159,70</t>
  </si>
  <si>
    <t>94612</t>
  </si>
  <si>
    <t>221,62</t>
  </si>
  <si>
    <t>94614</t>
  </si>
  <si>
    <t>79,76</t>
  </si>
  <si>
    <t>94615</t>
  </si>
  <si>
    <t>89,39</t>
  </si>
  <si>
    <t>94616</t>
  </si>
  <si>
    <t>94617</t>
  </si>
  <si>
    <t>172,83</t>
  </si>
  <si>
    <t>94618</t>
  </si>
  <si>
    <t>203,47</t>
  </si>
  <si>
    <t>94620</t>
  </si>
  <si>
    <t>453,89</t>
  </si>
  <si>
    <t>94622</t>
  </si>
  <si>
    <t>115,52</t>
  </si>
  <si>
    <t>94623</t>
  </si>
  <si>
    <t>256,28</t>
  </si>
  <si>
    <t>94624</t>
  </si>
  <si>
    <t>384,98</t>
  </si>
  <si>
    <t>94625</t>
  </si>
  <si>
    <t>787,76</t>
  </si>
  <si>
    <t>94656</t>
  </si>
  <si>
    <t>94657</t>
  </si>
  <si>
    <t>94658</t>
  </si>
  <si>
    <t>94659</t>
  </si>
  <si>
    <t>94660</t>
  </si>
  <si>
    <t>94661</t>
  </si>
  <si>
    <t>94662</t>
  </si>
  <si>
    <t>94663</t>
  </si>
  <si>
    <t>94664</t>
  </si>
  <si>
    <t>20,07</t>
  </si>
  <si>
    <t>94665</t>
  </si>
  <si>
    <t>94666</t>
  </si>
  <si>
    <t>26,23</t>
  </si>
  <si>
    <t>94667</t>
  </si>
  <si>
    <t>94668</t>
  </si>
  <si>
    <t>42,91</t>
  </si>
  <si>
    <t>94669</t>
  </si>
  <si>
    <t>94670</t>
  </si>
  <si>
    <t>94671</t>
  </si>
  <si>
    <t>94672</t>
  </si>
  <si>
    <t>94673</t>
  </si>
  <si>
    <t>94674</t>
  </si>
  <si>
    <t>94675</t>
  </si>
  <si>
    <t>10,23</t>
  </si>
  <si>
    <t>94676</t>
  </si>
  <si>
    <t>94677</t>
  </si>
  <si>
    <t>94678</t>
  </si>
  <si>
    <t>94679</t>
  </si>
  <si>
    <t>94680</t>
  </si>
  <si>
    <t>94681</t>
  </si>
  <si>
    <t>36,25</t>
  </si>
  <si>
    <t>94682</t>
  </si>
  <si>
    <t>72,93</t>
  </si>
  <si>
    <t>94683</t>
  </si>
  <si>
    <t>94684</t>
  </si>
  <si>
    <t>92,20</t>
  </si>
  <si>
    <t>94685</t>
  </si>
  <si>
    <t>70,96</t>
  </si>
  <si>
    <t>94686</t>
  </si>
  <si>
    <t>178,87</t>
  </si>
  <si>
    <t>94687</t>
  </si>
  <si>
    <t>119,82</t>
  </si>
  <si>
    <t>94688</t>
  </si>
  <si>
    <t>94689</t>
  </si>
  <si>
    <t>94690</t>
  </si>
  <si>
    <t>94691</t>
  </si>
  <si>
    <t>94692</t>
  </si>
  <si>
    <t>94693</t>
  </si>
  <si>
    <t>94694</t>
  </si>
  <si>
    <t>18,56</t>
  </si>
  <si>
    <t>94695</t>
  </si>
  <si>
    <t>94696</t>
  </si>
  <si>
    <t>94697</t>
  </si>
  <si>
    <t>94698</t>
  </si>
  <si>
    <t>94699</t>
  </si>
  <si>
    <t>96,94</t>
  </si>
  <si>
    <t>94700</t>
  </si>
  <si>
    <t>86,57</t>
  </si>
  <si>
    <t>94701</t>
  </si>
  <si>
    <t>148,82</t>
  </si>
  <si>
    <t>94702</t>
  </si>
  <si>
    <t>119,66</t>
  </si>
  <si>
    <t>94703</t>
  </si>
  <si>
    <t>94704</t>
  </si>
  <si>
    <t>21,55</t>
  </si>
  <si>
    <t>94705</t>
  </si>
  <si>
    <t>30,98</t>
  </si>
  <si>
    <t>94706</t>
  </si>
  <si>
    <t>94707</t>
  </si>
  <si>
    <t>47,23</t>
  </si>
  <si>
    <t>94708</t>
  </si>
  <si>
    <t>94709</t>
  </si>
  <si>
    <t>94710</t>
  </si>
  <si>
    <t>94711</t>
  </si>
  <si>
    <t>40,70</t>
  </si>
  <si>
    <t>94712</t>
  </si>
  <si>
    <t>51,93</t>
  </si>
  <si>
    <t>94713</t>
  </si>
  <si>
    <t>151,69</t>
  </si>
  <si>
    <t>94714</t>
  </si>
  <si>
    <t>198,29</t>
  </si>
  <si>
    <t>94715</t>
  </si>
  <si>
    <t>276,26</t>
  </si>
  <si>
    <t>94724</t>
  </si>
  <si>
    <t>94725</t>
  </si>
  <si>
    <t>94726</t>
  </si>
  <si>
    <t>31,42</t>
  </si>
  <si>
    <t>94727</t>
  </si>
  <si>
    <t>94728</t>
  </si>
  <si>
    <t>118,02</t>
  </si>
  <si>
    <t>94729</t>
  </si>
  <si>
    <t>94730</t>
  </si>
  <si>
    <t>143,28</t>
  </si>
  <si>
    <t>94731</t>
  </si>
  <si>
    <t>94733</t>
  </si>
  <si>
    <t>30,21</t>
  </si>
  <si>
    <t>94737</t>
  </si>
  <si>
    <t>124,44</t>
  </si>
  <si>
    <t>94740</t>
  </si>
  <si>
    <t>94741</t>
  </si>
  <si>
    <t>94742</t>
  </si>
  <si>
    <t>94743</t>
  </si>
  <si>
    <t>13,18</t>
  </si>
  <si>
    <t>94744</t>
  </si>
  <si>
    <t>94746</t>
  </si>
  <si>
    <t>26,84</t>
  </si>
  <si>
    <t>94748</t>
  </si>
  <si>
    <t>94750</t>
  </si>
  <si>
    <t>128,82</t>
  </si>
  <si>
    <t>94752</t>
  </si>
  <si>
    <t>94756</t>
  </si>
  <si>
    <t>94757</t>
  </si>
  <si>
    <t>94758</t>
  </si>
  <si>
    <t>34,36</t>
  </si>
  <si>
    <t>94759</t>
  </si>
  <si>
    <t>94760</t>
  </si>
  <si>
    <t>94761</t>
  </si>
  <si>
    <t>147,20</t>
  </si>
  <si>
    <t>94762</t>
  </si>
  <si>
    <t>189,51</t>
  </si>
  <si>
    <t>94783</t>
  </si>
  <si>
    <t>15,69</t>
  </si>
  <si>
    <t>94785</t>
  </si>
  <si>
    <t>94786</t>
  </si>
  <si>
    <t>94787</t>
  </si>
  <si>
    <t>94788</t>
  </si>
  <si>
    <t>63,68</t>
  </si>
  <si>
    <t>94789</t>
  </si>
  <si>
    <t>94790</t>
  </si>
  <si>
    <t>259,85</t>
  </si>
  <si>
    <t>94791</t>
  </si>
  <si>
    <t>387,17</t>
  </si>
  <si>
    <t>94863</t>
  </si>
  <si>
    <t>95141</t>
  </si>
  <si>
    <t>95237</t>
  </si>
  <si>
    <t>95693</t>
  </si>
  <si>
    <t>95694</t>
  </si>
  <si>
    <t>95695</t>
  </si>
  <si>
    <t>95696</t>
  </si>
  <si>
    <t>25,86</t>
  </si>
  <si>
    <t>96637</t>
  </si>
  <si>
    <t>96638</t>
  </si>
  <si>
    <t>96639</t>
  </si>
  <si>
    <t>96640</t>
  </si>
  <si>
    <t>96641</t>
  </si>
  <si>
    <t>12,34</t>
  </si>
  <si>
    <t>96642</t>
  </si>
  <si>
    <t>96643</t>
  </si>
  <si>
    <t>96650</t>
  </si>
  <si>
    <t>96651</t>
  </si>
  <si>
    <t>96652</t>
  </si>
  <si>
    <t>96653</t>
  </si>
  <si>
    <t>96654</t>
  </si>
  <si>
    <t>23,76</t>
  </si>
  <si>
    <t>96655</t>
  </si>
  <si>
    <t>96656</t>
  </si>
  <si>
    <t>96657</t>
  </si>
  <si>
    <t>96658</t>
  </si>
  <si>
    <t>96659</t>
  </si>
  <si>
    <t>96660</t>
  </si>
  <si>
    <t>96661</t>
  </si>
  <si>
    <t>18,93</t>
  </si>
  <si>
    <t>96662</t>
  </si>
  <si>
    <t>96663</t>
  </si>
  <si>
    <t>96664</t>
  </si>
  <si>
    <t>18,11</t>
  </si>
  <si>
    <t>96665</t>
  </si>
  <si>
    <t>96666</t>
  </si>
  <si>
    <t>96667</t>
  </si>
  <si>
    <t>33,03</t>
  </si>
  <si>
    <t>96684</t>
  </si>
  <si>
    <t>96685</t>
  </si>
  <si>
    <t>2,98</t>
  </si>
  <si>
    <t>96686</t>
  </si>
  <si>
    <t>96687</t>
  </si>
  <si>
    <t>96688</t>
  </si>
  <si>
    <t>96689</t>
  </si>
  <si>
    <t>96690</t>
  </si>
  <si>
    <t>96691</t>
  </si>
  <si>
    <t>96692</t>
  </si>
  <si>
    <t>96693</t>
  </si>
  <si>
    <t>96694</t>
  </si>
  <si>
    <t>47,75</t>
  </si>
  <si>
    <t>96695</t>
  </si>
  <si>
    <t>46,49</t>
  </si>
  <si>
    <t>96696</t>
  </si>
  <si>
    <t>71,63</t>
  </si>
  <si>
    <t>96697</t>
  </si>
  <si>
    <t>107,08</t>
  </si>
  <si>
    <t>96698</t>
  </si>
  <si>
    <t>96699</t>
  </si>
  <si>
    <t>96700</t>
  </si>
  <si>
    <t>96701</t>
  </si>
  <si>
    <t>96702</t>
  </si>
  <si>
    <t>96703</t>
  </si>
  <si>
    <t>96704</t>
  </si>
  <si>
    <t>96705</t>
  </si>
  <si>
    <t>10,18</t>
  </si>
  <si>
    <t>96706</t>
  </si>
  <si>
    <t>96707</t>
  </si>
  <si>
    <t>96708</t>
  </si>
  <si>
    <t>96709</t>
  </si>
  <si>
    <t>75,82</t>
  </si>
  <si>
    <t>96710</t>
  </si>
  <si>
    <t>96711</t>
  </si>
  <si>
    <t>96712</t>
  </si>
  <si>
    <t>96713</t>
  </si>
  <si>
    <t>96714</t>
  </si>
  <si>
    <t>28,66</t>
  </si>
  <si>
    <t>96715</t>
  </si>
  <si>
    <t>96716</t>
  </si>
  <si>
    <t>78,13</t>
  </si>
  <si>
    <t>96717</t>
  </si>
  <si>
    <t>96736</t>
  </si>
  <si>
    <t>96737</t>
  </si>
  <si>
    <t>96738</t>
  </si>
  <si>
    <t>96739</t>
  </si>
  <si>
    <t>96740</t>
  </si>
  <si>
    <t>96741</t>
  </si>
  <si>
    <t>96742</t>
  </si>
  <si>
    <t>12,80</t>
  </si>
  <si>
    <t>96743</t>
  </si>
  <si>
    <t>96744</t>
  </si>
  <si>
    <t>33,35</t>
  </si>
  <si>
    <t>96745</t>
  </si>
  <si>
    <t>96746</t>
  </si>
  <si>
    <t>96747</t>
  </si>
  <si>
    <t>96748</t>
  </si>
  <si>
    <t>96749</t>
  </si>
  <si>
    <t>96750</t>
  </si>
  <si>
    <t>96751</t>
  </si>
  <si>
    <t>96752</t>
  </si>
  <si>
    <t>96753</t>
  </si>
  <si>
    <t>96754</t>
  </si>
  <si>
    <t>70,67</t>
  </si>
  <si>
    <t>96755</t>
  </si>
  <si>
    <t>107,05</t>
  </si>
  <si>
    <t>96756</t>
  </si>
  <si>
    <t>96757</t>
  </si>
  <si>
    <t>96758</t>
  </si>
  <si>
    <t>96759</t>
  </si>
  <si>
    <t>96760</t>
  </si>
  <si>
    <t>22,36</t>
  </si>
  <si>
    <t>96761</t>
  </si>
  <si>
    <t>96762</t>
  </si>
  <si>
    <t>57,39</t>
  </si>
  <si>
    <t>96763</t>
  </si>
  <si>
    <t>76,85</t>
  </si>
  <si>
    <t>96764</t>
  </si>
  <si>
    <t>122,34</t>
  </si>
  <si>
    <t>96802</t>
  </si>
  <si>
    <t>96803</t>
  </si>
  <si>
    <t>91,81</t>
  </si>
  <si>
    <t>96804</t>
  </si>
  <si>
    <t>165,95</t>
  </si>
  <si>
    <t>96805</t>
  </si>
  <si>
    <t>184,56</t>
  </si>
  <si>
    <t>96806</t>
  </si>
  <si>
    <t>90,83</t>
  </si>
  <si>
    <t>96807</t>
  </si>
  <si>
    <t>152,47</t>
  </si>
  <si>
    <t>96808</t>
  </si>
  <si>
    <t>96809</t>
  </si>
  <si>
    <t>10,19</t>
  </si>
  <si>
    <t>96810</t>
  </si>
  <si>
    <t>96811</t>
  </si>
  <si>
    <t>96812</t>
  </si>
  <si>
    <t>96813</t>
  </si>
  <si>
    <t>96814</t>
  </si>
  <si>
    <t>96815</t>
  </si>
  <si>
    <t>96816</t>
  </si>
  <si>
    <t>96817</t>
  </si>
  <si>
    <t>96818</t>
  </si>
  <si>
    <t>16,20</t>
  </si>
  <si>
    <t>96819</t>
  </si>
  <si>
    <t>96820</t>
  </si>
  <si>
    <t>96821</t>
  </si>
  <si>
    <t>24,69</t>
  </si>
  <si>
    <t>96822</t>
  </si>
  <si>
    <t>96823</t>
  </si>
  <si>
    <t>96824</t>
  </si>
  <si>
    <t>96825</t>
  </si>
  <si>
    <t>96826</t>
  </si>
  <si>
    <t>96827</t>
  </si>
  <si>
    <t>96828</t>
  </si>
  <si>
    <t>96829</t>
  </si>
  <si>
    <t>96830</t>
  </si>
  <si>
    <t>20,41</t>
  </si>
  <si>
    <t>96831</t>
  </si>
  <si>
    <t>96832</t>
  </si>
  <si>
    <t>96833</t>
  </si>
  <si>
    <t>96834</t>
  </si>
  <si>
    <t>96835</t>
  </si>
  <si>
    <t>25,69</t>
  </si>
  <si>
    <t>96836</t>
  </si>
  <si>
    <t>27,29</t>
  </si>
  <si>
    <t>96837</t>
  </si>
  <si>
    <t>96838</t>
  </si>
  <si>
    <t>96839</t>
  </si>
  <si>
    <t>96840</t>
  </si>
  <si>
    <t>96841</t>
  </si>
  <si>
    <t>96842</t>
  </si>
  <si>
    <t>20,03</t>
  </si>
  <si>
    <t>96843</t>
  </si>
  <si>
    <t>96844</t>
  </si>
  <si>
    <t>96845</t>
  </si>
  <si>
    <t>27,79</t>
  </si>
  <si>
    <t>96846</t>
  </si>
  <si>
    <t>22,29</t>
  </si>
  <si>
    <t>96847</t>
  </si>
  <si>
    <t>96848</t>
  </si>
  <si>
    <t>96849</t>
  </si>
  <si>
    <t>96850</t>
  </si>
  <si>
    <t>96851</t>
  </si>
  <si>
    <t>96852</t>
  </si>
  <si>
    <t>96853</t>
  </si>
  <si>
    <t>96854</t>
  </si>
  <si>
    <t>22,99</t>
  </si>
  <si>
    <t>96855</t>
  </si>
  <si>
    <t>96856</t>
  </si>
  <si>
    <t>96857</t>
  </si>
  <si>
    <t>33,93</t>
  </si>
  <si>
    <t>96858</t>
  </si>
  <si>
    <t>34,64</t>
  </si>
  <si>
    <t>96859</t>
  </si>
  <si>
    <t>96860</t>
  </si>
  <si>
    <t>18,24</t>
  </si>
  <si>
    <t>96861</t>
  </si>
  <si>
    <t>19,54</t>
  </si>
  <si>
    <t>96862</t>
  </si>
  <si>
    <t>21,94</t>
  </si>
  <si>
    <t>96863</t>
  </si>
  <si>
    <t>96864</t>
  </si>
  <si>
    <t>96865</t>
  </si>
  <si>
    <t>96866</t>
  </si>
  <si>
    <t>96867</t>
  </si>
  <si>
    <t>50,45</t>
  </si>
  <si>
    <t>96868</t>
  </si>
  <si>
    <t>96869</t>
  </si>
  <si>
    <t>96870</t>
  </si>
  <si>
    <t>37,51</t>
  </si>
  <si>
    <t>96871</t>
  </si>
  <si>
    <t>53,92</t>
  </si>
  <si>
    <t>96872</t>
  </si>
  <si>
    <t>96873</t>
  </si>
  <si>
    <t>58,49</t>
  </si>
  <si>
    <t>96874</t>
  </si>
  <si>
    <t>62,76</t>
  </si>
  <si>
    <t>96875</t>
  </si>
  <si>
    <t>74,43</t>
  </si>
  <si>
    <t>96876</t>
  </si>
  <si>
    <t>96877</t>
  </si>
  <si>
    <t>96878</t>
  </si>
  <si>
    <t>137,48</t>
  </si>
  <si>
    <t>96879</t>
  </si>
  <si>
    <t>138,98</t>
  </si>
  <si>
    <t>96880</t>
  </si>
  <si>
    <t>157,94</t>
  </si>
  <si>
    <t>96881</t>
  </si>
  <si>
    <t>166,53</t>
  </si>
  <si>
    <t>6171</t>
  </si>
  <si>
    <t>72289</t>
  </si>
  <si>
    <t>334,05</t>
  </si>
  <si>
    <t>72290</t>
  </si>
  <si>
    <t>374,82</t>
  </si>
  <si>
    <t>171,12</t>
  </si>
  <si>
    <t>117,44</t>
  </si>
  <si>
    <t>141,21</t>
  </si>
  <si>
    <t>178,49</t>
  </si>
  <si>
    <t>221,46</t>
  </si>
  <si>
    <t>88503</t>
  </si>
  <si>
    <t>694,83</t>
  </si>
  <si>
    <t>88504</t>
  </si>
  <si>
    <t>569,46</t>
  </si>
  <si>
    <t>89482</t>
  </si>
  <si>
    <t>19,75</t>
  </si>
  <si>
    <t>89491</t>
  </si>
  <si>
    <t>89495</t>
  </si>
  <si>
    <t>89707</t>
  </si>
  <si>
    <t>24,13</t>
  </si>
  <si>
    <t>89708</t>
  </si>
  <si>
    <t>89709</t>
  </si>
  <si>
    <t>9,19</t>
  </si>
  <si>
    <t>89710</t>
  </si>
  <si>
    <t>72739</t>
  </si>
  <si>
    <t>411,94</t>
  </si>
  <si>
    <t>86872</t>
  </si>
  <si>
    <t>551,02</t>
  </si>
  <si>
    <t>86874</t>
  </si>
  <si>
    <t>336,40</t>
  </si>
  <si>
    <t>86875</t>
  </si>
  <si>
    <t>86876</t>
  </si>
  <si>
    <t>143,88</t>
  </si>
  <si>
    <t>86877</t>
  </si>
  <si>
    <t>86878</t>
  </si>
  <si>
    <t>86879</t>
  </si>
  <si>
    <t>86880</t>
  </si>
  <si>
    <t>86881</t>
  </si>
  <si>
    <t>134,93</t>
  </si>
  <si>
    <t>86882</t>
  </si>
  <si>
    <t>86883</t>
  </si>
  <si>
    <t>86884</t>
  </si>
  <si>
    <t>86885</t>
  </si>
  <si>
    <t>86886</t>
  </si>
  <si>
    <t>33,18</t>
  </si>
  <si>
    <t>86887</t>
  </si>
  <si>
    <t>86888</t>
  </si>
  <si>
    <t>328,34</t>
  </si>
  <si>
    <t>86889</t>
  </si>
  <si>
    <t>297,17</t>
  </si>
  <si>
    <t>86893</t>
  </si>
  <si>
    <t>320,67</t>
  </si>
  <si>
    <t>86894</t>
  </si>
  <si>
    <t>191,35</t>
  </si>
  <si>
    <t>86895</t>
  </si>
  <si>
    <t>176,27</t>
  </si>
  <si>
    <t>86899</t>
  </si>
  <si>
    <t>185,08</t>
  </si>
  <si>
    <t>86900</t>
  </si>
  <si>
    <t>142,99</t>
  </si>
  <si>
    <t>86901</t>
  </si>
  <si>
    <t>100,92</t>
  </si>
  <si>
    <t>86902</t>
  </si>
  <si>
    <t>184,39</t>
  </si>
  <si>
    <t>86903</t>
  </si>
  <si>
    <t>246,44</t>
  </si>
  <si>
    <t>86904</t>
  </si>
  <si>
    <t>96,31</t>
  </si>
  <si>
    <t>86905</t>
  </si>
  <si>
    <t>139,32</t>
  </si>
  <si>
    <t>86906</t>
  </si>
  <si>
    <t>86908</t>
  </si>
  <si>
    <t>164,10</t>
  </si>
  <si>
    <t>86909</t>
  </si>
  <si>
    <t>64,66</t>
  </si>
  <si>
    <t>86910</t>
  </si>
  <si>
    <t>61,92</t>
  </si>
  <si>
    <t>86911</t>
  </si>
  <si>
    <t>86912</t>
  </si>
  <si>
    <t>86913</t>
  </si>
  <si>
    <t>86914</t>
  </si>
  <si>
    <t>25,74</t>
  </si>
  <si>
    <t>86915</t>
  </si>
  <si>
    <t>54,06</t>
  </si>
  <si>
    <t>86916</t>
  </si>
  <si>
    <t>28,02</t>
  </si>
  <si>
    <t>86919</t>
  </si>
  <si>
    <t>603,24</t>
  </si>
  <si>
    <t>86920</t>
  </si>
  <si>
    <t>578,46</t>
  </si>
  <si>
    <t>86921</t>
  </si>
  <si>
    <t>593,15</t>
  </si>
  <si>
    <t>86922</t>
  </si>
  <si>
    <t>514,90</t>
  </si>
  <si>
    <t>86923</t>
  </si>
  <si>
    <t>370,36</t>
  </si>
  <si>
    <t>86924</t>
  </si>
  <si>
    <t>385,05</t>
  </si>
  <si>
    <t>86925</t>
  </si>
  <si>
    <t>276,04</t>
  </si>
  <si>
    <t>86926</t>
  </si>
  <si>
    <t>290,73</t>
  </si>
  <si>
    <t>86927</t>
  </si>
  <si>
    <t>177,84</t>
  </si>
  <si>
    <t>86928</t>
  </si>
  <si>
    <t>192,53</t>
  </si>
  <si>
    <t>86929</t>
  </si>
  <si>
    <t>171,32</t>
  </si>
  <si>
    <t>86930</t>
  </si>
  <si>
    <t>186,01</t>
  </si>
  <si>
    <t>86931</t>
  </si>
  <si>
    <t>337,63</t>
  </si>
  <si>
    <t>86932</t>
  </si>
  <si>
    <t>364,29</t>
  </si>
  <si>
    <t>86933</t>
  </si>
  <si>
    <t>86934</t>
  </si>
  <si>
    <t>242,53</t>
  </si>
  <si>
    <t>86935</t>
  </si>
  <si>
    <t>199,64</t>
  </si>
  <si>
    <t>86936</t>
  </si>
  <si>
    <t>325,92</t>
  </si>
  <si>
    <t>86937</t>
  </si>
  <si>
    <t>127,40</t>
  </si>
  <si>
    <t>86938</t>
  </si>
  <si>
    <t>253,68</t>
  </si>
  <si>
    <t>86939</t>
  </si>
  <si>
    <t>237,72</t>
  </si>
  <si>
    <t>86940</t>
  </si>
  <si>
    <t>610,42</t>
  </si>
  <si>
    <t>86941</t>
  </si>
  <si>
    <t>489,21</t>
  </si>
  <si>
    <t>86942</t>
  </si>
  <si>
    <t>156,16</t>
  </si>
  <si>
    <t>86943</t>
  </si>
  <si>
    <t>149,64</t>
  </si>
  <si>
    <t>86947</t>
  </si>
  <si>
    <t>649,98</t>
  </si>
  <si>
    <t>88571</t>
  </si>
  <si>
    <t>57,51</t>
  </si>
  <si>
    <t>93396</t>
  </si>
  <si>
    <t>342,89</t>
  </si>
  <si>
    <t>93441</t>
  </si>
  <si>
    <t>531,44</t>
  </si>
  <si>
    <t>93442</t>
  </si>
  <si>
    <t>717,98</t>
  </si>
  <si>
    <t>95469</t>
  </si>
  <si>
    <t>155,80</t>
  </si>
  <si>
    <t>95470</t>
  </si>
  <si>
    <t>160,49</t>
  </si>
  <si>
    <t>95471</t>
  </si>
  <si>
    <t>568,15</t>
  </si>
  <si>
    <t>95472</t>
  </si>
  <si>
    <t>572,84</t>
  </si>
  <si>
    <t>95542</t>
  </si>
  <si>
    <t>95543</t>
  </si>
  <si>
    <t>55,05</t>
  </si>
  <si>
    <t>95544</t>
  </si>
  <si>
    <t>95545</t>
  </si>
  <si>
    <t>95546</t>
  </si>
  <si>
    <t>125,10</t>
  </si>
  <si>
    <t>95547</t>
  </si>
  <si>
    <t>6087</t>
  </si>
  <si>
    <t>1.267,88</t>
  </si>
  <si>
    <t>1.574,97</t>
  </si>
  <si>
    <t>95463</t>
  </si>
  <si>
    <t>1.367,81</t>
  </si>
  <si>
    <t>89957</t>
  </si>
  <si>
    <t>107,90</t>
  </si>
  <si>
    <t>89959</t>
  </si>
  <si>
    <t>172,92</t>
  </si>
  <si>
    <t>40729</t>
  </si>
  <si>
    <t>219,62</t>
  </si>
  <si>
    <t>57,20</t>
  </si>
  <si>
    <t>75,24</t>
  </si>
  <si>
    <t>87,07</t>
  </si>
  <si>
    <t>115,49</t>
  </si>
  <si>
    <t>226,58</t>
  </si>
  <si>
    <t>379,10</t>
  </si>
  <si>
    <t>72,46</t>
  </si>
  <si>
    <t>125,56</t>
  </si>
  <si>
    <t>141,46</t>
  </si>
  <si>
    <t>269,08</t>
  </si>
  <si>
    <t>351,01</t>
  </si>
  <si>
    <t>535,65</t>
  </si>
  <si>
    <t>53,32</t>
  </si>
  <si>
    <t>56,76</t>
  </si>
  <si>
    <t>85,10</t>
  </si>
  <si>
    <t>198,33</t>
  </si>
  <si>
    <t>251,62</t>
  </si>
  <si>
    <t>427,96</t>
  </si>
  <si>
    <t>92,07</t>
  </si>
  <si>
    <t>177,06</t>
  </si>
  <si>
    <t>78,47</t>
  </si>
  <si>
    <t>230,07</t>
  </si>
  <si>
    <t>85117</t>
  </si>
  <si>
    <t>89349</t>
  </si>
  <si>
    <t>89351</t>
  </si>
  <si>
    <t>24,62</t>
  </si>
  <si>
    <t>89352</t>
  </si>
  <si>
    <t>89353</t>
  </si>
  <si>
    <t>89354</t>
  </si>
  <si>
    <t>158,82</t>
  </si>
  <si>
    <t>89969</t>
  </si>
  <si>
    <t>89970</t>
  </si>
  <si>
    <t>89971</t>
  </si>
  <si>
    <t>89972</t>
  </si>
  <si>
    <t>89973</t>
  </si>
  <si>
    <t>313,51</t>
  </si>
  <si>
    <t>89974</t>
  </si>
  <si>
    <t>216,64</t>
  </si>
  <si>
    <t>89984</t>
  </si>
  <si>
    <t>57,60</t>
  </si>
  <si>
    <t>89985</t>
  </si>
  <si>
    <t>89986</t>
  </si>
  <si>
    <t>89987</t>
  </si>
  <si>
    <t>62,17</t>
  </si>
  <si>
    <t>90371</t>
  </si>
  <si>
    <t>24,56</t>
  </si>
  <si>
    <t>94489</t>
  </si>
  <si>
    <t>94490</t>
  </si>
  <si>
    <t>35,17</t>
  </si>
  <si>
    <t>94491</t>
  </si>
  <si>
    <t>94492</t>
  </si>
  <si>
    <t>94493</t>
  </si>
  <si>
    <t>94494</t>
  </si>
  <si>
    <t>94495</t>
  </si>
  <si>
    <t>94496</t>
  </si>
  <si>
    <t>75,20</t>
  </si>
  <si>
    <t>94497</t>
  </si>
  <si>
    <t>87,27</t>
  </si>
  <si>
    <t>94498</t>
  </si>
  <si>
    <t>111,35</t>
  </si>
  <si>
    <t>94499</t>
  </si>
  <si>
    <t>198,20</t>
  </si>
  <si>
    <t>94500</t>
  </si>
  <si>
    <t>234,78</t>
  </si>
  <si>
    <t>94501</t>
  </si>
  <si>
    <t>454,84</t>
  </si>
  <si>
    <t>94792</t>
  </si>
  <si>
    <t>94793</t>
  </si>
  <si>
    <t>117,98</t>
  </si>
  <si>
    <t>94794</t>
  </si>
  <si>
    <t>122,06</t>
  </si>
  <si>
    <t>94795</t>
  </si>
  <si>
    <t>94796</t>
  </si>
  <si>
    <t>33,24</t>
  </si>
  <si>
    <t>94797</t>
  </si>
  <si>
    <t>32,26</t>
  </si>
  <si>
    <t>94798</t>
  </si>
  <si>
    <t>66,72</t>
  </si>
  <si>
    <t>94799</t>
  </si>
  <si>
    <t>65,77</t>
  </si>
  <si>
    <t>94800</t>
  </si>
  <si>
    <t>110,01</t>
  </si>
  <si>
    <t>95248</t>
  </si>
  <si>
    <t>58,97</t>
  </si>
  <si>
    <t>95249</t>
  </si>
  <si>
    <t>95250</t>
  </si>
  <si>
    <t>75,94</t>
  </si>
  <si>
    <t>95251</t>
  </si>
  <si>
    <t>99,78</t>
  </si>
  <si>
    <t>95252</t>
  </si>
  <si>
    <t>114,25</t>
  </si>
  <si>
    <t>95253</t>
  </si>
  <si>
    <t>161,59</t>
  </si>
  <si>
    <t>95634</t>
  </si>
  <si>
    <t>96,98</t>
  </si>
  <si>
    <t>95635</t>
  </si>
  <si>
    <t>105,41</t>
  </si>
  <si>
    <t>95637</t>
  </si>
  <si>
    <t>95638</t>
  </si>
  <si>
    <t>462,71</t>
  </si>
  <si>
    <t>95639</t>
  </si>
  <si>
    <t>579,87</t>
  </si>
  <si>
    <t>95641</t>
  </si>
  <si>
    <t>95642</t>
  </si>
  <si>
    <t>325,11</t>
  </si>
  <si>
    <t>95643</t>
  </si>
  <si>
    <t>424,97</t>
  </si>
  <si>
    <t>95644</t>
  </si>
  <si>
    <t>159,06</t>
  </si>
  <si>
    <t>95645</t>
  </si>
  <si>
    <t>289,48</t>
  </si>
  <si>
    <t>95646</t>
  </si>
  <si>
    <t>430,85</t>
  </si>
  <si>
    <t>95647</t>
  </si>
  <si>
    <t>564,44</t>
  </si>
  <si>
    <t>95673</t>
  </si>
  <si>
    <t>96,87</t>
  </si>
  <si>
    <t>95674</t>
  </si>
  <si>
    <t>95675</t>
  </si>
  <si>
    <t>95676</t>
  </si>
  <si>
    <t>60,64</t>
  </si>
  <si>
    <t>97741</t>
  </si>
  <si>
    <t>124,06</t>
  </si>
  <si>
    <t>72285</t>
  </si>
  <si>
    <t>74,33</t>
  </si>
  <si>
    <t>72286</t>
  </si>
  <si>
    <t>150,39</t>
  </si>
  <si>
    <t>90436</t>
  </si>
  <si>
    <t>90437</t>
  </si>
  <si>
    <t>90438</t>
  </si>
  <si>
    <t>90439</t>
  </si>
  <si>
    <t>46,99</t>
  </si>
  <si>
    <t>90440</t>
  </si>
  <si>
    <t>75,27</t>
  </si>
  <si>
    <t>90441</t>
  </si>
  <si>
    <t>96,15</t>
  </si>
  <si>
    <t>90443</t>
  </si>
  <si>
    <t>10,30</t>
  </si>
  <si>
    <t>90444</t>
  </si>
  <si>
    <t>90445</t>
  </si>
  <si>
    <t>21,53</t>
  </si>
  <si>
    <t>90446</t>
  </si>
  <si>
    <t>90447</t>
  </si>
  <si>
    <t>90451</t>
  </si>
  <si>
    <t>90452</t>
  </si>
  <si>
    <t>90453</t>
  </si>
  <si>
    <t>90454</t>
  </si>
  <si>
    <t>90455</t>
  </si>
  <si>
    <t>90456</t>
  </si>
  <si>
    <t>90457</t>
  </si>
  <si>
    <t>90458</t>
  </si>
  <si>
    <t>90459</t>
  </si>
  <si>
    <t>30,16</t>
  </si>
  <si>
    <t>90460</t>
  </si>
  <si>
    <t>90461</t>
  </si>
  <si>
    <t>90462</t>
  </si>
  <si>
    <t>2,97</t>
  </si>
  <si>
    <t>90463</t>
  </si>
  <si>
    <t>90466</t>
  </si>
  <si>
    <t>90467</t>
  </si>
  <si>
    <t>90468</t>
  </si>
  <si>
    <t>90469</t>
  </si>
  <si>
    <t>90470</t>
  </si>
  <si>
    <t>91166</t>
  </si>
  <si>
    <t>91167</t>
  </si>
  <si>
    <t>91168</t>
  </si>
  <si>
    <t>91169</t>
  </si>
  <si>
    <t>91170</t>
  </si>
  <si>
    <t>91171</t>
  </si>
  <si>
    <t>91172</t>
  </si>
  <si>
    <t>91173</t>
  </si>
  <si>
    <t>91174</t>
  </si>
  <si>
    <t>91175</t>
  </si>
  <si>
    <t>91176</t>
  </si>
  <si>
    <t>91177</t>
  </si>
  <si>
    <t>91178</t>
  </si>
  <si>
    <t>91179</t>
  </si>
  <si>
    <t>8,56</t>
  </si>
  <si>
    <t>91180</t>
  </si>
  <si>
    <t>91181</t>
  </si>
  <si>
    <t>91182</t>
  </si>
  <si>
    <t>21,19</t>
  </si>
  <si>
    <t>91183</t>
  </si>
  <si>
    <t>91184</t>
  </si>
  <si>
    <t>91185</t>
  </si>
  <si>
    <t>91186</t>
  </si>
  <si>
    <t>91187</t>
  </si>
  <si>
    <t>91188</t>
  </si>
  <si>
    <t>91189</t>
  </si>
  <si>
    <t>91190</t>
  </si>
  <si>
    <t>91191</t>
  </si>
  <si>
    <t>91192</t>
  </si>
  <si>
    <t>91222</t>
  </si>
  <si>
    <t>94480</t>
  </si>
  <si>
    <t>1.762,28</t>
  </si>
  <si>
    <t>94481</t>
  </si>
  <si>
    <t>1.265,50</t>
  </si>
  <si>
    <t>94482</t>
  </si>
  <si>
    <t>1.015,24</t>
  </si>
  <si>
    <t>94483</t>
  </si>
  <si>
    <t>863,25</t>
  </si>
  <si>
    <t>95541</t>
  </si>
  <si>
    <t>95573</t>
  </si>
  <si>
    <t>95574</t>
  </si>
  <si>
    <t>96559</t>
  </si>
  <si>
    <t>96560</t>
  </si>
  <si>
    <t>34,11</t>
  </si>
  <si>
    <t>96561</t>
  </si>
  <si>
    <t>20,52</t>
  </si>
  <si>
    <t>96562</t>
  </si>
  <si>
    <t>96563</t>
  </si>
  <si>
    <t>439,40</t>
  </si>
  <si>
    <t>571,21</t>
  </si>
  <si>
    <t>189,29</t>
  </si>
  <si>
    <t>302,88</t>
  </si>
  <si>
    <t>605,76</t>
  </si>
  <si>
    <t>908,64</t>
  </si>
  <si>
    <t>1.265,87</t>
  </si>
  <si>
    <t>1.721,59</t>
  </si>
  <si>
    <t>1.924,13</t>
  </si>
  <si>
    <t>506,35</t>
  </si>
  <si>
    <t>658,25</t>
  </si>
  <si>
    <t>1.012,70</t>
  </si>
  <si>
    <t>1.620,32</t>
  </si>
  <si>
    <t>378,60</t>
  </si>
  <si>
    <t>757,20</t>
  </si>
  <si>
    <t>73612</t>
  </si>
  <si>
    <t>404,30</t>
  </si>
  <si>
    <t>73660</t>
  </si>
  <si>
    <t>60,26</t>
  </si>
  <si>
    <t>73661</t>
  </si>
  <si>
    <t>1.651,32</t>
  </si>
  <si>
    <t>73693</t>
  </si>
  <si>
    <t>73694</t>
  </si>
  <si>
    <t>151,83</t>
  </si>
  <si>
    <t>73695</t>
  </si>
  <si>
    <t>78,08</t>
  </si>
  <si>
    <t>889,24</t>
  </si>
  <si>
    <t>75,63</t>
  </si>
  <si>
    <t>157,06</t>
  </si>
  <si>
    <t>82,84</t>
  </si>
  <si>
    <t>53,43</t>
  </si>
  <si>
    <t>48,11</t>
  </si>
  <si>
    <t>83878</t>
  </si>
  <si>
    <t>83879</t>
  </si>
  <si>
    <t>73658</t>
  </si>
  <si>
    <t>518,61</t>
  </si>
  <si>
    <t>93350</t>
  </si>
  <si>
    <t>711,25</t>
  </si>
  <si>
    <t>93351</t>
  </si>
  <si>
    <t>580,04</t>
  </si>
  <si>
    <t>93352</t>
  </si>
  <si>
    <t>449,67</t>
  </si>
  <si>
    <t>93353</t>
  </si>
  <si>
    <t>322,74</t>
  </si>
  <si>
    <t>93354</t>
  </si>
  <si>
    <t>477,00</t>
  </si>
  <si>
    <t>93355</t>
  </si>
  <si>
    <t>395,38</t>
  </si>
  <si>
    <t>93356</t>
  </si>
  <si>
    <t>313,23</t>
  </si>
  <si>
    <t>93357</t>
  </si>
  <si>
    <t>233,15</t>
  </si>
  <si>
    <t>83335</t>
  </si>
  <si>
    <t>36,70</t>
  </si>
  <si>
    <t>88548</t>
  </si>
  <si>
    <t>26,92</t>
  </si>
  <si>
    <t>79472</t>
  </si>
  <si>
    <t>79473</t>
  </si>
  <si>
    <t>79480</t>
  </si>
  <si>
    <t>83336</t>
  </si>
  <si>
    <t>83338</t>
  </si>
  <si>
    <t>89885</t>
  </si>
  <si>
    <t>89886</t>
  </si>
  <si>
    <t>89887</t>
  </si>
  <si>
    <t>89888</t>
  </si>
  <si>
    <t>89889</t>
  </si>
  <si>
    <t>89890</t>
  </si>
  <si>
    <t>89891</t>
  </si>
  <si>
    <t>89892</t>
  </si>
  <si>
    <t>89893</t>
  </si>
  <si>
    <t>89894</t>
  </si>
  <si>
    <t>89895</t>
  </si>
  <si>
    <t>18,14</t>
  </si>
  <si>
    <t>89903</t>
  </si>
  <si>
    <t>89904</t>
  </si>
  <si>
    <t>89905</t>
  </si>
  <si>
    <t>89906</t>
  </si>
  <si>
    <t>89907</t>
  </si>
  <si>
    <t>89908</t>
  </si>
  <si>
    <t>89909</t>
  </si>
  <si>
    <t>89910</t>
  </si>
  <si>
    <t>89911</t>
  </si>
  <si>
    <t>89912</t>
  </si>
  <si>
    <t>13,27</t>
  </si>
  <si>
    <t>89913</t>
  </si>
  <si>
    <t>89921</t>
  </si>
  <si>
    <t>89922</t>
  </si>
  <si>
    <t>89923</t>
  </si>
  <si>
    <t>89924</t>
  </si>
  <si>
    <t>89925</t>
  </si>
  <si>
    <t>89926</t>
  </si>
  <si>
    <t>89927</t>
  </si>
  <si>
    <t>89928</t>
  </si>
  <si>
    <t>89929</t>
  </si>
  <si>
    <t>89930</t>
  </si>
  <si>
    <t>89931</t>
  </si>
  <si>
    <t>89939</t>
  </si>
  <si>
    <t>89940</t>
  </si>
  <si>
    <t>89941</t>
  </si>
  <si>
    <t>89942</t>
  </si>
  <si>
    <t>89943</t>
  </si>
  <si>
    <t>89944</t>
  </si>
  <si>
    <t>89945</t>
  </si>
  <si>
    <t>89946</t>
  </si>
  <si>
    <t>89947</t>
  </si>
  <si>
    <t>89948</t>
  </si>
  <si>
    <t>89949</t>
  </si>
  <si>
    <t>96520</t>
  </si>
  <si>
    <t>73,37</t>
  </si>
  <si>
    <t>96521</t>
  </si>
  <si>
    <t>96522</t>
  </si>
  <si>
    <t>111,61</t>
  </si>
  <si>
    <t>96523</t>
  </si>
  <si>
    <t>70,55</t>
  </si>
  <si>
    <t>96524</t>
  </si>
  <si>
    <t>96525</t>
  </si>
  <si>
    <t>96526</t>
  </si>
  <si>
    <t>96527</t>
  </si>
  <si>
    <t>92,41</t>
  </si>
  <si>
    <t>96528</t>
  </si>
  <si>
    <t>139,68</t>
  </si>
  <si>
    <t>72915</t>
  </si>
  <si>
    <t>72917</t>
  </si>
  <si>
    <t>72918</t>
  </si>
  <si>
    <t>148,80</t>
  </si>
  <si>
    <t>223,20</t>
  </si>
  <si>
    <t>35,71</t>
  </si>
  <si>
    <t>32,14</t>
  </si>
  <si>
    <t>83343</t>
  </si>
  <si>
    <t>90082</t>
  </si>
  <si>
    <t>90084</t>
  </si>
  <si>
    <t>90085</t>
  </si>
  <si>
    <t>90086</t>
  </si>
  <si>
    <t>90087</t>
  </si>
  <si>
    <t>90088</t>
  </si>
  <si>
    <t>90090</t>
  </si>
  <si>
    <t>90091</t>
  </si>
  <si>
    <t>90092</t>
  </si>
  <si>
    <t>90093</t>
  </si>
  <si>
    <t>90094</t>
  </si>
  <si>
    <t>90095</t>
  </si>
  <si>
    <t>90096</t>
  </si>
  <si>
    <t>90098</t>
  </si>
  <si>
    <t>90099</t>
  </si>
  <si>
    <t>90100</t>
  </si>
  <si>
    <t>90101</t>
  </si>
  <si>
    <t>13,54</t>
  </si>
  <si>
    <t>90102</t>
  </si>
  <si>
    <t>90105</t>
  </si>
  <si>
    <t>90106</t>
  </si>
  <si>
    <t>90107</t>
  </si>
  <si>
    <t>90108</t>
  </si>
  <si>
    <t>93358</t>
  </si>
  <si>
    <t>79482</t>
  </si>
  <si>
    <t>62,19</t>
  </si>
  <si>
    <t>94304</t>
  </si>
  <si>
    <t>94305</t>
  </si>
  <si>
    <t>94306</t>
  </si>
  <si>
    <t>94307</t>
  </si>
  <si>
    <t>19,59</t>
  </si>
  <si>
    <t>94308</t>
  </si>
  <si>
    <t>94309</t>
  </si>
  <si>
    <t>94310</t>
  </si>
  <si>
    <t>94315</t>
  </si>
  <si>
    <t>94316</t>
  </si>
  <si>
    <t>94317</t>
  </si>
  <si>
    <t>94318</t>
  </si>
  <si>
    <t>94319</t>
  </si>
  <si>
    <t>34,86</t>
  </si>
  <si>
    <t>94327</t>
  </si>
  <si>
    <t>65,28</t>
  </si>
  <si>
    <t>94328</t>
  </si>
  <si>
    <t>62,54</t>
  </si>
  <si>
    <t>94329</t>
  </si>
  <si>
    <t>59,05</t>
  </si>
  <si>
    <t>94330</t>
  </si>
  <si>
    <t>59,83</t>
  </si>
  <si>
    <t>94331</t>
  </si>
  <si>
    <t>57,76</t>
  </si>
  <si>
    <t>94332</t>
  </si>
  <si>
    <t>58,68</t>
  </si>
  <si>
    <t>94333</t>
  </si>
  <si>
    <t>94338</t>
  </si>
  <si>
    <t>72,30</t>
  </si>
  <si>
    <t>94339</t>
  </si>
  <si>
    <t>65,51</t>
  </si>
  <si>
    <t>94340</t>
  </si>
  <si>
    <t>62,51</t>
  </si>
  <si>
    <t>94341</t>
  </si>
  <si>
    <t>58,65</t>
  </si>
  <si>
    <t>94342</t>
  </si>
  <si>
    <t>75,10</t>
  </si>
  <si>
    <t>96385</t>
  </si>
  <si>
    <t>96386</t>
  </si>
  <si>
    <t>83346</t>
  </si>
  <si>
    <t>93360</t>
  </si>
  <si>
    <t>93361</t>
  </si>
  <si>
    <t>93362</t>
  </si>
  <si>
    <t>93363</t>
  </si>
  <si>
    <t>93364</t>
  </si>
  <si>
    <t>93365</t>
  </si>
  <si>
    <t>93366</t>
  </si>
  <si>
    <t>93367</t>
  </si>
  <si>
    <t>93368</t>
  </si>
  <si>
    <t>93369</t>
  </si>
  <si>
    <t>93370</t>
  </si>
  <si>
    <t>93371</t>
  </si>
  <si>
    <t>93372</t>
  </si>
  <si>
    <t>93373</t>
  </si>
  <si>
    <t>93374</t>
  </si>
  <si>
    <t>18,67</t>
  </si>
  <si>
    <t>93375</t>
  </si>
  <si>
    <t>93376</t>
  </si>
  <si>
    <t>11,62</t>
  </si>
  <si>
    <t>93377</t>
  </si>
  <si>
    <t>93378</t>
  </si>
  <si>
    <t>93379</t>
  </si>
  <si>
    <t>93380</t>
  </si>
  <si>
    <t>93381</t>
  </si>
  <si>
    <t>93382</t>
  </si>
  <si>
    <t>96995</t>
  </si>
  <si>
    <t>72838</t>
  </si>
  <si>
    <t>72839</t>
  </si>
  <si>
    <t>72840</t>
  </si>
  <si>
    <t>72841</t>
  </si>
  <si>
    <t>72842</t>
  </si>
  <si>
    <t>72843</t>
  </si>
  <si>
    <t>72844</t>
  </si>
  <si>
    <t>72845</t>
  </si>
  <si>
    <t>72846</t>
  </si>
  <si>
    <t>72847</t>
  </si>
  <si>
    <t>72848</t>
  </si>
  <si>
    <t>72849</t>
  </si>
  <si>
    <t>72850</t>
  </si>
  <si>
    <t>72882</t>
  </si>
  <si>
    <t>72883</t>
  </si>
  <si>
    <t>72884</t>
  </si>
  <si>
    <t>72885</t>
  </si>
  <si>
    <t>72886</t>
  </si>
  <si>
    <t>72887</t>
  </si>
  <si>
    <t>72888</t>
  </si>
  <si>
    <t>72890</t>
  </si>
  <si>
    <t>72891</t>
  </si>
  <si>
    <t>72892</t>
  </si>
  <si>
    <t>72893</t>
  </si>
  <si>
    <t>2,91</t>
  </si>
  <si>
    <t>72894</t>
  </si>
  <si>
    <t>72895</t>
  </si>
  <si>
    <t>72897</t>
  </si>
  <si>
    <t>19,32</t>
  </si>
  <si>
    <t>72898</t>
  </si>
  <si>
    <t>72899</t>
  </si>
  <si>
    <t>72900</t>
  </si>
  <si>
    <t>83356</t>
  </si>
  <si>
    <t>83358</t>
  </si>
  <si>
    <t>95285</t>
  </si>
  <si>
    <t>95286</t>
  </si>
  <si>
    <t>95287</t>
  </si>
  <si>
    <t>95288</t>
  </si>
  <si>
    <t>95289</t>
  </si>
  <si>
    <t>95290</t>
  </si>
  <si>
    <t>95291</t>
  </si>
  <si>
    <t>95292</t>
  </si>
  <si>
    <t>95293</t>
  </si>
  <si>
    <t>95294</t>
  </si>
  <si>
    <t>95295</t>
  </si>
  <si>
    <t>95296</t>
  </si>
  <si>
    <t>95297</t>
  </si>
  <si>
    <t>95298</t>
  </si>
  <si>
    <t>95299</t>
  </si>
  <si>
    <t>95300</t>
  </si>
  <si>
    <t>3,08</t>
  </si>
  <si>
    <t>95301</t>
  </si>
  <si>
    <t>95302</t>
  </si>
  <si>
    <t>95303</t>
  </si>
  <si>
    <t>94097</t>
  </si>
  <si>
    <t>94098</t>
  </si>
  <si>
    <t>94099</t>
  </si>
  <si>
    <t>94100</t>
  </si>
  <si>
    <t>94102</t>
  </si>
  <si>
    <t>125,90</t>
  </si>
  <si>
    <t>94103</t>
  </si>
  <si>
    <t>195,98</t>
  </si>
  <si>
    <t>94104</t>
  </si>
  <si>
    <t>129,56</t>
  </si>
  <si>
    <t>94105</t>
  </si>
  <si>
    <t>199,66</t>
  </si>
  <si>
    <t>94106</t>
  </si>
  <si>
    <t>107,13</t>
  </si>
  <si>
    <t>94107</t>
  </si>
  <si>
    <t>177,23</t>
  </si>
  <si>
    <t>94108</t>
  </si>
  <si>
    <t>110,82</t>
  </si>
  <si>
    <t>94110</t>
  </si>
  <si>
    <t>180,90</t>
  </si>
  <si>
    <t>94111</t>
  </si>
  <si>
    <t>101,48</t>
  </si>
  <si>
    <t>94112</t>
  </si>
  <si>
    <t>165,89</t>
  </si>
  <si>
    <t>94113</t>
  </si>
  <si>
    <t>107,47</t>
  </si>
  <si>
    <t>94114</t>
  </si>
  <si>
    <t>172,64</t>
  </si>
  <si>
    <t>94115</t>
  </si>
  <si>
    <t>94116</t>
  </si>
  <si>
    <t>133,63</t>
  </si>
  <si>
    <t>94117</t>
  </si>
  <si>
    <t>78,85</t>
  </si>
  <si>
    <t>94118</t>
  </si>
  <si>
    <t>140,16</t>
  </si>
  <si>
    <t>6514</t>
  </si>
  <si>
    <t>96,77</t>
  </si>
  <si>
    <t>88549</t>
  </si>
  <si>
    <t>41721</t>
  </si>
  <si>
    <t>41722</t>
  </si>
  <si>
    <t>83344</t>
  </si>
  <si>
    <t>95606</t>
  </si>
  <si>
    <t>72131</t>
  </si>
  <si>
    <t>120,09</t>
  </si>
  <si>
    <t>72132</t>
  </si>
  <si>
    <t>72133</t>
  </si>
  <si>
    <t>211,59</t>
  </si>
  <si>
    <t>87471</t>
  </si>
  <si>
    <t>87472</t>
  </si>
  <si>
    <t>39,99</t>
  </si>
  <si>
    <t>87473</t>
  </si>
  <si>
    <t>87474</t>
  </si>
  <si>
    <t>55,30</t>
  </si>
  <si>
    <t>87475</t>
  </si>
  <si>
    <t>63,94</t>
  </si>
  <si>
    <t>87476</t>
  </si>
  <si>
    <t>87477</t>
  </si>
  <si>
    <t>87478</t>
  </si>
  <si>
    <t>36,19</t>
  </si>
  <si>
    <t>87479</t>
  </si>
  <si>
    <t>50,04</t>
  </si>
  <si>
    <t>87480</t>
  </si>
  <si>
    <t>51,01</t>
  </si>
  <si>
    <t>87481</t>
  </si>
  <si>
    <t>87482</t>
  </si>
  <si>
    <t>60,81</t>
  </si>
  <si>
    <t>87483</t>
  </si>
  <si>
    <t>87484</t>
  </si>
  <si>
    <t>46,04</t>
  </si>
  <si>
    <t>87485</t>
  </si>
  <si>
    <t>87487</t>
  </si>
  <si>
    <t>69,91</t>
  </si>
  <si>
    <t>87488</t>
  </si>
  <si>
    <t>71,05</t>
  </si>
  <si>
    <t>87489</t>
  </si>
  <si>
    <t>87490</t>
  </si>
  <si>
    <t>39,66</t>
  </si>
  <si>
    <t>87491</t>
  </si>
  <si>
    <t>87492</t>
  </si>
  <si>
    <t>54,59</t>
  </si>
  <si>
    <t>87493</t>
  </si>
  <si>
    <t>63,35</t>
  </si>
  <si>
    <t>87494</t>
  </si>
  <si>
    <t>64,49</t>
  </si>
  <si>
    <t>87495</t>
  </si>
  <si>
    <t>67,85</t>
  </si>
  <si>
    <t>87496</t>
  </si>
  <si>
    <t>87497</t>
  </si>
  <si>
    <t>65,20</t>
  </si>
  <si>
    <t>87498</t>
  </si>
  <si>
    <t>87499</t>
  </si>
  <si>
    <t>73,98</t>
  </si>
  <si>
    <t>87500</t>
  </si>
  <si>
    <t>87501</t>
  </si>
  <si>
    <t>115,11</t>
  </si>
  <si>
    <t>87502</t>
  </si>
  <si>
    <t>87503</t>
  </si>
  <si>
    <t>58,05</t>
  </si>
  <si>
    <t>87504</t>
  </si>
  <si>
    <t>58,87</t>
  </si>
  <si>
    <t>87505</t>
  </si>
  <si>
    <t>55,46</t>
  </si>
  <si>
    <t>87506</t>
  </si>
  <si>
    <t>87507</t>
  </si>
  <si>
    <t>87508</t>
  </si>
  <si>
    <t>61,89</t>
  </si>
  <si>
    <t>87509</t>
  </si>
  <si>
    <t>94,19</t>
  </si>
  <si>
    <t>87510</t>
  </si>
  <si>
    <t>95,31</t>
  </si>
  <si>
    <t>87511</t>
  </si>
  <si>
    <t>76,34</t>
  </si>
  <si>
    <t>87512</t>
  </si>
  <si>
    <t>77,16</t>
  </si>
  <si>
    <t>87513</t>
  </si>
  <si>
    <t>87514</t>
  </si>
  <si>
    <t>75,07</t>
  </si>
  <si>
    <t>87515</t>
  </si>
  <si>
    <t>85,80</t>
  </si>
  <si>
    <t>87516</t>
  </si>
  <si>
    <t>86,67</t>
  </si>
  <si>
    <t>87517</t>
  </si>
  <si>
    <t>133,49</t>
  </si>
  <si>
    <t>87518</t>
  </si>
  <si>
    <t>134,61</t>
  </si>
  <si>
    <t>87519</t>
  </si>
  <si>
    <t>63,39</t>
  </si>
  <si>
    <t>87520</t>
  </si>
  <si>
    <t>64,21</t>
  </si>
  <si>
    <t>87521</t>
  </si>
  <si>
    <t>60,87</t>
  </si>
  <si>
    <t>87522</t>
  </si>
  <si>
    <t>87523</t>
  </si>
  <si>
    <t>87524</t>
  </si>
  <si>
    <t>87525</t>
  </si>
  <si>
    <t>105,33</t>
  </si>
  <si>
    <t>87526</t>
  </si>
  <si>
    <t>106,45</t>
  </si>
  <si>
    <t>89043</t>
  </si>
  <si>
    <t>89168</t>
  </si>
  <si>
    <t>89977</t>
  </si>
  <si>
    <t>112,29</t>
  </si>
  <si>
    <t>90112</t>
  </si>
  <si>
    <t>61,45</t>
  </si>
  <si>
    <t>95474</t>
  </si>
  <si>
    <t>607,74</t>
  </si>
  <si>
    <t>89282</t>
  </si>
  <si>
    <t>49,87</t>
  </si>
  <si>
    <t>89283</t>
  </si>
  <si>
    <t>51,69</t>
  </si>
  <si>
    <t>89284</t>
  </si>
  <si>
    <t>89285</t>
  </si>
  <si>
    <t>89286</t>
  </si>
  <si>
    <t>54,22</t>
  </si>
  <si>
    <t>89287</t>
  </si>
  <si>
    <t>56,04</t>
  </si>
  <si>
    <t>89288</t>
  </si>
  <si>
    <t>48,15</t>
  </si>
  <si>
    <t>89289</t>
  </si>
  <si>
    <t>89290</t>
  </si>
  <si>
    <t>58,32</t>
  </si>
  <si>
    <t>89291</t>
  </si>
  <si>
    <t>89292</t>
  </si>
  <si>
    <t>89293</t>
  </si>
  <si>
    <t>89294</t>
  </si>
  <si>
    <t>64,24</t>
  </si>
  <si>
    <t>89295</t>
  </si>
  <si>
    <t>66,27</t>
  </si>
  <si>
    <t>89296</t>
  </si>
  <si>
    <t>89297</t>
  </si>
  <si>
    <t>59,49</t>
  </si>
  <si>
    <t>89298</t>
  </si>
  <si>
    <t>59,26</t>
  </si>
  <si>
    <t>89299</t>
  </si>
  <si>
    <t>89300</t>
  </si>
  <si>
    <t>89301</t>
  </si>
  <si>
    <t>89302</t>
  </si>
  <si>
    <t>66,63</t>
  </si>
  <si>
    <t>89303</t>
  </si>
  <si>
    <t>69,22</t>
  </si>
  <si>
    <t>89304</t>
  </si>
  <si>
    <t>59,41</t>
  </si>
  <si>
    <t>89305</t>
  </si>
  <si>
    <t>89306</t>
  </si>
  <si>
    <t>89307</t>
  </si>
  <si>
    <t>89308</t>
  </si>
  <si>
    <t>89309</t>
  </si>
  <si>
    <t>66,46</t>
  </si>
  <si>
    <t>89310</t>
  </si>
  <si>
    <t>76,74</t>
  </si>
  <si>
    <t>89311</t>
  </si>
  <si>
    <t>79,62</t>
  </si>
  <si>
    <t>89312</t>
  </si>
  <si>
    <t>68,86</t>
  </si>
  <si>
    <t>89313</t>
  </si>
  <si>
    <t>95465</t>
  </si>
  <si>
    <t>131,16</t>
  </si>
  <si>
    <t>87447</t>
  </si>
  <si>
    <t>41,35</t>
  </si>
  <si>
    <t>87448</t>
  </si>
  <si>
    <t>87449</t>
  </si>
  <si>
    <t>53,39</t>
  </si>
  <si>
    <t>87450</t>
  </si>
  <si>
    <t>87451</t>
  </si>
  <si>
    <t>64,44</t>
  </si>
  <si>
    <t>87452</t>
  </si>
  <si>
    <t>64,73</t>
  </si>
  <si>
    <t>87453</t>
  </si>
  <si>
    <t>87454</t>
  </si>
  <si>
    <t>87455</t>
  </si>
  <si>
    <t>87456</t>
  </si>
  <si>
    <t>50,25</t>
  </si>
  <si>
    <t>87457</t>
  </si>
  <si>
    <t>59,39</t>
  </si>
  <si>
    <t>87458</t>
  </si>
  <si>
    <t>87459</t>
  </si>
  <si>
    <t>47,18</t>
  </si>
  <si>
    <t>87460</t>
  </si>
  <si>
    <t>87461</t>
  </si>
  <si>
    <t>87462</t>
  </si>
  <si>
    <t>60,12</t>
  </si>
  <si>
    <t>87463</t>
  </si>
  <si>
    <t>69,57</t>
  </si>
  <si>
    <t>87464</t>
  </si>
  <si>
    <t>87465</t>
  </si>
  <si>
    <t>87466</t>
  </si>
  <si>
    <t>41,83</t>
  </si>
  <si>
    <t>87467</t>
  </si>
  <si>
    <t>52,69</t>
  </si>
  <si>
    <t>87468</t>
  </si>
  <si>
    <t>87469</t>
  </si>
  <si>
    <t>63,00</t>
  </si>
  <si>
    <t>87470</t>
  </si>
  <si>
    <t>64,06</t>
  </si>
  <si>
    <t>89044</t>
  </si>
  <si>
    <t>89169</t>
  </si>
  <si>
    <t>41,99</t>
  </si>
  <si>
    <t>89978</t>
  </si>
  <si>
    <t>53,75</t>
  </si>
  <si>
    <t>88,03</t>
  </si>
  <si>
    <t>148,44</t>
  </si>
  <si>
    <t>89453</t>
  </si>
  <si>
    <t>89454</t>
  </si>
  <si>
    <t>42,18</t>
  </si>
  <si>
    <t>89455</t>
  </si>
  <si>
    <t>54,48</t>
  </si>
  <si>
    <t>89456</t>
  </si>
  <si>
    <t>89457</t>
  </si>
  <si>
    <t>47,82</t>
  </si>
  <si>
    <t>89458</t>
  </si>
  <si>
    <t>89459</t>
  </si>
  <si>
    <t>58,94</t>
  </si>
  <si>
    <t>89460</t>
  </si>
  <si>
    <t>89462</t>
  </si>
  <si>
    <t>89463</t>
  </si>
  <si>
    <t>89464</t>
  </si>
  <si>
    <t>89465</t>
  </si>
  <si>
    <t>64,72</t>
  </si>
  <si>
    <t>89466</t>
  </si>
  <si>
    <t>89467</t>
  </si>
  <si>
    <t>51,59</t>
  </si>
  <si>
    <t>89468</t>
  </si>
  <si>
    <t>71,68</t>
  </si>
  <si>
    <t>89469</t>
  </si>
  <si>
    <t>67,21</t>
  </si>
  <si>
    <t>89470</t>
  </si>
  <si>
    <t>55,78</t>
  </si>
  <si>
    <t>89471</t>
  </si>
  <si>
    <t>53,50</t>
  </si>
  <si>
    <t>89472</t>
  </si>
  <si>
    <t>89473</t>
  </si>
  <si>
    <t>89474</t>
  </si>
  <si>
    <t>62,45</t>
  </si>
  <si>
    <t>89475</t>
  </si>
  <si>
    <t>57,23</t>
  </si>
  <si>
    <t>89476</t>
  </si>
  <si>
    <t>73,41</t>
  </si>
  <si>
    <t>89477</t>
  </si>
  <si>
    <t>67,61</t>
  </si>
  <si>
    <t>89478</t>
  </si>
  <si>
    <t>89479</t>
  </si>
  <si>
    <t>89480</t>
  </si>
  <si>
    <t>78,30</t>
  </si>
  <si>
    <t>89483</t>
  </si>
  <si>
    <t>76,03</t>
  </si>
  <si>
    <t>89484</t>
  </si>
  <si>
    <t>70,16</t>
  </si>
  <si>
    <t>89486</t>
  </si>
  <si>
    <t>89487</t>
  </si>
  <si>
    <t>86,29</t>
  </si>
  <si>
    <t>89488</t>
  </si>
  <si>
    <t>80,53</t>
  </si>
  <si>
    <t>91815</t>
  </si>
  <si>
    <t>91816</t>
  </si>
  <si>
    <t>72139</t>
  </si>
  <si>
    <t>513,81</t>
  </si>
  <si>
    <t>72175</t>
  </si>
  <si>
    <t>517,82</t>
  </si>
  <si>
    <t>72176</t>
  </si>
  <si>
    <t>521,57</t>
  </si>
  <si>
    <t>72178</t>
  </si>
  <si>
    <t>72179</t>
  </si>
  <si>
    <t>52,85</t>
  </si>
  <si>
    <t>72180</t>
  </si>
  <si>
    <t>72181</t>
  </si>
  <si>
    <t>30,36</t>
  </si>
  <si>
    <t>265,65</t>
  </si>
  <si>
    <t>220,32</t>
  </si>
  <si>
    <t>380,67</t>
  </si>
  <si>
    <t>79627</t>
  </si>
  <si>
    <t>323,69</t>
  </si>
  <si>
    <t>96358</t>
  </si>
  <si>
    <t>96359</t>
  </si>
  <si>
    <t>64,40</t>
  </si>
  <si>
    <t>96360</t>
  </si>
  <si>
    <t>74,87</t>
  </si>
  <si>
    <t>96361</t>
  </si>
  <si>
    <t>96362</t>
  </si>
  <si>
    <t>96363</t>
  </si>
  <si>
    <t>82,12</t>
  </si>
  <si>
    <t>96364</t>
  </si>
  <si>
    <t>92,31</t>
  </si>
  <si>
    <t>96365</t>
  </si>
  <si>
    <t>105,01</t>
  </si>
  <si>
    <t>96366</t>
  </si>
  <si>
    <t>96367</t>
  </si>
  <si>
    <t>99,82</t>
  </si>
  <si>
    <t>96368</t>
  </si>
  <si>
    <t>109,74</t>
  </si>
  <si>
    <t>96369</t>
  </si>
  <si>
    <t>96370</t>
  </si>
  <si>
    <t>96371</t>
  </si>
  <si>
    <t>96372</t>
  </si>
  <si>
    <t>96373</t>
  </si>
  <si>
    <t>96374</t>
  </si>
  <si>
    <t>59,45</t>
  </si>
  <si>
    <t>121,47</t>
  </si>
  <si>
    <t>38,69</t>
  </si>
  <si>
    <t>83694</t>
  </si>
  <si>
    <t>83771</t>
  </si>
  <si>
    <t>92970</t>
  </si>
  <si>
    <t>41879</t>
  </si>
  <si>
    <t>72916</t>
  </si>
  <si>
    <t>72919</t>
  </si>
  <si>
    <t>72922</t>
  </si>
  <si>
    <t>72923</t>
  </si>
  <si>
    <t>60,79</t>
  </si>
  <si>
    <t>72924</t>
  </si>
  <si>
    <t>52,17</t>
  </si>
  <si>
    <t>72961</t>
  </si>
  <si>
    <t>96387</t>
  </si>
  <si>
    <t>96388</t>
  </si>
  <si>
    <t>96389</t>
  </si>
  <si>
    <t>96390</t>
  </si>
  <si>
    <t>40,73</t>
  </si>
  <si>
    <t>96391</t>
  </si>
  <si>
    <t>56,33</t>
  </si>
  <si>
    <t>96392</t>
  </si>
  <si>
    <t>96396</t>
  </si>
  <si>
    <t>103,34</t>
  </si>
  <si>
    <t>96397</t>
  </si>
  <si>
    <t>131,08</t>
  </si>
  <si>
    <t>96398</t>
  </si>
  <si>
    <t>142,34</t>
  </si>
  <si>
    <t>96399</t>
  </si>
  <si>
    <t>96400</t>
  </si>
  <si>
    <t>96401</t>
  </si>
  <si>
    <t>96402</t>
  </si>
  <si>
    <t>72799</t>
  </si>
  <si>
    <t>72942</t>
  </si>
  <si>
    <t>72943</t>
  </si>
  <si>
    <t>72956</t>
  </si>
  <si>
    <t>72958</t>
  </si>
  <si>
    <t>9,37</t>
  </si>
  <si>
    <t>72960</t>
  </si>
  <si>
    <t>72972</t>
  </si>
  <si>
    <t>72973</t>
  </si>
  <si>
    <t>72974</t>
  </si>
  <si>
    <t>72975</t>
  </si>
  <si>
    <t>72978</t>
  </si>
  <si>
    <t>72979</t>
  </si>
  <si>
    <t>568,42</t>
  </si>
  <si>
    <t>442,88</t>
  </si>
  <si>
    <t>92391</t>
  </si>
  <si>
    <t>92392</t>
  </si>
  <si>
    <t>92393</t>
  </si>
  <si>
    <t>92394</t>
  </si>
  <si>
    <t>92395</t>
  </si>
  <si>
    <t>92396</t>
  </si>
  <si>
    <t>51,27</t>
  </si>
  <si>
    <t>92397</t>
  </si>
  <si>
    <t>92398</t>
  </si>
  <si>
    <t>92399</t>
  </si>
  <si>
    <t>49,49</t>
  </si>
  <si>
    <t>92400</t>
  </si>
  <si>
    <t>92401</t>
  </si>
  <si>
    <t>92402</t>
  </si>
  <si>
    <t>92403</t>
  </si>
  <si>
    <t>40,60</t>
  </si>
  <si>
    <t>92404</t>
  </si>
  <si>
    <t>47,97</t>
  </si>
  <si>
    <t>92405</t>
  </si>
  <si>
    <t>92406</t>
  </si>
  <si>
    <t>59,11</t>
  </si>
  <si>
    <t>92407</t>
  </si>
  <si>
    <t>93679</t>
  </si>
  <si>
    <t>93680</t>
  </si>
  <si>
    <t>93681</t>
  </si>
  <si>
    <t>54,93</t>
  </si>
  <si>
    <t>93682</t>
  </si>
  <si>
    <t>97114</t>
  </si>
  <si>
    <t>97115</t>
  </si>
  <si>
    <t>97120</t>
  </si>
  <si>
    <t>72947</t>
  </si>
  <si>
    <t>83693</t>
  </si>
  <si>
    <t>440,85</t>
  </si>
  <si>
    <t>381,51</t>
  </si>
  <si>
    <t>72962</t>
  </si>
  <si>
    <t>72963</t>
  </si>
  <si>
    <t>157,00</t>
  </si>
  <si>
    <t>316,50</t>
  </si>
  <si>
    <t>95990</t>
  </si>
  <si>
    <t>739,62</t>
  </si>
  <si>
    <t>95992</t>
  </si>
  <si>
    <t>686,72</t>
  </si>
  <si>
    <t>95993</t>
  </si>
  <si>
    <t>710,94</t>
  </si>
  <si>
    <t>95994</t>
  </si>
  <si>
    <t>666,03</t>
  </si>
  <si>
    <t>95995</t>
  </si>
  <si>
    <t>693,17</t>
  </si>
  <si>
    <t>95996</t>
  </si>
  <si>
    <t>653,21</t>
  </si>
  <si>
    <t>95997</t>
  </si>
  <si>
    <t>682,18</t>
  </si>
  <si>
    <t>95998</t>
  </si>
  <si>
    <t>645,31</t>
  </si>
  <si>
    <t>95999</t>
  </si>
  <si>
    <t>674,36</t>
  </si>
  <si>
    <t>96000</t>
  </si>
  <si>
    <t>639,68</t>
  </si>
  <si>
    <t>96001</t>
  </si>
  <si>
    <t>96002</t>
  </si>
  <si>
    <t>96393</t>
  </si>
  <si>
    <t>96394</t>
  </si>
  <si>
    <t>124,58</t>
  </si>
  <si>
    <t>96395</t>
  </si>
  <si>
    <t>136,57</t>
  </si>
  <si>
    <t>73445</t>
  </si>
  <si>
    <t>73446</t>
  </si>
  <si>
    <t>79462</t>
  </si>
  <si>
    <t>56,50</t>
  </si>
  <si>
    <t>84651</t>
  </si>
  <si>
    <t>88411</t>
  </si>
  <si>
    <t>88412</t>
  </si>
  <si>
    <t>88413</t>
  </si>
  <si>
    <t>88414</t>
  </si>
  <si>
    <t>88415</t>
  </si>
  <si>
    <t>88416</t>
  </si>
  <si>
    <t>88417</t>
  </si>
  <si>
    <t>88420</t>
  </si>
  <si>
    <t>88421</t>
  </si>
  <si>
    <t>88423</t>
  </si>
  <si>
    <t>88424</t>
  </si>
  <si>
    <t>88426</t>
  </si>
  <si>
    <t>88428</t>
  </si>
  <si>
    <t>88429</t>
  </si>
  <si>
    <t>25,30</t>
  </si>
  <si>
    <t>88431</t>
  </si>
  <si>
    <t>88432</t>
  </si>
  <si>
    <t>88482</t>
  </si>
  <si>
    <t>88483</t>
  </si>
  <si>
    <t>88484</t>
  </si>
  <si>
    <t>88485</t>
  </si>
  <si>
    <t>88486</t>
  </si>
  <si>
    <t>88487</t>
  </si>
  <si>
    <t>88488</t>
  </si>
  <si>
    <t>88489</t>
  </si>
  <si>
    <t>88490</t>
  </si>
  <si>
    <t>88491</t>
  </si>
  <si>
    <t>88492</t>
  </si>
  <si>
    <t>88493</t>
  </si>
  <si>
    <t>88494</t>
  </si>
  <si>
    <t>88495</t>
  </si>
  <si>
    <t>88496</t>
  </si>
  <si>
    <t>88497</t>
  </si>
  <si>
    <t>95305</t>
  </si>
  <si>
    <t>10,77</t>
  </si>
  <si>
    <t>95306</t>
  </si>
  <si>
    <t>95622</t>
  </si>
  <si>
    <t>95623</t>
  </si>
  <si>
    <t>95624</t>
  </si>
  <si>
    <t>95625</t>
  </si>
  <si>
    <t>95626</t>
  </si>
  <si>
    <t>96126</t>
  </si>
  <si>
    <t>14,98</t>
  </si>
  <si>
    <t>96127</t>
  </si>
  <si>
    <t>96128</t>
  </si>
  <si>
    <t>96129</t>
  </si>
  <si>
    <t>96130</t>
  </si>
  <si>
    <t>96131</t>
  </si>
  <si>
    <t>20,80</t>
  </si>
  <si>
    <t>96132</t>
  </si>
  <si>
    <t>96133</t>
  </si>
  <si>
    <t>96134</t>
  </si>
  <si>
    <t>96135</t>
  </si>
  <si>
    <t>79460</t>
  </si>
  <si>
    <t>79465</t>
  </si>
  <si>
    <t>84647</t>
  </si>
  <si>
    <t>127,86</t>
  </si>
  <si>
    <t>84656</t>
  </si>
  <si>
    <t>31,50</t>
  </si>
  <si>
    <t>84677</t>
  </si>
  <si>
    <t>84678</t>
  </si>
  <si>
    <t>6082</t>
  </si>
  <si>
    <t>40905</t>
  </si>
  <si>
    <t>79463</t>
  </si>
  <si>
    <t>79464</t>
  </si>
  <si>
    <t>79466</t>
  </si>
  <si>
    <t>84645</t>
  </si>
  <si>
    <t>16,36</t>
  </si>
  <si>
    <t>84657</t>
  </si>
  <si>
    <t>84659</t>
  </si>
  <si>
    <t>84679</t>
  </si>
  <si>
    <t>95464</t>
  </si>
  <si>
    <t>19,37</t>
  </si>
  <si>
    <t>73656</t>
  </si>
  <si>
    <t>23,77</t>
  </si>
  <si>
    <t>84660</t>
  </si>
  <si>
    <t>84661</t>
  </si>
  <si>
    <t>84662</t>
  </si>
  <si>
    <t>24,12</t>
  </si>
  <si>
    <t>95468</t>
  </si>
  <si>
    <t>41595</t>
  </si>
  <si>
    <t>79467</t>
  </si>
  <si>
    <t>84663</t>
  </si>
  <si>
    <t>84665</t>
  </si>
  <si>
    <t>84666</t>
  </si>
  <si>
    <t>75889</t>
  </si>
  <si>
    <t>73465</t>
  </si>
  <si>
    <t>73676</t>
  </si>
  <si>
    <t>50,59</t>
  </si>
  <si>
    <t>47,05</t>
  </si>
  <si>
    <t>43,24</t>
  </si>
  <si>
    <t>41,79</t>
  </si>
  <si>
    <t>45,47</t>
  </si>
  <si>
    <t>50,31</t>
  </si>
  <si>
    <t>41,91</t>
  </si>
  <si>
    <t>40,74</t>
  </si>
  <si>
    <t>55,97</t>
  </si>
  <si>
    <t>37,82</t>
  </si>
  <si>
    <t>84172</t>
  </si>
  <si>
    <t>84173</t>
  </si>
  <si>
    <t>84174</t>
  </si>
  <si>
    <t>72191</t>
  </si>
  <si>
    <t>71,47</t>
  </si>
  <si>
    <t>72192</t>
  </si>
  <si>
    <t>72193</t>
  </si>
  <si>
    <t>73655</t>
  </si>
  <si>
    <t>101,58</t>
  </si>
  <si>
    <t>84181</t>
  </si>
  <si>
    <t>75,89</t>
  </si>
  <si>
    <t>87246</t>
  </si>
  <si>
    <t>35,74</t>
  </si>
  <si>
    <t>87247</t>
  </si>
  <si>
    <t>87248</t>
  </si>
  <si>
    <t>25,99</t>
  </si>
  <si>
    <t>87249</t>
  </si>
  <si>
    <t>87250</t>
  </si>
  <si>
    <t>87251</t>
  </si>
  <si>
    <t>87255</t>
  </si>
  <si>
    <t>87256</t>
  </si>
  <si>
    <t>52,30</t>
  </si>
  <si>
    <t>87257</t>
  </si>
  <si>
    <t>45,87</t>
  </si>
  <si>
    <t>87258</t>
  </si>
  <si>
    <t>82,73</t>
  </si>
  <si>
    <t>87259</t>
  </si>
  <si>
    <t>73,55</t>
  </si>
  <si>
    <t>87260</t>
  </si>
  <si>
    <t>87261</t>
  </si>
  <si>
    <t>87262</t>
  </si>
  <si>
    <t>83,50</t>
  </si>
  <si>
    <t>87263</t>
  </si>
  <si>
    <t>76,91</t>
  </si>
  <si>
    <t>89046</t>
  </si>
  <si>
    <t>89171</t>
  </si>
  <si>
    <t>93389</t>
  </si>
  <si>
    <t>93390</t>
  </si>
  <si>
    <t>93391</t>
  </si>
  <si>
    <t>23,32</t>
  </si>
  <si>
    <t>185,25</t>
  </si>
  <si>
    <t>40,09</t>
  </si>
  <si>
    <t>84183</t>
  </si>
  <si>
    <t>134,54</t>
  </si>
  <si>
    <t>72185</t>
  </si>
  <si>
    <t>69,52</t>
  </si>
  <si>
    <t>72186</t>
  </si>
  <si>
    <t>109,61</t>
  </si>
  <si>
    <t>72187</t>
  </si>
  <si>
    <t>150,47</t>
  </si>
  <si>
    <t>72188</t>
  </si>
  <si>
    <t>137,87</t>
  </si>
  <si>
    <t>84186</t>
  </si>
  <si>
    <t>61,63</t>
  </si>
  <si>
    <t>84187</t>
  </si>
  <si>
    <t>84188</t>
  </si>
  <si>
    <t>16,92</t>
  </si>
  <si>
    <t>72136</t>
  </si>
  <si>
    <t>73,16</t>
  </si>
  <si>
    <t>72137</t>
  </si>
  <si>
    <t>85,16</t>
  </si>
  <si>
    <t>72815</t>
  </si>
  <si>
    <t>44,03</t>
  </si>
  <si>
    <t>84191</t>
  </si>
  <si>
    <t>73,59</t>
  </si>
  <si>
    <t>72138</t>
  </si>
  <si>
    <t>137,65</t>
  </si>
  <si>
    <t>84190</t>
  </si>
  <si>
    <t>84195</t>
  </si>
  <si>
    <t>191,25</t>
  </si>
  <si>
    <t>84161</t>
  </si>
  <si>
    <t>40,97</t>
  </si>
  <si>
    <t>84162</t>
  </si>
  <si>
    <t>88648</t>
  </si>
  <si>
    <t>88649</t>
  </si>
  <si>
    <t>88650</t>
  </si>
  <si>
    <t>96467</t>
  </si>
  <si>
    <t>84167</t>
  </si>
  <si>
    <t>28,31</t>
  </si>
  <si>
    <t>84168</t>
  </si>
  <si>
    <t>68325</t>
  </si>
  <si>
    <t>38,07</t>
  </si>
  <si>
    <t>68333</t>
  </si>
  <si>
    <t>40,51</t>
  </si>
  <si>
    <t>72183</t>
  </si>
  <si>
    <t>67,38</t>
  </si>
  <si>
    <t>84175</t>
  </si>
  <si>
    <t>84176</t>
  </si>
  <si>
    <t>84177</t>
  </si>
  <si>
    <t>94990</t>
  </si>
  <si>
    <t>463,37</t>
  </si>
  <si>
    <t>94991</t>
  </si>
  <si>
    <t>401,42</t>
  </si>
  <si>
    <t>94992</t>
  </si>
  <si>
    <t>49,40</t>
  </si>
  <si>
    <t>94993</t>
  </si>
  <si>
    <t>45,68</t>
  </si>
  <si>
    <t>94994</t>
  </si>
  <si>
    <t>94995</t>
  </si>
  <si>
    <t>94996</t>
  </si>
  <si>
    <t>94997</t>
  </si>
  <si>
    <t>63,95</t>
  </si>
  <si>
    <t>94998</t>
  </si>
  <si>
    <t>79,26</t>
  </si>
  <si>
    <t>94999</t>
  </si>
  <si>
    <t>87620</t>
  </si>
  <si>
    <t>87622</t>
  </si>
  <si>
    <t>87623</t>
  </si>
  <si>
    <t>87624</t>
  </si>
  <si>
    <t>87630</t>
  </si>
  <si>
    <t>87632</t>
  </si>
  <si>
    <t>28,53</t>
  </si>
  <si>
    <t>87633</t>
  </si>
  <si>
    <t>87634</t>
  </si>
  <si>
    <t>78,89</t>
  </si>
  <si>
    <t>87640</t>
  </si>
  <si>
    <t>87642</t>
  </si>
  <si>
    <t>33,04</t>
  </si>
  <si>
    <t>87643</t>
  </si>
  <si>
    <t>86,52</t>
  </si>
  <si>
    <t>87644</t>
  </si>
  <si>
    <t>94,97</t>
  </si>
  <si>
    <t>87680</t>
  </si>
  <si>
    <t>23,47</t>
  </si>
  <si>
    <t>87682</t>
  </si>
  <si>
    <t>87683</t>
  </si>
  <si>
    <t>87684</t>
  </si>
  <si>
    <t>89,74</t>
  </si>
  <si>
    <t>87690</t>
  </si>
  <si>
    <t>87692</t>
  </si>
  <si>
    <t>87693</t>
  </si>
  <si>
    <t>87694</t>
  </si>
  <si>
    <t>103,29</t>
  </si>
  <si>
    <t>87700</t>
  </si>
  <si>
    <t>29,51</t>
  </si>
  <si>
    <t>87702</t>
  </si>
  <si>
    <t>34,92</t>
  </si>
  <si>
    <t>87703</t>
  </si>
  <si>
    <t>101,63</t>
  </si>
  <si>
    <t>87704</t>
  </si>
  <si>
    <t>87735</t>
  </si>
  <si>
    <t>28,96</t>
  </si>
  <si>
    <t>87737</t>
  </si>
  <si>
    <t>87738</t>
  </si>
  <si>
    <t>62,78</t>
  </si>
  <si>
    <t>87739</t>
  </si>
  <si>
    <t>67,72</t>
  </si>
  <si>
    <t>87745</t>
  </si>
  <si>
    <t>87747</t>
  </si>
  <si>
    <t>87748</t>
  </si>
  <si>
    <t>87749</t>
  </si>
  <si>
    <t>87,46</t>
  </si>
  <si>
    <t>87755</t>
  </si>
  <si>
    <t>87757</t>
  </si>
  <si>
    <t>87758</t>
  </si>
  <si>
    <t>78,40</t>
  </si>
  <si>
    <t>87759</t>
  </si>
  <si>
    <t>85,27</t>
  </si>
  <si>
    <t>87765</t>
  </si>
  <si>
    <t>87767</t>
  </si>
  <si>
    <t>39,41</t>
  </si>
  <si>
    <t>87768</t>
  </si>
  <si>
    <t>92,89</t>
  </si>
  <si>
    <t>87769</t>
  </si>
  <si>
    <t>101,34</t>
  </si>
  <si>
    <t>88470</t>
  </si>
  <si>
    <t>18,04</t>
  </si>
  <si>
    <t>88471</t>
  </si>
  <si>
    <t>88472</t>
  </si>
  <si>
    <t>88476</t>
  </si>
  <si>
    <t>88477</t>
  </si>
  <si>
    <t>88478</t>
  </si>
  <si>
    <t>90900</t>
  </si>
  <si>
    <t>52,27</t>
  </si>
  <si>
    <t>90902</t>
  </si>
  <si>
    <t>57,24</t>
  </si>
  <si>
    <t>90903</t>
  </si>
  <si>
    <t>118,50</t>
  </si>
  <si>
    <t>90904</t>
  </si>
  <si>
    <t>128,18</t>
  </si>
  <si>
    <t>90910</t>
  </si>
  <si>
    <t>55,16</t>
  </si>
  <si>
    <t>90912</t>
  </si>
  <si>
    <t>60,57</t>
  </si>
  <si>
    <t>90913</t>
  </si>
  <si>
    <t>127,28</t>
  </si>
  <si>
    <t>90914</t>
  </si>
  <si>
    <t>137,82</t>
  </si>
  <si>
    <t>90920</t>
  </si>
  <si>
    <t>60,51</t>
  </si>
  <si>
    <t>90922</t>
  </si>
  <si>
    <t>66,73</t>
  </si>
  <si>
    <t>90923</t>
  </si>
  <si>
    <t>143,43</t>
  </si>
  <si>
    <t>90924</t>
  </si>
  <si>
    <t>155,54</t>
  </si>
  <si>
    <t>90930</t>
  </si>
  <si>
    <t>90932</t>
  </si>
  <si>
    <t>90933</t>
  </si>
  <si>
    <t>113,08</t>
  </si>
  <si>
    <t>90934</t>
  </si>
  <si>
    <t>90940</t>
  </si>
  <si>
    <t>90942</t>
  </si>
  <si>
    <t>55,19</t>
  </si>
  <si>
    <t>90943</t>
  </si>
  <si>
    <t>90944</t>
  </si>
  <si>
    <t>132,44</t>
  </si>
  <si>
    <t>90950</t>
  </si>
  <si>
    <t>55,11</t>
  </si>
  <si>
    <t>90952</t>
  </si>
  <si>
    <t>61,33</t>
  </si>
  <si>
    <t>90953</t>
  </si>
  <si>
    <t>138,03</t>
  </si>
  <si>
    <t>90954</t>
  </si>
  <si>
    <t>150,14</t>
  </si>
  <si>
    <t>94438</t>
  </si>
  <si>
    <t>94439</t>
  </si>
  <si>
    <t>30,70</t>
  </si>
  <si>
    <t>94779</t>
  </si>
  <si>
    <t>94782</t>
  </si>
  <si>
    <t>72189</t>
  </si>
  <si>
    <t>72190</t>
  </si>
  <si>
    <t>87871</t>
  </si>
  <si>
    <t>87872</t>
  </si>
  <si>
    <t>87873</t>
  </si>
  <si>
    <t>87874</t>
  </si>
  <si>
    <t>87876</t>
  </si>
  <si>
    <t>87877</t>
  </si>
  <si>
    <t>87878</t>
  </si>
  <si>
    <t>87879</t>
  </si>
  <si>
    <t>87881</t>
  </si>
  <si>
    <t>87882</t>
  </si>
  <si>
    <t>87884</t>
  </si>
  <si>
    <t>87885</t>
  </si>
  <si>
    <t>87886</t>
  </si>
  <si>
    <t>87887</t>
  </si>
  <si>
    <t>87888</t>
  </si>
  <si>
    <t>87889</t>
  </si>
  <si>
    <t>87891</t>
  </si>
  <si>
    <t>87892</t>
  </si>
  <si>
    <t>87893</t>
  </si>
  <si>
    <t>87894</t>
  </si>
  <si>
    <t>87896</t>
  </si>
  <si>
    <t>87897</t>
  </si>
  <si>
    <t>87899</t>
  </si>
  <si>
    <t>87900</t>
  </si>
  <si>
    <t>87902</t>
  </si>
  <si>
    <t>87903</t>
  </si>
  <si>
    <t>87904</t>
  </si>
  <si>
    <t>87905</t>
  </si>
  <si>
    <t>87907</t>
  </si>
  <si>
    <t>87908</t>
  </si>
  <si>
    <t>87910</t>
  </si>
  <si>
    <t>87911</t>
  </si>
  <si>
    <t>5991</t>
  </si>
  <si>
    <t>40,48</t>
  </si>
  <si>
    <t>84023</t>
  </si>
  <si>
    <t>84024</t>
  </si>
  <si>
    <t>84026</t>
  </si>
  <si>
    <t>43,74</t>
  </si>
  <si>
    <t>84027</t>
  </si>
  <si>
    <t>84028</t>
  </si>
  <si>
    <t>48,39</t>
  </si>
  <si>
    <t>84072</t>
  </si>
  <si>
    <t>87411</t>
  </si>
  <si>
    <t>87412</t>
  </si>
  <si>
    <t>87413</t>
  </si>
  <si>
    <t>18,42</t>
  </si>
  <si>
    <t>87414</t>
  </si>
  <si>
    <t>87415</t>
  </si>
  <si>
    <t>87416</t>
  </si>
  <si>
    <t>87417</t>
  </si>
  <si>
    <t>87418</t>
  </si>
  <si>
    <t>87419</t>
  </si>
  <si>
    <t>87420</t>
  </si>
  <si>
    <t>87421</t>
  </si>
  <si>
    <t>87422</t>
  </si>
  <si>
    <t>87423</t>
  </si>
  <si>
    <t>87424</t>
  </si>
  <si>
    <t>87425</t>
  </si>
  <si>
    <t>87426</t>
  </si>
  <si>
    <t>87427</t>
  </si>
  <si>
    <t>87428</t>
  </si>
  <si>
    <t>27,46</t>
  </si>
  <si>
    <t>87429</t>
  </si>
  <si>
    <t>87430</t>
  </si>
  <si>
    <t>87431</t>
  </si>
  <si>
    <t>87432</t>
  </si>
  <si>
    <t>87433</t>
  </si>
  <si>
    <t>87434</t>
  </si>
  <si>
    <t>18,98</t>
  </si>
  <si>
    <t>87435</t>
  </si>
  <si>
    <t>87436</t>
  </si>
  <si>
    <t>87437</t>
  </si>
  <si>
    <t>87438</t>
  </si>
  <si>
    <t>24,53</t>
  </si>
  <si>
    <t>87439</t>
  </si>
  <si>
    <t>87440</t>
  </si>
  <si>
    <t>87527</t>
  </si>
  <si>
    <t>26,70</t>
  </si>
  <si>
    <t>87528</t>
  </si>
  <si>
    <t>87529</t>
  </si>
  <si>
    <t>23,78</t>
  </si>
  <si>
    <t>87530</t>
  </si>
  <si>
    <t>87531</t>
  </si>
  <si>
    <t>87532</t>
  </si>
  <si>
    <t>87535</t>
  </si>
  <si>
    <t>87536</t>
  </si>
  <si>
    <t>87537</t>
  </si>
  <si>
    <t>49,27</t>
  </si>
  <si>
    <t>87538</t>
  </si>
  <si>
    <t>87539</t>
  </si>
  <si>
    <t>87541</t>
  </si>
  <si>
    <t>87543</t>
  </si>
  <si>
    <t>87545</t>
  </si>
  <si>
    <t>87546</t>
  </si>
  <si>
    <t>87547</t>
  </si>
  <si>
    <t>87548</t>
  </si>
  <si>
    <t>87549</t>
  </si>
  <si>
    <t>87550</t>
  </si>
  <si>
    <t>87553</t>
  </si>
  <si>
    <t>87554</t>
  </si>
  <si>
    <t>87555</t>
  </si>
  <si>
    <t>30,52</t>
  </si>
  <si>
    <t>87556</t>
  </si>
  <si>
    <t>87557</t>
  </si>
  <si>
    <t>87559</t>
  </si>
  <si>
    <t>24,55</t>
  </si>
  <si>
    <t>87561</t>
  </si>
  <si>
    <t>27,31</t>
  </si>
  <si>
    <t>87775</t>
  </si>
  <si>
    <t>38,94</t>
  </si>
  <si>
    <t>87777</t>
  </si>
  <si>
    <t>87778</t>
  </si>
  <si>
    <t>55,62</t>
  </si>
  <si>
    <t>87779</t>
  </si>
  <si>
    <t>87781</t>
  </si>
  <si>
    <t>48,54</t>
  </si>
  <si>
    <t>87783</t>
  </si>
  <si>
    <t>87784</t>
  </si>
  <si>
    <t>51,16</t>
  </si>
  <si>
    <t>87786</t>
  </si>
  <si>
    <t>55,52</t>
  </si>
  <si>
    <t>87787</t>
  </si>
  <si>
    <t>82,36</t>
  </si>
  <si>
    <t>87788</t>
  </si>
  <si>
    <t>87790</t>
  </si>
  <si>
    <t>71,61</t>
  </si>
  <si>
    <t>87791</t>
  </si>
  <si>
    <t>98,36</t>
  </si>
  <si>
    <t>87792</t>
  </si>
  <si>
    <t>87794</t>
  </si>
  <si>
    <t>87795</t>
  </si>
  <si>
    <t>87797</t>
  </si>
  <si>
    <t>87799</t>
  </si>
  <si>
    <t>33,97</t>
  </si>
  <si>
    <t>87800</t>
  </si>
  <si>
    <t>87801</t>
  </si>
  <si>
    <t>36,61</t>
  </si>
  <si>
    <t>87803</t>
  </si>
  <si>
    <t>40,69</t>
  </si>
  <si>
    <t>87804</t>
  </si>
  <si>
    <t>65,44</t>
  </si>
  <si>
    <t>87805</t>
  </si>
  <si>
    <t>42,44</t>
  </si>
  <si>
    <t>87807</t>
  </si>
  <si>
    <t>46,93</t>
  </si>
  <si>
    <t>87808</t>
  </si>
  <si>
    <t>87809</t>
  </si>
  <si>
    <t>64,63</t>
  </si>
  <si>
    <t>87811</t>
  </si>
  <si>
    <t>67,06</t>
  </si>
  <si>
    <t>87812</t>
  </si>
  <si>
    <t>87813</t>
  </si>
  <si>
    <t>70,52</t>
  </si>
  <si>
    <t>87815</t>
  </si>
  <si>
    <t>73,77</t>
  </si>
  <si>
    <t>87816</t>
  </si>
  <si>
    <t>92,19</t>
  </si>
  <si>
    <t>87817</t>
  </si>
  <si>
    <t>76,05</t>
  </si>
  <si>
    <t>87819</t>
  </si>
  <si>
    <t>80,13</t>
  </si>
  <si>
    <t>87820</t>
  </si>
  <si>
    <t>104,88</t>
  </si>
  <si>
    <t>87821</t>
  </si>
  <si>
    <t>111,06</t>
  </si>
  <si>
    <t>87823</t>
  </si>
  <si>
    <t>115,55</t>
  </si>
  <si>
    <t>87824</t>
  </si>
  <si>
    <t>87825</t>
  </si>
  <si>
    <t>50,05</t>
  </si>
  <si>
    <t>87827</t>
  </si>
  <si>
    <t>87828</t>
  </si>
  <si>
    <t>69,77</t>
  </si>
  <si>
    <t>87829</t>
  </si>
  <si>
    <t>56,60</t>
  </si>
  <si>
    <t>87831</t>
  </si>
  <si>
    <t>60,58</t>
  </si>
  <si>
    <t>87832</t>
  </si>
  <si>
    <t>87834</t>
  </si>
  <si>
    <t>134,75</t>
  </si>
  <si>
    <t>87835</t>
  </si>
  <si>
    <t>93,57</t>
  </si>
  <si>
    <t>87836</t>
  </si>
  <si>
    <t>128,10</t>
  </si>
  <si>
    <t>87837</t>
  </si>
  <si>
    <t>87838</t>
  </si>
  <si>
    <t>140,44</t>
  </si>
  <si>
    <t>87839</t>
  </si>
  <si>
    <t>97,94</t>
  </si>
  <si>
    <t>87840</t>
  </si>
  <si>
    <t>132,42</t>
  </si>
  <si>
    <t>87841</t>
  </si>
  <si>
    <t>90,78</t>
  </si>
  <si>
    <t>87842</t>
  </si>
  <si>
    <t>143,23</t>
  </si>
  <si>
    <t>87843</t>
  </si>
  <si>
    <t>106,29</t>
  </si>
  <si>
    <t>87844</t>
  </si>
  <si>
    <t>131,60</t>
  </si>
  <si>
    <t>87845</t>
  </si>
  <si>
    <t>87846</t>
  </si>
  <si>
    <t>146,38</t>
  </si>
  <si>
    <t>87847</t>
  </si>
  <si>
    <t>105,20</t>
  </si>
  <si>
    <t>87848</t>
  </si>
  <si>
    <t>138,69</t>
  </si>
  <si>
    <t>87849</t>
  </si>
  <si>
    <t>98,38</t>
  </si>
  <si>
    <t>87850</t>
  </si>
  <si>
    <t>152,09</t>
  </si>
  <si>
    <t>87851</t>
  </si>
  <si>
    <t>109,59</t>
  </si>
  <si>
    <t>87852</t>
  </si>
  <si>
    <t>87853</t>
  </si>
  <si>
    <t>101,35</t>
  </si>
  <si>
    <t>87854</t>
  </si>
  <si>
    <t>154,87</t>
  </si>
  <si>
    <t>87855</t>
  </si>
  <si>
    <t>117,95</t>
  </si>
  <si>
    <t>87856</t>
  </si>
  <si>
    <t>142,18</t>
  </si>
  <si>
    <t>87857</t>
  </si>
  <si>
    <t>106,12</t>
  </si>
  <si>
    <t>87858</t>
  </si>
  <si>
    <t>101,83</t>
  </si>
  <si>
    <t>87859</t>
  </si>
  <si>
    <t>118,21</t>
  </si>
  <si>
    <t>89048</t>
  </si>
  <si>
    <t>89049</t>
  </si>
  <si>
    <t>89173</t>
  </si>
  <si>
    <t>90406</t>
  </si>
  <si>
    <t>90407</t>
  </si>
  <si>
    <t>90408</t>
  </si>
  <si>
    <t>90409</t>
  </si>
  <si>
    <t>5998</t>
  </si>
  <si>
    <t>84084</t>
  </si>
  <si>
    <t>87242</t>
  </si>
  <si>
    <t>170,75</t>
  </si>
  <si>
    <t>87243</t>
  </si>
  <si>
    <t>156,52</t>
  </si>
  <si>
    <t>87244</t>
  </si>
  <si>
    <t>166,04</t>
  </si>
  <si>
    <t>87245</t>
  </si>
  <si>
    <t>198,89</t>
  </si>
  <si>
    <t>87264</t>
  </si>
  <si>
    <t>61,94</t>
  </si>
  <si>
    <t>87265</t>
  </si>
  <si>
    <t>55,74</t>
  </si>
  <si>
    <t>87266</t>
  </si>
  <si>
    <t>64,10</t>
  </si>
  <si>
    <t>87267</t>
  </si>
  <si>
    <t>61,40</t>
  </si>
  <si>
    <t>87268</t>
  </si>
  <si>
    <t>65,84</t>
  </si>
  <si>
    <t>87269</t>
  </si>
  <si>
    <t>59,10</t>
  </si>
  <si>
    <t>87270</t>
  </si>
  <si>
    <t>67,66</t>
  </si>
  <si>
    <t>87271</t>
  </si>
  <si>
    <t>87272</t>
  </si>
  <si>
    <t>69,40</t>
  </si>
  <si>
    <t>87273</t>
  </si>
  <si>
    <t>61,19</t>
  </si>
  <si>
    <t>87274</t>
  </si>
  <si>
    <t>70,68</t>
  </si>
  <si>
    <t>87275</t>
  </si>
  <si>
    <t>67,93</t>
  </si>
  <si>
    <t>88786</t>
  </si>
  <si>
    <t>189,95</t>
  </si>
  <si>
    <t>88787</t>
  </si>
  <si>
    <t>174,88</t>
  </si>
  <si>
    <t>88788</t>
  </si>
  <si>
    <t>184,40</t>
  </si>
  <si>
    <t>88789</t>
  </si>
  <si>
    <t>220,14</t>
  </si>
  <si>
    <t>89045</t>
  </si>
  <si>
    <t>61,78</t>
  </si>
  <si>
    <t>89170</t>
  </si>
  <si>
    <t>60,23</t>
  </si>
  <si>
    <t>93392</t>
  </si>
  <si>
    <t>93393</t>
  </si>
  <si>
    <t>40,24</t>
  </si>
  <si>
    <t>93394</t>
  </si>
  <si>
    <t>93395</t>
  </si>
  <si>
    <t>84088</t>
  </si>
  <si>
    <t>56,10</t>
  </si>
  <si>
    <t>84089</t>
  </si>
  <si>
    <t>79,80</t>
  </si>
  <si>
    <t>40675</t>
  </si>
  <si>
    <t>84093</t>
  </si>
  <si>
    <t>96112</t>
  </si>
  <si>
    <t>96117</t>
  </si>
  <si>
    <t>104,11</t>
  </si>
  <si>
    <t>96122</t>
  </si>
  <si>
    <t>96109</t>
  </si>
  <si>
    <t>96110</t>
  </si>
  <si>
    <t>43,51</t>
  </si>
  <si>
    <t>96113</t>
  </si>
  <si>
    <t>96114</t>
  </si>
  <si>
    <t>43,84</t>
  </si>
  <si>
    <t>96120</t>
  </si>
  <si>
    <t>96123</t>
  </si>
  <si>
    <t>96124</t>
  </si>
  <si>
    <t>96115</t>
  </si>
  <si>
    <t>61,11</t>
  </si>
  <si>
    <t>72200</t>
  </si>
  <si>
    <t>72,23</t>
  </si>
  <si>
    <t>72201</t>
  </si>
  <si>
    <t>96111</t>
  </si>
  <si>
    <t>96116</t>
  </si>
  <si>
    <t>96121</t>
  </si>
  <si>
    <t>96485</t>
  </si>
  <si>
    <t>96486</t>
  </si>
  <si>
    <t>72198</t>
  </si>
  <si>
    <t>85,75</t>
  </si>
  <si>
    <t>55,01</t>
  </si>
  <si>
    <t>83730</t>
  </si>
  <si>
    <t>198,35</t>
  </si>
  <si>
    <t>83736</t>
  </si>
  <si>
    <t>182,32</t>
  </si>
  <si>
    <t>91514</t>
  </si>
  <si>
    <t>91515</t>
  </si>
  <si>
    <t>91516</t>
  </si>
  <si>
    <t>91517</t>
  </si>
  <si>
    <t>91519</t>
  </si>
  <si>
    <t>91520</t>
  </si>
  <si>
    <t>91522</t>
  </si>
  <si>
    <t>91525</t>
  </si>
  <si>
    <t>73548</t>
  </si>
  <si>
    <t>405,38</t>
  </si>
  <si>
    <t>73549</t>
  </si>
  <si>
    <t>393,17</t>
  </si>
  <si>
    <t>87280</t>
  </si>
  <si>
    <t>215,01</t>
  </si>
  <si>
    <t>87281</t>
  </si>
  <si>
    <t>209,49</t>
  </si>
  <si>
    <t>87283</t>
  </si>
  <si>
    <t>234,03</t>
  </si>
  <si>
    <t>87284</t>
  </si>
  <si>
    <t>213,80</t>
  </si>
  <si>
    <t>87286</t>
  </si>
  <si>
    <t>223,64</t>
  </si>
  <si>
    <t>87287</t>
  </si>
  <si>
    <t>286,61</t>
  </si>
  <si>
    <t>87289</t>
  </si>
  <si>
    <t>284,17</t>
  </si>
  <si>
    <t>87290</t>
  </si>
  <si>
    <t>278,04</t>
  </si>
  <si>
    <t>87292</t>
  </si>
  <si>
    <t>300,95</t>
  </si>
  <si>
    <t>87294</t>
  </si>
  <si>
    <t>283,73</t>
  </si>
  <si>
    <t>87295</t>
  </si>
  <si>
    <t>297,42</t>
  </si>
  <si>
    <t>87296</t>
  </si>
  <si>
    <t>276,90</t>
  </si>
  <si>
    <t>87298</t>
  </si>
  <si>
    <t>322,78</t>
  </si>
  <si>
    <t>87299</t>
  </si>
  <si>
    <t>307,88</t>
  </si>
  <si>
    <t>87301</t>
  </si>
  <si>
    <t>286,65</t>
  </si>
  <si>
    <t>87302</t>
  </si>
  <si>
    <t>274,43</t>
  </si>
  <si>
    <t>87304</t>
  </si>
  <si>
    <t>267,06</t>
  </si>
  <si>
    <t>87305</t>
  </si>
  <si>
    <t>253,80</t>
  </si>
  <si>
    <t>87307</t>
  </si>
  <si>
    <t>246,62</t>
  </si>
  <si>
    <t>87308</t>
  </si>
  <si>
    <t>236,13</t>
  </si>
  <si>
    <t>87310</t>
  </si>
  <si>
    <t>87311</t>
  </si>
  <si>
    <t>225,73</t>
  </si>
  <si>
    <t>87313</t>
  </si>
  <si>
    <t>273,35</t>
  </si>
  <si>
    <t>87314</t>
  </si>
  <si>
    <t>266,41</t>
  </si>
  <si>
    <t>87316</t>
  </si>
  <si>
    <t>254,10</t>
  </si>
  <si>
    <t>87317</t>
  </si>
  <si>
    <t>242,44</t>
  </si>
  <si>
    <t>87319</t>
  </si>
  <si>
    <t>1.512,39</t>
  </si>
  <si>
    <t>87320</t>
  </si>
  <si>
    <t>1.510,73</t>
  </si>
  <si>
    <t>87322</t>
  </si>
  <si>
    <t>1.556,37</t>
  </si>
  <si>
    <t>87323</t>
  </si>
  <si>
    <t>1.544,34</t>
  </si>
  <si>
    <t>87325</t>
  </si>
  <si>
    <t>1.532,13</t>
  </si>
  <si>
    <t>87326</t>
  </si>
  <si>
    <t>1.524,27</t>
  </si>
  <si>
    <t>87327</t>
  </si>
  <si>
    <t>234,04</t>
  </si>
  <si>
    <t>87328</t>
  </si>
  <si>
    <t>198,30</t>
  </si>
  <si>
    <t>87329</t>
  </si>
  <si>
    <t>254,39</t>
  </si>
  <si>
    <t>87330</t>
  </si>
  <si>
    <t>216,13</t>
  </si>
  <si>
    <t>87331</t>
  </si>
  <si>
    <t>310,17</t>
  </si>
  <si>
    <t>87332</t>
  </si>
  <si>
    <t>272,34</t>
  </si>
  <si>
    <t>87333</t>
  </si>
  <si>
    <t>291,36</t>
  </si>
  <si>
    <t>87334</t>
  </si>
  <si>
    <t>263,37</t>
  </si>
  <si>
    <t>87335</t>
  </si>
  <si>
    <t>299,30</t>
  </si>
  <si>
    <t>87336</t>
  </si>
  <si>
    <t>278,09</t>
  </si>
  <si>
    <t>87337</t>
  </si>
  <si>
    <t>283,53</t>
  </si>
  <si>
    <t>87338</t>
  </si>
  <si>
    <t>275,64</t>
  </si>
  <si>
    <t>87339</t>
  </si>
  <si>
    <t>401,04</t>
  </si>
  <si>
    <t>87340</t>
  </si>
  <si>
    <t>314,94</t>
  </si>
  <si>
    <t>87341</t>
  </si>
  <si>
    <t>298,42</t>
  </si>
  <si>
    <t>87342</t>
  </si>
  <si>
    <t>342,90</t>
  </si>
  <si>
    <t>87343</t>
  </si>
  <si>
    <t>287,71</t>
  </si>
  <si>
    <t>87344</t>
  </si>
  <si>
    <t>264,21</t>
  </si>
  <si>
    <t>87345</t>
  </si>
  <si>
    <t>296,15</t>
  </si>
  <si>
    <t>87346</t>
  </si>
  <si>
    <t>257,98</t>
  </si>
  <si>
    <t>87347</t>
  </si>
  <si>
    <t>244,86</t>
  </si>
  <si>
    <t>87348</t>
  </si>
  <si>
    <t>274,25</t>
  </si>
  <si>
    <t>87349</t>
  </si>
  <si>
    <t>224,79</t>
  </si>
  <si>
    <t>87350</t>
  </si>
  <si>
    <t>87351</t>
  </si>
  <si>
    <t>87352</t>
  </si>
  <si>
    <t>329,20</t>
  </si>
  <si>
    <t>87353</t>
  </si>
  <si>
    <t>279,52</t>
  </si>
  <si>
    <t>87354</t>
  </si>
  <si>
    <t>256,15</t>
  </si>
  <si>
    <t>87355</t>
  </si>
  <si>
    <t>286,59</t>
  </si>
  <si>
    <t>87356</t>
  </si>
  <si>
    <t>246,23</t>
  </si>
  <si>
    <t>87357</t>
  </si>
  <si>
    <t>87358</t>
  </si>
  <si>
    <t>1.496,93</t>
  </si>
  <si>
    <t>87359</t>
  </si>
  <si>
    <t>1.476,89</t>
  </si>
  <si>
    <t>87360</t>
  </si>
  <si>
    <t>1.555,35</t>
  </si>
  <si>
    <t>87361</t>
  </si>
  <si>
    <t>1.523,95</t>
  </si>
  <si>
    <t>87362</t>
  </si>
  <si>
    <t>1.517,13</t>
  </si>
  <si>
    <t>87363</t>
  </si>
  <si>
    <t>1.531,08</t>
  </si>
  <si>
    <t>87364</t>
  </si>
  <si>
    <t>1.493,61</t>
  </si>
  <si>
    <t>87365</t>
  </si>
  <si>
    <t>295,65</t>
  </si>
  <si>
    <t>87366</t>
  </si>
  <si>
    <t>307,44</t>
  </si>
  <si>
    <t>87367</t>
  </si>
  <si>
    <t>367,68</t>
  </si>
  <si>
    <t>87368</t>
  </si>
  <si>
    <t>370,26</t>
  </si>
  <si>
    <t>87369</t>
  </si>
  <si>
    <t>383,71</t>
  </si>
  <si>
    <t>87370</t>
  </si>
  <si>
    <t>369,36</t>
  </si>
  <si>
    <t>87371</t>
  </si>
  <si>
    <t>368,10</t>
  </si>
  <si>
    <t>87372</t>
  </si>
  <si>
    <t>403,05</t>
  </si>
  <si>
    <t>87373</t>
  </si>
  <si>
    <t>368,53</t>
  </si>
  <si>
    <t>87374</t>
  </si>
  <si>
    <t>345,24</t>
  </si>
  <si>
    <t>87375</t>
  </si>
  <si>
    <t>324,50</t>
  </si>
  <si>
    <t>87376</t>
  </si>
  <si>
    <t>322,38</t>
  </si>
  <si>
    <t>87377</t>
  </si>
  <si>
    <t>360,17</t>
  </si>
  <si>
    <t>87378</t>
  </si>
  <si>
    <t>337,47</t>
  </si>
  <si>
    <t>87379</t>
  </si>
  <si>
    <t>1.587,85</t>
  </si>
  <si>
    <t>87380</t>
  </si>
  <si>
    <t>1.626,94</t>
  </si>
  <si>
    <t>87381</t>
  </si>
  <si>
    <t>1.604,30</t>
  </si>
  <si>
    <t>87382</t>
  </si>
  <si>
    <t>971,25</t>
  </si>
  <si>
    <t>87383</t>
  </si>
  <si>
    <t>965,09</t>
  </si>
  <si>
    <t>87384</t>
  </si>
  <si>
    <t>957,88</t>
  </si>
  <si>
    <t>87385</t>
  </si>
  <si>
    <t>1.384,51</t>
  </si>
  <si>
    <t>87386</t>
  </si>
  <si>
    <t>1.377,64</t>
  </si>
  <si>
    <t>87387</t>
  </si>
  <si>
    <t>1.373,38</t>
  </si>
  <si>
    <t>87388</t>
  </si>
  <si>
    <t>3.258,36</t>
  </si>
  <si>
    <t>87389</t>
  </si>
  <si>
    <t>3.270,64</t>
  </si>
  <si>
    <t>87390</t>
  </si>
  <si>
    <t>3.277,14</t>
  </si>
  <si>
    <t>87391</t>
  </si>
  <si>
    <t>4.707,89</t>
  </si>
  <si>
    <t>87393</t>
  </si>
  <si>
    <t>4.761,54</t>
  </si>
  <si>
    <t>87394</t>
  </si>
  <si>
    <t>4.781,65</t>
  </si>
  <si>
    <t>87395</t>
  </si>
  <si>
    <t>3.698,00</t>
  </si>
  <si>
    <t>87396</t>
  </si>
  <si>
    <t>3.737,81</t>
  </si>
  <si>
    <t>87397</t>
  </si>
  <si>
    <t>3.748,04</t>
  </si>
  <si>
    <t>87398</t>
  </si>
  <si>
    <t>1.110,16</t>
  </si>
  <si>
    <t>87399</t>
  </si>
  <si>
    <t>1.537,07</t>
  </si>
  <si>
    <t>87401</t>
  </si>
  <si>
    <t>4.935,99</t>
  </si>
  <si>
    <t>87402</t>
  </si>
  <si>
    <t>3.918,54</t>
  </si>
  <si>
    <t>87404</t>
  </si>
  <si>
    <t>3.369,70</t>
  </si>
  <si>
    <t>87405</t>
  </si>
  <si>
    <t>3.372,61</t>
  </si>
  <si>
    <t>87407</t>
  </si>
  <si>
    <t>980,62</t>
  </si>
  <si>
    <t>87408</t>
  </si>
  <si>
    <t>967,95</t>
  </si>
  <si>
    <t>87410</t>
  </si>
  <si>
    <t>549,63</t>
  </si>
  <si>
    <t>88626</t>
  </si>
  <si>
    <t>257,12</t>
  </si>
  <si>
    <t>88627</t>
  </si>
  <si>
    <t>320,76</t>
  </si>
  <si>
    <t>88628</t>
  </si>
  <si>
    <t>247,21</t>
  </si>
  <si>
    <t>88629</t>
  </si>
  <si>
    <t>315,20</t>
  </si>
  <si>
    <t>88630</t>
  </si>
  <si>
    <t>218,50</t>
  </si>
  <si>
    <t>88631</t>
  </si>
  <si>
    <t>288,97</t>
  </si>
  <si>
    <t>88715</t>
  </si>
  <si>
    <t>283,06</t>
  </si>
  <si>
    <t>95563</t>
  </si>
  <si>
    <t>414,18</t>
  </si>
  <si>
    <t>96920</t>
  </si>
  <si>
    <t>337,39</t>
  </si>
  <si>
    <t>88036</t>
  </si>
  <si>
    <t>88037</t>
  </si>
  <si>
    <t>88038</t>
  </si>
  <si>
    <t>88039</t>
  </si>
  <si>
    <t>88040</t>
  </si>
  <si>
    <t>88041</t>
  </si>
  <si>
    <t>88042</t>
  </si>
  <si>
    <t>88043</t>
  </si>
  <si>
    <t>88044</t>
  </si>
  <si>
    <t>88045</t>
  </si>
  <si>
    <t>88046</t>
  </si>
  <si>
    <t>88047</t>
  </si>
  <si>
    <t>88048</t>
  </si>
  <si>
    <t>88049</t>
  </si>
  <si>
    <t>88050</t>
  </si>
  <si>
    <t>88051</t>
  </si>
  <si>
    <t>88052</t>
  </si>
  <si>
    <t>88053</t>
  </si>
  <si>
    <t>88054</t>
  </si>
  <si>
    <t>88055</t>
  </si>
  <si>
    <t>88056</t>
  </si>
  <si>
    <t>88057</t>
  </si>
  <si>
    <t>88058</t>
  </si>
  <si>
    <t>88059</t>
  </si>
  <si>
    <t>88060</t>
  </si>
  <si>
    <t>88061</t>
  </si>
  <si>
    <t>88074</t>
  </si>
  <si>
    <t>88075</t>
  </si>
  <si>
    <t>88076</t>
  </si>
  <si>
    <t>88077</t>
  </si>
  <si>
    <t>88078</t>
  </si>
  <si>
    <t>88079</t>
  </si>
  <si>
    <t>88080</t>
  </si>
  <si>
    <t>88081</t>
  </si>
  <si>
    <t>88082</t>
  </si>
  <si>
    <t>88083</t>
  </si>
  <si>
    <t>88084</t>
  </si>
  <si>
    <t>88085</t>
  </si>
  <si>
    <t>88086</t>
  </si>
  <si>
    <t>88087</t>
  </si>
  <si>
    <t>88099</t>
  </si>
  <si>
    <t>88100</t>
  </si>
  <si>
    <t>88101</t>
  </si>
  <si>
    <t>88102</t>
  </si>
  <si>
    <t>88103</t>
  </si>
  <si>
    <t>89176</t>
  </si>
  <si>
    <t>89177</t>
  </si>
  <si>
    <t>89178</t>
  </si>
  <si>
    <t>89179</t>
  </si>
  <si>
    <t>89180</t>
  </si>
  <si>
    <t>89181</t>
  </si>
  <si>
    <t>89182</t>
  </si>
  <si>
    <t>89183</t>
  </si>
  <si>
    <t>89184</t>
  </si>
  <si>
    <t>89185</t>
  </si>
  <si>
    <t>89186</t>
  </si>
  <si>
    <t>89187</t>
  </si>
  <si>
    <t>89188</t>
  </si>
  <si>
    <t>89189</t>
  </si>
  <si>
    <t>89190</t>
  </si>
  <si>
    <t>89191</t>
  </si>
  <si>
    <t>89192</t>
  </si>
  <si>
    <t>89193</t>
  </si>
  <si>
    <t>37,20</t>
  </si>
  <si>
    <t>89194</t>
  </si>
  <si>
    <t>89195</t>
  </si>
  <si>
    <t>89196</t>
  </si>
  <si>
    <t>89197</t>
  </si>
  <si>
    <t>91104</t>
  </si>
  <si>
    <t>91105</t>
  </si>
  <si>
    <t>91106</t>
  </si>
  <si>
    <t>91107</t>
  </si>
  <si>
    <t>91108</t>
  </si>
  <si>
    <t>91109</t>
  </si>
  <si>
    <t>91110</t>
  </si>
  <si>
    <t>91111</t>
  </si>
  <si>
    <t>91112</t>
  </si>
  <si>
    <t>91113</t>
  </si>
  <si>
    <t>91114</t>
  </si>
  <si>
    <t>91115</t>
  </si>
  <si>
    <t>91116</t>
  </si>
  <si>
    <t>91117</t>
  </si>
  <si>
    <t>91118</t>
  </si>
  <si>
    <t>91119</t>
  </si>
  <si>
    <t>91120</t>
  </si>
  <si>
    <t>91121</t>
  </si>
  <si>
    <t>91122</t>
  </si>
  <si>
    <t>91123</t>
  </si>
  <si>
    <t>91124</t>
  </si>
  <si>
    <t>91125</t>
  </si>
  <si>
    <t>91128</t>
  </si>
  <si>
    <t>91129</t>
  </si>
  <si>
    <t>91130</t>
  </si>
  <si>
    <t>91132</t>
  </si>
  <si>
    <t>91134</t>
  </si>
  <si>
    <t>91135</t>
  </si>
  <si>
    <t>91136</t>
  </si>
  <si>
    <t>91137</t>
  </si>
  <si>
    <t>91138</t>
  </si>
  <si>
    <t>91139</t>
  </si>
  <si>
    <t>42,61</t>
  </si>
  <si>
    <t>91140</t>
  </si>
  <si>
    <t>91141</t>
  </si>
  <si>
    <t>122,49</t>
  </si>
  <si>
    <t>91142</t>
  </si>
  <si>
    <t>91143</t>
  </si>
  <si>
    <t>91144</t>
  </si>
  <si>
    <t>165,11</t>
  </si>
  <si>
    <t>91145</t>
  </si>
  <si>
    <t>91146</t>
  </si>
  <si>
    <t>91147</t>
  </si>
  <si>
    <t>226,36</t>
  </si>
  <si>
    <t>91148</t>
  </si>
  <si>
    <t>146,48</t>
  </si>
  <si>
    <t>91149</t>
  </si>
  <si>
    <t>37,25</t>
  </si>
  <si>
    <t>92121</t>
  </si>
  <si>
    <t>92122</t>
  </si>
  <si>
    <t>92123</t>
  </si>
  <si>
    <t>34,15</t>
  </si>
  <si>
    <t>94926</t>
  </si>
  <si>
    <t>94927</t>
  </si>
  <si>
    <t>94928</t>
  </si>
  <si>
    <t>94929</t>
  </si>
  <si>
    <t>94930</t>
  </si>
  <si>
    <t>94931</t>
  </si>
  <si>
    <t>94932</t>
  </si>
  <si>
    <t>94934</t>
  </si>
  <si>
    <t>94935</t>
  </si>
  <si>
    <t>94936</t>
  </si>
  <si>
    <t>2,76</t>
  </si>
  <si>
    <t>94937</t>
  </si>
  <si>
    <t>94938</t>
  </si>
  <si>
    <t>94939</t>
  </si>
  <si>
    <t>94940</t>
  </si>
  <si>
    <t>94941</t>
  </si>
  <si>
    <t>94942</t>
  </si>
  <si>
    <t>94943</t>
  </si>
  <si>
    <t>94944</t>
  </si>
  <si>
    <t>94945</t>
  </si>
  <si>
    <t>94946</t>
  </si>
  <si>
    <t>94947</t>
  </si>
  <si>
    <t>94948</t>
  </si>
  <si>
    <t>94949</t>
  </si>
  <si>
    <t>94950</t>
  </si>
  <si>
    <t>94951</t>
  </si>
  <si>
    <t>94952</t>
  </si>
  <si>
    <t>94953</t>
  </si>
  <si>
    <t>94954</t>
  </si>
  <si>
    <t>94955</t>
  </si>
  <si>
    <t>94956</t>
  </si>
  <si>
    <t>94957</t>
  </si>
  <si>
    <t>94958</t>
  </si>
  <si>
    <t>94959</t>
  </si>
  <si>
    <t>94960</t>
  </si>
  <si>
    <t>94961</t>
  </si>
  <si>
    <t>9537</t>
  </si>
  <si>
    <t>22,78</t>
  </si>
  <si>
    <t>12,73</t>
  </si>
  <si>
    <t>84117</t>
  </si>
  <si>
    <t>84120</t>
  </si>
  <si>
    <t>84123</t>
  </si>
  <si>
    <t>84125</t>
  </si>
  <si>
    <t>41,09</t>
  </si>
  <si>
    <t>78,07</t>
  </si>
  <si>
    <t>84127</t>
  </si>
  <si>
    <t>272,41</t>
  </si>
  <si>
    <t>40841</t>
  </si>
  <si>
    <t>6391</t>
  </si>
  <si>
    <t>126,71</t>
  </si>
  <si>
    <t>84132</t>
  </si>
  <si>
    <t>200,25</t>
  </si>
  <si>
    <t>84133</t>
  </si>
  <si>
    <t>282,81</t>
  </si>
  <si>
    <t>71516</t>
  </si>
  <si>
    <t>73361</t>
  </si>
  <si>
    <t>316,46</t>
  </si>
  <si>
    <t>73714</t>
  </si>
  <si>
    <t>1.299,42</t>
  </si>
  <si>
    <t>86957</t>
  </si>
  <si>
    <t>28,19</t>
  </si>
  <si>
    <t>86958</t>
  </si>
  <si>
    <t>97010</t>
  </si>
  <si>
    <t>97011</t>
  </si>
  <si>
    <t>97012</t>
  </si>
  <si>
    <t>97013</t>
  </si>
  <si>
    <t>97014</t>
  </si>
  <si>
    <t>97015</t>
  </si>
  <si>
    <t>28,74</t>
  </si>
  <si>
    <t>97016</t>
  </si>
  <si>
    <t>97017</t>
  </si>
  <si>
    <t>97018</t>
  </si>
  <si>
    <t>17,58</t>
  </si>
  <si>
    <t>97031</t>
  </si>
  <si>
    <t>53,37</t>
  </si>
  <si>
    <t>97032</t>
  </si>
  <si>
    <t>97039</t>
  </si>
  <si>
    <t>97040</t>
  </si>
  <si>
    <t>97041</t>
  </si>
  <si>
    <t>155,58</t>
  </si>
  <si>
    <t>97062</t>
  </si>
  <si>
    <t>97063</t>
  </si>
  <si>
    <t>97064</t>
  </si>
  <si>
    <t>97065</t>
  </si>
  <si>
    <t>97066</t>
  </si>
  <si>
    <t>157,25</t>
  </si>
  <si>
    <t>97067</t>
  </si>
  <si>
    <t>401,74</t>
  </si>
  <si>
    <t>89,01</t>
  </si>
  <si>
    <t>73672</t>
  </si>
  <si>
    <t>85331</t>
  </si>
  <si>
    <t>85422</t>
  </si>
  <si>
    <t>61,77</t>
  </si>
  <si>
    <t>84126</t>
  </si>
  <si>
    <t>85421</t>
  </si>
  <si>
    <t>97621</t>
  </si>
  <si>
    <t>97622</t>
  </si>
  <si>
    <t>39,34</t>
  </si>
  <si>
    <t>97623</t>
  </si>
  <si>
    <t>120,52</t>
  </si>
  <si>
    <t>97624</t>
  </si>
  <si>
    <t>97625</t>
  </si>
  <si>
    <t>38,32</t>
  </si>
  <si>
    <t>97626</t>
  </si>
  <si>
    <t>408,34</t>
  </si>
  <si>
    <t>97627</t>
  </si>
  <si>
    <t>188,14</t>
  </si>
  <si>
    <t>97628</t>
  </si>
  <si>
    <t>194,44</t>
  </si>
  <si>
    <t>97629</t>
  </si>
  <si>
    <t>88,89</t>
  </si>
  <si>
    <t>97631</t>
  </si>
  <si>
    <t>97632</t>
  </si>
  <si>
    <t>97633</t>
  </si>
  <si>
    <t>97634</t>
  </si>
  <si>
    <t>97635</t>
  </si>
  <si>
    <t>97636</t>
  </si>
  <si>
    <t>97637</t>
  </si>
  <si>
    <t>97638</t>
  </si>
  <si>
    <t>97639</t>
  </si>
  <si>
    <t>97640</t>
  </si>
  <si>
    <t>97641</t>
  </si>
  <si>
    <t>97642</t>
  </si>
  <si>
    <t>97643</t>
  </si>
  <si>
    <t>97644</t>
  </si>
  <si>
    <t>97645</t>
  </si>
  <si>
    <t>97647</t>
  </si>
  <si>
    <t>97648</t>
  </si>
  <si>
    <t>97649</t>
  </si>
  <si>
    <t>97650</t>
  </si>
  <si>
    <t>97651</t>
  </si>
  <si>
    <t>56,37</t>
  </si>
  <si>
    <t>97652</t>
  </si>
  <si>
    <t>127,81</t>
  </si>
  <si>
    <t>97653</t>
  </si>
  <si>
    <t>86,34</t>
  </si>
  <si>
    <t>97654</t>
  </si>
  <si>
    <t>105,91</t>
  </si>
  <si>
    <t>97655</t>
  </si>
  <si>
    <t>97656</t>
  </si>
  <si>
    <t>143,45</t>
  </si>
  <si>
    <t>97657</t>
  </si>
  <si>
    <t>284,34</t>
  </si>
  <si>
    <t>97658</t>
  </si>
  <si>
    <t>121,12</t>
  </si>
  <si>
    <t>97659</t>
  </si>
  <si>
    <t>161,87</t>
  </si>
  <si>
    <t>97660</t>
  </si>
  <si>
    <t>97661</t>
  </si>
  <si>
    <t>97662</t>
  </si>
  <si>
    <t>97663</t>
  </si>
  <si>
    <t>97664</t>
  </si>
  <si>
    <t>97665</t>
  </si>
  <si>
    <t>97666</t>
  </si>
  <si>
    <t>85423</t>
  </si>
  <si>
    <t>85424</t>
  </si>
  <si>
    <t>20,96</t>
  </si>
  <si>
    <t>72742</t>
  </si>
  <si>
    <t>472,96</t>
  </si>
  <si>
    <t>72743</t>
  </si>
  <si>
    <t>236,48</t>
  </si>
  <si>
    <t>16,17</t>
  </si>
  <si>
    <t>100,50</t>
  </si>
  <si>
    <t>130,06</t>
  </si>
  <si>
    <t>118,24</t>
  </si>
  <si>
    <t>103,45</t>
  </si>
  <si>
    <t>94,58</t>
  </si>
  <si>
    <t>112,32</t>
  </si>
  <si>
    <t>59,12</t>
  </si>
  <si>
    <t>53,20</t>
  </si>
  <si>
    <t>171,44</t>
  </si>
  <si>
    <t>224,64</t>
  </si>
  <si>
    <t>41,38</t>
  </si>
  <si>
    <t>47,28</t>
  </si>
  <si>
    <t>248,30</t>
  </si>
  <si>
    <t>65,02</t>
  </si>
  <si>
    <t>135,96</t>
  </si>
  <si>
    <t>153,70</t>
  </si>
  <si>
    <t>165,52</t>
  </si>
  <si>
    <t>106,40</t>
  </si>
  <si>
    <t>762,64</t>
  </si>
  <si>
    <t>159,62</t>
  </si>
  <si>
    <t>88,68</t>
  </si>
  <si>
    <t>70,94</t>
  </si>
  <si>
    <t>206,92</t>
  </si>
  <si>
    <t>29,56</t>
  </si>
  <si>
    <t>95967</t>
  </si>
  <si>
    <t>138,45</t>
  </si>
  <si>
    <t>72733</t>
  </si>
  <si>
    <t>686,46</t>
  </si>
  <si>
    <t>72871</t>
  </si>
  <si>
    <t>311,34</t>
  </si>
  <si>
    <t>72872</t>
  </si>
  <si>
    <t>498,90</t>
  </si>
  <si>
    <t>73610</t>
  </si>
  <si>
    <t>73679</t>
  </si>
  <si>
    <t>73686</t>
  </si>
  <si>
    <t>85323</t>
  </si>
  <si>
    <t>78472</t>
  </si>
  <si>
    <t>93588</t>
  </si>
  <si>
    <t>93589</t>
  </si>
  <si>
    <t>93590</t>
  </si>
  <si>
    <t>93591</t>
  </si>
  <si>
    <t>93592</t>
  </si>
  <si>
    <t>93593</t>
  </si>
  <si>
    <t>93594</t>
  </si>
  <si>
    <t>93595</t>
  </si>
  <si>
    <t>93596</t>
  </si>
  <si>
    <t>93597</t>
  </si>
  <si>
    <t>93598</t>
  </si>
  <si>
    <t>93599</t>
  </si>
  <si>
    <t>95425</t>
  </si>
  <si>
    <t>95426</t>
  </si>
  <si>
    <t>95427</t>
  </si>
  <si>
    <t>95428</t>
  </si>
  <si>
    <t>95429</t>
  </si>
  <si>
    <t>95430</t>
  </si>
  <si>
    <t>95875</t>
  </si>
  <si>
    <t>95876</t>
  </si>
  <si>
    <t>95877</t>
  </si>
  <si>
    <t>95878</t>
  </si>
  <si>
    <t>95879</t>
  </si>
  <si>
    <t>95880</t>
  </si>
  <si>
    <t>93176</t>
  </si>
  <si>
    <t>93177</t>
  </si>
  <si>
    <t>93178</t>
  </si>
  <si>
    <t>93179</t>
  </si>
  <si>
    <t>181,65</t>
  </si>
  <si>
    <t>42,01</t>
  </si>
  <si>
    <t>23,55</t>
  </si>
  <si>
    <t>35,01</t>
  </si>
  <si>
    <t>48,66</t>
  </si>
  <si>
    <t>85171</t>
  </si>
  <si>
    <t>185,71</t>
  </si>
  <si>
    <t>104,49</t>
  </si>
  <si>
    <t>85172</t>
  </si>
  <si>
    <t>97,79</t>
  </si>
  <si>
    <t>124,81</t>
  </si>
  <si>
    <t>103,59</t>
  </si>
  <si>
    <t>85178</t>
  </si>
  <si>
    <t>85179</t>
  </si>
  <si>
    <t>85180</t>
  </si>
  <si>
    <t>85182</t>
  </si>
  <si>
    <t>85183</t>
  </si>
  <si>
    <t>85184</t>
  </si>
  <si>
    <t>85185</t>
  </si>
  <si>
    <t>85186</t>
  </si>
  <si>
    <t>88,64</t>
  </si>
  <si>
    <t>88236</t>
  </si>
  <si>
    <t>88237</t>
  </si>
  <si>
    <t>88238</t>
  </si>
  <si>
    <t>16,90</t>
  </si>
  <si>
    <t>88239</t>
  </si>
  <si>
    <t>88240</t>
  </si>
  <si>
    <t>12,08</t>
  </si>
  <si>
    <t>88241</t>
  </si>
  <si>
    <t>88242</t>
  </si>
  <si>
    <t>88243</t>
  </si>
  <si>
    <t>88245</t>
  </si>
  <si>
    <t>88246</t>
  </si>
  <si>
    <t>88247</t>
  </si>
  <si>
    <t>88248</t>
  </si>
  <si>
    <t>16,44</t>
  </si>
  <si>
    <t>88249</t>
  </si>
  <si>
    <t>15,83</t>
  </si>
  <si>
    <t>88250</t>
  </si>
  <si>
    <t>88251</t>
  </si>
  <si>
    <t>88252</t>
  </si>
  <si>
    <t>88253</t>
  </si>
  <si>
    <t>88255</t>
  </si>
  <si>
    <t>88256</t>
  </si>
  <si>
    <t>88257</t>
  </si>
  <si>
    <t>88258</t>
  </si>
  <si>
    <t>27,01</t>
  </si>
  <si>
    <t>88259</t>
  </si>
  <si>
    <t>88260</t>
  </si>
  <si>
    <t>88261</t>
  </si>
  <si>
    <t>88262</t>
  </si>
  <si>
    <t>88263</t>
  </si>
  <si>
    <t>88264</t>
  </si>
  <si>
    <t>88265</t>
  </si>
  <si>
    <t>88266</t>
  </si>
  <si>
    <t>88267</t>
  </si>
  <si>
    <t>88268</t>
  </si>
  <si>
    <t>19,07</t>
  </si>
  <si>
    <t>88269</t>
  </si>
  <si>
    <t>88270</t>
  </si>
  <si>
    <t>88272</t>
  </si>
  <si>
    <t>88273</t>
  </si>
  <si>
    <t>88274</t>
  </si>
  <si>
    <t>88275</t>
  </si>
  <si>
    <t>88277</t>
  </si>
  <si>
    <t>88278</t>
  </si>
  <si>
    <t>88279</t>
  </si>
  <si>
    <t>88281</t>
  </si>
  <si>
    <t>88282</t>
  </si>
  <si>
    <t>88283</t>
  </si>
  <si>
    <t>88284</t>
  </si>
  <si>
    <t>88285</t>
  </si>
  <si>
    <t>88286</t>
  </si>
  <si>
    <t>88288</t>
  </si>
  <si>
    <t>88290</t>
  </si>
  <si>
    <t>88291</t>
  </si>
  <si>
    <t>88292</t>
  </si>
  <si>
    <t>88293</t>
  </si>
  <si>
    <t>88294</t>
  </si>
  <si>
    <t>88295</t>
  </si>
  <si>
    <t>88296</t>
  </si>
  <si>
    <t>28,48</t>
  </si>
  <si>
    <t>88297</t>
  </si>
  <si>
    <t>21,69</t>
  </si>
  <si>
    <t>88298</t>
  </si>
  <si>
    <t>88299</t>
  </si>
  <si>
    <t>88300</t>
  </si>
  <si>
    <t>88301</t>
  </si>
  <si>
    <t>88302</t>
  </si>
  <si>
    <t>88303</t>
  </si>
  <si>
    <t>21,03</t>
  </si>
  <si>
    <t>88304</t>
  </si>
  <si>
    <t>88306</t>
  </si>
  <si>
    <t>88307</t>
  </si>
  <si>
    <t>88308</t>
  </si>
  <si>
    <t>88309</t>
  </si>
  <si>
    <t>88310</t>
  </si>
  <si>
    <t>88311</t>
  </si>
  <si>
    <t>88312</t>
  </si>
  <si>
    <t>24,21</t>
  </si>
  <si>
    <t>88313</t>
  </si>
  <si>
    <t>88314</t>
  </si>
  <si>
    <t>88315</t>
  </si>
  <si>
    <t>88316</t>
  </si>
  <si>
    <t>88317</t>
  </si>
  <si>
    <t>88318</t>
  </si>
  <si>
    <t>88320</t>
  </si>
  <si>
    <t>88321</t>
  </si>
  <si>
    <t>88322</t>
  </si>
  <si>
    <t>88323</t>
  </si>
  <si>
    <t>88324</t>
  </si>
  <si>
    <t>88325</t>
  </si>
  <si>
    <t>88326</t>
  </si>
  <si>
    <t>88377</t>
  </si>
  <si>
    <t>88441</t>
  </si>
  <si>
    <t>88597</t>
  </si>
  <si>
    <t>24,77</t>
  </si>
  <si>
    <t>90766</t>
  </si>
  <si>
    <t>90767</t>
  </si>
  <si>
    <t>90768</t>
  </si>
  <si>
    <t>75,86</t>
  </si>
  <si>
    <t>90769</t>
  </si>
  <si>
    <t>86,99</t>
  </si>
  <si>
    <t>90770</t>
  </si>
  <si>
    <t>102,98</t>
  </si>
  <si>
    <t>90771</t>
  </si>
  <si>
    <t>90772</t>
  </si>
  <si>
    <t>90773</t>
  </si>
  <si>
    <t>90775</t>
  </si>
  <si>
    <t>90776</t>
  </si>
  <si>
    <t>90777</t>
  </si>
  <si>
    <t>90778</t>
  </si>
  <si>
    <t>101,47</t>
  </si>
  <si>
    <t>90779</t>
  </si>
  <si>
    <t>90780</t>
  </si>
  <si>
    <t>90781</t>
  </si>
  <si>
    <t>91677</t>
  </si>
  <si>
    <t>94,49</t>
  </si>
  <si>
    <t>91678</t>
  </si>
  <si>
    <t>79,70</t>
  </si>
  <si>
    <t>93556</t>
  </si>
  <si>
    <t>93557</t>
  </si>
  <si>
    <t>93558</t>
  </si>
  <si>
    <t>3.710,21</t>
  </si>
  <si>
    <t>93559</t>
  </si>
  <si>
    <t>4.385,84</t>
  </si>
  <si>
    <t>93560</t>
  </si>
  <si>
    <t>3.716,40</t>
  </si>
  <si>
    <t>93561</t>
  </si>
  <si>
    <t>6.156,96</t>
  </si>
  <si>
    <t>93562</t>
  </si>
  <si>
    <t>3.678,07</t>
  </si>
  <si>
    <t>93563</t>
  </si>
  <si>
    <t>3.704,49</t>
  </si>
  <si>
    <t>93564</t>
  </si>
  <si>
    <t>3.563,24</t>
  </si>
  <si>
    <t>93565</t>
  </si>
  <si>
    <t>14.116,58</t>
  </si>
  <si>
    <t>93566</t>
  </si>
  <si>
    <t>3.098,01</t>
  </si>
  <si>
    <t>93567</t>
  </si>
  <si>
    <t>17.757,98</t>
  </si>
  <si>
    <t>93568</t>
  </si>
  <si>
    <t>23.301,81</t>
  </si>
  <si>
    <t>93569</t>
  </si>
  <si>
    <t>13.294,03</t>
  </si>
  <si>
    <t>93570</t>
  </si>
  <si>
    <t>15.243,19</t>
  </si>
  <si>
    <t>93571</t>
  </si>
  <si>
    <t>18.044,24</t>
  </si>
  <si>
    <t>93572</t>
  </si>
  <si>
    <t>6.509,86</t>
  </si>
  <si>
    <t>94295</t>
  </si>
  <si>
    <t>9.883,11</t>
  </si>
  <si>
    <t>94296</t>
  </si>
  <si>
    <t>4.104,52</t>
  </si>
  <si>
    <t>95308</t>
  </si>
  <si>
    <t>95309</t>
  </si>
  <si>
    <t>95310</t>
  </si>
  <si>
    <t>95311</t>
  </si>
  <si>
    <t>95312</t>
  </si>
  <si>
    <t>95313</t>
  </si>
  <si>
    <t>95314</t>
  </si>
  <si>
    <t>95315</t>
  </si>
  <si>
    <t>95316</t>
  </si>
  <si>
    <t>95317</t>
  </si>
  <si>
    <t>95318</t>
  </si>
  <si>
    <t>95319</t>
  </si>
  <si>
    <t>95320</t>
  </si>
  <si>
    <t>95321</t>
  </si>
  <si>
    <t>95322</t>
  </si>
  <si>
    <t>95323</t>
  </si>
  <si>
    <t>95324</t>
  </si>
  <si>
    <t>95325</t>
  </si>
  <si>
    <t>95326</t>
  </si>
  <si>
    <t>95327</t>
  </si>
  <si>
    <t>95328</t>
  </si>
  <si>
    <t>95329</t>
  </si>
  <si>
    <t>95330</t>
  </si>
  <si>
    <t>95331</t>
  </si>
  <si>
    <t>95332</t>
  </si>
  <si>
    <t>95333</t>
  </si>
  <si>
    <t>95334</t>
  </si>
  <si>
    <t>95335</t>
  </si>
  <si>
    <t>95336</t>
  </si>
  <si>
    <t>95337</t>
  </si>
  <si>
    <t>95338</t>
  </si>
  <si>
    <t>95339</t>
  </si>
  <si>
    <t>95340</t>
  </si>
  <si>
    <t>95341</t>
  </si>
  <si>
    <t>95342</t>
  </si>
  <si>
    <t>95343</t>
  </si>
  <si>
    <t>95344</t>
  </si>
  <si>
    <t>95345</t>
  </si>
  <si>
    <t>95346</t>
  </si>
  <si>
    <t>95347</t>
  </si>
  <si>
    <t>95348</t>
  </si>
  <si>
    <t>95349</t>
  </si>
  <si>
    <t>95350</t>
  </si>
  <si>
    <t>95351</t>
  </si>
  <si>
    <t>95352</t>
  </si>
  <si>
    <t>95353</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</si>
  <si>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</si>
  <si>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</si>
  <si>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</si>
  <si>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</si>
  <si>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</si>
  <si>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</si>
  <si>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</si>
  <si>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</si>
  <si>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</si>
  <si>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</si>
  <si>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</si>
  <si>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</si>
  <si>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</si>
  <si>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</si>
  <si>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</si>
  <si>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</si>
  <si>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</si>
  <si>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</si>
  <si>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</si>
  <si>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</si>
  <si>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</si>
  <si>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</si>
  <si>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</si>
  <si>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</si>
  <si>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</si>
  <si>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</si>
  <si>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</si>
  <si>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95381</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</si>
  <si>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</si>
  <si>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</si>
  <si>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</si>
  <si>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</si>
  <si>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</si>
  <si>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</si>
  <si>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</si>
  <si>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</si>
  <si>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</si>
  <si>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</si>
  <si>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</si>
  <si>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</si>
  <si>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</si>
  <si>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</si>
  <si>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</si>
  <si>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</si>
  <si>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</si>
  <si>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</si>
  <si>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</si>
  <si>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</si>
  <si>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</si>
  <si>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</si>
  <si>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</si>
  <si>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95405</t>
  </si>
  <si>
    <t>95406</t>
  </si>
  <si>
    <t>95407</t>
  </si>
  <si>
    <t>95408</t>
  </si>
  <si>
    <t>95409</t>
  </si>
  <si>
    <t>95410</t>
  </si>
  <si>
    <t>95411</t>
  </si>
  <si>
    <t>17,39</t>
  </si>
  <si>
    <t>95412</t>
  </si>
  <si>
    <t>95413</t>
  </si>
  <si>
    <t>95414</t>
  </si>
  <si>
    <t>37,65</t>
  </si>
  <si>
    <t>95415</t>
  </si>
  <si>
    <t>95416</t>
  </si>
  <si>
    <t>95417</t>
  </si>
  <si>
    <t>159,40</t>
  </si>
  <si>
    <t>95418</t>
  </si>
  <si>
    <t>209,39</t>
  </si>
  <si>
    <t>95419</t>
  </si>
  <si>
    <t>67,04</t>
  </si>
  <si>
    <t>95420</t>
  </si>
  <si>
    <t>76,93</t>
  </si>
  <si>
    <t>95421</t>
  </si>
  <si>
    <t>91,14</t>
  </si>
  <si>
    <t>95422</t>
  </si>
  <si>
    <t>95423</t>
  </si>
  <si>
    <t>125,78</t>
  </si>
  <si>
    <t>95424</t>
  </si>
  <si>
    <t>2.153,41</t>
  </si>
  <si>
    <t>2.155,65</t>
  </si>
  <si>
    <t>1.317,74</t>
  </si>
  <si>
    <t>1.944,00</t>
  </si>
  <si>
    <t>2.158,41</t>
  </si>
  <si>
    <t>2.036,93</t>
  </si>
  <si>
    <t>3.065,97</t>
  </si>
  <si>
    <t>2.896,57</t>
  </si>
  <si>
    <t>2.866,19</t>
  </si>
  <si>
    <t>13.145,29</t>
  </si>
  <si>
    <t>85,99</t>
  </si>
  <si>
    <t>15.084,56</t>
  </si>
  <si>
    <t>17.871,40</t>
  </si>
  <si>
    <t>3.651,53</t>
  </si>
  <si>
    <t>2.303,51</t>
  </si>
  <si>
    <t>1.958,09</t>
  </si>
  <si>
    <t>2.061,03</t>
  </si>
  <si>
    <t>14,06</t>
  </si>
  <si>
    <t>2.469,86</t>
  </si>
  <si>
    <t>1.974,77</t>
  </si>
  <si>
    <t>2.059,07</t>
  </si>
  <si>
    <t>2.086,56</t>
  </si>
  <si>
    <t>1.843,32</t>
  </si>
  <si>
    <t>2.597,94</t>
  </si>
  <si>
    <t>25,58</t>
  </si>
  <si>
    <t>4.491,32</t>
  </si>
  <si>
    <t>2.606,20</t>
  </si>
  <si>
    <t>3.414,24</t>
  </si>
  <si>
    <t>2.685,26</t>
  </si>
  <si>
    <t>2.639,57</t>
  </si>
  <si>
    <t>1.762,55</t>
  </si>
  <si>
    <t>2.824,22</t>
  </si>
  <si>
    <t>2.201,56</t>
  </si>
  <si>
    <t>29.962,53</t>
  </si>
  <si>
    <t>170,80</t>
  </si>
  <si>
    <t>3.086,34</t>
  </si>
  <si>
    <t>21,40</t>
  </si>
  <si>
    <t>3.753,71</t>
  </si>
  <si>
    <t>31,97</t>
  </si>
  <si>
    <t>5.611,04</t>
  </si>
  <si>
    <t>3.048,13</t>
  </si>
  <si>
    <t>3.008,34</t>
  </si>
  <si>
    <t>3.875,80</t>
  </si>
  <si>
    <t>4.615,10</t>
  </si>
  <si>
    <t>2.743,24</t>
  </si>
  <si>
    <t>5.805,38</t>
  </si>
  <si>
    <t>13.908,32</t>
  </si>
  <si>
    <t>99,86</t>
  </si>
  <si>
    <t>17.516,88</t>
  </si>
  <si>
    <t>23.010,72</t>
  </si>
  <si>
    <t>100,18</t>
  </si>
  <si>
    <t>17.575,57</t>
  </si>
  <si>
    <t>91,55</t>
  </si>
  <si>
    <t>16.061,25</t>
  </si>
  <si>
    <t>13.905,97</t>
  </si>
  <si>
    <t>2.528,54</t>
  </si>
  <si>
    <t>3.014,18</t>
  </si>
  <si>
    <t>2.172,32</t>
  </si>
  <si>
    <t>3.993,78</t>
  </si>
  <si>
    <t>3.880,50</t>
  </si>
  <si>
    <t>2.575,32</t>
  </si>
  <si>
    <t>2.699,77</t>
  </si>
  <si>
    <t>2.908,24</t>
  </si>
  <si>
    <t>9.675,63</t>
  </si>
  <si>
    <t>2.620,99</t>
  </si>
  <si>
    <t>2.079,28</t>
  </si>
  <si>
    <t>4.104,21</t>
  </si>
  <si>
    <t>3.080,17</t>
  </si>
  <si>
    <t>3.078,09</t>
  </si>
  <si>
    <t>3.079,88</t>
  </si>
  <si>
    <t>2.844,27</t>
  </si>
  <si>
    <t>3.371,49</t>
  </si>
  <si>
    <t>2.808,08</t>
  </si>
  <si>
    <t>2.475,26</t>
  </si>
  <si>
    <t>3.255,42</t>
  </si>
  <si>
    <t>2.113,09</t>
  </si>
  <si>
    <t>3.375,33</t>
  </si>
  <si>
    <t>3.634,60</t>
  </si>
  <si>
    <t>1.951,54</t>
  </si>
  <si>
    <t>4.211,61</t>
  </si>
  <si>
    <t>2.094,31</t>
  </si>
  <si>
    <t>3.047,72</t>
  </si>
  <si>
    <t>1.962,11</t>
  </si>
  <si>
    <t>4.772,19</t>
  </si>
  <si>
    <t>3.415,17</t>
  </si>
  <si>
    <t>2.942,31</t>
  </si>
  <si>
    <t>3.215,87</t>
  </si>
  <si>
    <t>3.078,11</t>
  </si>
  <si>
    <t>3.459,91</t>
  </si>
  <si>
    <t>3.029,54</t>
  </si>
  <si>
    <t>3.413,16</t>
  </si>
  <si>
    <t>2.591,16</t>
  </si>
  <si>
    <t>1.404,45</t>
  </si>
  <si>
    <t>2.708,26</t>
  </si>
  <si>
    <t>1.786,56</t>
  </si>
  <si>
    <t>2.432,03</t>
  </si>
  <si>
    <t>2.656,11</t>
  </si>
  <si>
    <t>2.353,08</t>
  </si>
  <si>
    <t>3.996,42</t>
  </si>
  <si>
    <t>4.800,74</t>
  </si>
  <si>
    <t>2.478,17</t>
  </si>
  <si>
    <t>3.457,87</t>
  </si>
  <si>
    <t>2.557,72</t>
  </si>
  <si>
    <t>2.248,15</t>
  </si>
  <si>
    <t>FATOR DE REAJUSTAMENTO</t>
  </si>
  <si>
    <t>ÍNDICES DE REAJUSTAMENTO</t>
  </si>
  <si>
    <t>jan/2017 &gt; dez/2017</t>
  </si>
  <si>
    <t>nov/2017 &gt; dez/2017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</si>
</sst>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4" formatCode="_-&quot;R$&quot;\ * #,##0.00_-;\-&quot;R$&quot;\ * #,##0.00_-;_-&quot;R$&quot;\ * &quot;-&quot;??_-;_-@_-"/>
    <numFmt numFmtId="43" formatCode="_-* #,##0.00_-;\-* #,##0.00_-;_-* &quot;-&quot;??_-;_-@_-"/>
    <numFmt numFmtId="164" formatCode="_(* #,##0.00_);_(* \(#,##0.00\);_(* &quot;-&quot;??_);_(@_)"/>
    <numFmt numFmtId="165" formatCode="[$-416]mmmm\-yy;@"/>
    <numFmt numFmtId="166" formatCode="_(* #,##0.00_);_(* \(#,##0.00\);_(* \-??_);_(@_)"/>
    <numFmt numFmtId="167" formatCode="_-&quot;€ &quot;* #,##0.00_-;&quot;-€ &quot;* #,##0.00_-;_-&quot;€ &quot;* \-??_-;_-@_-"/>
    <numFmt numFmtId="168" formatCode="_(&quot;R$ &quot;* #,##0.00_);_(&quot;R$ &quot;* \(#,##0.00\);_(&quot;R$ &quot;* &quot;-&quot;??_);_(@_)"/>
    <numFmt numFmtId="169" formatCode="&quot;R$&quot;\ #,##0.00"/>
    <numFmt numFmtId="170" formatCode="#,##0.00_ ;\-#,##0.00\ "/>
    <numFmt numFmtId="171" formatCode="###0;###0"/>
    <numFmt numFmtId="172" formatCode="#,##0.000"/>
    <numFmt numFmtId="173" formatCode="###0.00;###0.00"/>
    <numFmt numFmtId="174" formatCode="&quot;BDI = &quot;00.00&quot;%&quot;"/>
    <numFmt numFmtId="175" formatCode="00"/>
    <numFmt numFmtId="176" formatCode="#,##0.00000000"/>
    <numFmt numFmtId="177" formatCode="0.000"/>
    <numFmt numFmtId="178" formatCode="&quot;x&quot;0"/>
    <numFmt numFmtId="179" formatCode="_(* #,##0.0000_);_(* \(#,##0.0000\);_(* &quot;-&quot;??_);_(@_)"/>
    <numFmt numFmtId="180" formatCode="&quot;BDI (%) = &quot;0.00"/>
    <numFmt numFmtId="181" formatCode="0.0000%"/>
    <numFmt numFmtId="182" formatCode="&quot;LSI = &quot;00.00&quot;%&quot;"/>
    <numFmt numFmtId="183" formatCode="#,##0.0000"/>
    <numFmt numFmtId="184" formatCode="&quot;100849&quot;"/>
    <numFmt numFmtId="185" formatCode="mm/yyyy"/>
    <numFmt numFmtId="186" formatCode="###0.000;###0.000"/>
    <numFmt numFmtId="187" formatCode="&quot;L.S. = &quot;00.00&quot;%&quot;"/>
  </numFmts>
  <fonts count="7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name val="Times New Roman"/>
      <family val="1"/>
    </font>
    <font>
      <sz val="11"/>
      <color indexed="8"/>
      <name val="Calibri"/>
      <family val="2"/>
    </font>
    <font>
      <sz val="11"/>
      <color indexed="9"/>
      <name val="Calibri"/>
      <family val="2"/>
    </font>
    <font>
      <sz val="8"/>
      <color indexed="8"/>
      <name val="Arial Narrow"/>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color theme="1"/>
      <name val="Arial"/>
      <family val="2"/>
    </font>
    <font>
      <b/>
      <sz val="10"/>
      <color rgb="FFFF0000"/>
      <name val="Arial"/>
      <family val="2"/>
    </font>
    <font>
      <b/>
      <sz val="10"/>
      <color indexed="8"/>
      <name val="Arial"/>
      <family val="2"/>
    </font>
    <font>
      <sz val="10"/>
      <color indexed="8"/>
      <name val="Arial"/>
      <family val="2"/>
    </font>
    <font>
      <b/>
      <i/>
      <sz val="10"/>
      <color rgb="FFFF0000"/>
      <name val="Arial"/>
      <family val="2"/>
    </font>
    <font>
      <b/>
      <sz val="9"/>
      <name val="Arial"/>
      <family val="2"/>
    </font>
    <font>
      <i/>
      <sz val="10"/>
      <name val="Arial"/>
      <family val="2"/>
    </font>
    <font>
      <sz val="10"/>
      <color rgb="FFFF0000"/>
      <name val="Arial"/>
      <family val="2"/>
    </font>
    <font>
      <b/>
      <i/>
      <sz val="10"/>
      <name val="Arial"/>
      <family val="2"/>
    </font>
    <font>
      <sz val="10"/>
      <color theme="0"/>
      <name val="Arial"/>
      <family val="2"/>
    </font>
    <font>
      <i/>
      <sz val="10"/>
      <color indexed="8"/>
      <name val="Arial"/>
      <family val="2"/>
    </font>
    <font>
      <b/>
      <i/>
      <sz val="10"/>
      <color theme="1"/>
      <name val="Arial"/>
      <family val="2"/>
    </font>
    <font>
      <i/>
      <sz val="10"/>
      <color theme="1"/>
      <name val="Arial"/>
      <family val="2"/>
    </font>
    <font>
      <b/>
      <sz val="10"/>
      <color theme="0"/>
      <name val="Arial"/>
      <family val="2"/>
    </font>
    <font>
      <sz val="10"/>
      <color rgb="FF000000"/>
      <name val="Arial"/>
      <family val="2"/>
    </font>
    <font>
      <b/>
      <sz val="11"/>
      <color rgb="FFC00000"/>
      <name val="Arial"/>
      <family val="2"/>
    </font>
    <font>
      <b/>
      <sz val="15"/>
      <color rgb="FFC00000"/>
      <name val="Arial"/>
      <family val="2"/>
    </font>
    <font>
      <u/>
      <sz val="10"/>
      <name val="Arial"/>
      <family val="2"/>
    </font>
    <font>
      <b/>
      <sz val="12"/>
      <name val="Arial"/>
      <family val="2"/>
    </font>
    <font>
      <b/>
      <sz val="10.5"/>
      <name val="Arial"/>
      <family val="2"/>
    </font>
    <font>
      <b/>
      <sz val="11"/>
      <color rgb="FF305496"/>
      <name val="Arial"/>
      <family val="2"/>
    </font>
    <font>
      <b/>
      <sz val="11"/>
      <name val="Arial"/>
      <family val="2"/>
    </font>
    <font>
      <sz val="10"/>
      <name val="Arial"/>
      <family val="2"/>
    </font>
    <font>
      <sz val="10"/>
      <name val="Arial Narrow"/>
      <family val="2"/>
    </font>
    <font>
      <i/>
      <u/>
      <sz val="10"/>
      <name val="Arial"/>
      <family val="2"/>
    </font>
    <font>
      <b/>
      <sz val="11"/>
      <color indexed="8"/>
      <name val="Arial"/>
      <family val="2"/>
    </font>
    <font>
      <b/>
      <sz val="11.5"/>
      <name val="Arial"/>
      <family val="2"/>
    </font>
    <font>
      <sz val="8"/>
      <name val="Arial"/>
      <family val="2"/>
    </font>
    <font>
      <b/>
      <u/>
      <sz val="9"/>
      <name val="Arial"/>
      <family val="2"/>
    </font>
    <font>
      <sz val="9"/>
      <name val="Arial"/>
      <family val="2"/>
    </font>
    <font>
      <b/>
      <sz val="14"/>
      <name val="Arial"/>
      <family val="2"/>
    </font>
    <font>
      <b/>
      <sz val="14"/>
      <color indexed="60"/>
      <name val="Arial"/>
      <family val="2"/>
    </font>
    <font>
      <b/>
      <sz val="10"/>
      <color theme="1"/>
      <name val="Arial"/>
      <family val="2"/>
    </font>
    <font>
      <i/>
      <u/>
      <sz val="10"/>
      <color theme="1"/>
      <name val="Arial"/>
      <family val="2"/>
    </font>
    <font>
      <b/>
      <sz val="8"/>
      <name val="Arial"/>
      <family val="2"/>
    </font>
    <font>
      <sz val="11"/>
      <color rgb="FF000000"/>
      <name val="Calibri"/>
      <family val="2"/>
    </font>
    <font>
      <sz val="11"/>
      <name val="Calibri"/>
      <family val="2"/>
    </font>
    <font>
      <u/>
      <sz val="10"/>
      <color theme="1"/>
      <name val="Arial"/>
      <family val="2"/>
    </font>
    <font>
      <b/>
      <u/>
      <sz val="10"/>
      <name val="Arial"/>
      <family val="2"/>
    </font>
    <font>
      <sz val="11"/>
      <name val="Arial"/>
      <family val="2"/>
    </font>
    <font>
      <b/>
      <sz val="11"/>
      <color indexed="8"/>
      <name val="Calibri"/>
      <family val="2"/>
      <scheme val="minor"/>
    </font>
  </fonts>
  <fills count="46">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F2F2F2"/>
        <bgColor indexed="64"/>
      </patternFill>
    </fill>
    <fill>
      <patternFill patternType="solid">
        <fgColor theme="2" tint="-9.9978637043366805E-2"/>
        <bgColor indexed="64"/>
      </patternFill>
    </fill>
    <fill>
      <patternFill patternType="solid">
        <fgColor theme="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rgb="FFB2DE82"/>
        <bgColor indexed="64"/>
      </patternFill>
    </fill>
    <fill>
      <patternFill patternType="solid">
        <fgColor rgb="FF00B05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8" tint="0.59999389629810485"/>
        <bgColor indexed="64"/>
      </patternFill>
    </fill>
    <fill>
      <patternFill patternType="solid">
        <fgColor rgb="FFCDDFEE"/>
        <bgColor indexed="64"/>
      </patternFill>
    </fill>
  </fills>
  <borders count="4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top/>
      <bottom/>
      <diagonal/>
    </border>
    <border>
      <left/>
      <right style="hair">
        <color auto="1"/>
      </right>
      <top/>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indexed="64"/>
      </left>
      <right style="thin">
        <color indexed="64"/>
      </right>
      <top style="hair">
        <color indexed="64"/>
      </top>
      <bottom style="hair">
        <color indexed="64"/>
      </bottom>
      <diagonal/>
    </border>
    <border>
      <left style="thin">
        <color rgb="FF000000"/>
      </left>
      <right style="thin">
        <color rgb="FF000000"/>
      </right>
      <top/>
      <bottom style="thin">
        <color rgb="FF000000"/>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bottom/>
      <diagonal/>
    </border>
  </borders>
  <cellStyleXfs count="109">
    <xf numFmtId="0" fontId="0" fillId="0" borderId="0"/>
    <xf numFmtId="164" fontId="8" fillId="0" borderId="0" applyFont="0" applyFill="0" applyBorder="0" applyAlignment="0" applyProtection="0"/>
    <xf numFmtId="164" fontId="10" fillId="0" borderId="0" applyFont="0" applyFill="0" applyBorder="0" applyAlignment="0" applyProtection="0"/>
    <xf numFmtId="0" fontId="10" fillId="0" borderId="0"/>
    <xf numFmtId="0" fontId="11" fillId="0" borderId="0"/>
    <xf numFmtId="164" fontId="11" fillId="0" borderId="0" applyFont="0" applyFill="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9" borderId="0" applyNumberFormat="0" applyBorder="0" applyAlignment="0" applyProtection="0"/>
    <xf numFmtId="0" fontId="12" fillId="12" borderId="0" applyNumberFormat="0" applyBorder="0" applyAlignment="0" applyProtection="0"/>
    <xf numFmtId="0" fontId="13" fillId="13"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20" borderId="0" applyNumberFormat="0" applyBorder="0" applyAlignment="0" applyProtection="0"/>
    <xf numFmtId="0" fontId="14" fillId="0" borderId="1" applyNumberFormat="0" applyFont="0" applyAlignment="0">
      <alignment horizontal="left" vertical="top" indent="1"/>
    </xf>
    <xf numFmtId="0" fontId="15" fillId="4" borderId="0" applyNumberFormat="0" applyBorder="0" applyAlignment="0" applyProtection="0"/>
    <xf numFmtId="0" fontId="16" fillId="21" borderId="15" applyNumberFormat="0" applyAlignment="0" applyProtection="0"/>
    <xf numFmtId="0" fontId="17" fillId="22" borderId="16" applyNumberFormat="0" applyAlignment="0" applyProtection="0"/>
    <xf numFmtId="166" fontId="10" fillId="0" borderId="0" applyFill="0" applyBorder="0" applyAlignment="0" applyProtection="0"/>
    <xf numFmtId="167" fontId="10" fillId="0" borderId="0" applyFill="0" applyBorder="0" applyAlignment="0" applyProtection="0"/>
    <xf numFmtId="0" fontId="18" fillId="0" borderId="0" applyNumberFormat="0" applyFill="0" applyBorder="0" applyAlignment="0" applyProtection="0"/>
    <xf numFmtId="0" fontId="19" fillId="5" borderId="0" applyNumberFormat="0" applyBorder="0" applyAlignment="0" applyProtection="0"/>
    <xf numFmtId="0" fontId="20" fillId="0" borderId="17" applyNumberFormat="0" applyFill="0" applyAlignment="0" applyProtection="0"/>
    <xf numFmtId="0" fontId="21" fillId="0" borderId="18" applyNumberFormat="0" applyFill="0" applyAlignment="0" applyProtection="0"/>
    <xf numFmtId="0" fontId="22" fillId="0" borderId="19" applyNumberFormat="0" applyFill="0" applyAlignment="0" applyProtection="0"/>
    <xf numFmtId="0" fontId="22" fillId="0" borderId="0" applyNumberFormat="0" applyFill="0" applyBorder="0" applyAlignment="0" applyProtection="0"/>
    <xf numFmtId="0" fontId="23" fillId="8" borderId="15" applyNumberFormat="0" applyAlignment="0" applyProtection="0"/>
    <xf numFmtId="0" fontId="24" fillId="0" borderId="20" applyNumberFormat="0" applyFill="0" applyAlignment="0" applyProtection="0"/>
    <xf numFmtId="168" fontId="12" fillId="0" borderId="0" applyFont="0" applyFill="0" applyBorder="0" applyAlignment="0" applyProtection="0"/>
    <xf numFmtId="0" fontId="25" fillId="23" borderId="0" applyNumberFormat="0" applyBorder="0" applyAlignment="0" applyProtection="0"/>
    <xf numFmtId="0" fontId="12" fillId="0" borderId="0"/>
    <xf numFmtId="0" fontId="10" fillId="24" borderId="21" applyNumberFormat="0" applyFont="0" applyAlignment="0" applyProtection="0"/>
    <xf numFmtId="0" fontId="26" fillId="21" borderId="22" applyNumberFormat="0" applyAlignment="0" applyProtection="0"/>
    <xf numFmtId="9" fontId="10" fillId="0" borderId="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64" fontId="1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0" fillId="0" borderId="17" applyNumberFormat="0" applyFill="0" applyAlignment="0" applyProtection="0"/>
    <xf numFmtId="0" fontId="28" fillId="0" borderId="0" applyNumberFormat="0" applyFill="0" applyBorder="0" applyAlignment="0" applyProtection="0"/>
    <xf numFmtId="164" fontId="8" fillId="0" borderId="0" applyFont="0" applyFill="0" applyBorder="0" applyAlignment="0" applyProtection="0"/>
    <xf numFmtId="0" fontId="7" fillId="0" borderId="0"/>
    <xf numFmtId="164" fontId="8" fillId="0" borderId="0" applyFont="0" applyFill="0" applyBorder="0" applyAlignment="0" applyProtection="0"/>
    <xf numFmtId="164" fontId="8" fillId="0" borderId="0" applyFont="0" applyFill="0" applyBorder="0" applyAlignment="0" applyProtection="0"/>
    <xf numFmtId="0" fontId="6"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166" fontId="8" fillId="0" borderId="0" applyFill="0" applyBorder="0" applyAlignment="0" applyProtection="0"/>
    <xf numFmtId="167" fontId="8" fillId="0" borderId="0" applyFill="0" applyBorder="0" applyAlignment="0" applyProtection="0"/>
    <xf numFmtId="0" fontId="8" fillId="24" borderId="21" applyNumberFormat="0" applyFont="0" applyAlignment="0" applyProtection="0"/>
    <xf numFmtId="9" fontId="8"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5" fillId="0" borderId="0"/>
    <xf numFmtId="0" fontId="5" fillId="0" borderId="0"/>
    <xf numFmtId="0" fontId="5" fillId="0" borderId="0"/>
    <xf numFmtId="0" fontId="4" fillId="0" borderId="0"/>
    <xf numFmtId="0" fontId="8" fillId="0" borderId="0"/>
    <xf numFmtId="0" fontId="3" fillId="0" borderId="0"/>
    <xf numFmtId="43" fontId="3" fillId="0" borderId="0" applyFont="0" applyFill="0" applyBorder="0" applyAlignment="0" applyProtection="0"/>
    <xf numFmtId="0" fontId="8"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9" fontId="8" fillId="0" borderId="0" applyFont="0" applyFill="0" applyBorder="0" applyAlignment="0" applyProtection="0"/>
    <xf numFmtId="0" fontId="3" fillId="0" borderId="0"/>
    <xf numFmtId="0" fontId="3" fillId="0" borderId="0"/>
    <xf numFmtId="9" fontId="51" fillId="0" borderId="0" applyFont="0" applyFill="0" applyBorder="0" applyAlignment="0" applyProtection="0"/>
    <xf numFmtId="0" fontId="3" fillId="0" borderId="0"/>
    <xf numFmtId="0" fontId="3" fillId="0" borderId="0"/>
    <xf numFmtId="0" fontId="2" fillId="0" borderId="0"/>
    <xf numFmtId="0" fontId="2" fillId="0" borderId="0"/>
    <xf numFmtId="0" fontId="1" fillId="0" borderId="0"/>
  </cellStyleXfs>
  <cellXfs count="772">
    <xf numFmtId="0" fontId="0" fillId="0" borderId="0" xfId="0"/>
    <xf numFmtId="4" fontId="0" fillId="0" borderId="0" xfId="0" applyNumberFormat="1" applyAlignment="1">
      <alignment horizontal="center" vertical="center"/>
    </xf>
    <xf numFmtId="4" fontId="29" fillId="0" borderId="0" xfId="0" applyNumberFormat="1" applyFont="1" applyFill="1" applyAlignment="1">
      <alignment horizontal="center" vertical="center"/>
    </xf>
    <xf numFmtId="4" fontId="9" fillId="0" borderId="0" xfId="1" applyNumberFormat="1" applyFont="1" applyFill="1" applyBorder="1" applyAlignment="1">
      <alignment horizontal="center" vertical="center"/>
    </xf>
    <xf numFmtId="4" fontId="9" fillId="0" borderId="0" xfId="0" applyNumberFormat="1" applyFont="1" applyFill="1" applyAlignment="1">
      <alignment horizontal="center" vertical="center"/>
    </xf>
    <xf numFmtId="4" fontId="0" fillId="0" borderId="0" xfId="0" applyNumberFormat="1" applyFill="1" applyAlignment="1">
      <alignment horizontal="center" vertical="center"/>
    </xf>
    <xf numFmtId="4" fontId="0" fillId="0" borderId="0" xfId="1" applyNumberFormat="1" applyFont="1" applyFill="1" applyBorder="1" applyAlignment="1">
      <alignment horizontal="center" vertical="center"/>
    </xf>
    <xf numFmtId="4" fontId="0" fillId="0" borderId="0" xfId="0" applyNumberFormat="1" applyFill="1" applyBorder="1" applyAlignment="1">
      <alignment horizontal="center" vertical="center"/>
    </xf>
    <xf numFmtId="4" fontId="0" fillId="0" borderId="0" xfId="0" applyNumberFormat="1" applyFill="1" applyAlignment="1">
      <alignment horizontal="center" vertical="center" wrapText="1"/>
    </xf>
    <xf numFmtId="4" fontId="0" fillId="0" borderId="0" xfId="1" applyNumberFormat="1" applyFont="1" applyFill="1" applyAlignment="1">
      <alignment horizontal="center" vertical="center"/>
    </xf>
    <xf numFmtId="4" fontId="9" fillId="26" borderId="23" xfId="0" applyNumberFormat="1" applyFont="1" applyFill="1" applyBorder="1" applyAlignment="1">
      <alignment horizontal="center" vertical="center"/>
    </xf>
    <xf numFmtId="4" fontId="0" fillId="0" borderId="0" xfId="0" applyNumberFormat="1" applyFill="1" applyAlignment="1">
      <alignment horizontal="center" vertical="center"/>
    </xf>
    <xf numFmtId="4" fontId="8" fillId="0" borderId="0" xfId="0" applyNumberFormat="1" applyFont="1" applyFill="1" applyBorder="1" applyAlignment="1">
      <alignment horizontal="center" vertical="center"/>
    </xf>
    <xf numFmtId="4" fontId="8" fillId="0" borderId="0" xfId="0" applyNumberFormat="1" applyFont="1" applyFill="1" applyAlignment="1">
      <alignment horizontal="center" vertical="center"/>
    </xf>
    <xf numFmtId="4" fontId="8" fillId="0" borderId="0" xfId="0" applyNumberFormat="1" applyFont="1" applyAlignment="1">
      <alignment horizontal="center" vertical="center"/>
    </xf>
    <xf numFmtId="4" fontId="8" fillId="0" borderId="0" xfId="0" applyNumberFormat="1" applyFont="1" applyBorder="1" applyAlignment="1">
      <alignment horizontal="center" vertical="center"/>
    </xf>
    <xf numFmtId="4" fontId="8" fillId="2" borderId="0" xfId="0" applyNumberFormat="1" applyFont="1" applyFill="1" applyBorder="1" applyAlignment="1">
      <alignment horizontal="center" vertical="center"/>
    </xf>
    <xf numFmtId="4" fontId="8" fillId="2" borderId="5" xfId="0" applyNumberFormat="1" applyFont="1" applyFill="1" applyBorder="1" applyAlignment="1">
      <alignment horizontal="center" vertical="center"/>
    </xf>
    <xf numFmtId="10" fontId="31" fillId="29" borderId="24" xfId="0" applyNumberFormat="1" applyFont="1" applyFill="1" applyBorder="1" applyAlignment="1">
      <alignment horizontal="right" vertical="center"/>
    </xf>
    <xf numFmtId="170" fontId="31" fillId="0" borderId="25" xfId="1" applyNumberFormat="1" applyFont="1" applyBorder="1" applyAlignment="1">
      <alignment horizontal="right" vertical="center"/>
    </xf>
    <xf numFmtId="10" fontId="39" fillId="0" borderId="23" xfId="0" applyNumberFormat="1" applyFont="1" applyFill="1" applyBorder="1" applyAlignment="1">
      <alignment horizontal="right" vertical="center"/>
    </xf>
    <xf numFmtId="4" fontId="9" fillId="26" borderId="23" xfId="1" applyNumberFormat="1" applyFont="1" applyFill="1" applyBorder="1" applyAlignment="1">
      <alignment horizontal="center" vertical="center"/>
    </xf>
    <xf numFmtId="4" fontId="41" fillId="31" borderId="23" xfId="0" applyNumberFormat="1" applyFont="1" applyFill="1" applyBorder="1" applyAlignment="1">
      <alignment horizontal="center" vertical="center"/>
    </xf>
    <xf numFmtId="4" fontId="35" fillId="31" borderId="23" xfId="0" applyNumberFormat="1" applyFont="1" applyFill="1" applyBorder="1" applyAlignment="1">
      <alignment horizontal="center" vertical="center"/>
    </xf>
    <xf numFmtId="4" fontId="8" fillId="0" borderId="0" xfId="0" applyNumberFormat="1" applyFont="1" applyFill="1" applyAlignment="1">
      <alignment horizontal="center" vertical="center" wrapText="1"/>
    </xf>
    <xf numFmtId="4" fontId="30" fillId="0" borderId="0" xfId="1" applyNumberFormat="1" applyFont="1" applyFill="1" applyBorder="1" applyAlignment="1">
      <alignment horizontal="center" vertical="center"/>
    </xf>
    <xf numFmtId="4" fontId="36" fillId="0" borderId="0" xfId="0" applyNumberFormat="1" applyFont="1" applyFill="1" applyAlignment="1">
      <alignment horizontal="center" vertical="center"/>
    </xf>
    <xf numFmtId="4" fontId="30" fillId="0" borderId="0" xfId="0" applyNumberFormat="1" applyFont="1" applyFill="1" applyAlignment="1">
      <alignment horizontal="center" vertical="center"/>
    </xf>
    <xf numFmtId="4" fontId="0" fillId="0" borderId="0" xfId="1" applyNumberFormat="1" applyFont="1" applyFill="1" applyAlignment="1">
      <alignment horizontal="right" vertical="center"/>
    </xf>
    <xf numFmtId="4" fontId="40" fillId="30" borderId="23" xfId="0" applyNumberFormat="1" applyFont="1" applyFill="1" applyBorder="1" applyAlignment="1">
      <alignment horizontal="center" vertical="center"/>
    </xf>
    <xf numFmtId="4" fontId="41" fillId="31" borderId="23" xfId="0" applyNumberFormat="1" applyFont="1" applyFill="1" applyBorder="1" applyAlignment="1">
      <alignment horizontal="center" vertical="center"/>
    </xf>
    <xf numFmtId="4" fontId="0" fillId="0" borderId="0" xfId="0" applyNumberFormat="1" applyBorder="1" applyAlignment="1">
      <alignment horizontal="center" vertical="center"/>
    </xf>
    <xf numFmtId="4" fontId="8" fillId="0" borderId="0" xfId="1" applyNumberFormat="1" applyFont="1" applyFill="1" applyAlignment="1">
      <alignment horizontal="right" vertical="center"/>
    </xf>
    <xf numFmtId="2" fontId="8" fillId="25" borderId="0" xfId="0" applyNumberFormat="1" applyFont="1" applyFill="1" applyBorder="1" applyAlignment="1">
      <alignment horizontal="center" vertical="center"/>
    </xf>
    <xf numFmtId="0" fontId="8" fillId="0" borderId="0" xfId="75" applyFont="1" applyFill="1" applyBorder="1" applyAlignment="1">
      <alignment horizontal="center" vertical="center"/>
    </xf>
    <xf numFmtId="0" fontId="8" fillId="0" borderId="0" xfId="0" applyFont="1" applyFill="1"/>
    <xf numFmtId="0" fontId="8" fillId="0" borderId="32" xfId="0" applyFont="1" applyFill="1" applyBorder="1" applyAlignment="1">
      <alignment horizontal="left" vertical="center" wrapText="1"/>
    </xf>
    <xf numFmtId="0" fontId="8" fillId="0" borderId="32" xfId="0" applyFont="1" applyFill="1" applyBorder="1" applyAlignment="1">
      <alignment horizontal="center" vertical="center" wrapText="1"/>
    </xf>
    <xf numFmtId="0" fontId="8" fillId="25" borderId="0" xfId="0" applyNumberFormat="1" applyFont="1" applyFill="1" applyBorder="1" applyAlignment="1">
      <alignment horizontal="center" vertical="center"/>
    </xf>
    <xf numFmtId="0" fontId="36" fillId="0" borderId="0" xfId="0" applyFont="1" applyFill="1"/>
    <xf numFmtId="2" fontId="8" fillId="0" borderId="0" xfId="0" applyNumberFormat="1" applyFont="1" applyFill="1" applyAlignment="1">
      <alignment horizontal="center" vertical="center"/>
    </xf>
    <xf numFmtId="4" fontId="9" fillId="25" borderId="0" xfId="0" applyNumberFormat="1" applyFont="1" applyFill="1" applyBorder="1" applyAlignment="1">
      <alignment horizontal="left" vertical="center"/>
    </xf>
    <xf numFmtId="4" fontId="30" fillId="25" borderId="0" xfId="0" applyNumberFormat="1" applyFont="1" applyFill="1" applyBorder="1" applyAlignment="1">
      <alignment horizontal="left" vertical="center"/>
    </xf>
    <xf numFmtId="4" fontId="9" fillId="25" borderId="7" xfId="0" applyNumberFormat="1" applyFont="1" applyFill="1" applyBorder="1" applyAlignment="1">
      <alignment horizontal="left" vertical="center"/>
    </xf>
    <xf numFmtId="164" fontId="34" fillId="25" borderId="7" xfId="1" applyFont="1" applyFill="1" applyBorder="1" applyAlignment="1">
      <alignment horizontal="right" vertical="center" wrapText="1"/>
    </xf>
    <xf numFmtId="10" fontId="34" fillId="25" borderId="7" xfId="1" applyNumberFormat="1" applyFont="1" applyFill="1" applyBorder="1" applyAlignment="1">
      <alignment horizontal="left" vertical="center" wrapText="1"/>
    </xf>
    <xf numFmtId="0" fontId="34" fillId="25" borderId="7" xfId="1" applyNumberFormat="1" applyFont="1" applyFill="1" applyBorder="1" applyAlignment="1">
      <alignment horizontal="right" vertical="center" wrapText="1"/>
    </xf>
    <xf numFmtId="4" fontId="43" fillId="0" borderId="32" xfId="0" applyNumberFormat="1" applyFont="1" applyFill="1" applyBorder="1" applyAlignment="1">
      <alignment horizontal="center" vertical="center" wrapText="1"/>
    </xf>
    <xf numFmtId="0" fontId="8" fillId="0" borderId="0" xfId="0" applyFont="1" applyFill="1" applyBorder="1" applyAlignment="1">
      <alignment horizontal="left" vertical="center"/>
    </xf>
    <xf numFmtId="0" fontId="8" fillId="0" borderId="0" xfId="0" applyFont="1" applyFill="1" applyBorder="1" applyAlignment="1">
      <alignment horizontal="center" vertical="center"/>
    </xf>
    <xf numFmtId="0" fontId="9" fillId="0" borderId="0" xfId="0" applyFont="1" applyFill="1" applyBorder="1" applyAlignment="1">
      <alignment horizontal="left" vertical="center"/>
    </xf>
    <xf numFmtId="0" fontId="9" fillId="0" borderId="0" xfId="0" applyFont="1" applyFill="1" applyBorder="1" applyAlignment="1">
      <alignment horizontal="center" vertical="center"/>
    </xf>
    <xf numFmtId="0" fontId="9" fillId="0" borderId="0" xfId="0" applyFont="1" applyFill="1" applyBorder="1" applyAlignment="1">
      <alignment horizontal="right" vertical="center"/>
    </xf>
    <xf numFmtId="4" fontId="0" fillId="0" borderId="5" xfId="0" applyNumberFormat="1" applyBorder="1" applyAlignment="1">
      <alignment horizontal="center" vertical="center"/>
    </xf>
    <xf numFmtId="4" fontId="9" fillId="25" borderId="5" xfId="0" applyNumberFormat="1" applyFont="1" applyFill="1" applyBorder="1" applyAlignment="1">
      <alignment horizontal="left" vertical="center"/>
    </xf>
    <xf numFmtId="4" fontId="9" fillId="25" borderId="5" xfId="0" applyNumberFormat="1" applyFont="1" applyFill="1" applyBorder="1" applyAlignment="1">
      <alignment horizontal="center" vertical="center"/>
    </xf>
    <xf numFmtId="0" fontId="44" fillId="25" borderId="0" xfId="0" applyFont="1" applyFill="1" applyBorder="1" applyAlignment="1">
      <alignment vertical="center"/>
    </xf>
    <xf numFmtId="4" fontId="9" fillId="25" borderId="4" xfId="0" applyNumberFormat="1" applyFont="1" applyFill="1" applyBorder="1" applyAlignment="1">
      <alignment vertical="center"/>
    </xf>
    <xf numFmtId="0" fontId="9" fillId="25" borderId="0" xfId="0" applyFont="1" applyFill="1" applyBorder="1" applyAlignment="1">
      <alignment vertical="center"/>
    </xf>
    <xf numFmtId="164" fontId="9" fillId="25" borderId="0" xfId="1" applyFont="1" applyFill="1" applyBorder="1" applyAlignment="1">
      <alignment horizontal="center" vertical="center"/>
    </xf>
    <xf numFmtId="164" fontId="9" fillId="25" borderId="5" xfId="1" applyFont="1" applyFill="1" applyBorder="1" applyAlignment="1">
      <alignment horizontal="center" vertical="center"/>
    </xf>
    <xf numFmtId="2" fontId="9" fillId="25" borderId="4" xfId="0" applyNumberFormat="1" applyFont="1" applyFill="1" applyBorder="1" applyAlignment="1">
      <alignment vertical="center"/>
    </xf>
    <xf numFmtId="2" fontId="9" fillId="25" borderId="0" xfId="0" applyNumberFormat="1" applyFont="1" applyFill="1" applyBorder="1" applyAlignment="1">
      <alignment vertical="center"/>
    </xf>
    <xf numFmtId="4" fontId="8" fillId="2" borderId="8" xfId="0" applyNumberFormat="1" applyFont="1" applyFill="1" applyBorder="1" applyAlignment="1">
      <alignment horizontal="center" vertical="center"/>
    </xf>
    <xf numFmtId="0" fontId="44" fillId="2" borderId="1" xfId="0" applyFont="1" applyFill="1" applyBorder="1" applyAlignment="1">
      <alignment vertical="center"/>
    </xf>
    <xf numFmtId="4" fontId="9" fillId="25" borderId="0" xfId="0" applyNumberFormat="1" applyFont="1" applyFill="1" applyBorder="1" applyAlignment="1">
      <alignment vertical="center"/>
    </xf>
    <xf numFmtId="4" fontId="9" fillId="25" borderId="6" xfId="0" applyNumberFormat="1" applyFont="1" applyFill="1" applyBorder="1" applyAlignment="1">
      <alignment vertical="center"/>
    </xf>
    <xf numFmtId="4" fontId="9" fillId="25" borderId="7" xfId="0" applyNumberFormat="1" applyFont="1" applyFill="1" applyBorder="1" applyAlignment="1">
      <alignment vertical="center"/>
    </xf>
    <xf numFmtId="171" fontId="43" fillId="0" borderId="32" xfId="0" applyNumberFormat="1" applyFont="1" applyFill="1" applyBorder="1" applyAlignment="1">
      <alignment horizontal="center" vertical="center" wrapText="1"/>
    </xf>
    <xf numFmtId="0" fontId="9" fillId="36" borderId="32" xfId="0" applyFont="1" applyFill="1" applyBorder="1" applyAlignment="1">
      <alignment horizontal="left" vertical="center" wrapText="1"/>
    </xf>
    <xf numFmtId="0" fontId="9" fillId="36" borderId="32" xfId="0" applyFont="1" applyFill="1" applyBorder="1" applyAlignment="1">
      <alignment horizontal="center" vertical="center" wrapText="1"/>
    </xf>
    <xf numFmtId="0" fontId="9" fillId="35" borderId="33" xfId="0" applyFont="1" applyFill="1" applyBorder="1" applyAlignment="1">
      <alignment vertical="center" wrapText="1"/>
    </xf>
    <xf numFmtId="0" fontId="9" fillId="35" borderId="34" xfId="0" applyFont="1" applyFill="1" applyBorder="1" applyAlignment="1">
      <alignment vertical="center"/>
    </xf>
    <xf numFmtId="0" fontId="8" fillId="0" borderId="0" xfId="0" applyFont="1" applyAlignment="1">
      <alignment horizontal="center" vertical="center"/>
    </xf>
    <xf numFmtId="174" fontId="8" fillId="0" borderId="0" xfId="0" applyNumberFormat="1" applyFont="1" applyFill="1" applyBorder="1" applyAlignment="1">
      <alignment horizontal="left" vertical="center"/>
    </xf>
    <xf numFmtId="0" fontId="9" fillId="37" borderId="32" xfId="0" applyFont="1" applyFill="1" applyBorder="1" applyAlignment="1">
      <alignment horizontal="center" vertical="center" wrapText="1"/>
    </xf>
    <xf numFmtId="4" fontId="9" fillId="0" borderId="0" xfId="0" applyNumberFormat="1" applyFont="1" applyFill="1" applyBorder="1" applyAlignment="1">
      <alignment horizontal="right" vertical="center"/>
    </xf>
    <xf numFmtId="0" fontId="8" fillId="0" borderId="0" xfId="0" applyFont="1" applyFill="1" applyBorder="1" applyAlignment="1">
      <alignment vertical="center" wrapText="1"/>
    </xf>
    <xf numFmtId="0" fontId="8" fillId="0" borderId="0" xfId="0" applyFont="1" applyAlignment="1">
      <alignment vertical="center" wrapText="1"/>
    </xf>
    <xf numFmtId="0" fontId="8" fillId="0" borderId="13" xfId="0" applyFont="1" applyFill="1" applyBorder="1" applyAlignment="1">
      <alignment horizontal="center" vertical="center"/>
    </xf>
    <xf numFmtId="49" fontId="9" fillId="0" borderId="0" xfId="0" applyNumberFormat="1" applyFont="1" applyFill="1" applyBorder="1" applyAlignment="1">
      <alignment horizontal="left" vertical="center"/>
    </xf>
    <xf numFmtId="49" fontId="8" fillId="0" borderId="13" xfId="0" applyNumberFormat="1" applyFont="1" applyFill="1" applyBorder="1" applyAlignment="1">
      <alignment horizontal="center" vertical="center"/>
    </xf>
    <xf numFmtId="49" fontId="8" fillId="0" borderId="0" xfId="0" applyNumberFormat="1" applyFont="1" applyAlignment="1">
      <alignment horizontal="center" vertical="center"/>
    </xf>
    <xf numFmtId="4" fontId="8" fillId="27" borderId="23" xfId="1" applyNumberFormat="1" applyFont="1" applyFill="1" applyBorder="1" applyAlignment="1">
      <alignment horizontal="center" vertical="center"/>
    </xf>
    <xf numFmtId="4" fontId="8" fillId="27" borderId="23" xfId="0" applyNumberFormat="1" applyFont="1" applyFill="1" applyBorder="1" applyAlignment="1">
      <alignment horizontal="center" vertical="center"/>
    </xf>
    <xf numFmtId="0" fontId="8" fillId="0" borderId="13" xfId="0" applyFont="1" applyFill="1" applyBorder="1" applyAlignment="1">
      <alignment horizontal="left" vertical="center" wrapText="1"/>
    </xf>
    <xf numFmtId="0" fontId="9" fillId="25" borderId="4" xfId="0" applyNumberFormat="1" applyFont="1" applyFill="1" applyBorder="1" applyAlignment="1">
      <alignment vertical="center"/>
    </xf>
    <xf numFmtId="0" fontId="0" fillId="0" borderId="0" xfId="0" applyNumberFormat="1" applyFill="1" applyAlignment="1">
      <alignment horizontal="center" vertical="center"/>
    </xf>
    <xf numFmtId="0" fontId="8" fillId="0" borderId="0" xfId="0" applyNumberFormat="1" applyFont="1" applyFill="1" applyAlignment="1">
      <alignment horizontal="center" vertical="center"/>
    </xf>
    <xf numFmtId="164" fontId="8" fillId="0" borderId="0" xfId="1" applyFont="1" applyFill="1" applyBorder="1"/>
    <xf numFmtId="4" fontId="8" fillId="0" borderId="23" xfId="4" applyNumberFormat="1" applyFont="1" applyFill="1" applyBorder="1" applyAlignment="1">
      <alignment horizontal="center" vertical="center"/>
    </xf>
    <xf numFmtId="2" fontId="8" fillId="25" borderId="0" xfId="0" applyNumberFormat="1" applyFont="1" applyFill="1" applyBorder="1" applyAlignment="1">
      <alignment horizontal="center" vertical="center" wrapText="1"/>
    </xf>
    <xf numFmtId="2" fontId="9" fillId="25" borderId="0" xfId="0" applyNumberFormat="1" applyFont="1" applyFill="1" applyBorder="1" applyAlignment="1">
      <alignment horizontal="center" vertical="center"/>
    </xf>
    <xf numFmtId="4" fontId="8" fillId="2" borderId="7" xfId="0" applyNumberFormat="1" applyFont="1" applyFill="1" applyBorder="1" applyAlignment="1">
      <alignment horizontal="center" vertical="center"/>
    </xf>
    <xf numFmtId="164" fontId="8" fillId="25" borderId="0" xfId="1" applyFont="1" applyFill="1" applyBorder="1" applyAlignment="1">
      <alignment horizontal="center" vertical="center"/>
    </xf>
    <xf numFmtId="171" fontId="8" fillId="0" borderId="32" xfId="0" applyNumberFormat="1" applyFont="1" applyFill="1" applyBorder="1" applyAlignment="1">
      <alignment horizontal="center" vertical="center" wrapText="1"/>
    </xf>
    <xf numFmtId="4" fontId="8" fillId="0" borderId="32" xfId="0" applyNumberFormat="1" applyFont="1" applyFill="1" applyBorder="1" applyAlignment="1">
      <alignment horizontal="center" vertical="center" wrapText="1"/>
    </xf>
    <xf numFmtId="4" fontId="9" fillId="27" borderId="23" xfId="0" applyNumberFormat="1" applyFont="1" applyFill="1" applyBorder="1" applyAlignment="1">
      <alignment horizontal="center" vertical="center"/>
    </xf>
    <xf numFmtId="0" fontId="8" fillId="0" borderId="0" xfId="0" applyFont="1" applyFill="1" applyAlignment="1">
      <alignment horizontal="center" vertical="center"/>
    </xf>
    <xf numFmtId="4" fontId="8" fillId="27" borderId="23" xfId="0" applyNumberFormat="1" applyFont="1" applyFill="1" applyBorder="1" applyAlignment="1">
      <alignment horizontal="center" vertical="center" wrapText="1"/>
    </xf>
    <xf numFmtId="4" fontId="37" fillId="31" borderId="23" xfId="4" applyNumberFormat="1" applyFont="1" applyFill="1" applyBorder="1" applyAlignment="1">
      <alignment horizontal="center" vertical="center"/>
    </xf>
    <xf numFmtId="4" fontId="35" fillId="31" borderId="23" xfId="0" applyNumberFormat="1" applyFont="1" applyFill="1" applyBorder="1" applyAlignment="1">
      <alignment horizontal="center" vertical="center"/>
    </xf>
    <xf numFmtId="0" fontId="8" fillId="0" borderId="13" xfId="0" applyNumberFormat="1" applyFont="1" applyFill="1" applyBorder="1" applyAlignment="1">
      <alignment horizontal="center" vertical="center"/>
    </xf>
    <xf numFmtId="4" fontId="8" fillId="0" borderId="13" xfId="0" applyNumberFormat="1" applyFont="1" applyFill="1" applyBorder="1" applyAlignment="1">
      <alignment horizontal="right" vertical="center"/>
    </xf>
    <xf numFmtId="4" fontId="8" fillId="0" borderId="13" xfId="1" applyNumberFormat="1" applyFont="1" applyFill="1" applyBorder="1" applyAlignment="1">
      <alignment horizontal="right" vertical="center"/>
    </xf>
    <xf numFmtId="4" fontId="8" fillId="0" borderId="23" xfId="0" applyNumberFormat="1" applyFont="1" applyFill="1" applyBorder="1" applyAlignment="1">
      <alignment horizontal="center" vertical="center"/>
    </xf>
    <xf numFmtId="49" fontId="9" fillId="0" borderId="13" xfId="0" applyNumberFormat="1" applyFont="1" applyFill="1" applyBorder="1" applyAlignment="1">
      <alignment horizontal="center" vertical="center"/>
    </xf>
    <xf numFmtId="0" fontId="9" fillId="0" borderId="13" xfId="0" applyFont="1" applyFill="1" applyBorder="1" applyAlignment="1">
      <alignment horizontal="left" vertical="center" wrapText="1"/>
    </xf>
    <xf numFmtId="4" fontId="9" fillId="0" borderId="13" xfId="1" applyNumberFormat="1" applyFont="1" applyFill="1" applyBorder="1" applyAlignment="1">
      <alignment horizontal="right" vertical="center"/>
    </xf>
    <xf numFmtId="4" fontId="9" fillId="0" borderId="13" xfId="0" applyNumberFormat="1" applyFont="1" applyFill="1" applyBorder="1" applyAlignment="1">
      <alignment horizontal="right" vertical="center"/>
    </xf>
    <xf numFmtId="0" fontId="8" fillId="0" borderId="12" xfId="0" applyNumberFormat="1" applyFont="1" applyFill="1" applyBorder="1" applyAlignment="1">
      <alignment horizontal="center" vertical="center"/>
    </xf>
    <xf numFmtId="49" fontId="9" fillId="38" borderId="13" xfId="0" applyNumberFormat="1" applyFont="1" applyFill="1" applyBorder="1" applyAlignment="1">
      <alignment horizontal="center" vertical="center"/>
    </xf>
    <xf numFmtId="0" fontId="9" fillId="38" borderId="13" xfId="0" applyFont="1" applyFill="1" applyBorder="1" applyAlignment="1">
      <alignment horizontal="center" vertical="center"/>
    </xf>
    <xf numFmtId="4" fontId="9" fillId="38" borderId="13" xfId="0" applyNumberFormat="1" applyFont="1" applyFill="1" applyBorder="1" applyAlignment="1">
      <alignment horizontal="center" vertical="center"/>
    </xf>
    <xf numFmtId="0" fontId="47" fillId="0" borderId="0" xfId="0" applyFont="1" applyAlignment="1">
      <alignment horizontal="center" vertical="center"/>
    </xf>
    <xf numFmtId="0" fontId="8" fillId="25" borderId="0" xfId="0" applyFont="1" applyFill="1" applyAlignment="1">
      <alignment horizontal="center" vertical="center"/>
    </xf>
    <xf numFmtId="49" fontId="8" fillId="34" borderId="13" xfId="0" applyNumberFormat="1" applyFont="1" applyFill="1" applyBorder="1" applyAlignment="1">
      <alignment horizontal="center" vertical="center"/>
    </xf>
    <xf numFmtId="0" fontId="8" fillId="34" borderId="13" xfId="0" applyFont="1" applyFill="1" applyBorder="1" applyAlignment="1">
      <alignment vertical="center" wrapText="1"/>
    </xf>
    <xf numFmtId="0" fontId="8" fillId="34" borderId="13" xfId="0" applyFont="1" applyFill="1" applyBorder="1" applyAlignment="1">
      <alignment horizontal="center" vertical="center"/>
    </xf>
    <xf numFmtId="4" fontId="8" fillId="34" borderId="13" xfId="0" applyNumberFormat="1" applyFont="1" applyFill="1" applyBorder="1" applyAlignment="1">
      <alignment horizontal="center" vertical="center"/>
    </xf>
    <xf numFmtId="174" fontId="8" fillId="0" borderId="0" xfId="0" applyNumberFormat="1" applyFont="1" applyFill="1" applyBorder="1" applyAlignment="1">
      <alignment horizontal="center" vertical="center"/>
    </xf>
    <xf numFmtId="0" fontId="9" fillId="0" borderId="13" xfId="0" applyFont="1" applyFill="1" applyBorder="1" applyAlignment="1">
      <alignment horizontal="center" vertical="center"/>
    </xf>
    <xf numFmtId="4" fontId="49" fillId="25" borderId="1" xfId="0" applyNumberFormat="1" applyFont="1" applyFill="1" applyBorder="1" applyAlignment="1">
      <alignment vertical="center"/>
    </xf>
    <xf numFmtId="4" fontId="44" fillId="25" borderId="30" xfId="0" applyNumberFormat="1" applyFont="1" applyFill="1" applyBorder="1" applyAlignment="1">
      <alignment vertical="center"/>
    </xf>
    <xf numFmtId="4" fontId="9" fillId="25" borderId="30" xfId="0" applyNumberFormat="1" applyFont="1" applyFill="1" applyBorder="1" applyAlignment="1">
      <alignment horizontal="left" vertical="center"/>
    </xf>
    <xf numFmtId="4" fontId="8" fillId="0" borderId="0" xfId="0" applyNumberFormat="1" applyFont="1" applyBorder="1" applyAlignment="1">
      <alignment horizontal="left" vertical="center"/>
    </xf>
    <xf numFmtId="4" fontId="0" fillId="0" borderId="0" xfId="0" applyNumberFormat="1" applyBorder="1" applyAlignment="1">
      <alignment horizontal="left" vertical="center"/>
    </xf>
    <xf numFmtId="4" fontId="8" fillId="0" borderId="4" xfId="0" applyNumberFormat="1" applyFont="1" applyBorder="1" applyAlignment="1">
      <alignment horizontal="left" vertical="center"/>
    </xf>
    <xf numFmtId="4" fontId="0" fillId="0" borderId="4" xfId="0" applyNumberFormat="1" applyBorder="1" applyAlignment="1">
      <alignment horizontal="left" vertical="center"/>
    </xf>
    <xf numFmtId="0" fontId="49" fillId="25" borderId="4" xfId="0" applyNumberFormat="1" applyFont="1" applyFill="1" applyBorder="1" applyAlignment="1">
      <alignment vertical="center"/>
    </xf>
    <xf numFmtId="164" fontId="9" fillId="39" borderId="13" xfId="1" applyFont="1" applyFill="1" applyBorder="1" applyAlignment="1">
      <alignment horizontal="center" vertical="center"/>
    </xf>
    <xf numFmtId="49" fontId="9" fillId="40" borderId="13" xfId="0" applyNumberFormat="1" applyFont="1" applyFill="1" applyBorder="1" applyAlignment="1">
      <alignment horizontal="center" vertical="center"/>
    </xf>
    <xf numFmtId="0" fontId="9" fillId="40" borderId="13" xfId="0" applyFont="1" applyFill="1" applyBorder="1" applyAlignment="1">
      <alignment horizontal="center" vertical="center"/>
    </xf>
    <xf numFmtId="0" fontId="9" fillId="40" borderId="13" xfId="0" applyFont="1" applyFill="1" applyBorder="1" applyAlignment="1">
      <alignment horizontal="left" vertical="center" wrapText="1"/>
    </xf>
    <xf numFmtId="4" fontId="9" fillId="40" borderId="13" xfId="0" applyNumberFormat="1" applyFont="1" applyFill="1" applyBorder="1" applyAlignment="1">
      <alignment horizontal="right" vertical="center"/>
    </xf>
    <xf numFmtId="4" fontId="8" fillId="40" borderId="13" xfId="1" applyNumberFormat="1" applyFont="1" applyFill="1" applyBorder="1" applyAlignment="1">
      <alignment horizontal="right" vertical="center"/>
    </xf>
    <xf numFmtId="4" fontId="9" fillId="40" borderId="13" xfId="1" applyNumberFormat="1" applyFont="1" applyFill="1" applyBorder="1" applyAlignment="1">
      <alignment horizontal="right" vertical="center"/>
    </xf>
    <xf numFmtId="4" fontId="48" fillId="39" borderId="13" xfId="1" applyNumberFormat="1" applyFont="1" applyFill="1" applyBorder="1" applyAlignment="1">
      <alignment horizontal="right" vertical="center"/>
    </xf>
    <xf numFmtId="0" fontId="49" fillId="2" borderId="1" xfId="0" applyFont="1" applyFill="1" applyBorder="1" applyAlignment="1">
      <alignment vertical="center"/>
    </xf>
    <xf numFmtId="0" fontId="8" fillId="25" borderId="30" xfId="0" applyNumberFormat="1" applyFont="1" applyFill="1" applyBorder="1" applyAlignment="1">
      <alignment horizontal="center" vertical="center"/>
    </xf>
    <xf numFmtId="2" fontId="8" fillId="25" borderId="30" xfId="0" applyNumberFormat="1" applyFont="1" applyFill="1" applyBorder="1" applyAlignment="1">
      <alignment horizontal="center" vertical="center"/>
    </xf>
    <xf numFmtId="2" fontId="9" fillId="25" borderId="30" xfId="0" applyNumberFormat="1" applyFont="1" applyFill="1" applyBorder="1" applyAlignment="1">
      <alignment horizontal="center" vertical="center"/>
    </xf>
    <xf numFmtId="4" fontId="8" fillId="25" borderId="30" xfId="0" applyNumberFormat="1" applyFont="1" applyFill="1" applyBorder="1" applyAlignment="1">
      <alignment horizontal="center" vertical="center"/>
    </xf>
    <xf numFmtId="4" fontId="8" fillId="25" borderId="0" xfId="0" applyNumberFormat="1" applyFont="1" applyFill="1" applyBorder="1" applyAlignment="1">
      <alignment horizontal="center" vertical="center"/>
    </xf>
    <xf numFmtId="3" fontId="9" fillId="40" borderId="10" xfId="4" applyNumberFormat="1" applyFont="1" applyFill="1" applyBorder="1" applyAlignment="1">
      <alignment horizontal="right" vertical="center"/>
    </xf>
    <xf numFmtId="2" fontId="9" fillId="40" borderId="10" xfId="4" applyNumberFormat="1" applyFont="1" applyFill="1" applyBorder="1" applyAlignment="1">
      <alignment vertical="center" wrapText="1"/>
    </xf>
    <xf numFmtId="0" fontId="9" fillId="40" borderId="11" xfId="4" applyNumberFormat="1" applyFont="1" applyFill="1" applyBorder="1" applyAlignment="1">
      <alignment horizontal="center" vertical="center"/>
    </xf>
    <xf numFmtId="2" fontId="9" fillId="40" borderId="11" xfId="5" applyNumberFormat="1" applyFont="1" applyFill="1" applyBorder="1" applyAlignment="1">
      <alignment horizontal="center" vertical="center"/>
    </xf>
    <xf numFmtId="2" fontId="9" fillId="40" borderId="11" xfId="4" applyNumberFormat="1" applyFont="1" applyFill="1" applyBorder="1" applyAlignment="1">
      <alignment horizontal="center" vertical="center"/>
    </xf>
    <xf numFmtId="2" fontId="8" fillId="40" borderId="11" xfId="4" applyNumberFormat="1" applyFont="1" applyFill="1" applyBorder="1" applyAlignment="1">
      <alignment horizontal="center" vertical="center"/>
    </xf>
    <xf numFmtId="2" fontId="8" fillId="40" borderId="11" xfId="1" applyNumberFormat="1" applyFont="1" applyFill="1" applyBorder="1" applyAlignment="1">
      <alignment horizontal="center" vertical="center"/>
    </xf>
    <xf numFmtId="2" fontId="9" fillId="40" borderId="11" xfId="1" applyNumberFormat="1" applyFont="1" applyFill="1" applyBorder="1" applyAlignment="1">
      <alignment horizontal="center" vertical="center" wrapText="1"/>
    </xf>
    <xf numFmtId="2" fontId="9" fillId="40" borderId="11" xfId="1" applyNumberFormat="1" applyFont="1" applyFill="1" applyBorder="1" applyAlignment="1">
      <alignment horizontal="center" vertical="center"/>
    </xf>
    <xf numFmtId="4" fontId="8" fillId="40" borderId="11" xfId="1" applyNumberFormat="1" applyFont="1" applyFill="1" applyBorder="1" applyAlignment="1">
      <alignment horizontal="center" vertical="center"/>
    </xf>
    <xf numFmtId="164" fontId="9" fillId="40" borderId="14" xfId="1" applyFont="1" applyFill="1" applyBorder="1" applyAlignment="1">
      <alignment horizontal="center" vertical="center"/>
    </xf>
    <xf numFmtId="4" fontId="9" fillId="40" borderId="14" xfId="4" applyNumberFormat="1" applyFont="1" applyFill="1" applyBorder="1" applyAlignment="1">
      <alignment horizontal="center" vertical="center"/>
    </xf>
    <xf numFmtId="3" fontId="31" fillId="39" borderId="13" xfId="1" applyNumberFormat="1" applyFont="1" applyFill="1" applyBorder="1" applyAlignment="1">
      <alignment horizontal="center" vertical="center"/>
    </xf>
    <xf numFmtId="172" fontId="0" fillId="0" borderId="0" xfId="1" applyNumberFormat="1" applyFont="1" applyFill="1" applyBorder="1" applyAlignment="1">
      <alignment horizontal="center" vertical="center"/>
    </xf>
    <xf numFmtId="49" fontId="8" fillId="0" borderId="12" xfId="0" applyNumberFormat="1" applyFont="1" applyFill="1" applyBorder="1" applyAlignment="1">
      <alignment horizontal="center" vertical="center"/>
    </xf>
    <xf numFmtId="0" fontId="8" fillId="0" borderId="12" xfId="0" applyFont="1" applyFill="1" applyBorder="1" applyAlignment="1">
      <alignment horizontal="center" vertical="center"/>
    </xf>
    <xf numFmtId="0" fontId="8" fillId="0" borderId="13" xfId="0" applyFont="1" applyFill="1" applyBorder="1" applyAlignment="1">
      <alignment horizontal="justify" vertical="center" wrapText="1"/>
    </xf>
    <xf numFmtId="0" fontId="9" fillId="0" borderId="13" xfId="0" applyNumberFormat="1" applyFont="1" applyFill="1" applyBorder="1" applyAlignment="1">
      <alignment horizontal="center" vertical="center"/>
    </xf>
    <xf numFmtId="164" fontId="8" fillId="0" borderId="12" xfId="1" applyFont="1" applyFill="1" applyBorder="1" applyAlignment="1">
      <alignment horizontal="right" vertical="center"/>
    </xf>
    <xf numFmtId="176" fontId="0" fillId="0" borderId="0" xfId="0" applyNumberFormat="1" applyFill="1" applyAlignment="1">
      <alignment horizontal="center" vertical="center"/>
    </xf>
    <xf numFmtId="4" fontId="41" fillId="31" borderId="23" xfId="0" applyNumberFormat="1" applyFont="1" applyFill="1" applyBorder="1" applyAlignment="1">
      <alignment horizontal="center" vertical="center"/>
    </xf>
    <xf numFmtId="0" fontId="49" fillId="25" borderId="1" xfId="0" applyNumberFormat="1" applyFont="1" applyFill="1" applyBorder="1" applyAlignment="1">
      <alignment vertical="center"/>
    </xf>
    <xf numFmtId="0" fontId="9" fillId="39" borderId="9" xfId="0" applyFont="1" applyFill="1" applyBorder="1" applyAlignment="1">
      <alignment horizontal="center" vertical="center"/>
    </xf>
    <xf numFmtId="10" fontId="48" fillId="39" borderId="13" xfId="103" applyNumberFormat="1" applyFont="1" applyFill="1" applyBorder="1" applyAlignment="1">
      <alignment horizontal="right" vertical="center"/>
    </xf>
    <xf numFmtId="0" fontId="34" fillId="25" borderId="5" xfId="1" applyNumberFormat="1" applyFont="1" applyFill="1" applyBorder="1" applyAlignment="1">
      <alignment horizontal="right" vertical="center"/>
    </xf>
    <xf numFmtId="0" fontId="34" fillId="25" borderId="0" xfId="1" applyNumberFormat="1" applyFont="1" applyFill="1" applyBorder="1" applyAlignment="1">
      <alignment horizontal="right" vertical="center"/>
    </xf>
    <xf numFmtId="4" fontId="9" fillId="25" borderId="3" xfId="0" applyNumberFormat="1" applyFont="1" applyFill="1" applyBorder="1" applyAlignment="1">
      <alignment horizontal="center" vertical="center"/>
    </xf>
    <xf numFmtId="4" fontId="35" fillId="31" borderId="37" xfId="0" applyNumberFormat="1" applyFont="1" applyFill="1" applyBorder="1" applyAlignment="1">
      <alignment horizontal="center" vertical="center"/>
    </xf>
    <xf numFmtId="165" fontId="34" fillId="25" borderId="8" xfId="1" applyNumberFormat="1" applyFont="1" applyFill="1" applyBorder="1" applyAlignment="1">
      <alignment horizontal="right" vertical="center"/>
    </xf>
    <xf numFmtId="0" fontId="8" fillId="0" borderId="13" xfId="0" applyFont="1" applyFill="1" applyBorder="1" applyAlignment="1">
      <alignment horizontal="center" vertical="center" wrapText="1"/>
    </xf>
    <xf numFmtId="2" fontId="8" fillId="0" borderId="13" xfId="83" applyNumberFormat="1" applyFont="1" applyFill="1" applyBorder="1" applyAlignment="1" applyProtection="1">
      <alignment horizontal="center" vertical="center" wrapText="1"/>
    </xf>
    <xf numFmtId="4" fontId="9" fillId="27" borderId="13" xfId="83" applyNumberFormat="1" applyFont="1" applyFill="1" applyBorder="1" applyAlignment="1" applyProtection="1">
      <alignment horizontal="center" vertical="center"/>
    </xf>
    <xf numFmtId="2" fontId="8" fillId="0" borderId="24" xfId="83" applyNumberFormat="1" applyFont="1" applyFill="1" applyBorder="1" applyAlignment="1" applyProtection="1">
      <alignment horizontal="center" vertical="center" wrapText="1"/>
    </xf>
    <xf numFmtId="4" fontId="9" fillId="27" borderId="24" xfId="83" applyNumberFormat="1" applyFont="1" applyFill="1" applyBorder="1" applyAlignment="1" applyProtection="1">
      <alignment horizontal="center" vertical="center"/>
    </xf>
    <xf numFmtId="2" fontId="8" fillId="0" borderId="25" xfId="83" applyNumberFormat="1" applyFont="1" applyFill="1" applyBorder="1" applyAlignment="1" applyProtection="1">
      <alignment horizontal="center" vertical="center" wrapText="1"/>
    </xf>
    <xf numFmtId="4" fontId="9" fillId="27" borderId="25" xfId="83" applyNumberFormat="1" applyFont="1" applyFill="1" applyBorder="1" applyAlignment="1" applyProtection="1">
      <alignment horizontal="center" vertical="center"/>
    </xf>
    <xf numFmtId="2" fontId="8" fillId="0" borderId="43" xfId="83" applyNumberFormat="1" applyFont="1" applyFill="1" applyBorder="1" applyAlignment="1" applyProtection="1">
      <alignment horizontal="center" vertical="center" wrapText="1"/>
    </xf>
    <xf numFmtId="4" fontId="9" fillId="27" borderId="43" xfId="83" applyNumberFormat="1" applyFont="1" applyFill="1" applyBorder="1" applyAlignment="1" applyProtection="1">
      <alignment horizontal="center" vertical="center"/>
    </xf>
    <xf numFmtId="2" fontId="35" fillId="0" borderId="0" xfId="83" applyNumberFormat="1" applyFont="1" applyFill="1" applyBorder="1" applyAlignment="1" applyProtection="1">
      <alignment horizontal="left" vertical="top"/>
    </xf>
    <xf numFmtId="2" fontId="8" fillId="0" borderId="0" xfId="83" applyNumberFormat="1" applyFont="1" applyFill="1" applyAlignment="1" applyProtection="1">
      <alignment vertical="center"/>
    </xf>
    <xf numFmtId="2" fontId="35" fillId="0" borderId="0" xfId="83" quotePrefix="1" applyNumberFormat="1" applyFont="1" applyFill="1" applyBorder="1" applyAlignment="1" applyProtection="1">
      <alignment horizontal="left" vertical="top"/>
    </xf>
    <xf numFmtId="0" fontId="52" fillId="0" borderId="0" xfId="0" applyFont="1" applyAlignment="1">
      <alignment vertical="center"/>
    </xf>
    <xf numFmtId="4" fontId="52" fillId="0" borderId="0" xfId="83" applyNumberFormat="1" applyFont="1" applyFill="1" applyAlignment="1" applyProtection="1">
      <alignment horizontal="center" vertical="center"/>
    </xf>
    <xf numFmtId="4" fontId="52" fillId="0" borderId="0" xfId="83" applyNumberFormat="1" applyFont="1" applyFill="1" applyAlignment="1" applyProtection="1">
      <alignment vertical="center"/>
    </xf>
    <xf numFmtId="2" fontId="52" fillId="0" borderId="0" xfId="83" applyNumberFormat="1" applyFont="1" applyFill="1" applyAlignment="1" applyProtection="1">
      <alignment vertical="center"/>
    </xf>
    <xf numFmtId="0" fontId="9" fillId="40" borderId="10" xfId="4" applyNumberFormat="1" applyFont="1" applyFill="1" applyBorder="1" applyAlignment="1">
      <alignment horizontal="right" vertical="center"/>
    </xf>
    <xf numFmtId="0" fontId="8" fillId="25" borderId="13" xfId="0" applyFont="1" applyFill="1" applyBorder="1" applyAlignment="1">
      <alignment horizontal="center" vertical="center"/>
    </xf>
    <xf numFmtId="3" fontId="9" fillId="25" borderId="4" xfId="4" applyNumberFormat="1" applyFont="1" applyFill="1" applyBorder="1" applyAlignment="1">
      <alignment horizontal="right" vertical="center"/>
    </xf>
    <xf numFmtId="2" fontId="9" fillId="25" borderId="4" xfId="4" applyNumberFormat="1" applyFont="1" applyFill="1" applyBorder="1" applyAlignment="1">
      <alignment vertical="center"/>
    </xf>
    <xf numFmtId="0" fontId="9" fillId="25" borderId="0" xfId="4" applyNumberFormat="1" applyFont="1" applyFill="1" applyBorder="1" applyAlignment="1">
      <alignment horizontal="center" vertical="center"/>
    </xf>
    <xf numFmtId="2" fontId="9" fillId="25" borderId="0" xfId="5" applyNumberFormat="1" applyFont="1" applyFill="1" applyBorder="1" applyAlignment="1">
      <alignment horizontal="center" vertical="center"/>
    </xf>
    <xf numFmtId="2" fontId="9" fillId="25" borderId="0" xfId="4" applyNumberFormat="1" applyFont="1" applyFill="1" applyBorder="1" applyAlignment="1">
      <alignment horizontal="center" vertical="center"/>
    </xf>
    <xf numFmtId="2" fontId="8" fillId="25" borderId="0" xfId="4" applyNumberFormat="1" applyFont="1" applyFill="1" applyBorder="1" applyAlignment="1">
      <alignment horizontal="center" vertical="center"/>
    </xf>
    <xf numFmtId="2" fontId="8" fillId="25" borderId="0" xfId="1" applyNumberFormat="1" applyFont="1" applyFill="1" applyBorder="1" applyAlignment="1">
      <alignment horizontal="center" vertical="center"/>
    </xf>
    <xf numFmtId="2" fontId="9" fillId="25" borderId="0" xfId="1" applyNumberFormat="1" applyFont="1" applyFill="1" applyBorder="1" applyAlignment="1">
      <alignment horizontal="center" vertical="center" wrapText="1"/>
    </xf>
    <xf numFmtId="2" fontId="9" fillId="25" borderId="0" xfId="1" applyNumberFormat="1" applyFont="1" applyFill="1" applyBorder="1" applyAlignment="1">
      <alignment horizontal="center" vertical="center"/>
    </xf>
    <xf numFmtId="164" fontId="42" fillId="25" borderId="5" xfId="4" applyNumberFormat="1" applyFont="1" applyFill="1" applyBorder="1" applyAlignment="1">
      <alignment horizontal="center" vertical="center"/>
    </xf>
    <xf numFmtId="4" fontId="9" fillId="25" borderId="0" xfId="4" applyNumberFormat="1" applyFont="1" applyFill="1" applyBorder="1" applyAlignment="1">
      <alignment horizontal="center" vertical="center"/>
    </xf>
    <xf numFmtId="0" fontId="8" fillId="25" borderId="0" xfId="0" applyFont="1" applyFill="1" applyAlignment="1">
      <alignment vertical="center"/>
    </xf>
    <xf numFmtId="164" fontId="9" fillId="25" borderId="10" xfId="57" applyFont="1" applyFill="1" applyBorder="1" applyAlignment="1">
      <alignment horizontal="left" vertical="center" wrapText="1"/>
    </xf>
    <xf numFmtId="1" fontId="9" fillId="25" borderId="11" xfId="4" applyNumberFormat="1" applyFont="1" applyFill="1" applyBorder="1" applyAlignment="1">
      <alignment horizontal="center" vertical="center"/>
    </xf>
    <xf numFmtId="2" fontId="9" fillId="25" borderId="11" xfId="5" applyNumberFormat="1" applyFont="1" applyFill="1" applyBorder="1" applyAlignment="1">
      <alignment horizontal="center" vertical="center"/>
    </xf>
    <xf numFmtId="2" fontId="9" fillId="25" borderId="11" xfId="4" applyNumberFormat="1" applyFont="1" applyFill="1" applyBorder="1" applyAlignment="1">
      <alignment horizontal="center" vertical="center"/>
    </xf>
    <xf numFmtId="2" fontId="9" fillId="25" borderId="11" xfId="57" applyNumberFormat="1" applyFont="1" applyFill="1" applyBorder="1" applyAlignment="1">
      <alignment horizontal="center" vertical="center"/>
    </xf>
    <xf numFmtId="164" fontId="9" fillId="25" borderId="11" xfId="57" applyFont="1" applyFill="1" applyBorder="1" applyAlignment="1">
      <alignment horizontal="center" vertical="center"/>
    </xf>
    <xf numFmtId="164" fontId="9" fillId="25" borderId="14" xfId="1" applyFont="1" applyFill="1" applyBorder="1" applyAlignment="1">
      <alignment horizontal="center" vertical="center"/>
    </xf>
    <xf numFmtId="2" fontId="9" fillId="25" borderId="14" xfId="4" applyNumberFormat="1" applyFont="1" applyFill="1" applyBorder="1" applyAlignment="1">
      <alignment horizontal="center" vertical="center"/>
    </xf>
    <xf numFmtId="164" fontId="9" fillId="25" borderId="4" xfId="57" applyFont="1" applyFill="1" applyBorder="1" applyAlignment="1">
      <alignment horizontal="left" vertical="center"/>
    </xf>
    <xf numFmtId="1" fontId="9" fillId="25" borderId="0" xfId="4" applyNumberFormat="1" applyFont="1" applyFill="1" applyBorder="1" applyAlignment="1">
      <alignment horizontal="center" vertical="center"/>
    </xf>
    <xf numFmtId="2" fontId="9" fillId="25" borderId="0" xfId="57" applyNumberFormat="1" applyFont="1" applyFill="1" applyBorder="1" applyAlignment="1">
      <alignment horizontal="center" vertical="center"/>
    </xf>
    <xf numFmtId="164" fontId="9" fillId="25" borderId="5" xfId="4" applyNumberFormat="1" applyFont="1" applyFill="1" applyBorder="1" applyAlignment="1">
      <alignment horizontal="center" vertical="center"/>
    </xf>
    <xf numFmtId="2" fontId="9" fillId="25" borderId="4" xfId="4" applyNumberFormat="1" applyFont="1" applyFill="1" applyBorder="1" applyAlignment="1">
      <alignment vertical="center" wrapText="1"/>
    </xf>
    <xf numFmtId="3" fontId="8" fillId="25" borderId="4" xfId="4" applyNumberFormat="1" applyFont="1" applyFill="1" applyBorder="1" applyAlignment="1">
      <alignment horizontal="right" vertical="center"/>
    </xf>
    <xf numFmtId="2" fontId="8" fillId="25" borderId="0" xfId="5" applyNumberFormat="1" applyFont="1" applyFill="1" applyBorder="1" applyAlignment="1">
      <alignment horizontal="center" vertical="center"/>
    </xf>
    <xf numFmtId="164" fontId="8" fillId="25" borderId="5" xfId="1" applyFont="1" applyFill="1" applyBorder="1" applyAlignment="1">
      <alignment horizontal="center" vertical="center"/>
    </xf>
    <xf numFmtId="4" fontId="8" fillId="25" borderId="0" xfId="4" applyNumberFormat="1" applyFont="1" applyFill="1" applyBorder="1" applyAlignment="1">
      <alignment horizontal="center" vertical="center"/>
    </xf>
    <xf numFmtId="2" fontId="8" fillId="25" borderId="0" xfId="1" applyNumberFormat="1" applyFont="1" applyFill="1" applyBorder="1" applyAlignment="1">
      <alignment horizontal="center" vertical="center" wrapText="1"/>
    </xf>
    <xf numFmtId="164" fontId="38" fillId="25" borderId="5" xfId="4" applyNumberFormat="1" applyFont="1" applyFill="1" applyBorder="1" applyAlignment="1">
      <alignment horizontal="center" vertical="center"/>
    </xf>
    <xf numFmtId="2" fontId="8" fillId="25" borderId="4" xfId="4" applyNumberFormat="1" applyFont="1" applyFill="1" applyBorder="1" applyAlignment="1">
      <alignment vertical="center"/>
    </xf>
    <xf numFmtId="0" fontId="8" fillId="25" borderId="0" xfId="4" applyNumberFormat="1" applyFont="1" applyFill="1" applyBorder="1" applyAlignment="1">
      <alignment vertical="center"/>
    </xf>
    <xf numFmtId="3" fontId="8" fillId="25" borderId="6" xfId="4" applyNumberFormat="1" applyFont="1" applyFill="1" applyBorder="1" applyAlignment="1">
      <alignment horizontal="right" vertical="center"/>
    </xf>
    <xf numFmtId="2" fontId="38" fillId="25" borderId="5" xfId="4" applyNumberFormat="1" applyFont="1" applyFill="1" applyBorder="1" applyAlignment="1">
      <alignment horizontal="center" vertical="center"/>
    </xf>
    <xf numFmtId="164" fontId="9" fillId="25" borderId="4" xfId="57" applyFont="1" applyFill="1" applyBorder="1" applyAlignment="1">
      <alignment horizontal="left" vertical="center" wrapText="1"/>
    </xf>
    <xf numFmtId="2" fontId="9" fillId="25" borderId="5" xfId="4" applyNumberFormat="1" applyFont="1" applyFill="1" applyBorder="1" applyAlignment="1">
      <alignment horizontal="center" vertical="center"/>
    </xf>
    <xf numFmtId="170" fontId="39" fillId="0" borderId="23" xfId="1" applyNumberFormat="1" applyFont="1" applyFill="1" applyBorder="1" applyAlignment="1">
      <alignment horizontal="right" vertical="center"/>
    </xf>
    <xf numFmtId="4" fontId="35" fillId="0" borderId="23" xfId="0" applyNumberFormat="1" applyFont="1" applyFill="1" applyBorder="1" applyAlignment="1">
      <alignment horizontal="center" vertical="center"/>
    </xf>
    <xf numFmtId="4" fontId="54" fillId="40" borderId="13" xfId="0" applyNumberFormat="1" applyFont="1" applyFill="1" applyBorder="1" applyAlignment="1">
      <alignment horizontal="center" vertical="center"/>
    </xf>
    <xf numFmtId="3" fontId="9" fillId="25" borderId="0" xfId="4" applyNumberFormat="1" applyFont="1" applyFill="1" applyBorder="1" applyAlignment="1">
      <alignment horizontal="center" vertical="center"/>
    </xf>
    <xf numFmtId="3" fontId="9" fillId="25" borderId="0" xfId="0" applyNumberFormat="1" applyFont="1" applyFill="1" applyAlignment="1">
      <alignment horizontal="center" vertical="center"/>
    </xf>
    <xf numFmtId="0" fontId="49" fillId="25" borderId="1" xfId="0" applyFont="1" applyFill="1" applyBorder="1" applyAlignment="1">
      <alignment vertical="center"/>
    </xf>
    <xf numFmtId="0" fontId="9" fillId="25" borderId="2" xfId="0" applyFont="1" applyFill="1" applyBorder="1" applyAlignment="1">
      <alignment vertical="center"/>
    </xf>
    <xf numFmtId="4" fontId="8" fillId="25" borderId="2" xfId="0" applyNumberFormat="1" applyFont="1" applyFill="1" applyBorder="1" applyAlignment="1">
      <alignment horizontal="center" vertical="center"/>
    </xf>
    <xf numFmtId="0" fontId="9" fillId="25" borderId="2" xfId="0" applyFont="1" applyFill="1" applyBorder="1" applyAlignment="1">
      <alignment horizontal="right" vertical="center"/>
    </xf>
    <xf numFmtId="0" fontId="9" fillId="25" borderId="0" xfId="0" applyFont="1" applyFill="1" applyBorder="1" applyAlignment="1">
      <alignment horizontal="right" vertical="center"/>
    </xf>
    <xf numFmtId="4" fontId="9" fillId="25" borderId="0" xfId="1" applyNumberFormat="1" applyFont="1" applyFill="1" applyBorder="1" applyAlignment="1">
      <alignment horizontal="center" vertical="center"/>
    </xf>
    <xf numFmtId="165" fontId="8" fillId="25" borderId="0" xfId="0" applyNumberFormat="1" applyFont="1" applyFill="1" applyBorder="1" applyAlignment="1">
      <alignment horizontal="center" vertical="center"/>
    </xf>
    <xf numFmtId="0" fontId="9" fillId="25" borderId="7" xfId="0" applyFont="1" applyFill="1" applyBorder="1" applyAlignment="1">
      <alignment vertical="center"/>
    </xf>
    <xf numFmtId="0" fontId="8" fillId="25" borderId="7" xfId="0" applyFont="1" applyFill="1" applyBorder="1" applyAlignment="1">
      <alignment horizontal="center" vertical="center"/>
    </xf>
    <xf numFmtId="10" fontId="31" fillId="26" borderId="13" xfId="0" applyNumberFormat="1" applyFont="1" applyFill="1" applyBorder="1" applyAlignment="1">
      <alignment horizontal="right" vertical="center" shrinkToFit="1"/>
    </xf>
    <xf numFmtId="170" fontId="31" fillId="26" borderId="13" xfId="1" applyNumberFormat="1" applyFont="1" applyFill="1" applyBorder="1" applyAlignment="1">
      <alignment horizontal="right" vertical="center" shrinkToFit="1"/>
    </xf>
    <xf numFmtId="4" fontId="8" fillId="25" borderId="0" xfId="4" applyNumberFormat="1" applyFont="1" applyFill="1" applyBorder="1" applyAlignment="1">
      <alignment horizontal="left" vertical="center"/>
    </xf>
    <xf numFmtId="171" fontId="8" fillId="25" borderId="32" xfId="0" applyNumberFormat="1" applyFont="1" applyFill="1" applyBorder="1" applyAlignment="1">
      <alignment horizontal="center" vertical="center" wrapText="1"/>
    </xf>
    <xf numFmtId="0" fontId="8" fillId="25" borderId="13" xfId="0" applyFont="1" applyFill="1" applyBorder="1" applyAlignment="1">
      <alignment horizontal="left" vertical="center" wrapText="1"/>
    </xf>
    <xf numFmtId="4" fontId="0" fillId="0" borderId="0" xfId="0" applyNumberFormat="1" applyAlignment="1">
      <alignment horizontal="right" vertical="center"/>
    </xf>
    <xf numFmtId="0" fontId="8" fillId="25" borderId="13" xfId="0" applyNumberFormat="1" applyFont="1" applyFill="1" applyBorder="1" applyAlignment="1">
      <alignment horizontal="center" vertical="center"/>
    </xf>
    <xf numFmtId="4" fontId="8" fillId="25" borderId="0" xfId="0" applyNumberFormat="1" applyFont="1" applyFill="1" applyAlignment="1">
      <alignment vertical="center"/>
    </xf>
    <xf numFmtId="4" fontId="8" fillId="25" borderId="0" xfId="0" applyNumberFormat="1" applyFont="1" applyFill="1" applyAlignment="1">
      <alignment horizontal="center" vertical="center"/>
    </xf>
    <xf numFmtId="2" fontId="8" fillId="25" borderId="0" xfId="0" applyNumberFormat="1" applyFont="1" applyFill="1" applyAlignment="1">
      <alignment horizontal="center" vertical="center"/>
    </xf>
    <xf numFmtId="4" fontId="8" fillId="0" borderId="0" xfId="64" applyNumberFormat="1" applyFont="1" applyAlignment="1">
      <alignment horizontal="center" vertical="center"/>
    </xf>
    <xf numFmtId="4" fontId="37" fillId="0" borderId="0" xfId="64" applyNumberFormat="1" applyFont="1" applyAlignment="1">
      <alignment horizontal="center" vertical="center"/>
    </xf>
    <xf numFmtId="4" fontId="9" fillId="42" borderId="13" xfId="64" applyNumberFormat="1" applyFont="1" applyFill="1" applyBorder="1" applyAlignment="1">
      <alignment horizontal="center" vertical="center"/>
    </xf>
    <xf numFmtId="4" fontId="9" fillId="42" borderId="13" xfId="64" applyNumberFormat="1" applyFont="1" applyFill="1" applyBorder="1" applyAlignment="1">
      <alignment horizontal="center" vertical="center" wrapText="1"/>
    </xf>
    <xf numFmtId="4" fontId="35" fillId="0" borderId="0" xfId="64" applyNumberFormat="1" applyFont="1" applyAlignment="1">
      <alignment horizontal="center" vertical="center"/>
    </xf>
    <xf numFmtId="4" fontId="8" fillId="0" borderId="13" xfId="64" applyNumberFormat="1" applyFont="1" applyBorder="1" applyAlignment="1">
      <alignment horizontal="center" vertical="center"/>
    </xf>
    <xf numFmtId="178" fontId="8" fillId="0" borderId="13" xfId="64" applyNumberFormat="1" applyFont="1" applyBorder="1" applyAlignment="1">
      <alignment horizontal="center" vertical="center"/>
    </xf>
    <xf numFmtId="4" fontId="8" fillId="28" borderId="13" xfId="64" applyNumberFormat="1" applyFont="1" applyFill="1" applyBorder="1" applyAlignment="1">
      <alignment horizontal="center" vertical="center"/>
    </xf>
    <xf numFmtId="4" fontId="9" fillId="0" borderId="0" xfId="64" applyNumberFormat="1" applyFont="1" applyAlignment="1">
      <alignment horizontal="center" vertical="center"/>
    </xf>
    <xf numFmtId="4" fontId="8" fillId="42" borderId="13" xfId="64" applyNumberFormat="1" applyFont="1" applyFill="1" applyBorder="1" applyAlignment="1">
      <alignment horizontal="center" vertical="center"/>
    </xf>
    <xf numFmtId="4" fontId="9" fillId="28" borderId="13" xfId="64" applyNumberFormat="1" applyFont="1" applyFill="1" applyBorder="1" applyAlignment="1">
      <alignment horizontal="center" vertical="center"/>
    </xf>
    <xf numFmtId="49" fontId="8" fillId="25" borderId="13" xfId="0" applyNumberFormat="1" applyFont="1" applyFill="1" applyBorder="1" applyAlignment="1">
      <alignment horizontal="center" vertical="center"/>
    </xf>
    <xf numFmtId="4" fontId="8" fillId="25" borderId="13" xfId="0" applyNumberFormat="1" applyFont="1" applyFill="1" applyBorder="1" applyAlignment="1">
      <alignment horizontal="right" vertical="center"/>
    </xf>
    <xf numFmtId="0" fontId="8" fillId="25" borderId="12" xfId="0" applyFont="1" applyFill="1" applyBorder="1" applyAlignment="1">
      <alignment horizontal="center" vertical="center"/>
    </xf>
    <xf numFmtId="49" fontId="8" fillId="25" borderId="13" xfId="0" applyNumberFormat="1" applyFont="1" applyFill="1" applyBorder="1" applyAlignment="1">
      <alignment horizontal="center" vertical="center" shrinkToFit="1"/>
    </xf>
    <xf numFmtId="0" fontId="32" fillId="29" borderId="24" xfId="0" applyFont="1" applyFill="1" applyBorder="1" applyAlignment="1">
      <alignment horizontal="left" vertical="center"/>
    </xf>
    <xf numFmtId="0" fontId="32" fillId="0" borderId="25" xfId="0" applyFont="1" applyBorder="1" applyAlignment="1">
      <alignment horizontal="left" vertical="center"/>
    </xf>
    <xf numFmtId="4" fontId="8" fillId="25" borderId="3" xfId="0" applyNumberFormat="1" applyFont="1" applyFill="1" applyBorder="1" applyAlignment="1">
      <alignment horizontal="center" vertical="center"/>
    </xf>
    <xf numFmtId="4" fontId="8" fillId="25" borderId="5" xfId="0" applyNumberFormat="1" applyFont="1" applyFill="1" applyBorder="1" applyAlignment="1">
      <alignment horizontal="center" vertical="center"/>
    </xf>
    <xf numFmtId="0" fontId="8" fillId="25" borderId="5" xfId="0" applyFont="1" applyFill="1" applyBorder="1" applyAlignment="1">
      <alignment horizontal="center" vertical="center"/>
    </xf>
    <xf numFmtId="0" fontId="8" fillId="25" borderId="8" xfId="0" applyFont="1" applyFill="1" applyBorder="1" applyAlignment="1">
      <alignment horizontal="center" vertical="center"/>
    </xf>
    <xf numFmtId="4" fontId="9" fillId="0" borderId="0" xfId="1" applyNumberFormat="1" applyFont="1" applyFill="1" applyAlignment="1">
      <alignment horizontal="right" vertical="center"/>
    </xf>
    <xf numFmtId="10" fontId="50" fillId="0" borderId="0" xfId="103" applyNumberFormat="1" applyFont="1" applyFill="1" applyAlignment="1">
      <alignment horizontal="right" vertical="center"/>
    </xf>
    <xf numFmtId="4" fontId="8" fillId="25" borderId="0" xfId="0" applyNumberFormat="1" applyFont="1" applyFill="1" applyAlignment="1">
      <alignment horizontal="left" vertical="center"/>
    </xf>
    <xf numFmtId="4" fontId="8" fillId="25" borderId="0" xfId="0" applyNumberFormat="1" applyFont="1" applyFill="1" applyBorder="1" applyAlignment="1">
      <alignment horizontal="left" vertical="center"/>
    </xf>
    <xf numFmtId="4" fontId="8" fillId="25" borderId="13" xfId="1" applyNumberFormat="1" applyFont="1" applyFill="1" applyBorder="1" applyAlignment="1">
      <alignment horizontal="right" vertical="center"/>
    </xf>
    <xf numFmtId="1" fontId="8" fillId="25" borderId="13" xfId="0" applyNumberFormat="1" applyFont="1" applyFill="1" applyBorder="1" applyAlignment="1">
      <alignment horizontal="center" vertical="center"/>
    </xf>
    <xf numFmtId="20" fontId="36" fillId="0" borderId="0" xfId="0" applyNumberFormat="1" applyFont="1" applyFill="1" applyAlignment="1">
      <alignment vertical="center"/>
    </xf>
    <xf numFmtId="0" fontId="8" fillId="0" borderId="0" xfId="0" applyFont="1" applyFill="1" applyAlignment="1">
      <alignment vertical="center"/>
    </xf>
    <xf numFmtId="0" fontId="8" fillId="25" borderId="0" xfId="0" applyFont="1" applyFill="1"/>
    <xf numFmtId="10" fontId="34" fillId="25" borderId="0" xfId="1" applyNumberFormat="1" applyFont="1" applyFill="1" applyBorder="1" applyAlignment="1">
      <alignment horizontal="left" vertical="center" wrapText="1"/>
    </xf>
    <xf numFmtId="4" fontId="8" fillId="0" borderId="13" xfId="0" applyNumberFormat="1" applyFont="1" applyFill="1" applyBorder="1" applyAlignment="1">
      <alignment horizontal="center" vertical="center" wrapText="1"/>
    </xf>
    <xf numFmtId="10" fontId="8" fillId="27" borderId="23" xfId="103" applyNumberFormat="1" applyFont="1" applyFill="1" applyBorder="1" applyAlignment="1">
      <alignment horizontal="center" vertical="center" wrapText="1"/>
    </xf>
    <xf numFmtId="180" fontId="8" fillId="0" borderId="13" xfId="0" applyNumberFormat="1" applyFont="1" applyFill="1" applyBorder="1" applyAlignment="1">
      <alignment horizontal="center" vertical="center"/>
    </xf>
    <xf numFmtId="0" fontId="58" fillId="25" borderId="0" xfId="1" applyNumberFormat="1" applyFont="1" applyFill="1" applyBorder="1" applyAlignment="1">
      <alignment horizontal="right" vertical="center" wrapText="1"/>
    </xf>
    <xf numFmtId="4" fontId="29" fillId="25" borderId="0" xfId="0" applyNumberFormat="1" applyFont="1" applyFill="1" applyBorder="1" applyAlignment="1">
      <alignment horizontal="center" vertical="center"/>
    </xf>
    <xf numFmtId="171" fontId="43" fillId="0" borderId="32" xfId="0" applyNumberFormat="1" applyFont="1" applyFill="1" applyBorder="1" applyAlignment="1">
      <alignment horizontal="left" vertical="center"/>
    </xf>
    <xf numFmtId="0" fontId="8" fillId="0" borderId="0" xfId="0" applyFont="1" applyFill="1" applyBorder="1" applyAlignment="1">
      <alignment horizontal="left" vertical="top"/>
    </xf>
    <xf numFmtId="49" fontId="8" fillId="0" borderId="13" xfId="0" applyNumberFormat="1" applyFont="1" applyFill="1" applyBorder="1" applyAlignment="1">
      <alignment horizontal="center" vertical="center" shrinkToFit="1"/>
    </xf>
    <xf numFmtId="0" fontId="36" fillId="25" borderId="0" xfId="0" applyFont="1" applyFill="1"/>
    <xf numFmtId="0" fontId="9" fillId="25" borderId="13" xfId="0" applyNumberFormat="1" applyFont="1" applyFill="1" applyBorder="1" applyAlignment="1">
      <alignment horizontal="center" vertical="center"/>
    </xf>
    <xf numFmtId="49" fontId="9" fillId="25" borderId="13" xfId="0" applyNumberFormat="1" applyFont="1" applyFill="1" applyBorder="1" applyAlignment="1">
      <alignment horizontal="center" vertical="center"/>
    </xf>
    <xf numFmtId="0" fontId="9" fillId="25" borderId="13" xfId="0" applyFont="1" applyFill="1" applyBorder="1" applyAlignment="1">
      <alignment horizontal="center" vertical="center"/>
    </xf>
    <xf numFmtId="0" fontId="9" fillId="25" borderId="13" xfId="0" applyFont="1" applyFill="1" applyBorder="1" applyAlignment="1">
      <alignment horizontal="left" vertical="center" wrapText="1"/>
    </xf>
    <xf numFmtId="4" fontId="9" fillId="25" borderId="13" xfId="0" applyNumberFormat="1" applyFont="1" applyFill="1" applyBorder="1" applyAlignment="1">
      <alignment horizontal="right" vertical="center"/>
    </xf>
    <xf numFmtId="4" fontId="9" fillId="25" borderId="13" xfId="1" applyNumberFormat="1" applyFont="1" applyFill="1" applyBorder="1" applyAlignment="1">
      <alignment horizontal="right" vertical="center"/>
    </xf>
    <xf numFmtId="0" fontId="8" fillId="25" borderId="12" xfId="0" applyNumberFormat="1" applyFont="1" applyFill="1" applyBorder="1" applyAlignment="1">
      <alignment horizontal="center" vertical="center"/>
    </xf>
    <xf numFmtId="49" fontId="8" fillId="25" borderId="12" xfId="0" applyNumberFormat="1" applyFont="1" applyFill="1" applyBorder="1" applyAlignment="1">
      <alignment horizontal="center" vertical="center"/>
    </xf>
    <xf numFmtId="4" fontId="36" fillId="25" borderId="0" xfId="0" applyNumberFormat="1" applyFont="1" applyFill="1" applyAlignment="1">
      <alignment horizontal="center" vertical="center"/>
    </xf>
    <xf numFmtId="0" fontId="8" fillId="25" borderId="13" xfId="0" applyFont="1" applyFill="1" applyBorder="1" applyAlignment="1">
      <alignment horizontal="justify" vertical="center" wrapText="1"/>
    </xf>
    <xf numFmtId="1" fontId="8" fillId="0" borderId="13" xfId="0" applyNumberFormat="1" applyFont="1" applyFill="1" applyBorder="1" applyAlignment="1">
      <alignment horizontal="center" vertical="center"/>
    </xf>
    <xf numFmtId="164" fontId="9" fillId="25" borderId="0" xfId="57" applyFont="1" applyFill="1" applyBorder="1" applyAlignment="1">
      <alignment horizontal="center" vertical="center"/>
    </xf>
    <xf numFmtId="164" fontId="9" fillId="0" borderId="0" xfId="1" applyFont="1" applyFill="1" applyBorder="1" applyAlignment="1">
      <alignment horizontal="center" vertical="center" wrapText="1"/>
    </xf>
    <xf numFmtId="0" fontId="9" fillId="38" borderId="13" xfId="0" applyFont="1" applyFill="1" applyBorder="1" applyAlignment="1">
      <alignment vertical="center" wrapText="1"/>
    </xf>
    <xf numFmtId="0" fontId="61" fillId="0" borderId="32" xfId="0" applyFont="1" applyBorder="1" applyAlignment="1">
      <alignment horizontal="left" vertical="center" wrapText="1"/>
    </xf>
    <xf numFmtId="0" fontId="29" fillId="0" borderId="32" xfId="0" applyFont="1" applyBorder="1" applyAlignment="1">
      <alignment horizontal="center" vertical="center" wrapText="1"/>
    </xf>
    <xf numFmtId="0" fontId="29" fillId="0" borderId="44" xfId="0" applyFont="1" applyBorder="1" applyAlignment="1">
      <alignment horizontal="right" vertical="center" wrapText="1"/>
    </xf>
    <xf numFmtId="0" fontId="29" fillId="0" borderId="32" xfId="0" applyFont="1" applyBorder="1" applyAlignment="1">
      <alignment horizontal="right" vertical="center" wrapText="1"/>
    </xf>
    <xf numFmtId="0" fontId="29" fillId="0" borderId="32" xfId="0" applyFont="1" applyBorder="1" applyAlignment="1">
      <alignment horizontal="left" vertical="center" wrapText="1"/>
    </xf>
    <xf numFmtId="4" fontId="29" fillId="0" borderId="32" xfId="0" applyNumberFormat="1" applyFont="1" applyBorder="1" applyAlignment="1">
      <alignment horizontal="right" vertical="center" wrapText="1"/>
    </xf>
    <xf numFmtId="49" fontId="9" fillId="0" borderId="12" xfId="0" applyNumberFormat="1" applyFont="1" applyFill="1" applyBorder="1" applyAlignment="1">
      <alignment horizontal="center" vertical="center"/>
    </xf>
    <xf numFmtId="0" fontId="9" fillId="0" borderId="12" xfId="0" applyFont="1" applyFill="1" applyBorder="1" applyAlignment="1">
      <alignment horizontal="center" vertical="center"/>
    </xf>
    <xf numFmtId="49" fontId="8" fillId="0" borderId="13" xfId="0" applyNumberFormat="1" applyFont="1" applyFill="1" applyBorder="1" applyAlignment="1">
      <alignment horizontal="center" vertical="center" wrapText="1"/>
    </xf>
    <xf numFmtId="0" fontId="8" fillId="0" borderId="13" xfId="0" applyNumberFormat="1" applyFont="1" applyFill="1" applyBorder="1" applyAlignment="1">
      <alignment horizontal="center" vertical="center" wrapText="1"/>
    </xf>
    <xf numFmtId="2" fontId="8" fillId="0" borderId="13" xfId="0" applyNumberFormat="1" applyFont="1" applyFill="1" applyBorder="1" applyAlignment="1">
      <alignment horizontal="center" vertical="center"/>
    </xf>
    <xf numFmtId="170" fontId="39" fillId="0" borderId="23" xfId="1" applyNumberFormat="1" applyFont="1" applyFill="1" applyBorder="1" applyAlignment="1">
      <alignment horizontal="right" vertical="center"/>
    </xf>
    <xf numFmtId="4" fontId="35" fillId="0" borderId="23" xfId="0" applyNumberFormat="1" applyFont="1" applyFill="1" applyBorder="1" applyAlignment="1">
      <alignment horizontal="center" vertical="center"/>
    </xf>
    <xf numFmtId="171" fontId="8" fillId="25" borderId="13" xfId="0" applyNumberFormat="1" applyFont="1" applyFill="1" applyBorder="1" applyAlignment="1">
      <alignment horizontal="center" vertical="center" wrapText="1"/>
    </xf>
    <xf numFmtId="49" fontId="8" fillId="25" borderId="32" xfId="0" applyNumberFormat="1" applyFont="1" applyFill="1" applyBorder="1" applyAlignment="1">
      <alignment horizontal="center" vertical="center"/>
    </xf>
    <xf numFmtId="10" fontId="34" fillId="25" borderId="0" xfId="1" applyNumberFormat="1" applyFont="1" applyFill="1" applyBorder="1" applyAlignment="1">
      <alignment horizontal="left" vertical="center" wrapText="1"/>
    </xf>
    <xf numFmtId="3" fontId="9" fillId="26" borderId="10" xfId="4" applyNumberFormat="1" applyFont="1" applyFill="1" applyBorder="1" applyAlignment="1">
      <alignment horizontal="right" vertical="center"/>
    </xf>
    <xf numFmtId="2" fontId="9" fillId="26" borderId="10" xfId="4" applyNumberFormat="1" applyFont="1" applyFill="1" applyBorder="1" applyAlignment="1">
      <alignment vertical="center" wrapText="1"/>
    </xf>
    <xf numFmtId="0" fontId="9" fillId="26" borderId="11" xfId="4" applyNumberFormat="1" applyFont="1" applyFill="1" applyBorder="1" applyAlignment="1">
      <alignment horizontal="center" vertical="center"/>
    </xf>
    <xf numFmtId="2" fontId="9" fillId="26" borderId="11" xfId="5" applyNumberFormat="1" applyFont="1" applyFill="1" applyBorder="1" applyAlignment="1">
      <alignment horizontal="center" vertical="center"/>
    </xf>
    <xf numFmtId="2" fontId="9" fillId="26" borderId="11" xfId="4" applyNumberFormat="1" applyFont="1" applyFill="1" applyBorder="1" applyAlignment="1">
      <alignment horizontal="center" vertical="center"/>
    </xf>
    <xf numFmtId="2" fontId="8" fillId="26" borderId="11" xfId="4" applyNumberFormat="1" applyFont="1" applyFill="1" applyBorder="1" applyAlignment="1">
      <alignment horizontal="center" vertical="center"/>
    </xf>
    <xf numFmtId="2" fontId="8" fillId="26" borderId="11" xfId="1" applyNumberFormat="1" applyFont="1" applyFill="1" applyBorder="1" applyAlignment="1">
      <alignment horizontal="center" vertical="center"/>
    </xf>
    <xf numFmtId="2" fontId="9" fillId="26" borderId="11" xfId="1" applyNumberFormat="1" applyFont="1" applyFill="1" applyBorder="1" applyAlignment="1">
      <alignment horizontal="center" vertical="center" wrapText="1"/>
    </xf>
    <xf numFmtId="2" fontId="9" fillId="26" borderId="11" xfId="1" applyNumberFormat="1" applyFont="1" applyFill="1" applyBorder="1" applyAlignment="1">
      <alignment horizontal="center" vertical="center"/>
    </xf>
    <xf numFmtId="4" fontId="8" fillId="26" borderId="11" xfId="1" applyNumberFormat="1" applyFont="1" applyFill="1" applyBorder="1" applyAlignment="1">
      <alignment horizontal="center" vertical="center"/>
    </xf>
    <xf numFmtId="164" fontId="9" fillId="26" borderId="14" xfId="1" applyFont="1" applyFill="1" applyBorder="1" applyAlignment="1">
      <alignment horizontal="center" vertical="center"/>
    </xf>
    <xf numFmtId="4" fontId="9" fillId="26" borderId="14" xfId="4" applyNumberFormat="1" applyFont="1" applyFill="1" applyBorder="1" applyAlignment="1">
      <alignment horizontal="center" vertical="center"/>
    </xf>
    <xf numFmtId="4" fontId="9" fillId="26" borderId="0" xfId="4" applyNumberFormat="1" applyFont="1" applyFill="1" applyBorder="1" applyAlignment="1">
      <alignment horizontal="center" vertical="center"/>
    </xf>
    <xf numFmtId="0" fontId="8" fillId="26" borderId="0" xfId="0" applyFont="1" applyFill="1" applyAlignment="1">
      <alignment vertical="center"/>
    </xf>
    <xf numFmtId="170" fontId="39" fillId="0" borderId="23" xfId="1" applyNumberFormat="1" applyFont="1" applyFill="1" applyBorder="1" applyAlignment="1">
      <alignment horizontal="right" vertical="center"/>
    </xf>
    <xf numFmtId="4" fontId="35" fillId="0" borderId="23" xfId="0" applyNumberFormat="1" applyFont="1" applyFill="1" applyBorder="1" applyAlignment="1">
      <alignment horizontal="center" vertical="center"/>
    </xf>
    <xf numFmtId="3" fontId="8" fillId="25" borderId="31" xfId="4" applyNumberFormat="1" applyFont="1" applyFill="1" applyBorder="1" applyAlignment="1">
      <alignment horizontal="right" vertical="center"/>
    </xf>
    <xf numFmtId="164" fontId="9" fillId="25" borderId="1" xfId="57" applyFont="1" applyFill="1" applyBorder="1" applyAlignment="1">
      <alignment horizontal="left" vertical="center" wrapText="1"/>
    </xf>
    <xf numFmtId="1" fontId="9" fillId="25" borderId="2" xfId="4" applyNumberFormat="1" applyFont="1" applyFill="1" applyBorder="1" applyAlignment="1">
      <alignment horizontal="center" vertical="center"/>
    </xf>
    <xf numFmtId="2" fontId="9" fillId="25" borderId="2" xfId="5" applyNumberFormat="1" applyFont="1" applyFill="1" applyBorder="1" applyAlignment="1">
      <alignment horizontal="center" vertical="center"/>
    </xf>
    <xf numFmtId="2" fontId="9" fillId="25" borderId="2" xfId="4" applyNumberFormat="1" applyFont="1" applyFill="1" applyBorder="1" applyAlignment="1">
      <alignment horizontal="center" vertical="center"/>
    </xf>
    <xf numFmtId="2" fontId="9" fillId="25" borderId="2" xfId="57" applyNumberFormat="1" applyFont="1" applyFill="1" applyBorder="1" applyAlignment="1">
      <alignment horizontal="center" vertical="center"/>
    </xf>
    <xf numFmtId="164" fontId="9" fillId="25" borderId="2" xfId="57" applyFont="1" applyFill="1" applyBorder="1" applyAlignment="1">
      <alignment horizontal="center" vertical="center"/>
    </xf>
    <xf numFmtId="164" fontId="9" fillId="25" borderId="3" xfId="1" applyFont="1" applyFill="1" applyBorder="1" applyAlignment="1">
      <alignment horizontal="center" vertical="center"/>
    </xf>
    <xf numFmtId="2" fontId="9" fillId="25" borderId="3" xfId="4" applyNumberFormat="1" applyFont="1" applyFill="1" applyBorder="1" applyAlignment="1">
      <alignment horizontal="center" vertical="center"/>
    </xf>
    <xf numFmtId="3" fontId="29" fillId="25" borderId="4" xfId="4" applyNumberFormat="1" applyFont="1" applyFill="1" applyBorder="1" applyAlignment="1">
      <alignment horizontal="right" vertical="center"/>
    </xf>
    <xf numFmtId="0" fontId="29" fillId="25" borderId="4" xfId="4" applyFont="1" applyFill="1" applyBorder="1" applyAlignment="1">
      <alignment vertical="center" wrapText="1"/>
    </xf>
    <xf numFmtId="1" fontId="29" fillId="25" borderId="0" xfId="4" applyNumberFormat="1" applyFont="1" applyFill="1" applyBorder="1" applyAlignment="1">
      <alignment horizontal="center" vertical="center"/>
    </xf>
    <xf numFmtId="2" fontId="29" fillId="25" borderId="0" xfId="5" applyNumberFormat="1" applyFont="1" applyFill="1" applyBorder="1" applyAlignment="1">
      <alignment horizontal="center" vertical="center"/>
    </xf>
    <xf numFmtId="2" fontId="29" fillId="25" borderId="0" xfId="4" applyNumberFormat="1" applyFont="1" applyFill="1" applyBorder="1" applyAlignment="1">
      <alignment horizontal="center" vertical="center"/>
    </xf>
    <xf numFmtId="4" fontId="29" fillId="25" borderId="0" xfId="4" applyNumberFormat="1" applyFont="1" applyFill="1" applyBorder="1" applyAlignment="1">
      <alignment horizontal="center" vertical="center"/>
    </xf>
    <xf numFmtId="2" fontId="29" fillId="25" borderId="0" xfId="1" applyNumberFormat="1" applyFont="1" applyFill="1" applyBorder="1" applyAlignment="1">
      <alignment horizontal="center" vertical="center"/>
    </xf>
    <xf numFmtId="4" fontId="29" fillId="25" borderId="0" xfId="1" applyNumberFormat="1" applyFont="1" applyFill="1" applyBorder="1" applyAlignment="1">
      <alignment horizontal="center" vertical="center" wrapText="1"/>
    </xf>
    <xf numFmtId="4" fontId="29" fillId="25" borderId="0" xfId="1" applyNumberFormat="1" applyFont="1" applyFill="1" applyBorder="1" applyAlignment="1">
      <alignment horizontal="center" vertical="center"/>
    </xf>
    <xf numFmtId="164" fontId="29" fillId="25" borderId="5" xfId="1" applyFont="1" applyFill="1" applyBorder="1" applyAlignment="1">
      <alignment horizontal="center" vertical="center"/>
    </xf>
    <xf numFmtId="4" fontId="29" fillId="25" borderId="5" xfId="4" applyNumberFormat="1" applyFont="1" applyFill="1" applyBorder="1" applyAlignment="1">
      <alignment horizontal="center" vertical="center"/>
    </xf>
    <xf numFmtId="4" fontId="8" fillId="25" borderId="0" xfId="1" applyNumberFormat="1" applyFont="1" applyFill="1" applyBorder="1" applyAlignment="1">
      <alignment horizontal="center" vertical="center"/>
    </xf>
    <xf numFmtId="164" fontId="8" fillId="25" borderId="5" xfId="4" applyNumberFormat="1" applyFont="1" applyFill="1" applyBorder="1" applyAlignment="1">
      <alignment horizontal="center" vertical="center"/>
    </xf>
    <xf numFmtId="4" fontId="41" fillId="25" borderId="0" xfId="1" applyNumberFormat="1" applyFont="1" applyFill="1" applyBorder="1" applyAlignment="1">
      <alignment horizontal="right" vertical="center"/>
    </xf>
    <xf numFmtId="0" fontId="29" fillId="25" borderId="4" xfId="4" applyFont="1" applyFill="1" applyBorder="1" applyAlignment="1">
      <alignment vertical="center"/>
    </xf>
    <xf numFmtId="9" fontId="29" fillId="25" borderId="0" xfId="100" applyFont="1" applyFill="1" applyBorder="1" applyAlignment="1">
      <alignment horizontal="center" vertical="center"/>
    </xf>
    <xf numFmtId="164" fontId="8" fillId="25" borderId="0" xfId="57" applyFont="1" applyFill="1" applyBorder="1" applyAlignment="1">
      <alignment horizontal="center" vertical="center"/>
    </xf>
    <xf numFmtId="4" fontId="29" fillId="25" borderId="0" xfId="1" applyNumberFormat="1" applyFont="1" applyFill="1" applyBorder="1" applyAlignment="1">
      <alignment horizontal="right" vertical="center"/>
    </xf>
    <xf numFmtId="0" fontId="8" fillId="25" borderId="4" xfId="4" applyFont="1" applyFill="1" applyBorder="1" applyAlignment="1">
      <alignment vertical="center" wrapText="1"/>
    </xf>
    <xf numFmtId="164" fontId="9" fillId="25" borderId="0" xfId="57" applyFont="1" applyFill="1" applyBorder="1" applyAlignment="1">
      <alignment horizontal="center" vertical="center" wrapText="1"/>
    </xf>
    <xf numFmtId="164" fontId="9" fillId="25" borderId="5" xfId="57" applyFont="1" applyFill="1" applyBorder="1" applyAlignment="1">
      <alignment horizontal="center" vertical="center" wrapText="1"/>
    </xf>
    <xf numFmtId="164" fontId="29" fillId="25" borderId="5" xfId="1" applyFont="1" applyFill="1" applyBorder="1" applyAlignment="1">
      <alignment horizontal="center" vertical="center" shrinkToFit="1"/>
    </xf>
    <xf numFmtId="0" fontId="8" fillId="25" borderId="0" xfId="4" applyNumberFormat="1" applyFont="1" applyFill="1" applyBorder="1" applyAlignment="1">
      <alignment horizontal="center" vertical="center" shrinkToFit="1"/>
    </xf>
    <xf numFmtId="9" fontId="8" fillId="25" borderId="0" xfId="57" applyNumberFormat="1" applyFont="1" applyFill="1" applyBorder="1" applyAlignment="1">
      <alignment vertical="center"/>
    </xf>
    <xf numFmtId="164" fontId="8" fillId="25" borderId="0" xfId="57" applyFont="1" applyFill="1" applyBorder="1" applyAlignment="1">
      <alignment vertical="center"/>
    </xf>
    <xf numFmtId="2" fontId="8" fillId="25" borderId="5" xfId="4" applyNumberFormat="1" applyFont="1" applyFill="1" applyBorder="1" applyAlignment="1">
      <alignment horizontal="center" vertical="center"/>
    </xf>
    <xf numFmtId="4" fontId="46" fillId="25" borderId="0" xfId="4" applyNumberFormat="1" applyFont="1" applyFill="1" applyBorder="1" applyAlignment="1">
      <alignment horizontal="center" vertical="center"/>
    </xf>
    <xf numFmtId="4" fontId="8" fillId="25" borderId="0" xfId="1" applyNumberFormat="1" applyFont="1" applyFill="1" applyBorder="1" applyAlignment="1">
      <alignment horizontal="right" vertical="center"/>
    </xf>
    <xf numFmtId="4" fontId="8" fillId="25" borderId="5" xfId="1" applyNumberFormat="1" applyFont="1" applyFill="1" applyBorder="1" applyAlignment="1">
      <alignment horizontal="right" vertical="center"/>
    </xf>
    <xf numFmtId="4" fontId="8" fillId="25" borderId="0" xfId="4" applyNumberFormat="1" applyFont="1" applyFill="1" applyBorder="1" applyAlignment="1">
      <alignment vertical="center"/>
    </xf>
    <xf numFmtId="0" fontId="53" fillId="25" borderId="4" xfId="4" applyFont="1" applyFill="1" applyBorder="1" applyAlignment="1">
      <alignment vertical="center"/>
    </xf>
    <xf numFmtId="164" fontId="8" fillId="25" borderId="5" xfId="57" applyFont="1" applyFill="1" applyBorder="1" applyAlignment="1">
      <alignment vertical="center" wrapText="1"/>
    </xf>
    <xf numFmtId="4" fontId="8" fillId="25" borderId="0" xfId="57" applyNumberFormat="1" applyFont="1" applyFill="1" applyBorder="1" applyAlignment="1">
      <alignment horizontal="center" vertical="center"/>
    </xf>
    <xf numFmtId="2" fontId="35" fillId="25" borderId="4" xfId="4" applyNumberFormat="1" applyFont="1" applyFill="1" applyBorder="1" applyAlignment="1">
      <alignment vertical="center" wrapText="1"/>
    </xf>
    <xf numFmtId="0" fontId="36" fillId="25" borderId="0" xfId="0" applyFont="1" applyFill="1" applyBorder="1"/>
    <xf numFmtId="2" fontId="46" fillId="25" borderId="4" xfId="4" applyNumberFormat="1" applyFont="1" applyFill="1" applyBorder="1" applyAlignment="1">
      <alignment vertical="center"/>
    </xf>
    <xf numFmtId="9" fontId="9" fillId="25" borderId="0" xfId="57" applyNumberFormat="1" applyFont="1" applyFill="1" applyBorder="1" applyAlignment="1">
      <alignment horizontal="right" vertical="center"/>
    </xf>
    <xf numFmtId="2" fontId="56" fillId="25" borderId="0" xfId="4" applyNumberFormat="1" applyFont="1" applyFill="1" applyBorder="1" applyAlignment="1">
      <alignment horizontal="left" vertical="center"/>
    </xf>
    <xf numFmtId="2" fontId="8" fillId="25" borderId="0" xfId="57" applyNumberFormat="1" applyFont="1" applyFill="1" applyBorder="1" applyAlignment="1">
      <alignment vertical="center"/>
    </xf>
    <xf numFmtId="10" fontId="8" fillId="25" borderId="0" xfId="1" applyNumberFormat="1" applyFont="1" applyFill="1" applyBorder="1" applyAlignment="1">
      <alignment horizontal="center" vertical="center"/>
    </xf>
    <xf numFmtId="2" fontId="8" fillId="25" borderId="4" xfId="4" applyNumberFormat="1" applyFont="1" applyFill="1" applyBorder="1" applyAlignment="1">
      <alignment vertical="center" wrapText="1"/>
    </xf>
    <xf numFmtId="2" fontId="8" fillId="25" borderId="0" xfId="1" applyNumberFormat="1" applyFont="1" applyFill="1" applyBorder="1" applyAlignment="1">
      <alignment vertical="center"/>
    </xf>
    <xf numFmtId="0" fontId="9" fillId="25" borderId="0" xfId="0" applyFont="1" applyFill="1" applyAlignment="1">
      <alignment vertical="center"/>
    </xf>
    <xf numFmtId="43" fontId="9" fillId="25" borderId="0" xfId="0" applyNumberFormat="1" applyFont="1" applyFill="1" applyAlignment="1">
      <alignment vertical="center"/>
    </xf>
    <xf numFmtId="43" fontId="8" fillId="25" borderId="0" xfId="0" applyNumberFormat="1" applyFont="1" applyFill="1" applyAlignment="1">
      <alignment vertical="center"/>
    </xf>
    <xf numFmtId="2" fontId="46" fillId="25" borderId="4" xfId="4" applyNumberFormat="1" applyFont="1" applyFill="1" applyBorder="1" applyAlignment="1">
      <alignment vertical="center" wrapText="1"/>
    </xf>
    <xf numFmtId="1" fontId="9" fillId="25" borderId="0" xfId="4" applyNumberFormat="1" applyFont="1" applyFill="1" applyBorder="1" applyAlignment="1">
      <alignment horizontal="right" vertical="center"/>
    </xf>
    <xf numFmtId="2" fontId="9" fillId="25" borderId="0" xfId="4" applyNumberFormat="1" applyFont="1" applyFill="1" applyBorder="1" applyAlignment="1">
      <alignment horizontal="right" vertical="center"/>
    </xf>
    <xf numFmtId="2" fontId="9" fillId="25" borderId="0" xfId="5" applyNumberFormat="1" applyFont="1" applyFill="1" applyBorder="1" applyAlignment="1">
      <alignment vertical="center"/>
    </xf>
    <xf numFmtId="164" fontId="9" fillId="25" borderId="0" xfId="57" applyFont="1" applyFill="1" applyBorder="1" applyAlignment="1">
      <alignment vertical="center"/>
    </xf>
    <xf numFmtId="4" fontId="9" fillId="25" borderId="0" xfId="57" applyNumberFormat="1" applyFont="1" applyFill="1" applyBorder="1" applyAlignment="1">
      <alignment horizontal="right" vertical="center"/>
    </xf>
    <xf numFmtId="164" fontId="9" fillId="25" borderId="5" xfId="1" applyFont="1" applyFill="1" applyBorder="1" applyAlignment="1">
      <alignment horizontal="right" vertical="center"/>
    </xf>
    <xf numFmtId="164" fontId="8" fillId="25" borderId="5" xfId="1" applyNumberFormat="1" applyFont="1" applyFill="1" applyBorder="1" applyAlignment="1">
      <alignment horizontal="center" vertical="center"/>
    </xf>
    <xf numFmtId="3" fontId="9" fillId="25" borderId="4" xfId="4" applyNumberFormat="1" applyFont="1" applyFill="1" applyBorder="1" applyAlignment="1">
      <alignment horizontal="center" vertical="center"/>
    </xf>
    <xf numFmtId="1" fontId="9" fillId="25" borderId="11" xfId="4" applyNumberFormat="1" applyFont="1" applyFill="1" applyBorder="1" applyAlignment="1">
      <alignment horizontal="right" vertical="center"/>
    </xf>
    <xf numFmtId="2" fontId="9" fillId="25" borderId="11" xfId="4" applyNumberFormat="1" applyFont="1" applyFill="1" applyBorder="1" applyAlignment="1">
      <alignment horizontal="right" vertical="center"/>
    </xf>
    <xf numFmtId="2" fontId="9" fillId="25" borderId="11" xfId="5" applyNumberFormat="1" applyFont="1" applyFill="1" applyBorder="1" applyAlignment="1">
      <alignment vertical="center"/>
    </xf>
    <xf numFmtId="164" fontId="9" fillId="25" borderId="11" xfId="57" applyFont="1" applyFill="1" applyBorder="1" applyAlignment="1">
      <alignment vertical="center"/>
    </xf>
    <xf numFmtId="4" fontId="9" fillId="25" borderId="11" xfId="57" applyNumberFormat="1" applyFont="1" applyFill="1" applyBorder="1" applyAlignment="1">
      <alignment horizontal="right" vertical="center"/>
    </xf>
    <xf numFmtId="4" fontId="9" fillId="25" borderId="14" xfId="4" applyNumberFormat="1" applyFont="1" applyFill="1" applyBorder="1" applyAlignment="1">
      <alignment horizontal="center" vertical="center"/>
    </xf>
    <xf numFmtId="164" fontId="9" fillId="25" borderId="0" xfId="57" applyFont="1" applyFill="1" applyBorder="1" applyAlignment="1">
      <alignment horizontal="right" vertical="center"/>
    </xf>
    <xf numFmtId="164" fontId="8" fillId="25" borderId="4" xfId="57" applyFont="1" applyFill="1" applyBorder="1" applyAlignment="1">
      <alignment horizontal="left" vertical="center"/>
    </xf>
    <xf numFmtId="179" fontId="8" fillId="25" borderId="0" xfId="57" applyNumberFormat="1" applyFont="1" applyFill="1" applyBorder="1" applyAlignment="1">
      <alignment horizontal="right" vertical="center"/>
    </xf>
    <xf numFmtId="4" fontId="8" fillId="25" borderId="0" xfId="57" applyNumberFormat="1" applyFont="1" applyFill="1" applyBorder="1" applyAlignment="1">
      <alignment vertical="center"/>
    </xf>
    <xf numFmtId="164" fontId="8" fillId="25" borderId="5" xfId="1" applyFont="1" applyFill="1" applyBorder="1" applyAlignment="1">
      <alignment horizontal="right" vertical="center"/>
    </xf>
    <xf numFmtId="164" fontId="9" fillId="25" borderId="14" xfId="1" applyFont="1" applyFill="1" applyBorder="1" applyAlignment="1">
      <alignment horizontal="right" vertical="center"/>
    </xf>
    <xf numFmtId="3" fontId="8" fillId="25" borderId="4" xfId="4" applyNumberFormat="1" applyFont="1" applyFill="1" applyBorder="1" applyAlignment="1">
      <alignment horizontal="center" vertical="center"/>
    </xf>
    <xf numFmtId="1" fontId="8" fillId="25" borderId="0" xfId="4" applyNumberFormat="1" applyFont="1" applyFill="1" applyBorder="1" applyAlignment="1">
      <alignment horizontal="right" vertical="center"/>
    </xf>
    <xf numFmtId="2" fontId="8" fillId="25" borderId="0" xfId="4" applyNumberFormat="1" applyFont="1" applyFill="1" applyBorder="1" applyAlignment="1">
      <alignment horizontal="right" vertical="center"/>
    </xf>
    <xf numFmtId="2" fontId="8" fillId="25" borderId="0" xfId="5" applyNumberFormat="1" applyFont="1" applyFill="1" applyBorder="1" applyAlignment="1">
      <alignment vertical="center"/>
    </xf>
    <xf numFmtId="4" fontId="8" fillId="25" borderId="0" xfId="57" applyNumberFormat="1" applyFont="1" applyFill="1" applyBorder="1" applyAlignment="1">
      <alignment horizontal="right" vertical="center"/>
    </xf>
    <xf numFmtId="4" fontId="9" fillId="25" borderId="5" xfId="4" applyNumberFormat="1" applyFont="1" applyFill="1" applyBorder="1" applyAlignment="1">
      <alignment horizontal="center" vertical="center"/>
    </xf>
    <xf numFmtId="179" fontId="8" fillId="25" borderId="0" xfId="57" applyNumberFormat="1" applyFont="1" applyFill="1" applyBorder="1" applyAlignment="1">
      <alignment vertical="center"/>
    </xf>
    <xf numFmtId="0" fontId="8" fillId="25" borderId="0" xfId="4" applyNumberFormat="1" applyFont="1" applyFill="1" applyBorder="1" applyAlignment="1">
      <alignment horizontal="center" vertical="center"/>
    </xf>
    <xf numFmtId="1" fontId="8" fillId="25" borderId="0" xfId="4" applyNumberFormat="1" applyFont="1" applyFill="1" applyBorder="1" applyAlignment="1">
      <alignment horizontal="center" vertical="center"/>
    </xf>
    <xf numFmtId="177" fontId="8" fillId="25" borderId="0" xfId="1" applyNumberFormat="1" applyFont="1" applyFill="1" applyBorder="1" applyAlignment="1">
      <alignment horizontal="center" vertical="center"/>
    </xf>
    <xf numFmtId="0" fontId="29" fillId="25" borderId="0" xfId="4" applyNumberFormat="1" applyFont="1" applyFill="1" applyBorder="1" applyAlignment="1">
      <alignment horizontal="center" vertical="center"/>
    </xf>
    <xf numFmtId="0" fontId="8" fillId="25" borderId="4" xfId="4" applyNumberFormat="1" applyFont="1" applyFill="1" applyBorder="1" applyAlignment="1">
      <alignment vertical="center"/>
    </xf>
    <xf numFmtId="164" fontId="8" fillId="25" borderId="5" xfId="57" applyFont="1" applyFill="1" applyBorder="1" applyAlignment="1">
      <alignment horizontal="center" vertical="center"/>
    </xf>
    <xf numFmtId="2" fontId="8" fillId="25" borderId="0" xfId="57" applyNumberFormat="1" applyFont="1" applyFill="1" applyBorder="1" applyAlignment="1">
      <alignment horizontal="center" vertical="center"/>
    </xf>
    <xf numFmtId="2" fontId="8" fillId="25" borderId="0" xfId="57" applyNumberFormat="1" applyFont="1" applyFill="1" applyBorder="1" applyAlignment="1">
      <alignment horizontal="center" vertical="center" wrapText="1"/>
    </xf>
    <xf numFmtId="2" fontId="35" fillId="25" borderId="0" xfId="4" applyNumberFormat="1" applyFont="1" applyFill="1" applyBorder="1" applyAlignment="1">
      <alignment horizontal="left" vertical="center"/>
    </xf>
    <xf numFmtId="0" fontId="8" fillId="25" borderId="0" xfId="0" applyFont="1" applyFill="1" applyBorder="1" applyAlignment="1">
      <alignment vertical="center"/>
    </xf>
    <xf numFmtId="2" fontId="8" fillId="25" borderId="0" xfId="4" applyNumberFormat="1" applyFont="1" applyFill="1" applyBorder="1" applyAlignment="1">
      <alignment horizontal="left" vertical="center"/>
    </xf>
    <xf numFmtId="4" fontId="42" fillId="25" borderId="5" xfId="4" applyNumberFormat="1" applyFont="1" applyFill="1" applyBorder="1" applyAlignment="1">
      <alignment horizontal="center" vertical="center"/>
    </xf>
    <xf numFmtId="0" fontId="8" fillId="25" borderId="0" xfId="4" applyNumberFormat="1" applyFont="1" applyFill="1" applyBorder="1" applyAlignment="1">
      <alignment horizontal="left" vertical="center"/>
    </xf>
    <xf numFmtId="0" fontId="35" fillId="25" borderId="4" xfId="4" applyFont="1" applyFill="1" applyBorder="1" applyAlignment="1">
      <alignment horizontal="left" vertical="top" wrapText="1"/>
    </xf>
    <xf numFmtId="2" fontId="9" fillId="25" borderId="0" xfId="4" applyNumberFormat="1" applyFont="1" applyFill="1" applyBorder="1" applyAlignment="1">
      <alignment horizontal="left" vertical="center" wrapText="1"/>
    </xf>
    <xf numFmtId="2" fontId="9" fillId="25" borderId="5" xfId="4" applyNumberFormat="1" applyFont="1" applyFill="1" applyBorder="1" applyAlignment="1">
      <alignment horizontal="left" vertical="center" wrapText="1"/>
    </xf>
    <xf numFmtId="0" fontId="8" fillId="25" borderId="4" xfId="4" applyFont="1" applyFill="1" applyBorder="1" applyAlignment="1">
      <alignment vertical="top" wrapText="1"/>
    </xf>
    <xf numFmtId="4" fontId="8" fillId="25" borderId="0" xfId="4" applyNumberFormat="1" applyFont="1" applyFill="1" applyBorder="1" applyAlignment="1">
      <alignment horizontal="center" vertical="top"/>
    </xf>
    <xf numFmtId="4" fontId="8" fillId="25" borderId="0" xfId="1" applyNumberFormat="1" applyFont="1" applyFill="1" applyBorder="1" applyAlignment="1">
      <alignment horizontal="center" vertical="top"/>
    </xf>
    <xf numFmtId="4" fontId="38" fillId="25" borderId="0" xfId="1" applyNumberFormat="1" applyFont="1" applyFill="1" applyBorder="1" applyAlignment="1">
      <alignment horizontal="center" vertical="top" wrapText="1"/>
    </xf>
    <xf numFmtId="164" fontId="9" fillId="25" borderId="1" xfId="57" applyFont="1" applyFill="1" applyBorder="1" applyAlignment="1">
      <alignment horizontal="left" vertical="center"/>
    </xf>
    <xf numFmtId="0" fontId="62" fillId="25" borderId="4" xfId="4" applyFont="1" applyFill="1" applyBorder="1" applyAlignment="1">
      <alignment vertical="center" wrapText="1"/>
    </xf>
    <xf numFmtId="1" fontId="8" fillId="25" borderId="0" xfId="5" applyNumberFormat="1" applyFont="1" applyFill="1" applyBorder="1" applyAlignment="1">
      <alignment horizontal="center" vertical="center"/>
    </xf>
    <xf numFmtId="1" fontId="9" fillId="25" borderId="30" xfId="4" applyNumberFormat="1" applyFont="1" applyFill="1" applyBorder="1" applyAlignment="1">
      <alignment horizontal="center" vertical="center"/>
    </xf>
    <xf numFmtId="2" fontId="9" fillId="25" borderId="30" xfId="5" applyNumberFormat="1" applyFont="1" applyFill="1" applyBorder="1" applyAlignment="1">
      <alignment horizontal="center" vertical="center"/>
    </xf>
    <xf numFmtId="2" fontId="9" fillId="25" borderId="30" xfId="4" applyNumberFormat="1" applyFont="1" applyFill="1" applyBorder="1" applyAlignment="1">
      <alignment horizontal="center" vertical="center"/>
    </xf>
    <xf numFmtId="2" fontId="9" fillId="25" borderId="30" xfId="57" applyNumberFormat="1" applyFont="1" applyFill="1" applyBorder="1" applyAlignment="1">
      <alignment horizontal="center" vertical="center"/>
    </xf>
    <xf numFmtId="164" fontId="9" fillId="25" borderId="30" xfId="57" applyFont="1" applyFill="1" applyBorder="1" applyAlignment="1">
      <alignment horizontal="center" vertical="center"/>
    </xf>
    <xf numFmtId="2" fontId="46" fillId="25" borderId="0" xfId="1" applyNumberFormat="1" applyFont="1" applyFill="1" applyBorder="1" applyAlignment="1">
      <alignment horizontal="center" vertical="center" wrapText="1"/>
    </xf>
    <xf numFmtId="4" fontId="29" fillId="25" borderId="0" xfId="97" applyNumberFormat="1" applyFont="1" applyFill="1" applyBorder="1" applyAlignment="1">
      <alignment horizontal="center" vertical="center"/>
    </xf>
    <xf numFmtId="1" fontId="8" fillId="25" borderId="30" xfId="4" applyNumberFormat="1" applyFont="1" applyFill="1" applyBorder="1" applyAlignment="1">
      <alignment horizontal="center" vertical="center"/>
    </xf>
    <xf numFmtId="2" fontId="8" fillId="25" borderId="30" xfId="5" applyNumberFormat="1" applyFont="1" applyFill="1" applyBorder="1" applyAlignment="1">
      <alignment horizontal="center" vertical="center"/>
    </xf>
    <xf numFmtId="2" fontId="8" fillId="25" borderId="30" xfId="4" applyNumberFormat="1" applyFont="1" applyFill="1" applyBorder="1" applyAlignment="1">
      <alignment horizontal="center" vertical="center"/>
    </xf>
    <xf numFmtId="2" fontId="8" fillId="25" borderId="30" xfId="57" applyNumberFormat="1" applyFont="1" applyFill="1" applyBorder="1" applyAlignment="1">
      <alignment horizontal="center" vertical="center"/>
    </xf>
    <xf numFmtId="164" fontId="8" fillId="25" borderId="30" xfId="57" applyFont="1" applyFill="1" applyBorder="1" applyAlignment="1">
      <alignment horizontal="center" vertical="center"/>
    </xf>
    <xf numFmtId="164" fontId="8" fillId="25" borderId="3" xfId="1" applyFont="1" applyFill="1" applyBorder="1" applyAlignment="1">
      <alignment horizontal="center" vertical="center"/>
    </xf>
    <xf numFmtId="2" fontId="9" fillId="25" borderId="4" xfId="4" applyNumberFormat="1" applyFont="1" applyFill="1" applyBorder="1" applyAlignment="1">
      <alignment vertical="center" shrinkToFit="1"/>
    </xf>
    <xf numFmtId="2" fontId="9" fillId="25" borderId="0" xfId="4" applyNumberFormat="1" applyFont="1" applyFill="1" applyBorder="1" applyAlignment="1">
      <alignment vertical="center" shrinkToFit="1"/>
    </xf>
    <xf numFmtId="2" fontId="8" fillId="25" borderId="4" xfId="4" applyNumberFormat="1" applyFont="1" applyFill="1" applyBorder="1" applyAlignment="1">
      <alignment vertical="center" shrinkToFit="1"/>
    </xf>
    <xf numFmtId="2" fontId="9" fillId="25" borderId="0" xfId="57" applyNumberFormat="1" applyFont="1" applyFill="1" applyBorder="1" applyAlignment="1">
      <alignment horizontal="center" vertical="center" wrapText="1"/>
    </xf>
    <xf numFmtId="2" fontId="46" fillId="25" borderId="0" xfId="57" applyNumberFormat="1" applyFont="1" applyFill="1" applyBorder="1" applyAlignment="1">
      <alignment horizontal="center" vertical="center"/>
    </xf>
    <xf numFmtId="2" fontId="29" fillId="25" borderId="0" xfId="57" applyNumberFormat="1" applyFont="1" applyFill="1" applyBorder="1" applyAlignment="1">
      <alignment horizontal="center" vertical="center"/>
    </xf>
    <xf numFmtId="4" fontId="29" fillId="25" borderId="0" xfId="57" applyNumberFormat="1" applyFont="1" applyFill="1" applyBorder="1" applyAlignment="1">
      <alignment horizontal="center" vertical="center" wrapText="1"/>
    </xf>
    <xf numFmtId="4" fontId="29" fillId="25" borderId="0" xfId="57" applyNumberFormat="1" applyFont="1" applyFill="1" applyBorder="1" applyAlignment="1">
      <alignment horizontal="center" vertical="center"/>
    </xf>
    <xf numFmtId="3" fontId="9" fillId="25" borderId="10" xfId="4" applyNumberFormat="1" applyFont="1" applyFill="1" applyBorder="1" applyAlignment="1">
      <alignment horizontal="right" vertical="center"/>
    </xf>
    <xf numFmtId="2" fontId="9" fillId="25" borderId="10" xfId="4" applyNumberFormat="1" applyFont="1" applyFill="1" applyBorder="1" applyAlignment="1">
      <alignment vertical="center" wrapText="1"/>
    </xf>
    <xf numFmtId="0" fontId="9" fillId="25" borderId="11" xfId="4" applyNumberFormat="1" applyFont="1" applyFill="1" applyBorder="1" applyAlignment="1">
      <alignment horizontal="center" vertical="center"/>
    </xf>
    <xf numFmtId="2" fontId="8" fillId="25" borderId="11" xfId="4" applyNumberFormat="1" applyFont="1" applyFill="1" applyBorder="1" applyAlignment="1">
      <alignment horizontal="center" vertical="center"/>
    </xf>
    <xf numFmtId="2" fontId="8" fillId="25" borderId="11" xfId="1" applyNumberFormat="1" applyFont="1" applyFill="1" applyBorder="1" applyAlignment="1">
      <alignment horizontal="center" vertical="center"/>
    </xf>
    <xf numFmtId="2" fontId="9" fillId="25" borderId="11" xfId="1" applyNumberFormat="1" applyFont="1" applyFill="1" applyBorder="1" applyAlignment="1">
      <alignment horizontal="center" vertical="center" wrapText="1"/>
    </xf>
    <xf numFmtId="2" fontId="9" fillId="25" borderId="11" xfId="1" applyNumberFormat="1" applyFont="1" applyFill="1" applyBorder="1" applyAlignment="1">
      <alignment horizontal="center" vertical="center"/>
    </xf>
    <xf numFmtId="4" fontId="8" fillId="25" borderId="11" xfId="1" applyNumberFormat="1" applyFont="1" applyFill="1" applyBorder="1" applyAlignment="1">
      <alignment horizontal="center" vertical="center"/>
    </xf>
    <xf numFmtId="2" fontId="35" fillId="25" borderId="0" xfId="1" applyNumberFormat="1" applyFont="1" applyFill="1" applyBorder="1" applyAlignment="1">
      <alignment horizontal="center" vertical="center"/>
    </xf>
    <xf numFmtId="0" fontId="9" fillId="39" borderId="13" xfId="83" applyNumberFormat="1" applyFont="1" applyFill="1" applyBorder="1" applyAlignment="1" applyProtection="1">
      <alignment horizontal="center" vertical="center"/>
    </xf>
    <xf numFmtId="164" fontId="9" fillId="39" borderId="12" xfId="1" applyFont="1" applyFill="1" applyBorder="1" applyAlignment="1">
      <alignment horizontal="center" vertical="center"/>
    </xf>
    <xf numFmtId="164" fontId="9" fillId="25" borderId="0" xfId="57" applyFont="1" applyFill="1" applyBorder="1" applyAlignment="1">
      <alignment horizontal="center" vertical="center"/>
    </xf>
    <xf numFmtId="170" fontId="39" fillId="0" borderId="23" xfId="1" applyNumberFormat="1" applyFont="1" applyFill="1" applyBorder="1" applyAlignment="1">
      <alignment horizontal="right" vertical="center"/>
    </xf>
    <xf numFmtId="4" fontId="35" fillId="0" borderId="23" xfId="0" applyNumberFormat="1" applyFont="1" applyFill="1" applyBorder="1" applyAlignment="1">
      <alignment horizontal="center" vertical="center"/>
    </xf>
    <xf numFmtId="0" fontId="8" fillId="25" borderId="13" xfId="0" applyFont="1" applyFill="1" applyBorder="1" applyAlignment="1">
      <alignment horizontal="center" vertical="center" wrapText="1"/>
    </xf>
    <xf numFmtId="4" fontId="8" fillId="25" borderId="25" xfId="83" applyNumberFormat="1" applyFont="1" applyFill="1" applyBorder="1" applyAlignment="1" applyProtection="1">
      <alignment horizontal="center" vertical="center"/>
    </xf>
    <xf numFmtId="4" fontId="8" fillId="25" borderId="13" xfId="83" applyNumberFormat="1" applyFont="1" applyFill="1" applyBorder="1" applyAlignment="1" applyProtection="1">
      <alignment horizontal="center" vertical="center"/>
    </xf>
    <xf numFmtId="0" fontId="8" fillId="25" borderId="24" xfId="0" applyFont="1" applyFill="1" applyBorder="1" applyAlignment="1">
      <alignment horizontal="center" vertical="center" wrapText="1"/>
    </xf>
    <xf numFmtId="4" fontId="8" fillId="25" borderId="24" xfId="83" applyNumberFormat="1" applyFont="1" applyFill="1" applyBorder="1" applyAlignment="1" applyProtection="1">
      <alignment horizontal="center" vertical="center"/>
    </xf>
    <xf numFmtId="0" fontId="8" fillId="25" borderId="25" xfId="0" applyFont="1" applyFill="1" applyBorder="1" applyAlignment="1">
      <alignment horizontal="center" vertical="center" wrapText="1"/>
    </xf>
    <xf numFmtId="0" fontId="8" fillId="25" borderId="43" xfId="0" applyFont="1" applyFill="1" applyBorder="1" applyAlignment="1">
      <alignment horizontal="center" vertical="center" wrapText="1"/>
    </xf>
    <xf numFmtId="4" fontId="8" fillId="25" borderId="43" xfId="83" applyNumberFormat="1" applyFont="1" applyFill="1" applyBorder="1" applyAlignment="1" applyProtection="1">
      <alignment horizontal="center" vertical="center"/>
    </xf>
    <xf numFmtId="0" fontId="8" fillId="0" borderId="12" xfId="0" applyFont="1" applyFill="1" applyBorder="1" applyAlignment="1">
      <alignment horizontal="center" vertical="center" wrapText="1"/>
    </xf>
    <xf numFmtId="0" fontId="8" fillId="25" borderId="12" xfId="0" applyFont="1" applyFill="1" applyBorder="1" applyAlignment="1">
      <alignment horizontal="center" vertical="center" wrapText="1"/>
    </xf>
    <xf numFmtId="2" fontId="8" fillId="0" borderId="12" xfId="83" applyNumberFormat="1" applyFont="1" applyFill="1" applyBorder="1" applyAlignment="1" applyProtection="1">
      <alignment horizontal="center" vertical="center" wrapText="1"/>
    </xf>
    <xf numFmtId="4" fontId="8" fillId="25" borderId="12" xfId="83" applyNumberFormat="1" applyFont="1" applyFill="1" applyBorder="1" applyAlignment="1" applyProtection="1">
      <alignment horizontal="center" vertical="center"/>
    </xf>
    <xf numFmtId="4" fontId="9" fillId="27" borderId="12" xfId="83" applyNumberFormat="1" applyFont="1" applyFill="1" applyBorder="1" applyAlignment="1" applyProtection="1">
      <alignment horizontal="center" vertical="center"/>
    </xf>
    <xf numFmtId="49" fontId="9" fillId="26" borderId="13" xfId="0" applyNumberFormat="1" applyFont="1" applyFill="1" applyBorder="1" applyAlignment="1">
      <alignment horizontal="center" vertical="center"/>
    </xf>
    <xf numFmtId="0" fontId="9" fillId="26" borderId="13" xfId="0" applyFont="1" applyFill="1" applyBorder="1" applyAlignment="1">
      <alignment horizontal="center" vertical="center"/>
    </xf>
    <xf numFmtId="0" fontId="9" fillId="26" borderId="13" xfId="0" applyFont="1" applyFill="1" applyBorder="1" applyAlignment="1">
      <alignment horizontal="left" vertical="center" wrapText="1"/>
    </xf>
    <xf numFmtId="4" fontId="9" fillId="26" borderId="13" xfId="0" applyNumberFormat="1" applyFont="1" applyFill="1" applyBorder="1" applyAlignment="1">
      <alignment horizontal="right" vertical="center"/>
    </xf>
    <xf numFmtId="4" fontId="8" fillId="26" borderId="13" xfId="1" applyNumberFormat="1" applyFont="1" applyFill="1" applyBorder="1" applyAlignment="1">
      <alignment horizontal="right" vertical="center"/>
    </xf>
    <xf numFmtId="4" fontId="9" fillId="26" borderId="13" xfId="1" applyNumberFormat="1" applyFont="1" applyFill="1" applyBorder="1" applyAlignment="1">
      <alignment horizontal="right" vertical="center"/>
    </xf>
    <xf numFmtId="0" fontId="65" fillId="0" borderId="32" xfId="0" applyFont="1" applyFill="1" applyBorder="1" applyAlignment="1">
      <alignment horizontal="center" vertical="center" wrapText="1"/>
    </xf>
    <xf numFmtId="0" fontId="65" fillId="0" borderId="32" xfId="0" applyFont="1" applyFill="1" applyBorder="1" applyAlignment="1">
      <alignment horizontal="left" vertical="center" wrapText="1"/>
    </xf>
    <xf numFmtId="182" fontId="8" fillId="0" borderId="0" xfId="0" applyNumberFormat="1" applyFont="1" applyFill="1" applyBorder="1" applyAlignment="1">
      <alignment horizontal="center" vertical="center"/>
    </xf>
    <xf numFmtId="0" fontId="9" fillId="35" borderId="33" xfId="0" applyFont="1" applyFill="1" applyBorder="1" applyAlignment="1">
      <alignment horizontal="center" vertical="center" wrapText="1"/>
    </xf>
    <xf numFmtId="0" fontId="9" fillId="35" borderId="35" xfId="0" applyFont="1" applyFill="1" applyBorder="1" applyAlignment="1">
      <alignment horizontal="center" vertical="center" wrapText="1"/>
    </xf>
    <xf numFmtId="173" fontId="64" fillId="0" borderId="32" xfId="0" applyNumberFormat="1" applyFont="1" applyFill="1" applyBorder="1" applyAlignment="1">
      <alignment horizontal="center" vertical="center" wrapText="1"/>
    </xf>
    <xf numFmtId="171" fontId="64" fillId="0" borderId="32" xfId="0" applyNumberFormat="1" applyFont="1" applyFill="1" applyBorder="1" applyAlignment="1">
      <alignment horizontal="left" vertical="center" wrapText="1"/>
    </xf>
    <xf numFmtId="3" fontId="9" fillId="25" borderId="9" xfId="4" applyNumberFormat="1" applyFont="1" applyFill="1" applyBorder="1" applyAlignment="1">
      <alignment horizontal="right" vertical="center"/>
    </xf>
    <xf numFmtId="3" fontId="9" fillId="25" borderId="31" xfId="4" applyNumberFormat="1" applyFont="1" applyFill="1" applyBorder="1" applyAlignment="1">
      <alignment horizontal="right" vertical="center"/>
    </xf>
    <xf numFmtId="4" fontId="8" fillId="0" borderId="0" xfId="0" applyNumberFormat="1" applyFont="1" applyFill="1" applyAlignment="1">
      <alignment vertical="center"/>
    </xf>
    <xf numFmtId="4" fontId="8" fillId="43" borderId="0" xfId="64" applyNumberFormat="1" applyFont="1" applyFill="1" applyAlignment="1">
      <alignment horizontal="center" vertical="center"/>
    </xf>
    <xf numFmtId="164" fontId="9" fillId="25" borderId="30" xfId="57" applyFont="1" applyFill="1" applyBorder="1" applyAlignment="1">
      <alignment vertical="center" wrapText="1"/>
    </xf>
    <xf numFmtId="164" fontId="9" fillId="25" borderId="30" xfId="57" applyFont="1" applyFill="1" applyBorder="1" applyAlignment="1">
      <alignment vertical="center"/>
    </xf>
    <xf numFmtId="4" fontId="9" fillId="25" borderId="30" xfId="57" applyNumberFormat="1" applyFont="1" applyFill="1" applyBorder="1" applyAlignment="1">
      <alignment vertical="center" wrapText="1"/>
    </xf>
    <xf numFmtId="164" fontId="9" fillId="25" borderId="3" xfId="57" applyFont="1" applyFill="1" applyBorder="1" applyAlignment="1">
      <alignment vertical="center" wrapText="1"/>
    </xf>
    <xf numFmtId="0" fontId="66" fillId="25" borderId="4" xfId="4" applyFont="1" applyFill="1" applyBorder="1" applyAlignment="1">
      <alignment vertical="center" wrapText="1"/>
    </xf>
    <xf numFmtId="2" fontId="29" fillId="25" borderId="4" xfId="4" applyNumberFormat="1" applyFont="1" applyFill="1" applyBorder="1" applyAlignment="1">
      <alignment vertical="center" wrapText="1"/>
    </xf>
    <xf numFmtId="181" fontId="8" fillId="25" borderId="13" xfId="1" applyNumberFormat="1" applyFont="1" applyFill="1" applyBorder="1" applyAlignment="1">
      <alignment horizontal="right" vertical="center"/>
    </xf>
    <xf numFmtId="49" fontId="8" fillId="25" borderId="13" xfId="0" applyNumberFormat="1" applyFont="1" applyFill="1" applyBorder="1" applyAlignment="1">
      <alignment horizontal="center" vertical="center" wrapText="1"/>
    </xf>
    <xf numFmtId="164" fontId="9" fillId="25" borderId="0" xfId="57" applyFont="1" applyFill="1" applyBorder="1" applyAlignment="1">
      <alignment horizontal="center" vertical="center" wrapText="1"/>
    </xf>
    <xf numFmtId="164" fontId="9" fillId="25" borderId="0" xfId="57" applyFont="1" applyFill="1" applyBorder="1" applyAlignment="1">
      <alignment horizontal="center" vertical="center"/>
    </xf>
    <xf numFmtId="164" fontId="9" fillId="25" borderId="5" xfId="57" applyFont="1" applyFill="1" applyBorder="1" applyAlignment="1">
      <alignment horizontal="center" vertical="center" wrapText="1"/>
    </xf>
    <xf numFmtId="172" fontId="8" fillId="0" borderId="0" xfId="0" applyNumberFormat="1" applyFont="1" applyFill="1" applyAlignment="1">
      <alignment horizontal="center" vertical="center"/>
    </xf>
    <xf numFmtId="183" fontId="8" fillId="0" borderId="0" xfId="0" applyNumberFormat="1" applyFont="1" applyFill="1" applyAlignment="1">
      <alignment horizontal="center" vertical="center"/>
    </xf>
    <xf numFmtId="177" fontId="8" fillId="0" borderId="0" xfId="0" applyNumberFormat="1" applyFont="1" applyFill="1" applyBorder="1" applyAlignment="1">
      <alignment horizontal="left" vertical="center"/>
    </xf>
    <xf numFmtId="4" fontId="30" fillId="27" borderId="23" xfId="0" applyNumberFormat="1" applyFont="1" applyFill="1" applyBorder="1" applyAlignment="1">
      <alignment horizontal="center" vertical="center"/>
    </xf>
    <xf numFmtId="4" fontId="36" fillId="27" borderId="23" xfId="0" applyNumberFormat="1" applyFont="1" applyFill="1" applyBorder="1" applyAlignment="1">
      <alignment horizontal="center" vertical="center" wrapText="1"/>
    </xf>
    <xf numFmtId="4" fontId="36" fillId="27" borderId="23" xfId="0" applyNumberFormat="1" applyFont="1" applyFill="1" applyBorder="1" applyAlignment="1">
      <alignment horizontal="center" vertical="center"/>
    </xf>
    <xf numFmtId="4" fontId="8" fillId="27" borderId="0" xfId="0" applyNumberFormat="1" applyFont="1" applyFill="1" applyAlignment="1">
      <alignment horizontal="center" vertical="center"/>
    </xf>
    <xf numFmtId="4" fontId="9" fillId="41" borderId="23" xfId="0" applyNumberFormat="1" applyFont="1" applyFill="1" applyBorder="1" applyAlignment="1">
      <alignment horizontal="center" vertical="center"/>
    </xf>
    <xf numFmtId="4" fontId="8" fillId="41" borderId="23" xfId="0" applyNumberFormat="1" applyFont="1" applyFill="1" applyBorder="1" applyAlignment="1">
      <alignment horizontal="center" vertical="center" wrapText="1"/>
    </xf>
    <xf numFmtId="164" fontId="29" fillId="25" borderId="8" xfId="1" applyFont="1" applyFill="1" applyBorder="1" applyAlignment="1">
      <alignment horizontal="center" vertical="center"/>
    </xf>
    <xf numFmtId="171" fontId="43" fillId="0" borderId="32" xfId="0" applyNumberFormat="1" applyFont="1" applyFill="1" applyBorder="1" applyAlignment="1">
      <alignment horizontal="center" vertical="center"/>
    </xf>
    <xf numFmtId="1" fontId="43" fillId="0" borderId="32" xfId="0" applyNumberFormat="1" applyFont="1" applyFill="1" applyBorder="1" applyAlignment="1">
      <alignment horizontal="center" vertical="center" shrinkToFit="1"/>
    </xf>
    <xf numFmtId="0" fontId="36" fillId="0" borderId="0" xfId="0" applyFont="1" applyFill="1" applyBorder="1" applyAlignment="1">
      <alignment horizontal="center" vertical="center"/>
    </xf>
    <xf numFmtId="0" fontId="36" fillId="0" borderId="0" xfId="75" applyFont="1" applyFill="1" applyBorder="1" applyAlignment="1">
      <alignment horizontal="center" vertical="center"/>
    </xf>
    <xf numFmtId="4" fontId="36" fillId="0" borderId="0" xfId="75" applyNumberFormat="1" applyFont="1" applyFill="1" applyBorder="1" applyAlignment="1">
      <alignment horizontal="center" vertical="center"/>
    </xf>
    <xf numFmtId="4" fontId="9" fillId="26" borderId="23" xfId="1" applyNumberFormat="1" applyFont="1" applyFill="1" applyBorder="1" applyAlignment="1">
      <alignment horizontal="center" vertical="center"/>
    </xf>
    <xf numFmtId="0" fontId="9" fillId="38" borderId="48" xfId="0" applyFont="1" applyFill="1" applyBorder="1" applyAlignment="1">
      <alignment horizontal="center" vertical="center" wrapText="1"/>
    </xf>
    <xf numFmtId="4" fontId="9" fillId="38" borderId="48" xfId="0" applyNumberFormat="1" applyFont="1" applyFill="1" applyBorder="1" applyAlignment="1">
      <alignment horizontal="center" vertical="center" wrapText="1"/>
    </xf>
    <xf numFmtId="1" fontId="43" fillId="0" borderId="44" xfId="0" applyNumberFormat="1" applyFont="1" applyFill="1" applyBorder="1" applyAlignment="1">
      <alignment horizontal="center" vertical="center" shrinkToFit="1"/>
    </xf>
    <xf numFmtId="0" fontId="8" fillId="0" borderId="44" xfId="0" applyFont="1" applyFill="1" applyBorder="1" applyAlignment="1">
      <alignment horizontal="center" vertical="center" wrapText="1"/>
    </xf>
    <xf numFmtId="0" fontId="8" fillId="28" borderId="13" xfId="0" applyFont="1" applyFill="1" applyBorder="1" applyAlignment="1">
      <alignment horizontal="left" vertical="center"/>
    </xf>
    <xf numFmtId="0" fontId="43" fillId="0" borderId="13" xfId="0" applyNumberFormat="1" applyFont="1" applyBorder="1" applyAlignment="1">
      <alignment horizontal="center" vertical="center" wrapText="1"/>
    </xf>
    <xf numFmtId="0" fontId="8" fillId="0" borderId="44" xfId="0" applyFont="1" applyFill="1" applyBorder="1" applyAlignment="1">
      <alignment horizontal="left" vertical="center" wrapText="1"/>
    </xf>
    <xf numFmtId="0" fontId="9" fillId="28" borderId="12" xfId="75" applyFont="1" applyFill="1" applyBorder="1" applyAlignment="1">
      <alignment horizontal="center" vertical="center" wrapText="1"/>
    </xf>
    <xf numFmtId="0" fontId="9" fillId="28" borderId="6" xfId="75" applyFont="1" applyFill="1" applyBorder="1" applyAlignment="1">
      <alignment horizontal="center" vertical="center" wrapText="1"/>
    </xf>
    <xf numFmtId="4" fontId="9" fillId="28" borderId="12" xfId="75" applyNumberFormat="1" applyFont="1" applyFill="1" applyBorder="1" applyAlignment="1">
      <alignment horizontal="center" vertical="center" wrapText="1"/>
    </xf>
    <xf numFmtId="171" fontId="8" fillId="0" borderId="32" xfId="0" applyNumberFormat="1" applyFont="1" applyFill="1" applyBorder="1" applyAlignment="1">
      <alignment horizontal="left" vertical="center" wrapText="1"/>
    </xf>
    <xf numFmtId="0" fontId="8" fillId="0" borderId="34" xfId="0" applyFont="1" applyFill="1" applyBorder="1" applyAlignment="1">
      <alignment vertical="center" wrapText="1"/>
    </xf>
    <xf numFmtId="177" fontId="8" fillId="0" borderId="40" xfId="0" applyNumberFormat="1" applyFont="1" applyFill="1" applyBorder="1" applyAlignment="1">
      <alignment horizontal="center" vertical="center"/>
    </xf>
    <xf numFmtId="177" fontId="8" fillId="0" borderId="23" xfId="0" applyNumberFormat="1" applyFont="1" applyFill="1" applyBorder="1" applyAlignment="1">
      <alignment horizontal="center" vertical="center"/>
    </xf>
    <xf numFmtId="171" fontId="43" fillId="0" borderId="0" xfId="0" applyNumberFormat="1" applyFont="1" applyFill="1" applyBorder="1" applyAlignment="1">
      <alignment horizontal="left" vertical="center"/>
    </xf>
    <xf numFmtId="0" fontId="8" fillId="0" borderId="0" xfId="0" applyFont="1" applyFill="1" applyBorder="1" applyAlignment="1">
      <alignment horizontal="left" vertical="center" wrapText="1"/>
    </xf>
    <xf numFmtId="0" fontId="8" fillId="0" borderId="0" xfId="0" applyFont="1" applyFill="1" applyBorder="1" applyAlignment="1">
      <alignment horizontal="center" vertical="center" wrapText="1"/>
    </xf>
    <xf numFmtId="4" fontId="43" fillId="0" borderId="0" xfId="0" applyNumberFormat="1" applyFont="1" applyFill="1" applyBorder="1" applyAlignment="1">
      <alignment horizontal="center" vertical="center" wrapText="1"/>
    </xf>
    <xf numFmtId="0" fontId="9" fillId="42" borderId="23" xfId="64" applyFont="1" applyFill="1" applyBorder="1" applyAlignment="1">
      <alignment horizontal="center" vertical="center"/>
    </xf>
    <xf numFmtId="0" fontId="8" fillId="0" borderId="34" xfId="0" applyFont="1" applyFill="1" applyBorder="1" applyAlignment="1">
      <alignment horizontal="center" vertical="center" wrapText="1"/>
    </xf>
    <xf numFmtId="0" fontId="8" fillId="28" borderId="10" xfId="0" applyFont="1" applyFill="1" applyBorder="1" applyAlignment="1">
      <alignment horizontal="left" vertical="center"/>
    </xf>
    <xf numFmtId="0" fontId="8" fillId="28" borderId="11" xfId="0" applyFont="1" applyFill="1" applyBorder="1" applyAlignment="1">
      <alignment horizontal="left" vertical="center"/>
    </xf>
    <xf numFmtId="0" fontId="8" fillId="28" borderId="14" xfId="0" applyFont="1" applyFill="1" applyBorder="1" applyAlignment="1">
      <alignment horizontal="left" vertical="center"/>
    </xf>
    <xf numFmtId="4" fontId="8" fillId="0" borderId="0" xfId="75" applyNumberFormat="1" applyFont="1" applyFill="1" applyBorder="1" applyAlignment="1">
      <alignment horizontal="center" vertical="center"/>
    </xf>
    <xf numFmtId="0" fontId="9" fillId="38" borderId="13" xfId="75" applyFont="1" applyFill="1" applyBorder="1" applyAlignment="1">
      <alignment horizontal="center" vertical="center" wrapText="1"/>
    </xf>
    <xf numFmtId="4" fontId="9" fillId="38" borderId="13" xfId="75" applyNumberFormat="1" applyFont="1" applyFill="1" applyBorder="1" applyAlignment="1">
      <alignment horizontal="center" vertical="center" wrapText="1"/>
    </xf>
    <xf numFmtId="184" fontId="8" fillId="0" borderId="13" xfId="0" applyNumberFormat="1" applyFont="1" applyFill="1" applyBorder="1" applyAlignment="1">
      <alignment horizontal="left" vertical="center"/>
    </xf>
    <xf numFmtId="184" fontId="8" fillId="0" borderId="13" xfId="0" applyNumberFormat="1" applyFont="1" applyFill="1" applyBorder="1" applyAlignment="1">
      <alignment horizontal="center" vertical="center"/>
    </xf>
    <xf numFmtId="49" fontId="9" fillId="42" borderId="13" xfId="0" applyNumberFormat="1" applyFont="1" applyFill="1" applyBorder="1" applyAlignment="1">
      <alignment horizontal="center" vertical="center"/>
    </xf>
    <xf numFmtId="0" fontId="9" fillId="42" borderId="13" xfId="0" applyFont="1" applyFill="1" applyBorder="1" applyAlignment="1">
      <alignment horizontal="center" vertical="center" wrapText="1"/>
    </xf>
    <xf numFmtId="0" fontId="9" fillId="42" borderId="13" xfId="0" applyFont="1" applyFill="1" applyBorder="1" applyAlignment="1">
      <alignment horizontal="center" vertical="center"/>
    </xf>
    <xf numFmtId="4" fontId="9" fillId="42" borderId="13" xfId="0" applyNumberFormat="1" applyFont="1" applyFill="1" applyBorder="1" applyAlignment="1">
      <alignment horizontal="center" vertical="center"/>
    </xf>
    <xf numFmtId="0" fontId="8" fillId="33" borderId="13" xfId="0" applyNumberFormat="1" applyFont="1" applyFill="1" applyBorder="1" applyAlignment="1">
      <alignment horizontal="center" vertical="center"/>
    </xf>
    <xf numFmtId="0" fontId="8" fillId="33" borderId="13" xfId="0" applyFont="1" applyFill="1" applyBorder="1" applyAlignment="1">
      <alignment vertical="center" wrapText="1"/>
    </xf>
    <xf numFmtId="0" fontId="8" fillId="33" borderId="13" xfId="0" applyFont="1" applyFill="1" applyBorder="1" applyAlignment="1">
      <alignment horizontal="center" vertical="center"/>
    </xf>
    <xf numFmtId="4" fontId="8" fillId="33" borderId="13" xfId="0" applyNumberFormat="1" applyFont="1" applyFill="1" applyBorder="1" applyAlignment="1">
      <alignment horizontal="center" vertical="center"/>
    </xf>
    <xf numFmtId="49" fontId="8" fillId="33" borderId="13" xfId="0" applyNumberFormat="1" applyFont="1" applyFill="1" applyBorder="1" applyAlignment="1">
      <alignment horizontal="center" vertical="center"/>
    </xf>
    <xf numFmtId="0" fontId="61" fillId="0" borderId="44" xfId="0" applyFont="1" applyBorder="1" applyAlignment="1">
      <alignment horizontal="left" vertical="center" wrapText="1"/>
    </xf>
    <xf numFmtId="0" fontId="29" fillId="0" borderId="44" xfId="0" applyFont="1" applyBorder="1" applyAlignment="1">
      <alignment horizontal="center" vertical="center" wrapText="1"/>
    </xf>
    <xf numFmtId="0" fontId="47" fillId="0" borderId="0" xfId="0" applyFont="1" applyAlignment="1">
      <alignment horizontal="left" vertical="center"/>
    </xf>
    <xf numFmtId="0" fontId="47" fillId="0" borderId="0" xfId="0" applyFont="1" applyFill="1" applyBorder="1" applyAlignment="1">
      <alignment horizontal="left" vertical="center"/>
    </xf>
    <xf numFmtId="0" fontId="32" fillId="45" borderId="0" xfId="0" applyFont="1" applyFill="1" applyAlignment="1">
      <alignment horizontal="left" vertical="top" wrapText="1"/>
    </xf>
    <xf numFmtId="186" fontId="32" fillId="45" borderId="0" xfId="0" applyNumberFormat="1" applyFont="1" applyFill="1" applyAlignment="1">
      <alignment horizontal="left" vertical="top" wrapText="1"/>
    </xf>
    <xf numFmtId="0" fontId="32" fillId="0" borderId="0" xfId="0" applyFont="1" applyAlignment="1">
      <alignment horizontal="left" vertical="top" wrapText="1"/>
    </xf>
    <xf numFmtId="186" fontId="32" fillId="0" borderId="0" xfId="0" applyNumberFormat="1" applyFont="1" applyAlignment="1">
      <alignment horizontal="left" vertical="top" wrapText="1"/>
    </xf>
    <xf numFmtId="172" fontId="8" fillId="0" borderId="0" xfId="83" applyNumberFormat="1" applyFont="1" applyFill="1" applyAlignment="1">
      <alignment horizontal="center" vertical="center"/>
    </xf>
    <xf numFmtId="172" fontId="9" fillId="0" borderId="0" xfId="83" applyNumberFormat="1" applyFont="1" applyFill="1" applyAlignment="1">
      <alignment horizontal="center" vertical="center"/>
    </xf>
    <xf numFmtId="185" fontId="9" fillId="0" borderId="0" xfId="83" applyNumberFormat="1" applyFont="1" applyFill="1" applyAlignment="1">
      <alignment horizontal="center" vertical="center"/>
    </xf>
    <xf numFmtId="172" fontId="8" fillId="27" borderId="0" xfId="83" applyNumberFormat="1" applyFont="1" applyFill="1" applyAlignment="1">
      <alignment horizontal="left" vertical="center"/>
    </xf>
    <xf numFmtId="172" fontId="8" fillId="27" borderId="0" xfId="0" applyNumberFormat="1" applyFont="1" applyFill="1" applyAlignment="1">
      <alignment horizontal="center" vertical="center"/>
    </xf>
    <xf numFmtId="172" fontId="9" fillId="26" borderId="0" xfId="83" applyNumberFormat="1" applyFont="1" applyFill="1" applyAlignment="1">
      <alignment horizontal="center" vertical="center"/>
    </xf>
    <xf numFmtId="4" fontId="9" fillId="0" borderId="23" xfId="0" applyNumberFormat="1" applyFont="1" applyFill="1" applyBorder="1" applyAlignment="1">
      <alignment horizontal="center" vertical="center"/>
    </xf>
    <xf numFmtId="0" fontId="9" fillId="0" borderId="23" xfId="0" applyNumberFormat="1" applyFont="1" applyFill="1" applyBorder="1" applyAlignment="1">
      <alignment horizontal="center" vertical="center"/>
    </xf>
    <xf numFmtId="4" fontId="8" fillId="44" borderId="23" xfId="0" applyNumberFormat="1" applyFont="1" applyFill="1" applyBorder="1" applyAlignment="1">
      <alignment horizontal="center" vertical="center"/>
    </xf>
    <xf numFmtId="172" fontId="8" fillId="0" borderId="23" xfId="0" applyNumberFormat="1" applyFont="1" applyFill="1" applyBorder="1" applyAlignment="1">
      <alignment horizontal="center" vertical="center"/>
    </xf>
    <xf numFmtId="172" fontId="8" fillId="44" borderId="23" xfId="0" applyNumberFormat="1" applyFont="1" applyFill="1" applyBorder="1" applyAlignment="1">
      <alignment horizontal="center" vertical="center"/>
    </xf>
    <xf numFmtId="4" fontId="29" fillId="44" borderId="23" xfId="0" applyNumberFormat="1" applyFont="1" applyFill="1" applyBorder="1" applyAlignment="1">
      <alignment horizontal="center" vertical="center"/>
    </xf>
    <xf numFmtId="1" fontId="8" fillId="25" borderId="32" xfId="0" applyNumberFormat="1" applyFont="1" applyFill="1" applyBorder="1" applyAlignment="1">
      <alignment horizontal="center" vertical="center"/>
    </xf>
    <xf numFmtId="17" fontId="69" fillId="0" borderId="0" xfId="80" applyNumberFormat="1" applyFont="1" applyFill="1" applyBorder="1" applyAlignment="1">
      <alignment horizontal="center" vertical="center" wrapText="1"/>
    </xf>
    <xf numFmtId="187" fontId="8" fillId="0" borderId="0" xfId="0" applyNumberFormat="1" applyFont="1" applyFill="1" applyBorder="1" applyAlignment="1">
      <alignment horizontal="center" vertical="center"/>
    </xf>
    <xf numFmtId="0" fontId="8" fillId="25" borderId="32" xfId="0" applyFont="1" applyFill="1" applyBorder="1" applyAlignment="1">
      <alignment horizontal="center" vertical="center"/>
    </xf>
    <xf numFmtId="2" fontId="8" fillId="0" borderId="0" xfId="0" applyNumberFormat="1" applyFont="1" applyFill="1" applyBorder="1" applyAlignment="1">
      <alignment horizontal="center" vertical="center"/>
    </xf>
    <xf numFmtId="2" fontId="9" fillId="0" borderId="13" xfId="0" applyNumberFormat="1" applyFont="1" applyFill="1" applyBorder="1" applyAlignment="1">
      <alignment horizontal="center" vertical="center"/>
    </xf>
    <xf numFmtId="2" fontId="9" fillId="0" borderId="23" xfId="0" applyNumberFormat="1" applyFont="1" applyFill="1" applyBorder="1" applyAlignment="1">
      <alignment horizontal="center" vertical="center"/>
    </xf>
    <xf numFmtId="2" fontId="9" fillId="0" borderId="23" xfId="1" applyNumberFormat="1" applyFont="1" applyFill="1" applyBorder="1" applyAlignment="1">
      <alignment horizontal="center" vertical="center"/>
    </xf>
    <xf numFmtId="2" fontId="8" fillId="0" borderId="23" xfId="0" applyNumberFormat="1" applyFont="1" applyFill="1" applyBorder="1" applyAlignment="1">
      <alignment horizontal="center" vertical="center"/>
    </xf>
    <xf numFmtId="2" fontId="36" fillId="0" borderId="23" xfId="0" applyNumberFormat="1" applyFont="1" applyFill="1" applyBorder="1"/>
    <xf numFmtId="2" fontId="8" fillId="0" borderId="23" xfId="0" applyNumberFormat="1" applyFont="1" applyFill="1" applyBorder="1" applyAlignment="1">
      <alignment horizontal="center" vertical="center" wrapText="1"/>
    </xf>
    <xf numFmtId="2" fontId="36" fillId="0" borderId="23" xfId="0" applyNumberFormat="1" applyFont="1" applyFill="1" applyBorder="1" applyAlignment="1">
      <alignment horizontal="center" vertical="center"/>
    </xf>
    <xf numFmtId="2" fontId="36" fillId="0" borderId="23" xfId="0" applyNumberFormat="1" applyFont="1" applyFill="1" applyBorder="1" applyAlignment="1">
      <alignment vertical="center"/>
    </xf>
    <xf numFmtId="0" fontId="59" fillId="0" borderId="0" xfId="0" applyFont="1" applyFill="1" applyBorder="1" applyAlignment="1">
      <alignment horizontal="left" vertical="center"/>
    </xf>
    <xf numFmtId="164" fontId="8" fillId="28" borderId="13" xfId="1" applyFont="1" applyFill="1" applyBorder="1" applyAlignment="1">
      <alignment horizontal="left" vertical="center"/>
    </xf>
    <xf numFmtId="164" fontId="43" fillId="0" borderId="44" xfId="1" applyFont="1" applyFill="1" applyBorder="1" applyAlignment="1">
      <alignment horizontal="center" vertical="center" shrinkToFit="1"/>
    </xf>
    <xf numFmtId="164" fontId="43" fillId="0" borderId="32" xfId="1" applyFont="1" applyFill="1" applyBorder="1" applyAlignment="1">
      <alignment horizontal="center" vertical="center" wrapText="1"/>
    </xf>
    <xf numFmtId="164" fontId="8" fillId="0" borderId="0" xfId="0" applyNumberFormat="1" applyFont="1" applyFill="1" applyBorder="1" applyAlignment="1">
      <alignment horizontal="center" vertical="center"/>
    </xf>
    <xf numFmtId="0" fontId="50" fillId="0" borderId="0" xfId="0" applyFont="1" applyFill="1" applyBorder="1" applyAlignment="1">
      <alignment horizontal="center" vertical="center"/>
    </xf>
    <xf numFmtId="164" fontId="50" fillId="0" borderId="0" xfId="1" applyFont="1" applyFill="1" applyBorder="1" applyAlignment="1">
      <alignment horizontal="center" vertical="center" wrapText="1"/>
    </xf>
    <xf numFmtId="4" fontId="9" fillId="25" borderId="8" xfId="0" applyNumberFormat="1" applyFont="1" applyFill="1" applyBorder="1" applyAlignment="1">
      <alignment horizontal="right" vertical="center"/>
    </xf>
    <xf numFmtId="164" fontId="34" fillId="25" borderId="0" xfId="1" applyFont="1" applyFill="1" applyBorder="1" applyAlignment="1">
      <alignment horizontal="right" vertical="center" wrapText="1"/>
    </xf>
    <xf numFmtId="0" fontId="34" fillId="25" borderId="0" xfId="1" applyNumberFormat="1" applyFont="1" applyFill="1" applyBorder="1" applyAlignment="1">
      <alignment horizontal="right" vertical="center" wrapText="1"/>
    </xf>
    <xf numFmtId="165" fontId="34" fillId="25" borderId="5" xfId="1" applyNumberFormat="1" applyFont="1" applyFill="1" applyBorder="1" applyAlignment="1">
      <alignment horizontal="right" vertical="center"/>
    </xf>
    <xf numFmtId="0" fontId="50" fillId="25" borderId="0" xfId="0" applyFont="1" applyFill="1" applyBorder="1" applyAlignment="1">
      <alignment vertical="center"/>
    </xf>
    <xf numFmtId="17" fontId="9" fillId="39" borderId="13" xfId="0" applyNumberFormat="1" applyFont="1" applyFill="1" applyBorder="1" applyAlignment="1">
      <alignment horizontal="center" vertical="center"/>
    </xf>
    <xf numFmtId="17" fontId="9" fillId="39" borderId="13" xfId="0" applyNumberFormat="1" applyFont="1" applyFill="1" applyBorder="1" applyAlignment="1">
      <alignment horizontal="center" vertical="center" wrapText="1"/>
    </xf>
    <xf numFmtId="17" fontId="34" fillId="39" borderId="13" xfId="0" applyNumberFormat="1" applyFont="1" applyFill="1" applyBorder="1" applyAlignment="1">
      <alignment horizontal="center" vertical="center"/>
    </xf>
    <xf numFmtId="0" fontId="9" fillId="39" borderId="13" xfId="0" applyNumberFormat="1" applyFont="1" applyFill="1" applyBorder="1" applyAlignment="1">
      <alignment horizontal="center" vertical="center" shrinkToFit="1"/>
    </xf>
    <xf numFmtId="172" fontId="8" fillId="0" borderId="13" xfId="0" applyNumberFormat="1" applyFont="1" applyFill="1" applyBorder="1" applyAlignment="1">
      <alignment horizontal="center" vertical="center"/>
    </xf>
    <xf numFmtId="0" fontId="57" fillId="25" borderId="2" xfId="1" applyNumberFormat="1" applyFont="1" applyFill="1" applyBorder="1" applyAlignment="1">
      <alignment vertical="center"/>
    </xf>
    <xf numFmtId="0" fontId="34" fillId="25" borderId="4" xfId="0" applyNumberFormat="1" applyFont="1" applyFill="1" applyBorder="1" applyAlignment="1">
      <alignment vertical="center"/>
    </xf>
    <xf numFmtId="175" fontId="32" fillId="25" borderId="13" xfId="0" applyNumberFormat="1" applyFont="1" applyFill="1" applyBorder="1" applyAlignment="1">
      <alignment horizontal="center" vertical="center"/>
    </xf>
    <xf numFmtId="4" fontId="32" fillId="25" borderId="13" xfId="0" applyNumberFormat="1" applyFont="1" applyFill="1" applyBorder="1" applyAlignment="1">
      <alignment horizontal="left" vertical="center" wrapText="1"/>
    </xf>
    <xf numFmtId="10" fontId="32" fillId="25" borderId="13" xfId="0" applyNumberFormat="1" applyFont="1" applyFill="1" applyBorder="1" applyAlignment="1">
      <alignment horizontal="right" vertical="center" wrapText="1"/>
    </xf>
    <xf numFmtId="164" fontId="32" fillId="25" borderId="13" xfId="1" applyFont="1" applyFill="1" applyBorder="1" applyAlignment="1">
      <alignment horizontal="center" vertical="center" wrapText="1"/>
    </xf>
    <xf numFmtId="175" fontId="31" fillId="25" borderId="13" xfId="0" applyNumberFormat="1" applyFont="1" applyFill="1" applyBorder="1" applyAlignment="1">
      <alignment horizontal="center" vertical="center"/>
    </xf>
    <xf numFmtId="4" fontId="31" fillId="25" borderId="13" xfId="0" applyNumberFormat="1" applyFont="1" applyFill="1" applyBorder="1" applyAlignment="1">
      <alignment horizontal="left" vertical="center" wrapText="1"/>
    </xf>
    <xf numFmtId="164" fontId="31" fillId="25" borderId="13" xfId="1" applyFont="1" applyFill="1" applyBorder="1" applyAlignment="1">
      <alignment horizontal="center" vertical="center" wrapText="1"/>
    </xf>
    <xf numFmtId="10" fontId="31" fillId="25" borderId="13" xfId="0" applyNumberFormat="1" applyFont="1" applyFill="1" applyBorder="1" applyAlignment="1">
      <alignment horizontal="right" vertical="center" wrapText="1"/>
    </xf>
    <xf numFmtId="4" fontId="31" fillId="39" borderId="13" xfId="0" applyNumberFormat="1" applyFont="1" applyFill="1" applyBorder="1" applyAlignment="1">
      <alignment horizontal="center" vertical="center"/>
    </xf>
    <xf numFmtId="4" fontId="31" fillId="39" borderId="13" xfId="1" applyNumberFormat="1" applyFont="1" applyFill="1" applyBorder="1" applyAlignment="1">
      <alignment horizontal="center" vertical="center"/>
    </xf>
    <xf numFmtId="164" fontId="54" fillId="40" borderId="13" xfId="1" applyFont="1" applyFill="1" applyBorder="1" applyAlignment="1">
      <alignment horizontal="center" vertical="center"/>
    </xf>
    <xf numFmtId="4" fontId="50" fillId="40" borderId="13" xfId="0" applyNumberFormat="1" applyFont="1" applyFill="1" applyBorder="1" applyAlignment="1">
      <alignment horizontal="center" vertical="center"/>
    </xf>
    <xf numFmtId="169" fontId="55" fillId="40" borderId="13" xfId="1" applyNumberFormat="1" applyFont="1" applyFill="1" applyBorder="1" applyAlignment="1">
      <alignment horizontal="right" vertical="center"/>
    </xf>
    <xf numFmtId="0" fontId="34" fillId="25" borderId="0" xfId="1" applyNumberFormat="1" applyFont="1" applyFill="1" applyBorder="1" applyAlignment="1">
      <alignment horizontal="center" vertical="center"/>
    </xf>
    <xf numFmtId="0" fontId="34" fillId="25" borderId="5" xfId="1" applyNumberFormat="1" applyFont="1" applyFill="1" applyBorder="1" applyAlignment="1">
      <alignment horizontal="center" vertical="center"/>
    </xf>
    <xf numFmtId="4" fontId="40" fillId="30" borderId="23" xfId="0" applyNumberFormat="1" applyFont="1" applyFill="1" applyBorder="1" applyAlignment="1">
      <alignment horizontal="center" vertical="center" wrapText="1"/>
    </xf>
    <xf numFmtId="0" fontId="48" fillId="39" borderId="13" xfId="0" applyFont="1" applyFill="1" applyBorder="1" applyAlignment="1">
      <alignment horizontal="center" vertical="center"/>
    </xf>
    <xf numFmtId="0" fontId="9" fillId="39" borderId="13" xfId="0" applyNumberFormat="1" applyFont="1" applyFill="1" applyBorder="1" applyAlignment="1">
      <alignment horizontal="center" vertical="center"/>
    </xf>
    <xf numFmtId="0" fontId="9" fillId="39" borderId="13" xfId="0" applyFont="1" applyFill="1" applyBorder="1" applyAlignment="1">
      <alignment horizontal="center" vertical="center"/>
    </xf>
    <xf numFmtId="0" fontId="9" fillId="39" borderId="13" xfId="0" applyFont="1" applyFill="1" applyBorder="1" applyAlignment="1">
      <alignment horizontal="center" vertical="center" wrapText="1"/>
    </xf>
    <xf numFmtId="0" fontId="34" fillId="39" borderId="13" xfId="0" applyFont="1" applyFill="1" applyBorder="1" applyAlignment="1">
      <alignment horizontal="center" vertical="center"/>
    </xf>
    <xf numFmtId="0" fontId="9" fillId="39" borderId="10" xfId="0" applyFont="1" applyFill="1" applyBorder="1" applyAlignment="1">
      <alignment horizontal="center" vertical="center"/>
    </xf>
    <xf numFmtId="0" fontId="9" fillId="39" borderId="14" xfId="0" applyFont="1" applyFill="1" applyBorder="1" applyAlignment="1">
      <alignment horizontal="center" vertical="center"/>
    </xf>
    <xf numFmtId="0" fontId="57" fillId="25" borderId="2" xfId="1" applyNumberFormat="1" applyFont="1" applyFill="1" applyBorder="1" applyAlignment="1">
      <alignment horizontal="center" vertical="center"/>
    </xf>
    <xf numFmtId="4" fontId="33" fillId="0" borderId="23" xfId="0" applyNumberFormat="1" applyFont="1" applyFill="1" applyBorder="1" applyAlignment="1">
      <alignment horizontal="center" vertical="center"/>
    </xf>
    <xf numFmtId="4" fontId="40" fillId="30" borderId="23" xfId="0" applyNumberFormat="1" applyFont="1" applyFill="1" applyBorder="1" applyAlignment="1">
      <alignment horizontal="center" vertical="center"/>
    </xf>
    <xf numFmtId="4" fontId="41" fillId="31" borderId="26" xfId="0" applyNumberFormat="1" applyFont="1" applyFill="1" applyBorder="1" applyAlignment="1">
      <alignment horizontal="center" vertical="center"/>
    </xf>
    <xf numFmtId="4" fontId="41" fillId="31" borderId="27" xfId="0" applyNumberFormat="1" applyFont="1" applyFill="1" applyBorder="1" applyAlignment="1">
      <alignment horizontal="center" vertical="center"/>
    </xf>
    <xf numFmtId="4" fontId="41" fillId="31" borderId="38" xfId="0" applyNumberFormat="1" applyFont="1" applyFill="1" applyBorder="1" applyAlignment="1">
      <alignment horizontal="center" vertical="center"/>
    </xf>
    <xf numFmtId="4" fontId="41" fillId="31" borderId="39" xfId="0" applyNumberFormat="1" applyFont="1" applyFill="1" applyBorder="1" applyAlignment="1">
      <alignment horizontal="center" vertical="center"/>
    </xf>
    <xf numFmtId="4" fontId="41" fillId="31" borderId="28" xfId="0" applyNumberFormat="1" applyFont="1" applyFill="1" applyBorder="1" applyAlignment="1">
      <alignment horizontal="center" vertical="center"/>
    </xf>
    <xf numFmtId="4" fontId="41" fillId="31" borderId="29" xfId="0" applyNumberFormat="1" applyFont="1" applyFill="1" applyBorder="1" applyAlignment="1">
      <alignment horizontal="center" vertical="center"/>
    </xf>
    <xf numFmtId="4" fontId="29" fillId="32" borderId="40" xfId="0" applyNumberFormat="1" applyFont="1" applyFill="1" applyBorder="1" applyAlignment="1">
      <alignment horizontal="center" vertical="center"/>
    </xf>
    <xf numFmtId="4" fontId="29" fillId="32" borderId="41" xfId="0" applyNumberFormat="1" applyFont="1" applyFill="1" applyBorder="1" applyAlignment="1">
      <alignment horizontal="center" vertical="center"/>
    </xf>
    <xf numFmtId="4" fontId="29" fillId="32" borderId="42" xfId="0" applyNumberFormat="1" applyFont="1" applyFill="1" applyBorder="1" applyAlignment="1">
      <alignment horizontal="center" vertical="center"/>
    </xf>
    <xf numFmtId="4" fontId="9" fillId="26" borderId="23" xfId="1" applyNumberFormat="1" applyFont="1" applyFill="1" applyBorder="1" applyAlignment="1">
      <alignment horizontal="center" vertical="center"/>
    </xf>
    <xf numFmtId="164" fontId="9" fillId="25" borderId="3" xfId="57" applyFont="1" applyFill="1" applyBorder="1" applyAlignment="1">
      <alignment horizontal="center" vertical="center" wrapText="1"/>
    </xf>
    <xf numFmtId="164" fontId="9" fillId="25" borderId="5" xfId="57" applyFont="1" applyFill="1" applyBorder="1" applyAlignment="1">
      <alignment horizontal="center" vertical="center" wrapText="1"/>
    </xf>
    <xf numFmtId="164" fontId="9" fillId="25" borderId="30" xfId="57" applyFont="1" applyFill="1" applyBorder="1" applyAlignment="1">
      <alignment horizontal="center" vertical="center"/>
    </xf>
    <xf numFmtId="164" fontId="9" fillId="25" borderId="0" xfId="57" applyFont="1" applyFill="1" applyBorder="1" applyAlignment="1">
      <alignment horizontal="center" vertical="center"/>
    </xf>
    <xf numFmtId="164" fontId="9" fillId="25" borderId="30" xfId="57" applyFont="1" applyFill="1" applyBorder="1" applyAlignment="1">
      <alignment horizontal="center" vertical="center" wrapText="1"/>
    </xf>
    <xf numFmtId="164" fontId="9" fillId="25" borderId="0" xfId="57" applyFont="1" applyFill="1" applyBorder="1" applyAlignment="1">
      <alignment horizontal="center" vertical="center" wrapText="1"/>
    </xf>
    <xf numFmtId="164" fontId="9" fillId="25" borderId="11" xfId="57" applyFont="1" applyFill="1" applyBorder="1" applyAlignment="1">
      <alignment horizontal="center" vertical="center" wrapText="1"/>
    </xf>
    <xf numFmtId="2" fontId="9" fillId="25" borderId="4" xfId="4" applyNumberFormat="1" applyFont="1" applyFill="1" applyBorder="1" applyAlignment="1">
      <alignment horizontal="left" vertical="center" shrinkToFit="1"/>
    </xf>
    <xf numFmtId="2" fontId="9" fillId="25" borderId="0" xfId="4" applyNumberFormat="1" applyFont="1" applyFill="1" applyBorder="1" applyAlignment="1">
      <alignment horizontal="left" vertical="center" shrinkToFit="1"/>
    </xf>
    <xf numFmtId="2" fontId="9" fillId="25" borderId="5" xfId="4" applyNumberFormat="1" applyFont="1" applyFill="1" applyBorder="1" applyAlignment="1">
      <alignment horizontal="left" vertical="center" shrinkToFit="1"/>
    </xf>
    <xf numFmtId="2" fontId="9" fillId="25" borderId="4" xfId="4" applyNumberFormat="1" applyFont="1" applyFill="1" applyBorder="1" applyAlignment="1">
      <alignment horizontal="left" vertical="center" wrapText="1"/>
    </xf>
    <xf numFmtId="2" fontId="9" fillId="25" borderId="0" xfId="4" applyNumberFormat="1" applyFont="1" applyFill="1" applyBorder="1" applyAlignment="1">
      <alignment horizontal="left" vertical="center" wrapText="1"/>
    </xf>
    <xf numFmtId="2" fontId="9" fillId="25" borderId="5" xfId="4" applyNumberFormat="1" applyFont="1" applyFill="1" applyBorder="1" applyAlignment="1">
      <alignment horizontal="left" vertical="center" wrapText="1"/>
    </xf>
    <xf numFmtId="4" fontId="9" fillId="25" borderId="30" xfId="57" applyNumberFormat="1" applyFont="1" applyFill="1" applyBorder="1" applyAlignment="1">
      <alignment horizontal="center" vertical="center" wrapText="1"/>
    </xf>
    <xf numFmtId="4" fontId="9" fillId="25" borderId="0" xfId="57" applyNumberFormat="1" applyFont="1" applyFill="1" applyBorder="1" applyAlignment="1">
      <alignment horizontal="center" vertical="center"/>
    </xf>
    <xf numFmtId="2" fontId="9" fillId="25" borderId="1" xfId="4" applyNumberFormat="1" applyFont="1" applyFill="1" applyBorder="1" applyAlignment="1">
      <alignment horizontal="left" vertical="center" wrapText="1"/>
    </xf>
    <xf numFmtId="2" fontId="9" fillId="25" borderId="2" xfId="4" applyNumberFormat="1" applyFont="1" applyFill="1" applyBorder="1" applyAlignment="1">
      <alignment horizontal="left" vertical="center" wrapText="1"/>
    </xf>
    <xf numFmtId="2" fontId="9" fillId="25" borderId="3" xfId="4" applyNumberFormat="1" applyFont="1" applyFill="1" applyBorder="1" applyAlignment="1">
      <alignment horizontal="left" vertical="center" wrapText="1"/>
    </xf>
    <xf numFmtId="4" fontId="34" fillId="25" borderId="0" xfId="57" applyNumberFormat="1" applyFont="1" applyFill="1" applyBorder="1" applyAlignment="1">
      <alignment horizontal="center" vertical="center" wrapText="1"/>
    </xf>
    <xf numFmtId="4" fontId="9" fillId="25" borderId="0" xfId="57" applyNumberFormat="1" applyFont="1" applyFill="1" applyBorder="1" applyAlignment="1">
      <alignment horizontal="center" vertical="center" wrapText="1"/>
    </xf>
    <xf numFmtId="2" fontId="9" fillId="39" borderId="13" xfId="4" applyNumberFormat="1" applyFont="1" applyFill="1" applyBorder="1" applyAlignment="1">
      <alignment horizontal="center" vertical="center"/>
    </xf>
    <xf numFmtId="2" fontId="9" fillId="39" borderId="9" xfId="4" applyNumberFormat="1" applyFont="1" applyFill="1" applyBorder="1" applyAlignment="1">
      <alignment horizontal="center" vertical="center" wrapText="1"/>
    </xf>
    <xf numFmtId="2" fontId="9" fillId="39" borderId="31" xfId="4" applyNumberFormat="1" applyFont="1" applyFill="1" applyBorder="1" applyAlignment="1">
      <alignment horizontal="center" vertical="center" wrapText="1"/>
    </xf>
    <xf numFmtId="2" fontId="9" fillId="39" borderId="12" xfId="4" applyNumberFormat="1" applyFont="1" applyFill="1" applyBorder="1" applyAlignment="1">
      <alignment horizontal="center" vertical="center" wrapText="1"/>
    </xf>
    <xf numFmtId="2" fontId="9" fillId="39" borderId="9" xfId="4" applyNumberFormat="1" applyFont="1" applyFill="1" applyBorder="1" applyAlignment="1">
      <alignment horizontal="center" vertical="center"/>
    </xf>
    <xf numFmtId="2" fontId="9" fillId="39" borderId="31" xfId="4" applyNumberFormat="1" applyFont="1" applyFill="1" applyBorder="1" applyAlignment="1">
      <alignment horizontal="center" vertical="center"/>
    </xf>
    <xf numFmtId="2" fontId="9" fillId="39" borderId="12" xfId="4" applyNumberFormat="1" applyFont="1" applyFill="1" applyBorder="1" applyAlignment="1">
      <alignment horizontal="center" vertical="center"/>
    </xf>
    <xf numFmtId="2" fontId="9" fillId="39" borderId="10" xfId="4" applyNumberFormat="1" applyFont="1" applyFill="1" applyBorder="1" applyAlignment="1">
      <alignment horizontal="center" vertical="center"/>
    </xf>
    <xf numFmtId="2" fontId="9" fillId="39" borderId="11" xfId="4" applyNumberFormat="1" applyFont="1" applyFill="1" applyBorder="1" applyAlignment="1">
      <alignment horizontal="center" vertical="center"/>
    </xf>
    <xf numFmtId="2" fontId="9" fillId="39" borderId="14" xfId="4" applyNumberFormat="1" applyFont="1" applyFill="1" applyBorder="1" applyAlignment="1">
      <alignment horizontal="center" vertical="center"/>
    </xf>
    <xf numFmtId="4" fontId="9" fillId="2" borderId="30" xfId="0" applyNumberFormat="1" applyFont="1" applyFill="1" applyBorder="1" applyAlignment="1">
      <alignment horizontal="center" vertical="center"/>
    </xf>
    <xf numFmtId="4" fontId="9" fillId="2" borderId="3" xfId="0" applyNumberFormat="1" applyFont="1" applyFill="1" applyBorder="1" applyAlignment="1">
      <alignment horizontal="center" vertical="center"/>
    </xf>
    <xf numFmtId="4" fontId="37" fillId="30" borderId="23" xfId="0" applyNumberFormat="1" applyFont="1" applyFill="1" applyBorder="1" applyAlignment="1">
      <alignment horizontal="center" vertical="center" wrapText="1"/>
    </xf>
    <xf numFmtId="4" fontId="35" fillId="31" borderId="26" xfId="0" applyNumberFormat="1" applyFont="1" applyFill="1" applyBorder="1" applyAlignment="1">
      <alignment horizontal="center" vertical="center"/>
    </xf>
    <xf numFmtId="4" fontId="35" fillId="31" borderId="27" xfId="0" applyNumberFormat="1" applyFont="1" applyFill="1" applyBorder="1" applyAlignment="1">
      <alignment horizontal="center" vertical="center"/>
    </xf>
    <xf numFmtId="4" fontId="35" fillId="31" borderId="38" xfId="0" applyNumberFormat="1" applyFont="1" applyFill="1" applyBorder="1" applyAlignment="1">
      <alignment horizontal="center" vertical="center"/>
    </xf>
    <xf numFmtId="4" fontId="35" fillId="31" borderId="39" xfId="0" applyNumberFormat="1" applyFont="1" applyFill="1" applyBorder="1" applyAlignment="1">
      <alignment horizontal="center" vertical="center"/>
    </xf>
    <xf numFmtId="2" fontId="9" fillId="39" borderId="9" xfId="1" applyNumberFormat="1" applyFont="1" applyFill="1" applyBorder="1" applyAlignment="1">
      <alignment horizontal="center" vertical="center" wrapText="1"/>
    </xf>
    <xf numFmtId="2" fontId="9" fillId="39" borderId="31" xfId="1" applyNumberFormat="1" applyFont="1" applyFill="1" applyBorder="1" applyAlignment="1">
      <alignment horizontal="center" vertical="center" wrapText="1"/>
    </xf>
    <xf numFmtId="2" fontId="9" fillId="39" borderId="12" xfId="1" applyNumberFormat="1" applyFont="1" applyFill="1" applyBorder="1" applyAlignment="1">
      <alignment horizontal="center" vertical="center" wrapText="1"/>
    </xf>
    <xf numFmtId="4" fontId="9" fillId="39" borderId="9" xfId="1" applyNumberFormat="1" applyFont="1" applyFill="1" applyBorder="1" applyAlignment="1">
      <alignment horizontal="center" vertical="center" wrapText="1"/>
    </xf>
    <xf numFmtId="4" fontId="9" fillId="39" borderId="31" xfId="1" applyNumberFormat="1" applyFont="1" applyFill="1" applyBorder="1" applyAlignment="1">
      <alignment horizontal="center" vertical="center" wrapText="1"/>
    </xf>
    <xf numFmtId="4" fontId="9" fillId="39" borderId="12" xfId="1" applyNumberFormat="1" applyFont="1" applyFill="1" applyBorder="1" applyAlignment="1">
      <alignment horizontal="center" vertical="center" wrapText="1"/>
    </xf>
    <xf numFmtId="164" fontId="9" fillId="39" borderId="9" xfId="1" applyFont="1" applyFill="1" applyBorder="1" applyAlignment="1">
      <alignment horizontal="center" vertical="center"/>
    </xf>
    <xf numFmtId="164" fontId="9" fillId="39" borderId="31" xfId="1" applyFont="1" applyFill="1" applyBorder="1" applyAlignment="1">
      <alignment horizontal="center" vertical="center"/>
    </xf>
    <xf numFmtId="164" fontId="9" fillId="39" borderId="12" xfId="1" applyFont="1" applyFill="1" applyBorder="1" applyAlignment="1">
      <alignment horizontal="center" vertical="center"/>
    </xf>
    <xf numFmtId="164" fontId="34" fillId="25" borderId="4" xfId="57" applyFont="1" applyFill="1" applyBorder="1" applyAlignment="1">
      <alignment horizontal="center" vertical="center" wrapText="1"/>
    </xf>
    <xf numFmtId="4" fontId="37" fillId="31" borderId="36" xfId="0" applyNumberFormat="1" applyFont="1" applyFill="1" applyBorder="1" applyAlignment="1">
      <alignment horizontal="center" vertical="center"/>
    </xf>
    <xf numFmtId="4" fontId="37" fillId="31" borderId="37" xfId="0" applyNumberFormat="1" applyFont="1" applyFill="1" applyBorder="1" applyAlignment="1">
      <alignment horizontal="center" vertical="center"/>
    </xf>
    <xf numFmtId="4" fontId="63" fillId="25" borderId="0" xfId="57" applyNumberFormat="1" applyFont="1" applyFill="1" applyBorder="1" applyAlignment="1">
      <alignment horizontal="center" vertical="center" wrapText="1"/>
    </xf>
    <xf numFmtId="4" fontId="37" fillId="0" borderId="26" xfId="0" applyNumberFormat="1" applyFont="1" applyBorder="1" applyAlignment="1">
      <alignment horizontal="center" vertical="center"/>
    </xf>
    <xf numFmtId="4" fontId="37" fillId="0" borderId="27" xfId="0" applyNumberFormat="1" applyFont="1" applyBorder="1" applyAlignment="1">
      <alignment horizontal="center" vertical="center"/>
    </xf>
    <xf numFmtId="4" fontId="37" fillId="0" borderId="28" xfId="0" applyNumberFormat="1" applyFont="1" applyBorder="1" applyAlignment="1">
      <alignment horizontal="center" vertical="center"/>
    </xf>
    <xf numFmtId="4" fontId="37" fillId="0" borderId="29" xfId="0" applyNumberFormat="1" applyFont="1" applyBorder="1" applyAlignment="1">
      <alignment horizontal="center" vertical="center"/>
    </xf>
    <xf numFmtId="2" fontId="31" fillId="0" borderId="24" xfId="0" applyNumberFormat="1" applyFont="1" applyBorder="1" applyAlignment="1">
      <alignment horizontal="center" vertical="center"/>
    </xf>
    <xf numFmtId="2" fontId="31" fillId="0" borderId="25" xfId="0" applyNumberFormat="1" applyFont="1" applyBorder="1" applyAlignment="1">
      <alignment horizontal="center" vertical="center"/>
    </xf>
    <xf numFmtId="4" fontId="31" fillId="0" borderId="24" xfId="0" applyNumberFormat="1" applyFont="1" applyBorder="1" applyAlignment="1">
      <alignment horizontal="left" vertical="center" wrapText="1"/>
    </xf>
    <xf numFmtId="0" fontId="31" fillId="0" borderId="25" xfId="0" applyFont="1" applyBorder="1" applyAlignment="1">
      <alignment horizontal="left" vertical="center" wrapText="1"/>
    </xf>
    <xf numFmtId="4" fontId="32" fillId="0" borderId="24" xfId="1" applyNumberFormat="1" applyFont="1" applyBorder="1" applyAlignment="1">
      <alignment horizontal="right" vertical="center"/>
    </xf>
    <xf numFmtId="4" fontId="32" fillId="0" borderId="25" xfId="1" applyNumberFormat="1" applyFont="1" applyBorder="1" applyAlignment="1">
      <alignment horizontal="right" vertical="center"/>
    </xf>
    <xf numFmtId="0" fontId="31" fillId="39" borderId="13" xfId="0" applyFont="1" applyFill="1" applyBorder="1" applyAlignment="1">
      <alignment horizontal="center" vertical="center"/>
    </xf>
    <xf numFmtId="164" fontId="31" fillId="39" borderId="13" xfId="1" applyFont="1" applyFill="1" applyBorder="1" applyAlignment="1">
      <alignment horizontal="center" vertical="center"/>
    </xf>
    <xf numFmtId="3" fontId="31" fillId="39" borderId="11" xfId="1" applyNumberFormat="1" applyFont="1" applyFill="1" applyBorder="1" applyAlignment="1">
      <alignment horizontal="center" vertical="center"/>
    </xf>
    <xf numFmtId="3" fontId="31" fillId="39" borderId="14" xfId="1" applyNumberFormat="1" applyFont="1" applyFill="1" applyBorder="1" applyAlignment="1">
      <alignment horizontal="center" vertical="center"/>
    </xf>
    <xf numFmtId="2" fontId="32" fillId="0" borderId="24" xfId="0" applyNumberFormat="1" applyFont="1" applyBorder="1" applyAlignment="1">
      <alignment horizontal="center" vertical="center"/>
    </xf>
    <xf numFmtId="2" fontId="32" fillId="0" borderId="25" xfId="0" applyNumberFormat="1" applyFont="1" applyBorder="1" applyAlignment="1">
      <alignment horizontal="center" vertical="center"/>
    </xf>
    <xf numFmtId="4" fontId="32" fillId="0" borderId="24" xfId="0" applyNumberFormat="1" applyFont="1" applyBorder="1" applyAlignment="1">
      <alignment horizontal="left" vertical="center" wrapText="1"/>
    </xf>
    <xf numFmtId="0" fontId="32" fillId="0" borderId="25" xfId="0" applyFont="1" applyBorder="1" applyAlignment="1">
      <alignment horizontal="left" vertical="center" wrapText="1"/>
    </xf>
    <xf numFmtId="4" fontId="35" fillId="0" borderId="23" xfId="0" applyNumberFormat="1" applyFont="1" applyFill="1" applyBorder="1" applyAlignment="1">
      <alignment horizontal="center" vertical="center"/>
    </xf>
    <xf numFmtId="0" fontId="31" fillId="26" borderId="13" xfId="0" applyFont="1" applyFill="1" applyBorder="1" applyAlignment="1">
      <alignment horizontal="center" vertical="center"/>
    </xf>
    <xf numFmtId="169" fontId="31" fillId="26" borderId="13" xfId="1" applyNumberFormat="1" applyFont="1" applyFill="1" applyBorder="1" applyAlignment="1">
      <alignment horizontal="right" vertical="center"/>
    </xf>
    <xf numFmtId="170" fontId="39" fillId="0" borderId="23" xfId="1" applyNumberFormat="1" applyFont="1" applyFill="1" applyBorder="1" applyAlignment="1">
      <alignment horizontal="right" vertical="center"/>
    </xf>
    <xf numFmtId="0" fontId="48" fillId="39" borderId="10" xfId="0" applyFont="1" applyFill="1" applyBorder="1" applyAlignment="1">
      <alignment horizontal="center" vertical="center"/>
    </xf>
    <xf numFmtId="0" fontId="48" fillId="39" borderId="11" xfId="0" applyFont="1" applyFill="1" applyBorder="1" applyAlignment="1">
      <alignment horizontal="center" vertical="center"/>
    </xf>
    <xf numFmtId="0" fontId="48" fillId="39" borderId="14" xfId="0" applyFont="1" applyFill="1" applyBorder="1" applyAlignment="1">
      <alignment horizontal="center" vertical="center"/>
    </xf>
    <xf numFmtId="2" fontId="9" fillId="0" borderId="23" xfId="1" applyNumberFormat="1" applyFont="1" applyFill="1" applyBorder="1" applyAlignment="1">
      <alignment horizontal="center" vertical="center"/>
    </xf>
    <xf numFmtId="2" fontId="9" fillId="0" borderId="23" xfId="0" applyNumberFormat="1" applyFont="1" applyFill="1" applyBorder="1" applyAlignment="1">
      <alignment horizontal="center" vertical="center"/>
    </xf>
    <xf numFmtId="0" fontId="34" fillId="39" borderId="13" xfId="0" applyFont="1" applyFill="1" applyBorder="1" applyAlignment="1">
      <alignment horizontal="center" vertical="center" wrapText="1"/>
    </xf>
    <xf numFmtId="2" fontId="34" fillId="0" borderId="23" xfId="0" applyNumberFormat="1" applyFont="1" applyFill="1" applyBorder="1" applyAlignment="1">
      <alignment horizontal="center" vertical="center"/>
    </xf>
    <xf numFmtId="17" fontId="9" fillId="39" borderId="13" xfId="0" applyNumberFormat="1" applyFont="1" applyFill="1" applyBorder="1" applyAlignment="1">
      <alignment horizontal="center" vertical="center"/>
    </xf>
    <xf numFmtId="172" fontId="9" fillId="26" borderId="0" xfId="83" applyNumberFormat="1" applyFont="1" applyFill="1" applyAlignment="1">
      <alignment horizontal="center" vertical="center"/>
    </xf>
    <xf numFmtId="4" fontId="9" fillId="42" borderId="13" xfId="64" applyNumberFormat="1" applyFont="1" applyFill="1" applyBorder="1" applyAlignment="1">
      <alignment horizontal="center" vertical="center"/>
    </xf>
    <xf numFmtId="0" fontId="8" fillId="0" borderId="24" xfId="0" applyFont="1" applyFill="1" applyBorder="1" applyAlignment="1">
      <alignment horizontal="center" vertical="center" wrapText="1"/>
    </xf>
    <xf numFmtId="0" fontId="8" fillId="0" borderId="25" xfId="0" applyFont="1" applyFill="1" applyBorder="1" applyAlignment="1">
      <alignment horizontal="center" vertical="center" wrapText="1"/>
    </xf>
    <xf numFmtId="0" fontId="8" fillId="0" borderId="43" xfId="0" applyFont="1" applyFill="1" applyBorder="1" applyAlignment="1">
      <alignment horizontal="center" vertical="center" wrapText="1"/>
    </xf>
    <xf numFmtId="0" fontId="9" fillId="39" borderId="13" xfId="83" applyNumberFormat="1" applyFont="1" applyFill="1" applyBorder="1" applyAlignment="1" applyProtection="1">
      <alignment horizontal="center" vertical="center"/>
    </xf>
    <xf numFmtId="0" fontId="9" fillId="39" borderId="13" xfId="83" applyNumberFormat="1" applyFont="1" applyFill="1" applyBorder="1" applyAlignment="1" applyProtection="1">
      <alignment horizontal="center" vertical="center" wrapText="1"/>
    </xf>
    <xf numFmtId="0" fontId="9" fillId="38" borderId="10" xfId="0" applyFont="1" applyFill="1" applyBorder="1" applyAlignment="1">
      <alignment horizontal="center" vertical="center" wrapText="1"/>
    </xf>
    <xf numFmtId="0" fontId="9" fillId="38" borderId="11" xfId="0" applyFont="1" applyFill="1" applyBorder="1" applyAlignment="1">
      <alignment horizontal="center" vertical="center" wrapText="1"/>
    </xf>
    <xf numFmtId="0" fontId="9" fillId="38" borderId="14" xfId="0" applyFont="1" applyFill="1" applyBorder="1" applyAlignment="1">
      <alignment horizontal="center" vertical="center" wrapText="1"/>
    </xf>
    <xf numFmtId="0" fontId="59" fillId="0" borderId="1" xfId="0" applyFont="1" applyFill="1" applyBorder="1" applyAlignment="1">
      <alignment horizontal="center" vertical="center"/>
    </xf>
    <xf numFmtId="0" fontId="59" fillId="0" borderId="2" xfId="0" applyFont="1" applyFill="1" applyBorder="1" applyAlignment="1">
      <alignment horizontal="center" vertical="center"/>
    </xf>
    <xf numFmtId="0" fontId="59" fillId="0" borderId="3" xfId="0" applyFont="1" applyFill="1" applyBorder="1" applyAlignment="1">
      <alignment horizontal="center" vertical="center"/>
    </xf>
    <xf numFmtId="0" fontId="59" fillId="0" borderId="6" xfId="0" applyFont="1" applyFill="1" applyBorder="1" applyAlignment="1">
      <alignment horizontal="center" vertical="center"/>
    </xf>
    <xf numFmtId="0" fontId="59" fillId="0" borderId="7" xfId="0" applyFont="1" applyFill="1" applyBorder="1" applyAlignment="1">
      <alignment horizontal="center" vertical="center"/>
    </xf>
    <xf numFmtId="0" fontId="59" fillId="0" borderId="8"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14" xfId="0" applyFont="1" applyFill="1" applyBorder="1" applyAlignment="1">
      <alignment horizontal="center" vertical="center"/>
    </xf>
    <xf numFmtId="0" fontId="9" fillId="38" borderId="45" xfId="0" applyFont="1" applyFill="1" applyBorder="1" applyAlignment="1">
      <alignment horizontal="center" vertical="center" wrapText="1"/>
    </xf>
    <xf numFmtId="0" fontId="9" fillId="38" borderId="46" xfId="0" applyFont="1" applyFill="1" applyBorder="1" applyAlignment="1">
      <alignment horizontal="center" vertical="center" wrapText="1"/>
    </xf>
    <xf numFmtId="0" fontId="9" fillId="38" borderId="47" xfId="0" applyFont="1" applyFill="1" applyBorder="1" applyAlignment="1">
      <alignment horizontal="center" vertical="center" wrapText="1"/>
    </xf>
    <xf numFmtId="0" fontId="9" fillId="38" borderId="10" xfId="75" applyFont="1" applyFill="1" applyBorder="1" applyAlignment="1">
      <alignment horizontal="center" vertical="center"/>
    </xf>
    <xf numFmtId="0" fontId="9" fillId="38" borderId="11" xfId="75" applyFont="1" applyFill="1" applyBorder="1" applyAlignment="1">
      <alignment horizontal="center" vertical="center"/>
    </xf>
    <xf numFmtId="0" fontId="9" fillId="38" borderId="14" xfId="75" applyFont="1" applyFill="1" applyBorder="1" applyAlignment="1">
      <alignment horizontal="center" vertical="center"/>
    </xf>
    <xf numFmtId="0" fontId="9" fillId="38" borderId="13" xfId="75" applyFont="1" applyFill="1" applyBorder="1" applyAlignment="1">
      <alignment horizontal="center" vertical="center"/>
    </xf>
    <xf numFmtId="0" fontId="9" fillId="0" borderId="7" xfId="0" applyFont="1" applyFill="1" applyBorder="1" applyAlignment="1">
      <alignment horizontal="center" vertical="center"/>
    </xf>
    <xf numFmtId="0" fontId="9" fillId="42" borderId="10" xfId="0" applyFont="1" applyFill="1" applyBorder="1" applyAlignment="1">
      <alignment horizontal="center" vertical="center" wrapText="1"/>
    </xf>
    <xf numFmtId="0" fontId="9" fillId="42" borderId="11" xfId="0" applyFont="1" applyFill="1" applyBorder="1" applyAlignment="1">
      <alignment horizontal="center" vertical="center" wrapText="1"/>
    </xf>
    <xf numFmtId="0" fontId="9" fillId="42" borderId="14" xfId="0" applyFont="1" applyFill="1" applyBorder="1" applyAlignment="1">
      <alignment horizontal="center" vertical="center" wrapText="1"/>
    </xf>
    <xf numFmtId="0" fontId="9" fillId="44" borderId="34" xfId="0" applyFont="1" applyFill="1" applyBorder="1" applyAlignment="1">
      <alignment horizontal="center" vertical="center" wrapText="1"/>
    </xf>
    <xf numFmtId="0" fontId="9" fillId="44" borderId="33" xfId="0" applyFont="1" applyFill="1" applyBorder="1" applyAlignment="1">
      <alignment horizontal="center" vertical="center" wrapText="1"/>
    </xf>
    <xf numFmtId="0" fontId="9" fillId="44" borderId="35" xfId="0" applyFont="1" applyFill="1" applyBorder="1" applyAlignment="1">
      <alignment horizontal="center" vertical="center" wrapText="1"/>
    </xf>
  </cellXfs>
  <cellStyles count="109">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asd" xfId="30"/>
    <cellStyle name="Bad" xfId="31"/>
    <cellStyle name="Calculation" xfId="32"/>
    <cellStyle name="Check Cell" xfId="33"/>
    <cellStyle name="Comma 2" xfId="34"/>
    <cellStyle name="Comma 2 2" xfId="65"/>
    <cellStyle name="Euro" xfId="35"/>
    <cellStyle name="Euro 2" xfId="66"/>
    <cellStyle name="Explanatory Text" xfId="36"/>
    <cellStyle name="Good" xfId="37"/>
    <cellStyle name="Heading 1" xfId="38"/>
    <cellStyle name="Heading 2" xfId="39"/>
    <cellStyle name="Heading 3" xfId="40"/>
    <cellStyle name="Heading 4" xfId="41"/>
    <cellStyle name="Input" xfId="42"/>
    <cellStyle name="Linked Cell" xfId="43"/>
    <cellStyle name="Moeda 2" xfId="44"/>
    <cellStyle name="Moeda 3" xfId="86"/>
    <cellStyle name="Neutral" xfId="45"/>
    <cellStyle name="Normal" xfId="0" builtinId="0"/>
    <cellStyle name="Normal 2" xfId="46"/>
    <cellStyle name="Normal 2 2 2" xfId="83"/>
    <cellStyle name="Normal 3" xfId="3"/>
    <cellStyle name="Normal 3 2" xfId="64"/>
    <cellStyle name="Normal 4" xfId="58"/>
    <cellStyle name="Normal 4 2" xfId="61"/>
    <cellStyle name="Normal 4 2 2" xfId="76"/>
    <cellStyle name="Normal 4 2 2 2" xfId="87"/>
    <cellStyle name="Normal 4 3" xfId="77"/>
    <cellStyle name="Normal 4 3 2" xfId="78"/>
    <cellStyle name="Normal 4 3 3" xfId="88"/>
    <cellStyle name="Normal 4 3 3 2 2" xfId="99"/>
    <cellStyle name="Normal 4 3 3 4 3" xfId="101"/>
    <cellStyle name="Normal 4 3 4" xfId="79"/>
    <cellStyle name="Normal 4 3 4 2" xfId="89"/>
    <cellStyle name="Normal 4 3 4 2 2" xfId="90"/>
    <cellStyle name="Normal 4 3 4 2 3" xfId="85"/>
    <cellStyle name="Normal 4 3 4 2 3 2" xfId="105"/>
    <cellStyle name="Normal 4 3 4 2 3 2 2" xfId="106"/>
    <cellStyle name="Normal 4 3 4 2 3 3" xfId="107"/>
    <cellStyle name="Normal 4 3 4 3" xfId="91"/>
    <cellStyle name="Normal 4 3 4 3 2" xfId="84"/>
    <cellStyle name="Normal 4 3 4 3 2 2" xfId="104"/>
    <cellStyle name="Normal 4 3 4 3 2 2 3" xfId="108"/>
    <cellStyle name="Normal 4 4" xfId="80"/>
    <cellStyle name="Normal 5" xfId="75"/>
    <cellStyle name="Normal 5 2" xfId="92"/>
    <cellStyle name="Normal 5 2 4 3" xfId="102"/>
    <cellStyle name="Normal 5 3" xfId="81"/>
    <cellStyle name="Normal 6" xfId="93"/>
    <cellStyle name="Normal 7" xfId="94"/>
    <cellStyle name="Normal_Replanilhamento T-1 - 18-02-08" xfId="4"/>
    <cellStyle name="Note" xfId="47"/>
    <cellStyle name="Note 2" xfId="67"/>
    <cellStyle name="Output" xfId="48"/>
    <cellStyle name="Percent 2" xfId="49"/>
    <cellStyle name="Percent 2 2" xfId="68"/>
    <cellStyle name="Porcentagem" xfId="103" builtinId="5"/>
    <cellStyle name="Porcentagem 2" xfId="50"/>
    <cellStyle name="Porcentagem 2 10" xfId="100"/>
    <cellStyle name="Porcentagem 2 2" xfId="51"/>
    <cellStyle name="Porcentagem 2 2 2" xfId="70"/>
    <cellStyle name="Porcentagem 2 3" xfId="69"/>
    <cellStyle name="Separador de milhares 2" xfId="2"/>
    <cellStyle name="Separador de milhares 2 2" xfId="63"/>
    <cellStyle name="Separador de milhares 2 3" xfId="95"/>
    <cellStyle name="Separador de milhares 3" xfId="52"/>
    <cellStyle name="Separador de milhares 3 2" xfId="71"/>
    <cellStyle name="Separador de milhares 4" xfId="96"/>
    <cellStyle name="Separador de milhares 6" xfId="59"/>
    <cellStyle name="Separador de milhares 6 2" xfId="73"/>
    <cellStyle name="Separador de milhares_Replanilhamento T-1 - 18-02-08" xfId="5"/>
    <cellStyle name="Title" xfId="53"/>
    <cellStyle name="Título 1 1" xfId="54"/>
    <cellStyle name="Título 1 1 1" xfId="55"/>
    <cellStyle name="Vírgula" xfId="1" builtinId="3"/>
    <cellStyle name="Vírgula 2" xfId="57"/>
    <cellStyle name="Vírgula 2 2" xfId="72"/>
    <cellStyle name="Vírgula 3" xfId="60"/>
    <cellStyle name="Vírgula 3 2" xfId="74"/>
    <cellStyle name="Vírgula 4" xfId="62"/>
    <cellStyle name="Vírgula 5" xfId="97"/>
    <cellStyle name="Vírgula 5 2" xfId="82"/>
    <cellStyle name="Vírgula 6" xfId="98"/>
    <cellStyle name="Warning Text" xfId="56"/>
  </cellStyles>
  <dxfs count="13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s>
  <tableStyles count="0" defaultTableStyle="TableStyleMedium2" defaultPivotStyle="PivotStyleLight16"/>
  <colors>
    <mruColors>
      <color rgb="FFFF0066"/>
      <color rgb="FFFFFFCC"/>
      <color rgb="FFFFFF99"/>
      <color rgb="FFF7F7F7"/>
      <color rgb="FF0024DA"/>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18530336832895888"/>
          <c:y val="0.15782407407407409"/>
          <c:w val="0.78969663167104109"/>
          <c:h val="0.72088764946048411"/>
        </c:manualLayout>
      </c:layout>
      <c:lineChart>
        <c:grouping val="standard"/>
        <c:varyColors val="0"/>
        <c:ser>
          <c:idx val="0"/>
          <c:order val="0"/>
          <c:spPr>
            <a:ln w="28575" cap="rnd">
              <a:solidFill>
                <a:schemeClr val="accent1"/>
              </a:solidFill>
              <a:round/>
            </a:ln>
            <a:effectLst/>
          </c:spPr>
          <c:marker>
            <c:symbol val="none"/>
          </c:marker>
          <c:val>
            <c:numRef>
              <c:f>Cronograma!$E$44:$N$44</c:f>
              <c:numCache>
                <c:formatCode>#,##0.00_ ;\-#,##0.00\ </c:formatCode>
                <c:ptCount val="10"/>
                <c:pt idx="0">
                  <c:v>298824.00400000002</c:v>
                </c:pt>
                <c:pt idx="1">
                  <c:v>510668.14349999995</c:v>
                </c:pt>
                <c:pt idx="2">
                  <c:v>1377812.4010000001</c:v>
                </c:pt>
                <c:pt idx="3">
                  <c:v>793493.78500000015</c:v>
                </c:pt>
                <c:pt idx="4">
                  <c:v>942694.89900000021</c:v>
                </c:pt>
                <c:pt idx="5">
                  <c:v>1470431.1875</c:v>
                </c:pt>
                <c:pt idx="6">
                  <c:v>801082.33599999989</c:v>
                </c:pt>
                <c:pt idx="7">
                  <c:v>777085.99099999992</c:v>
                </c:pt>
                <c:pt idx="8">
                  <c:v>718879.58499999996</c:v>
                </c:pt>
                <c:pt idx="9">
                  <c:v>123528.838</c:v>
                </c:pt>
              </c:numCache>
            </c:numRef>
          </c:val>
          <c:smooth val="0"/>
        </c:ser>
        <c:dLbls>
          <c:showLegendKey val="0"/>
          <c:showVal val="0"/>
          <c:showCatName val="0"/>
          <c:showSerName val="0"/>
          <c:showPercent val="0"/>
          <c:showBubbleSize val="0"/>
        </c:dLbls>
        <c:smooth val="0"/>
        <c:axId val="225558280"/>
        <c:axId val="225558672"/>
      </c:lineChart>
      <c:catAx>
        <c:axId val="2255582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25558672"/>
        <c:crosses val="autoZero"/>
        <c:auto val="1"/>
        <c:lblAlgn val="ctr"/>
        <c:lblOffset val="100"/>
        <c:noMultiLvlLbl val="0"/>
      </c:catAx>
      <c:valAx>
        <c:axId val="225558672"/>
        <c:scaling>
          <c:orientation val="minMax"/>
        </c:scaling>
        <c:delete val="0"/>
        <c:axPos val="l"/>
        <c:majorGridlines>
          <c:spPr>
            <a:ln w="9525" cap="flat" cmpd="sng" algn="ctr">
              <a:solidFill>
                <a:schemeClr val="tx1">
                  <a:lumMod val="15000"/>
                  <a:lumOff val="85000"/>
                </a:schemeClr>
              </a:solidFill>
              <a:round/>
            </a:ln>
            <a:effectLst/>
          </c:spPr>
        </c:majorGridlines>
        <c:numFmt formatCode="#,##0.00_ ;\-#,##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25558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xdr:col>
      <xdr:colOff>582706</xdr:colOff>
      <xdr:row>0</xdr:row>
      <xdr:rowOff>156884</xdr:rowOff>
    </xdr:from>
    <xdr:to>
      <xdr:col>3</xdr:col>
      <xdr:colOff>1975006</xdr:colOff>
      <xdr:row>3</xdr:row>
      <xdr:rowOff>21434</xdr:rowOff>
    </xdr:to>
    <xdr:pic>
      <xdr:nvPicPr>
        <xdr:cNvPr id="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5882" y="156884"/>
          <a:ext cx="1392300" cy="43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285190</xdr:colOff>
      <xdr:row>0</xdr:row>
      <xdr:rowOff>139512</xdr:rowOff>
    </xdr:from>
    <xdr:to>
      <xdr:col>7</xdr:col>
      <xdr:colOff>624137</xdr:colOff>
      <xdr:row>3</xdr:row>
      <xdr:rowOff>4062</xdr:rowOff>
    </xdr:to>
    <xdr:pic>
      <xdr:nvPicPr>
        <xdr:cNvPr id="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2940" y="139512"/>
          <a:ext cx="1386697" cy="43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0</xdr:colOff>
      <xdr:row>1</xdr:row>
      <xdr:rowOff>0</xdr:rowOff>
    </xdr:from>
    <xdr:to>
      <xdr:col>16</xdr:col>
      <xdr:colOff>666320</xdr:colOff>
      <xdr:row>3</xdr:row>
      <xdr:rowOff>55050</xdr:rowOff>
    </xdr:to>
    <xdr:pic>
      <xdr:nvPicPr>
        <xdr:cNvPr id="2" name="Picture 1"/>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37821" y="190500"/>
          <a:ext cx="1455535" cy="43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495300</xdr:colOff>
      <xdr:row>601</xdr:row>
      <xdr:rowOff>0</xdr:rowOff>
    </xdr:from>
    <xdr:ext cx="914400" cy="264560"/>
    <xdr:sp macro="" textlink="">
      <xdr:nvSpPr>
        <xdr:cNvPr id="3" name="CaixaDeTexto 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 name="CaixaDeTexto 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 name="CaixaDeTexto 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 name="CaixaDeTexto 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7" name="CaixaDeTexto 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8" name="CaixaDeTexto 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9" name="CaixaDeTexto 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0" name="CaixaDeTexto 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1" name="CaixaDeTexto 1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2" name="CaixaDeTexto 1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3" name="CaixaDeTexto 1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4" name="CaixaDeTexto 1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5" name="CaixaDeTexto 1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6" name="CaixaDeTexto 1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7" name="CaixaDeTexto 1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8" name="CaixaDeTexto 1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9" name="CaixaDeTexto 1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0" name="CaixaDeTexto 1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1" name="CaixaDeTexto 2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2" name="CaixaDeTexto 2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3" name="CaixaDeTexto 2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4" name="CaixaDeTexto 2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5" name="CaixaDeTexto 2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6" name="CaixaDeTexto 2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7" name="CaixaDeTexto 2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8" name="CaixaDeTexto 2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9" name="CaixaDeTexto 2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0" name="CaixaDeTexto 2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1" name="CaixaDeTexto 3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2" name="CaixaDeTexto 3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3" name="CaixaDeTexto 3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4" name="CaixaDeTexto 3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5" name="CaixaDeTexto 3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6" name="CaixaDeTexto 3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7" name="CaixaDeTexto 3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8" name="CaixaDeTexto 3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9" name="CaixaDeTexto 3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0" name="CaixaDeTexto 3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1" name="CaixaDeTexto 4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2" name="CaixaDeTexto 4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3" name="CaixaDeTexto 4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4" name="CaixaDeTexto 4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5" name="CaixaDeTexto 4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6" name="CaixaDeTexto 4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7" name="CaixaDeTexto 4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8" name="CaixaDeTexto 4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9" name="CaixaDeTexto 4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0" name="CaixaDeTexto 4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1" name="CaixaDeTexto 5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2" name="CaixaDeTexto 5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3" name="CaixaDeTexto 5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4" name="CaixaDeTexto 5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5" name="CaixaDeTexto 5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6" name="CaixaDeTexto 5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7" name="CaixaDeTexto 5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8" name="CaixaDeTexto 5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9" name="CaixaDeTexto 5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0" name="CaixaDeTexto 5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1" name="CaixaDeTexto 6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2" name="CaixaDeTexto 6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3" name="CaixaDeTexto 6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4" name="CaixaDeTexto 6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5" name="CaixaDeTexto 6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6" name="CaixaDeTexto 6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7" name="CaixaDeTexto 6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8" name="CaixaDeTexto 6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9" name="CaixaDeTexto 6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70" name="CaixaDeTexto 6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71" name="CaixaDeTexto 7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72" name="CaixaDeTexto 7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73" name="CaixaDeTexto 7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74" name="CaixaDeTexto 7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75" name="CaixaDeTexto 7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76" name="CaixaDeTexto 7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77" name="CaixaDeTexto 7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78" name="CaixaDeTexto 7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79" name="CaixaDeTexto 7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80" name="CaixaDeTexto 7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81" name="CaixaDeTexto 8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82" name="CaixaDeTexto 8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83" name="CaixaDeTexto 8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84" name="CaixaDeTexto 8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85" name="CaixaDeTexto 8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86" name="CaixaDeTexto 8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87" name="CaixaDeTexto 8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88" name="CaixaDeTexto 8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89" name="CaixaDeTexto 8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90" name="CaixaDeTexto 8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91" name="CaixaDeTexto 9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92" name="CaixaDeTexto 9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93" name="CaixaDeTexto 9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94" name="CaixaDeTexto 9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95" name="CaixaDeTexto 9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96" name="CaixaDeTexto 9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97" name="CaixaDeTexto 9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98" name="CaixaDeTexto 9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99" name="CaixaDeTexto 9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00" name="CaixaDeTexto 9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01" name="CaixaDeTexto 10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02" name="CaixaDeTexto 10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03" name="CaixaDeTexto 10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04" name="CaixaDeTexto 10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05" name="CaixaDeTexto 10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06" name="CaixaDeTexto 10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07" name="CaixaDeTexto 10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08" name="CaixaDeTexto 10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09" name="CaixaDeTexto 10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10" name="CaixaDeTexto 10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11" name="CaixaDeTexto 11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12" name="CaixaDeTexto 11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13" name="CaixaDeTexto 11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14" name="CaixaDeTexto 11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15" name="CaixaDeTexto 11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16" name="CaixaDeTexto 11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17" name="CaixaDeTexto 11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18" name="CaixaDeTexto 11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19" name="CaixaDeTexto 11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20" name="CaixaDeTexto 11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21" name="CaixaDeTexto 12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22" name="CaixaDeTexto 12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23" name="CaixaDeTexto 12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24" name="CaixaDeTexto 12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25" name="CaixaDeTexto 12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26" name="CaixaDeTexto 12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27" name="CaixaDeTexto 12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28" name="CaixaDeTexto 12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29" name="CaixaDeTexto 12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30" name="CaixaDeTexto 12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31" name="CaixaDeTexto 13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32" name="CaixaDeTexto 13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33" name="CaixaDeTexto 13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34" name="CaixaDeTexto 13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35" name="CaixaDeTexto 13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36" name="CaixaDeTexto 13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37" name="CaixaDeTexto 13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38" name="CaixaDeTexto 13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39" name="CaixaDeTexto 13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40" name="CaixaDeTexto 13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41" name="CaixaDeTexto 14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42" name="CaixaDeTexto 14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43" name="CaixaDeTexto 14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44" name="CaixaDeTexto 14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45" name="CaixaDeTexto 14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46" name="CaixaDeTexto 14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47" name="CaixaDeTexto 14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48" name="CaixaDeTexto 14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49" name="CaixaDeTexto 14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50" name="CaixaDeTexto 14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51" name="CaixaDeTexto 15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52" name="CaixaDeTexto 15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53" name="CaixaDeTexto 15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54" name="CaixaDeTexto 15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55" name="CaixaDeTexto 15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56" name="CaixaDeTexto 15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57" name="CaixaDeTexto 15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58" name="CaixaDeTexto 15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59" name="CaixaDeTexto 15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60" name="CaixaDeTexto 15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61" name="CaixaDeTexto 16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62" name="CaixaDeTexto 16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63" name="CaixaDeTexto 16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64" name="CaixaDeTexto 16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65" name="CaixaDeTexto 16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66" name="CaixaDeTexto 16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67" name="CaixaDeTexto 16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68" name="CaixaDeTexto 16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69" name="CaixaDeTexto 16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70" name="CaixaDeTexto 16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71" name="CaixaDeTexto 17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72" name="CaixaDeTexto 17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73" name="CaixaDeTexto 17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74" name="CaixaDeTexto 17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75" name="CaixaDeTexto 17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76" name="CaixaDeTexto 17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77" name="CaixaDeTexto 17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78" name="CaixaDeTexto 17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79" name="CaixaDeTexto 17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80" name="CaixaDeTexto 17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81" name="CaixaDeTexto 18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82" name="CaixaDeTexto 18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83" name="CaixaDeTexto 18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84" name="CaixaDeTexto 18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85" name="CaixaDeTexto 18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86" name="CaixaDeTexto 18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87" name="CaixaDeTexto 18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88" name="CaixaDeTexto 18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89" name="CaixaDeTexto 18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90" name="CaixaDeTexto 18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91" name="CaixaDeTexto 19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92" name="CaixaDeTexto 19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93" name="CaixaDeTexto 19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94" name="CaixaDeTexto 19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95" name="CaixaDeTexto 19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96" name="CaixaDeTexto 19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97" name="CaixaDeTexto 19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98" name="CaixaDeTexto 19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199" name="CaixaDeTexto 19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00" name="CaixaDeTexto 19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01" name="CaixaDeTexto 20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02" name="CaixaDeTexto 20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03" name="CaixaDeTexto 20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04" name="CaixaDeTexto 20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05" name="CaixaDeTexto 20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06" name="CaixaDeTexto 20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07" name="CaixaDeTexto 20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08" name="CaixaDeTexto 20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09" name="CaixaDeTexto 20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10" name="CaixaDeTexto 20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11" name="CaixaDeTexto 21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12" name="CaixaDeTexto 21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13" name="CaixaDeTexto 21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14" name="CaixaDeTexto 21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15" name="CaixaDeTexto 21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16" name="CaixaDeTexto 21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17" name="CaixaDeTexto 21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18" name="CaixaDeTexto 21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19" name="CaixaDeTexto 21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20" name="CaixaDeTexto 21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21" name="CaixaDeTexto 22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22" name="CaixaDeTexto 22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23" name="CaixaDeTexto 22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24" name="CaixaDeTexto 22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25" name="CaixaDeTexto 22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26" name="CaixaDeTexto 22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27" name="CaixaDeTexto 22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28" name="CaixaDeTexto 22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29" name="CaixaDeTexto 22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30" name="CaixaDeTexto 22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31" name="CaixaDeTexto 23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32" name="CaixaDeTexto 23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33" name="CaixaDeTexto 23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34" name="CaixaDeTexto 23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35" name="CaixaDeTexto 23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36" name="CaixaDeTexto 23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37" name="CaixaDeTexto 23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38" name="CaixaDeTexto 23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39" name="CaixaDeTexto 23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40" name="CaixaDeTexto 23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41" name="CaixaDeTexto 24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42" name="CaixaDeTexto 24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43" name="CaixaDeTexto 24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44" name="CaixaDeTexto 24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45" name="CaixaDeTexto 24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46" name="CaixaDeTexto 24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47" name="CaixaDeTexto 24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48" name="CaixaDeTexto 24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49" name="CaixaDeTexto 24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50" name="CaixaDeTexto 24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51" name="CaixaDeTexto 25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52" name="CaixaDeTexto 25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53" name="CaixaDeTexto 25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54" name="CaixaDeTexto 25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55" name="CaixaDeTexto 25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56" name="CaixaDeTexto 25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57" name="CaixaDeTexto 25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58" name="CaixaDeTexto 25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59" name="CaixaDeTexto 25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60" name="CaixaDeTexto 25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61" name="CaixaDeTexto 26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62" name="CaixaDeTexto 26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63" name="CaixaDeTexto 26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64" name="CaixaDeTexto 26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65" name="CaixaDeTexto 26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66" name="CaixaDeTexto 26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67" name="CaixaDeTexto 26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68" name="CaixaDeTexto 26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69" name="CaixaDeTexto 26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70" name="CaixaDeTexto 26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71" name="CaixaDeTexto 27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72" name="CaixaDeTexto 27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73" name="CaixaDeTexto 27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74" name="CaixaDeTexto 27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75" name="CaixaDeTexto 27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76" name="CaixaDeTexto 27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77" name="CaixaDeTexto 27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78" name="CaixaDeTexto 27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79" name="CaixaDeTexto 27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80" name="CaixaDeTexto 27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81" name="CaixaDeTexto 28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82" name="CaixaDeTexto 28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83" name="CaixaDeTexto 28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84" name="CaixaDeTexto 28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85" name="CaixaDeTexto 28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86" name="CaixaDeTexto 28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87" name="CaixaDeTexto 28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88" name="CaixaDeTexto 28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89" name="CaixaDeTexto 28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90" name="CaixaDeTexto 28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91" name="CaixaDeTexto 29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92" name="CaixaDeTexto 29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93" name="CaixaDeTexto 29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94" name="CaixaDeTexto 29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95" name="CaixaDeTexto 29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96" name="CaixaDeTexto 29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97" name="CaixaDeTexto 29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98" name="CaixaDeTexto 29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299" name="CaixaDeTexto 29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00" name="CaixaDeTexto 29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01" name="CaixaDeTexto 30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02" name="CaixaDeTexto 30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03" name="CaixaDeTexto 30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04" name="CaixaDeTexto 30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05" name="CaixaDeTexto 30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06" name="CaixaDeTexto 30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07" name="CaixaDeTexto 30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08" name="CaixaDeTexto 30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09" name="CaixaDeTexto 30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10" name="CaixaDeTexto 30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11" name="CaixaDeTexto 31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12" name="CaixaDeTexto 31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13" name="CaixaDeTexto 31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14" name="CaixaDeTexto 31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15" name="CaixaDeTexto 31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16" name="CaixaDeTexto 31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17" name="CaixaDeTexto 31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18" name="CaixaDeTexto 31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19" name="CaixaDeTexto 31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20" name="CaixaDeTexto 31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21" name="CaixaDeTexto 32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22" name="CaixaDeTexto 32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23" name="CaixaDeTexto 32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24" name="CaixaDeTexto 32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25" name="CaixaDeTexto 32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26" name="CaixaDeTexto 32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27" name="CaixaDeTexto 32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28" name="CaixaDeTexto 32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29" name="CaixaDeTexto 32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30" name="CaixaDeTexto 32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31" name="CaixaDeTexto 33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32" name="CaixaDeTexto 33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33" name="CaixaDeTexto 33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34" name="CaixaDeTexto 33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35" name="CaixaDeTexto 33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36" name="CaixaDeTexto 33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37" name="CaixaDeTexto 33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38" name="CaixaDeTexto 33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39" name="CaixaDeTexto 33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40" name="CaixaDeTexto 33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41" name="CaixaDeTexto 34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42" name="CaixaDeTexto 34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43" name="CaixaDeTexto 34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44" name="CaixaDeTexto 34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45" name="CaixaDeTexto 34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46" name="CaixaDeTexto 34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47" name="CaixaDeTexto 34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48" name="CaixaDeTexto 34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49" name="CaixaDeTexto 34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50" name="CaixaDeTexto 34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51" name="CaixaDeTexto 35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52" name="CaixaDeTexto 35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53" name="CaixaDeTexto 35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54" name="CaixaDeTexto 35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55" name="CaixaDeTexto 35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56" name="CaixaDeTexto 35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57" name="CaixaDeTexto 35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58" name="CaixaDeTexto 35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59" name="CaixaDeTexto 35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60" name="CaixaDeTexto 35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61" name="CaixaDeTexto 36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62" name="CaixaDeTexto 36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63" name="CaixaDeTexto 36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64" name="CaixaDeTexto 36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65" name="CaixaDeTexto 36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66" name="CaixaDeTexto 36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67" name="CaixaDeTexto 36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68" name="CaixaDeTexto 36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69" name="CaixaDeTexto 36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70" name="CaixaDeTexto 36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71" name="CaixaDeTexto 37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72" name="CaixaDeTexto 37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73" name="CaixaDeTexto 37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74" name="CaixaDeTexto 37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75" name="CaixaDeTexto 37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76" name="CaixaDeTexto 37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77" name="CaixaDeTexto 37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78" name="CaixaDeTexto 37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79" name="CaixaDeTexto 37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80" name="CaixaDeTexto 37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81" name="CaixaDeTexto 38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82" name="CaixaDeTexto 38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83" name="CaixaDeTexto 38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84" name="CaixaDeTexto 38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85" name="CaixaDeTexto 38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86" name="CaixaDeTexto 38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87" name="CaixaDeTexto 38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88" name="CaixaDeTexto 38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89" name="CaixaDeTexto 38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90" name="CaixaDeTexto 38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91" name="CaixaDeTexto 39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92" name="CaixaDeTexto 39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93" name="CaixaDeTexto 39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94" name="CaixaDeTexto 39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95" name="CaixaDeTexto 39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96" name="CaixaDeTexto 39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97" name="CaixaDeTexto 39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98" name="CaixaDeTexto 39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399" name="CaixaDeTexto 39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00" name="CaixaDeTexto 39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01" name="CaixaDeTexto 40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02" name="CaixaDeTexto 40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03" name="CaixaDeTexto 40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04" name="CaixaDeTexto 40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05" name="CaixaDeTexto 40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06" name="CaixaDeTexto 40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07" name="CaixaDeTexto 40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08" name="CaixaDeTexto 40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09" name="CaixaDeTexto 40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10" name="CaixaDeTexto 40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11" name="CaixaDeTexto 41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12" name="CaixaDeTexto 41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13" name="CaixaDeTexto 41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14" name="CaixaDeTexto 41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15" name="CaixaDeTexto 41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16" name="CaixaDeTexto 41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17" name="CaixaDeTexto 41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18" name="CaixaDeTexto 41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19" name="CaixaDeTexto 41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20" name="CaixaDeTexto 41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21" name="CaixaDeTexto 42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22" name="CaixaDeTexto 42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23" name="CaixaDeTexto 42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24" name="CaixaDeTexto 42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25" name="CaixaDeTexto 42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26" name="CaixaDeTexto 42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27" name="CaixaDeTexto 42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28" name="CaixaDeTexto 42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29" name="CaixaDeTexto 42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30" name="CaixaDeTexto 42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31" name="CaixaDeTexto 43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32" name="CaixaDeTexto 43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33" name="CaixaDeTexto 43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34" name="CaixaDeTexto 43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35" name="CaixaDeTexto 43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36" name="CaixaDeTexto 43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37" name="CaixaDeTexto 43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38" name="CaixaDeTexto 43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39" name="CaixaDeTexto 43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40" name="CaixaDeTexto 43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41" name="CaixaDeTexto 44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42" name="CaixaDeTexto 44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43" name="CaixaDeTexto 44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44" name="CaixaDeTexto 44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45" name="CaixaDeTexto 44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46" name="CaixaDeTexto 44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47" name="CaixaDeTexto 44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48" name="CaixaDeTexto 44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49" name="CaixaDeTexto 44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50" name="CaixaDeTexto 44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51" name="CaixaDeTexto 45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52" name="CaixaDeTexto 45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53" name="CaixaDeTexto 45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54" name="CaixaDeTexto 45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55" name="CaixaDeTexto 45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56" name="CaixaDeTexto 45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57" name="CaixaDeTexto 45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58" name="CaixaDeTexto 45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59" name="CaixaDeTexto 45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60" name="CaixaDeTexto 45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61" name="CaixaDeTexto 46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62" name="CaixaDeTexto 46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63" name="CaixaDeTexto 46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64" name="CaixaDeTexto 46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65" name="CaixaDeTexto 46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66" name="CaixaDeTexto 46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67" name="CaixaDeTexto 46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68" name="CaixaDeTexto 46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69" name="CaixaDeTexto 46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70" name="CaixaDeTexto 46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71" name="CaixaDeTexto 47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72" name="CaixaDeTexto 47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73" name="CaixaDeTexto 47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74" name="CaixaDeTexto 47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75" name="CaixaDeTexto 47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76" name="CaixaDeTexto 47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77" name="CaixaDeTexto 47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78" name="CaixaDeTexto 47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79" name="CaixaDeTexto 47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80" name="CaixaDeTexto 47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81" name="CaixaDeTexto 48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82" name="CaixaDeTexto 48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83" name="CaixaDeTexto 48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84" name="CaixaDeTexto 48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85" name="CaixaDeTexto 48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86" name="CaixaDeTexto 48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87" name="CaixaDeTexto 48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88" name="CaixaDeTexto 48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89" name="CaixaDeTexto 48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90" name="CaixaDeTexto 48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91" name="CaixaDeTexto 49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92" name="CaixaDeTexto 49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93" name="CaixaDeTexto 49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94" name="CaixaDeTexto 49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95" name="CaixaDeTexto 49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96" name="CaixaDeTexto 49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97" name="CaixaDeTexto 49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98" name="CaixaDeTexto 49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499" name="CaixaDeTexto 49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00" name="CaixaDeTexto 49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01" name="CaixaDeTexto 50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02" name="CaixaDeTexto 50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03" name="CaixaDeTexto 50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04" name="CaixaDeTexto 50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05" name="CaixaDeTexto 50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06" name="CaixaDeTexto 50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07" name="CaixaDeTexto 50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08" name="CaixaDeTexto 50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09" name="CaixaDeTexto 50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10" name="CaixaDeTexto 50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11" name="CaixaDeTexto 51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12" name="CaixaDeTexto 51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13" name="CaixaDeTexto 51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14" name="CaixaDeTexto 51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15" name="CaixaDeTexto 51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16" name="CaixaDeTexto 51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17" name="CaixaDeTexto 51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18" name="CaixaDeTexto 51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19" name="CaixaDeTexto 51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20" name="CaixaDeTexto 51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21" name="CaixaDeTexto 52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22" name="CaixaDeTexto 52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23" name="CaixaDeTexto 52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24" name="CaixaDeTexto 52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25" name="CaixaDeTexto 52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26" name="CaixaDeTexto 52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27" name="CaixaDeTexto 52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28" name="CaixaDeTexto 52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29" name="CaixaDeTexto 52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30" name="CaixaDeTexto 52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31" name="CaixaDeTexto 53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32" name="CaixaDeTexto 53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33" name="CaixaDeTexto 53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34" name="CaixaDeTexto 53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35" name="CaixaDeTexto 53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36" name="CaixaDeTexto 53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37" name="CaixaDeTexto 53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38" name="CaixaDeTexto 53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39" name="CaixaDeTexto 53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40" name="CaixaDeTexto 53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41" name="CaixaDeTexto 54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42" name="CaixaDeTexto 54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43" name="CaixaDeTexto 54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44" name="CaixaDeTexto 54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45" name="CaixaDeTexto 54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46" name="CaixaDeTexto 54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47" name="CaixaDeTexto 54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48" name="CaixaDeTexto 54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49" name="CaixaDeTexto 54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50" name="CaixaDeTexto 54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51" name="CaixaDeTexto 55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52" name="CaixaDeTexto 55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53" name="CaixaDeTexto 55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54" name="CaixaDeTexto 55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55" name="CaixaDeTexto 55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56" name="CaixaDeTexto 55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57" name="CaixaDeTexto 55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58" name="CaixaDeTexto 55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59" name="CaixaDeTexto 55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60" name="CaixaDeTexto 55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61" name="CaixaDeTexto 56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62" name="CaixaDeTexto 56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63" name="CaixaDeTexto 56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64" name="CaixaDeTexto 56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65" name="CaixaDeTexto 56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66" name="CaixaDeTexto 56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67" name="CaixaDeTexto 56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68" name="CaixaDeTexto 56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69" name="CaixaDeTexto 56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70" name="CaixaDeTexto 56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71" name="CaixaDeTexto 57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72" name="CaixaDeTexto 57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73" name="CaixaDeTexto 57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74" name="CaixaDeTexto 57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75" name="CaixaDeTexto 57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76" name="CaixaDeTexto 57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77" name="CaixaDeTexto 57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78" name="CaixaDeTexto 57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79" name="CaixaDeTexto 57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80" name="CaixaDeTexto 57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81" name="CaixaDeTexto 58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82" name="CaixaDeTexto 58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83" name="CaixaDeTexto 58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84" name="CaixaDeTexto 58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85" name="CaixaDeTexto 58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86" name="CaixaDeTexto 58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87" name="CaixaDeTexto 58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88" name="CaixaDeTexto 58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89" name="CaixaDeTexto 58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90" name="CaixaDeTexto 58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91" name="CaixaDeTexto 59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92" name="CaixaDeTexto 59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93" name="CaixaDeTexto 59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94" name="CaixaDeTexto 59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95" name="CaixaDeTexto 59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96" name="CaixaDeTexto 59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97" name="CaixaDeTexto 59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98" name="CaixaDeTexto 59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599" name="CaixaDeTexto 59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00" name="CaixaDeTexto 59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01" name="CaixaDeTexto 60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02" name="CaixaDeTexto 60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03" name="CaixaDeTexto 60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04" name="CaixaDeTexto 60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05" name="CaixaDeTexto 60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06" name="CaixaDeTexto 60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07" name="CaixaDeTexto 60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08" name="CaixaDeTexto 60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09" name="CaixaDeTexto 60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10" name="CaixaDeTexto 60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11" name="CaixaDeTexto 61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12" name="CaixaDeTexto 61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13" name="CaixaDeTexto 61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14" name="CaixaDeTexto 61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15" name="CaixaDeTexto 61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16" name="CaixaDeTexto 61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17" name="CaixaDeTexto 61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18" name="CaixaDeTexto 61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19" name="CaixaDeTexto 61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20" name="CaixaDeTexto 61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21" name="CaixaDeTexto 62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22" name="CaixaDeTexto 62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23" name="CaixaDeTexto 62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24" name="CaixaDeTexto 62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25" name="CaixaDeTexto 62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26" name="CaixaDeTexto 62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27" name="CaixaDeTexto 62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28" name="CaixaDeTexto 62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29" name="CaixaDeTexto 62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30" name="CaixaDeTexto 62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31" name="CaixaDeTexto 63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32" name="CaixaDeTexto 63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33" name="CaixaDeTexto 63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34" name="CaixaDeTexto 63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35" name="CaixaDeTexto 63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36" name="CaixaDeTexto 63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37" name="CaixaDeTexto 63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38" name="CaixaDeTexto 63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39" name="CaixaDeTexto 63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40" name="CaixaDeTexto 63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41" name="CaixaDeTexto 64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42" name="CaixaDeTexto 64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43" name="CaixaDeTexto 64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44" name="CaixaDeTexto 64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45" name="CaixaDeTexto 64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46" name="CaixaDeTexto 64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47" name="CaixaDeTexto 64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48" name="CaixaDeTexto 64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49" name="CaixaDeTexto 64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50" name="CaixaDeTexto 64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51" name="CaixaDeTexto 65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52" name="CaixaDeTexto 65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53" name="CaixaDeTexto 65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54" name="CaixaDeTexto 65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55" name="CaixaDeTexto 65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56" name="CaixaDeTexto 65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57" name="CaixaDeTexto 65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58" name="CaixaDeTexto 65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59" name="CaixaDeTexto 65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60" name="CaixaDeTexto 65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61" name="CaixaDeTexto 66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62" name="CaixaDeTexto 66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63" name="CaixaDeTexto 66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64" name="CaixaDeTexto 66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65" name="CaixaDeTexto 66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66" name="CaixaDeTexto 66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67" name="CaixaDeTexto 66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68" name="CaixaDeTexto 66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69" name="CaixaDeTexto 66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70" name="CaixaDeTexto 66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71" name="CaixaDeTexto 67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72" name="CaixaDeTexto 67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73" name="CaixaDeTexto 67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74" name="CaixaDeTexto 67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75" name="CaixaDeTexto 67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76" name="CaixaDeTexto 67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77" name="CaixaDeTexto 67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78" name="CaixaDeTexto 67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79" name="CaixaDeTexto 67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80" name="CaixaDeTexto 67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81" name="CaixaDeTexto 68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82" name="CaixaDeTexto 68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83" name="CaixaDeTexto 68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84" name="CaixaDeTexto 68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85" name="CaixaDeTexto 68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86" name="CaixaDeTexto 68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87" name="CaixaDeTexto 68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88" name="CaixaDeTexto 68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89" name="CaixaDeTexto 688"/>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90" name="CaixaDeTexto 689"/>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91" name="CaixaDeTexto 690"/>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92" name="CaixaDeTexto 691"/>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93" name="CaixaDeTexto 692"/>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94" name="CaixaDeTexto 693"/>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95" name="CaixaDeTexto 694"/>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96" name="CaixaDeTexto 695"/>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97" name="CaixaDeTexto 696"/>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601</xdr:row>
      <xdr:rowOff>0</xdr:rowOff>
    </xdr:from>
    <xdr:ext cx="914400" cy="264560"/>
    <xdr:sp macro="" textlink="">
      <xdr:nvSpPr>
        <xdr:cNvPr id="698" name="CaixaDeTexto 697"/>
        <xdr:cNvSpPr txBox="1"/>
      </xdr:nvSpPr>
      <xdr:spPr>
        <a:xfrm>
          <a:off x="9105900" y="975131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699" name="CaixaDeTexto 69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00" name="CaixaDeTexto 69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01" name="CaixaDeTexto 70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02" name="CaixaDeTexto 70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03" name="CaixaDeTexto 70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04" name="CaixaDeTexto 70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05" name="CaixaDeTexto 70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06" name="CaixaDeTexto 70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07" name="CaixaDeTexto 70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08" name="CaixaDeTexto 70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09" name="CaixaDeTexto 70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10" name="CaixaDeTexto 70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11" name="CaixaDeTexto 71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12" name="CaixaDeTexto 71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13" name="CaixaDeTexto 71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14" name="CaixaDeTexto 71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15" name="CaixaDeTexto 71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16" name="CaixaDeTexto 71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17" name="CaixaDeTexto 71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18" name="CaixaDeTexto 71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19" name="CaixaDeTexto 71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20" name="CaixaDeTexto 71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21" name="CaixaDeTexto 72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22" name="CaixaDeTexto 72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23" name="CaixaDeTexto 72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24" name="CaixaDeTexto 72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25" name="CaixaDeTexto 72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26" name="CaixaDeTexto 72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27" name="CaixaDeTexto 72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28" name="CaixaDeTexto 72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29" name="CaixaDeTexto 72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30" name="CaixaDeTexto 72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31" name="CaixaDeTexto 73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32" name="CaixaDeTexto 73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33" name="CaixaDeTexto 73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34" name="CaixaDeTexto 73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35" name="CaixaDeTexto 73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36" name="CaixaDeTexto 73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37" name="CaixaDeTexto 73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38" name="CaixaDeTexto 73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39" name="CaixaDeTexto 73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40" name="CaixaDeTexto 73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41" name="CaixaDeTexto 74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42" name="CaixaDeTexto 74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43" name="CaixaDeTexto 74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44" name="CaixaDeTexto 74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45" name="CaixaDeTexto 74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46" name="CaixaDeTexto 74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47" name="CaixaDeTexto 74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48" name="CaixaDeTexto 74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49" name="CaixaDeTexto 74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50" name="CaixaDeTexto 74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51" name="CaixaDeTexto 75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52" name="CaixaDeTexto 75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53" name="CaixaDeTexto 75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54" name="CaixaDeTexto 75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55" name="CaixaDeTexto 75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56" name="CaixaDeTexto 75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57" name="CaixaDeTexto 75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58" name="CaixaDeTexto 75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59" name="CaixaDeTexto 75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60" name="CaixaDeTexto 75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61" name="CaixaDeTexto 76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62" name="CaixaDeTexto 76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63" name="CaixaDeTexto 76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64" name="CaixaDeTexto 76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65" name="CaixaDeTexto 76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66" name="CaixaDeTexto 76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67" name="CaixaDeTexto 76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68" name="CaixaDeTexto 76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69" name="CaixaDeTexto 76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70" name="CaixaDeTexto 76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71" name="CaixaDeTexto 77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72" name="CaixaDeTexto 77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73" name="CaixaDeTexto 77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74" name="CaixaDeTexto 77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75" name="CaixaDeTexto 77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76" name="CaixaDeTexto 77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77" name="CaixaDeTexto 77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78" name="CaixaDeTexto 77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79" name="CaixaDeTexto 77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80" name="CaixaDeTexto 77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81" name="CaixaDeTexto 78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82" name="CaixaDeTexto 78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83" name="CaixaDeTexto 78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84" name="CaixaDeTexto 78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85" name="CaixaDeTexto 78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86" name="CaixaDeTexto 78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87" name="CaixaDeTexto 78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88" name="CaixaDeTexto 78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89" name="CaixaDeTexto 78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90" name="CaixaDeTexto 78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91" name="CaixaDeTexto 79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92" name="CaixaDeTexto 79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93" name="CaixaDeTexto 79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94" name="CaixaDeTexto 79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95" name="CaixaDeTexto 79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96" name="CaixaDeTexto 79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97" name="CaixaDeTexto 79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98" name="CaixaDeTexto 79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799" name="CaixaDeTexto 79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00" name="CaixaDeTexto 79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01" name="CaixaDeTexto 80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02" name="CaixaDeTexto 80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03" name="CaixaDeTexto 80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04" name="CaixaDeTexto 80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05" name="CaixaDeTexto 80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06" name="CaixaDeTexto 80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07" name="CaixaDeTexto 80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08" name="CaixaDeTexto 80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09" name="CaixaDeTexto 80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10" name="CaixaDeTexto 80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11" name="CaixaDeTexto 81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12" name="CaixaDeTexto 81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13" name="CaixaDeTexto 81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14" name="CaixaDeTexto 81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15" name="CaixaDeTexto 81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16" name="CaixaDeTexto 81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17" name="CaixaDeTexto 81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18" name="CaixaDeTexto 81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19" name="CaixaDeTexto 81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20" name="CaixaDeTexto 81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21" name="CaixaDeTexto 82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22" name="CaixaDeTexto 82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23" name="CaixaDeTexto 82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24" name="CaixaDeTexto 82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25" name="CaixaDeTexto 82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26" name="CaixaDeTexto 82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27" name="CaixaDeTexto 82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28" name="CaixaDeTexto 82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29" name="CaixaDeTexto 82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30" name="CaixaDeTexto 82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31" name="CaixaDeTexto 83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32" name="CaixaDeTexto 83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33" name="CaixaDeTexto 83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34" name="CaixaDeTexto 83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35" name="CaixaDeTexto 83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36" name="CaixaDeTexto 83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37" name="CaixaDeTexto 83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38" name="CaixaDeTexto 83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39" name="CaixaDeTexto 83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40" name="CaixaDeTexto 83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41" name="CaixaDeTexto 84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42" name="CaixaDeTexto 84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43" name="CaixaDeTexto 84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44" name="CaixaDeTexto 84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45" name="CaixaDeTexto 84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46" name="CaixaDeTexto 84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47" name="CaixaDeTexto 84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48" name="CaixaDeTexto 84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49" name="CaixaDeTexto 84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50" name="CaixaDeTexto 84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51" name="CaixaDeTexto 85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52" name="CaixaDeTexto 85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53" name="CaixaDeTexto 85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54" name="CaixaDeTexto 85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55" name="CaixaDeTexto 85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56" name="CaixaDeTexto 85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57" name="CaixaDeTexto 85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58" name="CaixaDeTexto 85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59" name="CaixaDeTexto 85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60" name="CaixaDeTexto 85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61" name="CaixaDeTexto 86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62" name="CaixaDeTexto 86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63" name="CaixaDeTexto 86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64" name="CaixaDeTexto 86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65" name="CaixaDeTexto 86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66" name="CaixaDeTexto 86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67" name="CaixaDeTexto 86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68" name="CaixaDeTexto 86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69" name="CaixaDeTexto 86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70" name="CaixaDeTexto 86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71" name="CaixaDeTexto 87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72" name="CaixaDeTexto 87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73" name="CaixaDeTexto 87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74" name="CaixaDeTexto 87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75" name="CaixaDeTexto 87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76" name="CaixaDeTexto 87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77" name="CaixaDeTexto 87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78" name="CaixaDeTexto 87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79" name="CaixaDeTexto 87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80" name="CaixaDeTexto 87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81" name="CaixaDeTexto 88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82" name="CaixaDeTexto 88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83" name="CaixaDeTexto 88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84" name="CaixaDeTexto 88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85" name="CaixaDeTexto 88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86" name="CaixaDeTexto 88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87" name="CaixaDeTexto 88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88" name="CaixaDeTexto 88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89" name="CaixaDeTexto 88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90" name="CaixaDeTexto 88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91" name="CaixaDeTexto 89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92" name="CaixaDeTexto 89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93" name="CaixaDeTexto 89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94" name="CaixaDeTexto 89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95" name="CaixaDeTexto 89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96" name="CaixaDeTexto 89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97" name="CaixaDeTexto 89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98" name="CaixaDeTexto 89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899" name="CaixaDeTexto 89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00" name="CaixaDeTexto 89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01" name="CaixaDeTexto 90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02" name="CaixaDeTexto 90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03" name="CaixaDeTexto 90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04" name="CaixaDeTexto 90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05" name="CaixaDeTexto 90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06" name="CaixaDeTexto 90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07" name="CaixaDeTexto 90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08" name="CaixaDeTexto 90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09" name="CaixaDeTexto 90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10" name="CaixaDeTexto 90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11" name="CaixaDeTexto 91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12" name="CaixaDeTexto 91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13" name="CaixaDeTexto 91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14" name="CaixaDeTexto 91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15" name="CaixaDeTexto 91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16" name="CaixaDeTexto 91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17" name="CaixaDeTexto 91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18" name="CaixaDeTexto 91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19" name="CaixaDeTexto 91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20" name="CaixaDeTexto 91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21" name="CaixaDeTexto 92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22" name="CaixaDeTexto 92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23" name="CaixaDeTexto 92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24" name="CaixaDeTexto 92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25" name="CaixaDeTexto 92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26" name="CaixaDeTexto 92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27" name="CaixaDeTexto 92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28" name="CaixaDeTexto 92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29" name="CaixaDeTexto 92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30" name="CaixaDeTexto 92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31" name="CaixaDeTexto 93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32" name="CaixaDeTexto 93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33" name="CaixaDeTexto 93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34" name="CaixaDeTexto 93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35" name="CaixaDeTexto 93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36" name="CaixaDeTexto 93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37" name="CaixaDeTexto 93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38" name="CaixaDeTexto 93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39" name="CaixaDeTexto 93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40" name="CaixaDeTexto 93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41" name="CaixaDeTexto 94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42" name="CaixaDeTexto 94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43" name="CaixaDeTexto 94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44" name="CaixaDeTexto 94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45" name="CaixaDeTexto 94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46" name="CaixaDeTexto 94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47" name="CaixaDeTexto 94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48" name="CaixaDeTexto 94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49" name="CaixaDeTexto 94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50" name="CaixaDeTexto 94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51" name="CaixaDeTexto 95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52" name="CaixaDeTexto 95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53" name="CaixaDeTexto 95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54" name="CaixaDeTexto 95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55" name="CaixaDeTexto 95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56" name="CaixaDeTexto 95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57" name="CaixaDeTexto 95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58" name="CaixaDeTexto 95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59" name="CaixaDeTexto 95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60" name="CaixaDeTexto 95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61" name="CaixaDeTexto 96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62" name="CaixaDeTexto 96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63" name="CaixaDeTexto 96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64" name="CaixaDeTexto 96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65" name="CaixaDeTexto 96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66" name="CaixaDeTexto 96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67" name="CaixaDeTexto 96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68" name="CaixaDeTexto 96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69" name="CaixaDeTexto 96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70" name="CaixaDeTexto 96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71" name="CaixaDeTexto 97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72" name="CaixaDeTexto 97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73" name="CaixaDeTexto 97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74" name="CaixaDeTexto 97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75" name="CaixaDeTexto 97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76" name="CaixaDeTexto 97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77" name="CaixaDeTexto 97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78" name="CaixaDeTexto 97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79" name="CaixaDeTexto 97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80" name="CaixaDeTexto 97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81" name="CaixaDeTexto 98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82" name="CaixaDeTexto 98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83" name="CaixaDeTexto 98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84" name="CaixaDeTexto 98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85" name="CaixaDeTexto 98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86" name="CaixaDeTexto 98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87" name="CaixaDeTexto 98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88" name="CaixaDeTexto 98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89" name="CaixaDeTexto 98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90" name="CaixaDeTexto 98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91" name="CaixaDeTexto 99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92" name="CaixaDeTexto 99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93" name="CaixaDeTexto 99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94" name="CaixaDeTexto 99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95" name="CaixaDeTexto 99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96" name="CaixaDeTexto 99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97" name="CaixaDeTexto 99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98" name="CaixaDeTexto 99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999" name="CaixaDeTexto 99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00" name="CaixaDeTexto 99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01" name="CaixaDeTexto 100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02" name="CaixaDeTexto 100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03" name="CaixaDeTexto 100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04" name="CaixaDeTexto 100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05" name="CaixaDeTexto 100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06" name="CaixaDeTexto 100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07" name="CaixaDeTexto 100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08" name="CaixaDeTexto 100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09" name="CaixaDeTexto 100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10" name="CaixaDeTexto 100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11" name="CaixaDeTexto 101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12" name="CaixaDeTexto 101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13" name="CaixaDeTexto 101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14" name="CaixaDeTexto 101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15" name="CaixaDeTexto 101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16" name="CaixaDeTexto 101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17" name="CaixaDeTexto 101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18" name="CaixaDeTexto 101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19" name="CaixaDeTexto 101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20" name="CaixaDeTexto 101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21" name="CaixaDeTexto 102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22" name="CaixaDeTexto 102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23" name="CaixaDeTexto 102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24" name="CaixaDeTexto 102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25" name="CaixaDeTexto 102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26" name="CaixaDeTexto 102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27" name="CaixaDeTexto 102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28" name="CaixaDeTexto 102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29" name="CaixaDeTexto 102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30" name="CaixaDeTexto 102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31" name="CaixaDeTexto 103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32" name="CaixaDeTexto 103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33" name="CaixaDeTexto 103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34" name="CaixaDeTexto 103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35" name="CaixaDeTexto 103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36" name="CaixaDeTexto 103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37" name="CaixaDeTexto 103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38" name="CaixaDeTexto 103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39" name="CaixaDeTexto 103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40" name="CaixaDeTexto 103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41" name="CaixaDeTexto 104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42" name="CaixaDeTexto 104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43" name="CaixaDeTexto 104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44" name="CaixaDeTexto 104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45" name="CaixaDeTexto 104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46" name="CaixaDeTexto 104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47" name="CaixaDeTexto 104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48" name="CaixaDeTexto 104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49" name="CaixaDeTexto 104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50" name="CaixaDeTexto 104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51" name="CaixaDeTexto 105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52" name="CaixaDeTexto 105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53" name="CaixaDeTexto 105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54" name="CaixaDeTexto 105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55" name="CaixaDeTexto 105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56" name="CaixaDeTexto 105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57" name="CaixaDeTexto 105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58" name="CaixaDeTexto 105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59" name="CaixaDeTexto 105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60" name="CaixaDeTexto 105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61" name="CaixaDeTexto 106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62" name="CaixaDeTexto 106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63" name="CaixaDeTexto 106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64" name="CaixaDeTexto 106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65" name="CaixaDeTexto 106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66" name="CaixaDeTexto 106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67" name="CaixaDeTexto 106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68" name="CaixaDeTexto 106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69" name="CaixaDeTexto 106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70" name="CaixaDeTexto 106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71" name="CaixaDeTexto 107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72" name="CaixaDeTexto 107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73" name="CaixaDeTexto 107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74" name="CaixaDeTexto 107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75" name="CaixaDeTexto 107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76" name="CaixaDeTexto 107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77" name="CaixaDeTexto 107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78" name="CaixaDeTexto 107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79" name="CaixaDeTexto 107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80" name="CaixaDeTexto 107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81" name="CaixaDeTexto 108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82" name="CaixaDeTexto 108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83" name="CaixaDeTexto 108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84" name="CaixaDeTexto 108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85" name="CaixaDeTexto 108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86" name="CaixaDeTexto 108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87" name="CaixaDeTexto 108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88" name="CaixaDeTexto 108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89" name="CaixaDeTexto 108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90" name="CaixaDeTexto 108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91" name="CaixaDeTexto 109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92" name="CaixaDeTexto 109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93" name="CaixaDeTexto 109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94" name="CaixaDeTexto 109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95" name="CaixaDeTexto 109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96" name="CaixaDeTexto 109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97" name="CaixaDeTexto 109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98" name="CaixaDeTexto 109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099" name="CaixaDeTexto 109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00" name="CaixaDeTexto 109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01" name="CaixaDeTexto 110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02" name="CaixaDeTexto 110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03" name="CaixaDeTexto 110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04" name="CaixaDeTexto 110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05" name="CaixaDeTexto 110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06" name="CaixaDeTexto 110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07" name="CaixaDeTexto 110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08" name="CaixaDeTexto 110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09" name="CaixaDeTexto 110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10" name="CaixaDeTexto 110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11" name="CaixaDeTexto 111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12" name="CaixaDeTexto 111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13" name="CaixaDeTexto 111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14" name="CaixaDeTexto 111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15" name="CaixaDeTexto 111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16" name="CaixaDeTexto 111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17" name="CaixaDeTexto 111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18" name="CaixaDeTexto 111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19" name="CaixaDeTexto 111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20" name="CaixaDeTexto 111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21" name="CaixaDeTexto 112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22" name="CaixaDeTexto 112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23" name="CaixaDeTexto 112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24" name="CaixaDeTexto 112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25" name="CaixaDeTexto 112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26" name="CaixaDeTexto 112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27" name="CaixaDeTexto 112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28" name="CaixaDeTexto 112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29" name="CaixaDeTexto 112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30" name="CaixaDeTexto 112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31" name="CaixaDeTexto 113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32" name="CaixaDeTexto 113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33" name="CaixaDeTexto 113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34" name="CaixaDeTexto 113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35" name="CaixaDeTexto 113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36" name="CaixaDeTexto 113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37" name="CaixaDeTexto 113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38" name="CaixaDeTexto 113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39" name="CaixaDeTexto 113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40" name="CaixaDeTexto 113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41" name="CaixaDeTexto 114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42" name="CaixaDeTexto 114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43" name="CaixaDeTexto 114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44" name="CaixaDeTexto 114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45" name="CaixaDeTexto 114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46" name="CaixaDeTexto 114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47" name="CaixaDeTexto 114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48" name="CaixaDeTexto 114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49" name="CaixaDeTexto 114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50" name="CaixaDeTexto 114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51" name="CaixaDeTexto 115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52" name="CaixaDeTexto 115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53" name="CaixaDeTexto 115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54" name="CaixaDeTexto 115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55" name="CaixaDeTexto 115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56" name="CaixaDeTexto 115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57" name="CaixaDeTexto 115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58" name="CaixaDeTexto 115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59" name="CaixaDeTexto 115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60" name="CaixaDeTexto 115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61" name="CaixaDeTexto 116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62" name="CaixaDeTexto 116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63" name="CaixaDeTexto 116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64" name="CaixaDeTexto 116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65" name="CaixaDeTexto 116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66" name="CaixaDeTexto 116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67" name="CaixaDeTexto 116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68" name="CaixaDeTexto 116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69" name="CaixaDeTexto 116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70" name="CaixaDeTexto 116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71" name="CaixaDeTexto 117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72" name="CaixaDeTexto 117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73" name="CaixaDeTexto 117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74" name="CaixaDeTexto 117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75" name="CaixaDeTexto 117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76" name="CaixaDeTexto 117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77" name="CaixaDeTexto 117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78" name="CaixaDeTexto 117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79" name="CaixaDeTexto 117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80" name="CaixaDeTexto 117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81" name="CaixaDeTexto 118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82" name="CaixaDeTexto 118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83" name="CaixaDeTexto 118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84" name="CaixaDeTexto 118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85" name="CaixaDeTexto 118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86" name="CaixaDeTexto 118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87" name="CaixaDeTexto 118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88" name="CaixaDeTexto 118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89" name="CaixaDeTexto 118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90" name="CaixaDeTexto 118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91" name="CaixaDeTexto 119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92" name="CaixaDeTexto 119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93" name="CaixaDeTexto 119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94" name="CaixaDeTexto 119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95" name="CaixaDeTexto 119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96" name="CaixaDeTexto 119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97" name="CaixaDeTexto 119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98" name="CaixaDeTexto 119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199" name="CaixaDeTexto 119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00" name="CaixaDeTexto 119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01" name="CaixaDeTexto 120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02" name="CaixaDeTexto 120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03" name="CaixaDeTexto 120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04" name="CaixaDeTexto 120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05" name="CaixaDeTexto 120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06" name="CaixaDeTexto 120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07" name="CaixaDeTexto 120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08" name="CaixaDeTexto 120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09" name="CaixaDeTexto 120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10" name="CaixaDeTexto 120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11" name="CaixaDeTexto 121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12" name="CaixaDeTexto 121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13" name="CaixaDeTexto 121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14" name="CaixaDeTexto 121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15" name="CaixaDeTexto 121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16" name="CaixaDeTexto 121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17" name="CaixaDeTexto 121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18" name="CaixaDeTexto 121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19" name="CaixaDeTexto 121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20" name="CaixaDeTexto 121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21" name="CaixaDeTexto 122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22" name="CaixaDeTexto 122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23" name="CaixaDeTexto 122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24" name="CaixaDeTexto 122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25" name="CaixaDeTexto 122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26" name="CaixaDeTexto 122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27" name="CaixaDeTexto 122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28" name="CaixaDeTexto 122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29" name="CaixaDeTexto 122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30" name="CaixaDeTexto 122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31" name="CaixaDeTexto 123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32" name="CaixaDeTexto 123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33" name="CaixaDeTexto 123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34" name="CaixaDeTexto 123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35" name="CaixaDeTexto 123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36" name="CaixaDeTexto 123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37" name="CaixaDeTexto 123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38" name="CaixaDeTexto 123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39" name="CaixaDeTexto 123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40" name="CaixaDeTexto 123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41" name="CaixaDeTexto 124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42" name="CaixaDeTexto 124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43" name="CaixaDeTexto 124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44" name="CaixaDeTexto 124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45" name="CaixaDeTexto 124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46" name="CaixaDeTexto 124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47" name="CaixaDeTexto 124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48" name="CaixaDeTexto 124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49" name="CaixaDeTexto 124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50" name="CaixaDeTexto 124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51" name="CaixaDeTexto 125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52" name="CaixaDeTexto 125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53" name="CaixaDeTexto 125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54" name="CaixaDeTexto 125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55" name="CaixaDeTexto 125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56" name="CaixaDeTexto 125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57" name="CaixaDeTexto 125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58" name="CaixaDeTexto 125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59" name="CaixaDeTexto 125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60" name="CaixaDeTexto 125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61" name="CaixaDeTexto 126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62" name="CaixaDeTexto 126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63" name="CaixaDeTexto 126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64" name="CaixaDeTexto 126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65" name="CaixaDeTexto 126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66" name="CaixaDeTexto 126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67" name="CaixaDeTexto 126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68" name="CaixaDeTexto 126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69" name="CaixaDeTexto 126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70" name="CaixaDeTexto 126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71" name="CaixaDeTexto 127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72" name="CaixaDeTexto 127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73" name="CaixaDeTexto 127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74" name="CaixaDeTexto 127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75" name="CaixaDeTexto 127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76" name="CaixaDeTexto 127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77" name="CaixaDeTexto 127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78" name="CaixaDeTexto 127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79" name="CaixaDeTexto 127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80" name="CaixaDeTexto 127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81" name="CaixaDeTexto 128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82" name="CaixaDeTexto 128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83" name="CaixaDeTexto 128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84" name="CaixaDeTexto 128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85" name="CaixaDeTexto 128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86" name="CaixaDeTexto 128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87" name="CaixaDeTexto 128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88" name="CaixaDeTexto 128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89" name="CaixaDeTexto 128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90" name="CaixaDeTexto 128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91" name="CaixaDeTexto 129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92" name="CaixaDeTexto 129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93" name="CaixaDeTexto 129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94" name="CaixaDeTexto 129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95" name="CaixaDeTexto 129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96" name="CaixaDeTexto 129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97" name="CaixaDeTexto 129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98" name="CaixaDeTexto 129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299" name="CaixaDeTexto 129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00" name="CaixaDeTexto 129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01" name="CaixaDeTexto 130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02" name="CaixaDeTexto 130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03" name="CaixaDeTexto 130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04" name="CaixaDeTexto 130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05" name="CaixaDeTexto 130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06" name="CaixaDeTexto 130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07" name="CaixaDeTexto 130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08" name="CaixaDeTexto 130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09" name="CaixaDeTexto 130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10" name="CaixaDeTexto 130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11" name="CaixaDeTexto 131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12" name="CaixaDeTexto 131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13" name="CaixaDeTexto 131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14" name="CaixaDeTexto 131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15" name="CaixaDeTexto 131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16" name="CaixaDeTexto 131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17" name="CaixaDeTexto 131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18" name="CaixaDeTexto 131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19" name="CaixaDeTexto 131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20" name="CaixaDeTexto 131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21" name="CaixaDeTexto 132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22" name="CaixaDeTexto 132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23" name="CaixaDeTexto 132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24" name="CaixaDeTexto 132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25" name="CaixaDeTexto 132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26" name="CaixaDeTexto 132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27" name="CaixaDeTexto 132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28" name="CaixaDeTexto 132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29" name="CaixaDeTexto 132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30" name="CaixaDeTexto 132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31" name="CaixaDeTexto 133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32" name="CaixaDeTexto 133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33" name="CaixaDeTexto 133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34" name="CaixaDeTexto 133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35" name="CaixaDeTexto 133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36" name="CaixaDeTexto 133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37" name="CaixaDeTexto 133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38" name="CaixaDeTexto 133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39" name="CaixaDeTexto 133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40" name="CaixaDeTexto 133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41" name="CaixaDeTexto 134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42" name="CaixaDeTexto 134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43" name="CaixaDeTexto 134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44" name="CaixaDeTexto 134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45" name="CaixaDeTexto 134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46" name="CaixaDeTexto 134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47" name="CaixaDeTexto 134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48" name="CaixaDeTexto 134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49" name="CaixaDeTexto 134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50" name="CaixaDeTexto 134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51" name="CaixaDeTexto 135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52" name="CaixaDeTexto 135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53" name="CaixaDeTexto 135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54" name="CaixaDeTexto 135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55" name="CaixaDeTexto 135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56" name="CaixaDeTexto 135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57" name="CaixaDeTexto 135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58" name="CaixaDeTexto 135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59" name="CaixaDeTexto 135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60" name="CaixaDeTexto 135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61" name="CaixaDeTexto 136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62" name="CaixaDeTexto 136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63" name="CaixaDeTexto 136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64" name="CaixaDeTexto 136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65" name="CaixaDeTexto 136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66" name="CaixaDeTexto 136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67" name="CaixaDeTexto 136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68" name="CaixaDeTexto 136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69" name="CaixaDeTexto 136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70" name="CaixaDeTexto 136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71" name="CaixaDeTexto 137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72" name="CaixaDeTexto 137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73" name="CaixaDeTexto 137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74" name="CaixaDeTexto 137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75" name="CaixaDeTexto 137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76" name="CaixaDeTexto 137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77" name="CaixaDeTexto 137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78" name="CaixaDeTexto 137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79" name="CaixaDeTexto 137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80" name="CaixaDeTexto 137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81" name="CaixaDeTexto 138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82" name="CaixaDeTexto 138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83" name="CaixaDeTexto 138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84" name="CaixaDeTexto 138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85" name="CaixaDeTexto 1384"/>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86" name="CaixaDeTexto 1385"/>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87" name="CaixaDeTexto 1386"/>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88" name="CaixaDeTexto 1387"/>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89" name="CaixaDeTexto 1388"/>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90" name="CaixaDeTexto 1389"/>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91" name="CaixaDeTexto 1390"/>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92" name="CaixaDeTexto 1391"/>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93" name="CaixaDeTexto 1392"/>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94" name="CaixaDeTexto 1393"/>
        <xdr:cNvSpPr txBox="1"/>
      </xdr:nvSpPr>
      <xdr:spPr>
        <a:xfrm>
          <a:off x="9119347" y="10318376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95" name="CaixaDeTexto 139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96" name="CaixaDeTexto 139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97" name="CaixaDeTexto 139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98" name="CaixaDeTexto 139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399" name="CaixaDeTexto 139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00" name="CaixaDeTexto 139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01" name="CaixaDeTexto 140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02" name="CaixaDeTexto 140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03" name="CaixaDeTexto 140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04" name="CaixaDeTexto 140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05" name="CaixaDeTexto 140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06" name="CaixaDeTexto 140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07" name="CaixaDeTexto 140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08" name="CaixaDeTexto 140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09" name="CaixaDeTexto 140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10" name="CaixaDeTexto 140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11" name="CaixaDeTexto 141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12" name="CaixaDeTexto 141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13" name="CaixaDeTexto 141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14" name="CaixaDeTexto 141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15" name="CaixaDeTexto 141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16" name="CaixaDeTexto 141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17" name="CaixaDeTexto 141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18" name="CaixaDeTexto 141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19" name="CaixaDeTexto 141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20" name="CaixaDeTexto 141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21" name="CaixaDeTexto 142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22" name="CaixaDeTexto 142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23" name="CaixaDeTexto 142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24" name="CaixaDeTexto 142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25" name="CaixaDeTexto 142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26" name="CaixaDeTexto 142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27" name="CaixaDeTexto 142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28" name="CaixaDeTexto 142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29" name="CaixaDeTexto 142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30" name="CaixaDeTexto 142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31" name="CaixaDeTexto 143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32" name="CaixaDeTexto 143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33" name="CaixaDeTexto 143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34" name="CaixaDeTexto 143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35" name="CaixaDeTexto 143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36" name="CaixaDeTexto 143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37" name="CaixaDeTexto 143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38" name="CaixaDeTexto 143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39" name="CaixaDeTexto 143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40" name="CaixaDeTexto 143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41" name="CaixaDeTexto 144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42" name="CaixaDeTexto 144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43" name="CaixaDeTexto 144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44" name="CaixaDeTexto 144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45" name="CaixaDeTexto 144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46" name="CaixaDeTexto 144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47" name="CaixaDeTexto 144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48" name="CaixaDeTexto 144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49" name="CaixaDeTexto 144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50" name="CaixaDeTexto 144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51" name="CaixaDeTexto 145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52" name="CaixaDeTexto 145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53" name="CaixaDeTexto 145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54" name="CaixaDeTexto 145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55" name="CaixaDeTexto 145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56" name="CaixaDeTexto 145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57" name="CaixaDeTexto 145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58" name="CaixaDeTexto 145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59" name="CaixaDeTexto 145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60" name="CaixaDeTexto 145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61" name="CaixaDeTexto 146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62" name="CaixaDeTexto 146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63" name="CaixaDeTexto 146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64" name="CaixaDeTexto 146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65" name="CaixaDeTexto 146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66" name="CaixaDeTexto 146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67" name="CaixaDeTexto 146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68" name="CaixaDeTexto 146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69" name="CaixaDeTexto 146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70" name="CaixaDeTexto 146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71" name="CaixaDeTexto 147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72" name="CaixaDeTexto 147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73" name="CaixaDeTexto 147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74" name="CaixaDeTexto 147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75" name="CaixaDeTexto 147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76" name="CaixaDeTexto 147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77" name="CaixaDeTexto 147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78" name="CaixaDeTexto 147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79" name="CaixaDeTexto 147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80" name="CaixaDeTexto 147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81" name="CaixaDeTexto 148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82" name="CaixaDeTexto 148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83" name="CaixaDeTexto 148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84" name="CaixaDeTexto 148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85" name="CaixaDeTexto 148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86" name="CaixaDeTexto 148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87" name="CaixaDeTexto 148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88" name="CaixaDeTexto 148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89" name="CaixaDeTexto 148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90" name="CaixaDeTexto 148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91" name="CaixaDeTexto 149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92" name="CaixaDeTexto 149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93" name="CaixaDeTexto 149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94" name="CaixaDeTexto 149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95" name="CaixaDeTexto 149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96" name="CaixaDeTexto 149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97" name="CaixaDeTexto 149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98" name="CaixaDeTexto 149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499" name="CaixaDeTexto 149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00" name="CaixaDeTexto 149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01" name="CaixaDeTexto 150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02" name="CaixaDeTexto 150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03" name="CaixaDeTexto 150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04" name="CaixaDeTexto 150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05" name="CaixaDeTexto 150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06" name="CaixaDeTexto 150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07" name="CaixaDeTexto 150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08" name="CaixaDeTexto 150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09" name="CaixaDeTexto 150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10" name="CaixaDeTexto 150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11" name="CaixaDeTexto 151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12" name="CaixaDeTexto 151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13" name="CaixaDeTexto 151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14" name="CaixaDeTexto 151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15" name="CaixaDeTexto 151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16" name="CaixaDeTexto 151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17" name="CaixaDeTexto 151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18" name="CaixaDeTexto 151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19" name="CaixaDeTexto 151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20" name="CaixaDeTexto 151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21" name="CaixaDeTexto 152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22" name="CaixaDeTexto 152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23" name="CaixaDeTexto 152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24" name="CaixaDeTexto 152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25" name="CaixaDeTexto 152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26" name="CaixaDeTexto 152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27" name="CaixaDeTexto 152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28" name="CaixaDeTexto 152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29" name="CaixaDeTexto 152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30" name="CaixaDeTexto 152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31" name="CaixaDeTexto 153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32" name="CaixaDeTexto 153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33" name="CaixaDeTexto 153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34" name="CaixaDeTexto 153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35" name="CaixaDeTexto 153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36" name="CaixaDeTexto 153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37" name="CaixaDeTexto 153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38" name="CaixaDeTexto 153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39" name="CaixaDeTexto 153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40" name="CaixaDeTexto 153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41" name="CaixaDeTexto 154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42" name="CaixaDeTexto 154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43" name="CaixaDeTexto 154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44" name="CaixaDeTexto 154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45" name="CaixaDeTexto 154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46" name="CaixaDeTexto 154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47" name="CaixaDeTexto 154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48" name="CaixaDeTexto 154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49" name="CaixaDeTexto 154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50" name="CaixaDeTexto 154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51" name="CaixaDeTexto 155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52" name="CaixaDeTexto 155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53" name="CaixaDeTexto 155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54" name="CaixaDeTexto 155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55" name="CaixaDeTexto 155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56" name="CaixaDeTexto 155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57" name="CaixaDeTexto 155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58" name="CaixaDeTexto 155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59" name="CaixaDeTexto 155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60" name="CaixaDeTexto 155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61" name="CaixaDeTexto 156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62" name="CaixaDeTexto 156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63" name="CaixaDeTexto 156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64" name="CaixaDeTexto 156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65" name="CaixaDeTexto 156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66" name="CaixaDeTexto 156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67" name="CaixaDeTexto 156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68" name="CaixaDeTexto 156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69" name="CaixaDeTexto 156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70" name="CaixaDeTexto 156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71" name="CaixaDeTexto 157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72" name="CaixaDeTexto 157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73" name="CaixaDeTexto 157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74" name="CaixaDeTexto 157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75" name="CaixaDeTexto 157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76" name="CaixaDeTexto 157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77" name="CaixaDeTexto 157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78" name="CaixaDeTexto 157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79" name="CaixaDeTexto 157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80" name="CaixaDeTexto 157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81" name="CaixaDeTexto 158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82" name="CaixaDeTexto 158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83" name="CaixaDeTexto 158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84" name="CaixaDeTexto 158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85" name="CaixaDeTexto 158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86" name="CaixaDeTexto 158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87" name="CaixaDeTexto 158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88" name="CaixaDeTexto 158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89" name="CaixaDeTexto 158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90" name="CaixaDeTexto 158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91" name="CaixaDeTexto 159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92" name="CaixaDeTexto 159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93" name="CaixaDeTexto 159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94" name="CaixaDeTexto 159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95" name="CaixaDeTexto 159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96" name="CaixaDeTexto 159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97" name="CaixaDeTexto 159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98" name="CaixaDeTexto 159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599" name="CaixaDeTexto 159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00" name="CaixaDeTexto 159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01" name="CaixaDeTexto 160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02" name="CaixaDeTexto 160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03" name="CaixaDeTexto 160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04" name="CaixaDeTexto 160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05" name="CaixaDeTexto 160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06" name="CaixaDeTexto 160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07" name="CaixaDeTexto 160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08" name="CaixaDeTexto 160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09" name="CaixaDeTexto 160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10" name="CaixaDeTexto 160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11" name="CaixaDeTexto 161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12" name="CaixaDeTexto 161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13" name="CaixaDeTexto 161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14" name="CaixaDeTexto 161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15" name="CaixaDeTexto 161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16" name="CaixaDeTexto 161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17" name="CaixaDeTexto 161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18" name="CaixaDeTexto 161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19" name="CaixaDeTexto 161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20" name="CaixaDeTexto 161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21" name="CaixaDeTexto 162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22" name="CaixaDeTexto 162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23" name="CaixaDeTexto 162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24" name="CaixaDeTexto 162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25" name="CaixaDeTexto 162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26" name="CaixaDeTexto 162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27" name="CaixaDeTexto 162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28" name="CaixaDeTexto 162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29" name="CaixaDeTexto 162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30" name="CaixaDeTexto 162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31" name="CaixaDeTexto 163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32" name="CaixaDeTexto 163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33" name="CaixaDeTexto 163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34" name="CaixaDeTexto 163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35" name="CaixaDeTexto 163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36" name="CaixaDeTexto 163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37" name="CaixaDeTexto 163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38" name="CaixaDeTexto 163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39" name="CaixaDeTexto 163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40" name="CaixaDeTexto 163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41" name="CaixaDeTexto 164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42" name="CaixaDeTexto 164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43" name="CaixaDeTexto 164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44" name="CaixaDeTexto 164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45" name="CaixaDeTexto 164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46" name="CaixaDeTexto 164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47" name="CaixaDeTexto 164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48" name="CaixaDeTexto 164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49" name="CaixaDeTexto 164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50" name="CaixaDeTexto 164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51" name="CaixaDeTexto 165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52" name="CaixaDeTexto 165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53" name="CaixaDeTexto 165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54" name="CaixaDeTexto 165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55" name="CaixaDeTexto 165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56" name="CaixaDeTexto 165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57" name="CaixaDeTexto 165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58" name="CaixaDeTexto 165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59" name="CaixaDeTexto 165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60" name="CaixaDeTexto 165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61" name="CaixaDeTexto 166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62" name="CaixaDeTexto 166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63" name="CaixaDeTexto 166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64" name="CaixaDeTexto 166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65" name="CaixaDeTexto 166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66" name="CaixaDeTexto 166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67" name="CaixaDeTexto 166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68" name="CaixaDeTexto 166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69" name="CaixaDeTexto 166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70" name="CaixaDeTexto 166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71" name="CaixaDeTexto 167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72" name="CaixaDeTexto 167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73" name="CaixaDeTexto 167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74" name="CaixaDeTexto 167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75" name="CaixaDeTexto 167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76" name="CaixaDeTexto 167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77" name="CaixaDeTexto 167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78" name="CaixaDeTexto 167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79" name="CaixaDeTexto 167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80" name="CaixaDeTexto 167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81" name="CaixaDeTexto 168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82" name="CaixaDeTexto 168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83" name="CaixaDeTexto 168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84" name="CaixaDeTexto 168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85" name="CaixaDeTexto 168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86" name="CaixaDeTexto 168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87" name="CaixaDeTexto 168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88" name="CaixaDeTexto 168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89" name="CaixaDeTexto 168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90" name="CaixaDeTexto 168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91" name="CaixaDeTexto 169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92" name="CaixaDeTexto 169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93" name="CaixaDeTexto 169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94" name="CaixaDeTexto 169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95" name="CaixaDeTexto 169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96" name="CaixaDeTexto 169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97" name="CaixaDeTexto 169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98" name="CaixaDeTexto 169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699" name="CaixaDeTexto 169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00" name="CaixaDeTexto 169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01" name="CaixaDeTexto 170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02" name="CaixaDeTexto 170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03" name="CaixaDeTexto 170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04" name="CaixaDeTexto 170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05" name="CaixaDeTexto 170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06" name="CaixaDeTexto 170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07" name="CaixaDeTexto 170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08" name="CaixaDeTexto 170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09" name="CaixaDeTexto 170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10" name="CaixaDeTexto 170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11" name="CaixaDeTexto 171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12" name="CaixaDeTexto 171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13" name="CaixaDeTexto 171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14" name="CaixaDeTexto 171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15" name="CaixaDeTexto 171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16" name="CaixaDeTexto 171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17" name="CaixaDeTexto 171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18" name="CaixaDeTexto 171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19" name="CaixaDeTexto 171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20" name="CaixaDeTexto 171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21" name="CaixaDeTexto 172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22" name="CaixaDeTexto 172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23" name="CaixaDeTexto 172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24" name="CaixaDeTexto 172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25" name="CaixaDeTexto 172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26" name="CaixaDeTexto 172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27" name="CaixaDeTexto 172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28" name="CaixaDeTexto 172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29" name="CaixaDeTexto 172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30" name="CaixaDeTexto 172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31" name="CaixaDeTexto 173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32" name="CaixaDeTexto 173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33" name="CaixaDeTexto 173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34" name="CaixaDeTexto 173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35" name="CaixaDeTexto 173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36" name="CaixaDeTexto 173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37" name="CaixaDeTexto 173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38" name="CaixaDeTexto 173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39" name="CaixaDeTexto 173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40" name="CaixaDeTexto 173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41" name="CaixaDeTexto 174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42" name="CaixaDeTexto 174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43" name="CaixaDeTexto 174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44" name="CaixaDeTexto 174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45" name="CaixaDeTexto 174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46" name="CaixaDeTexto 174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47" name="CaixaDeTexto 174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48" name="CaixaDeTexto 174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49" name="CaixaDeTexto 174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50" name="CaixaDeTexto 174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51" name="CaixaDeTexto 175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52" name="CaixaDeTexto 175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53" name="CaixaDeTexto 175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54" name="CaixaDeTexto 175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55" name="CaixaDeTexto 175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56" name="CaixaDeTexto 175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57" name="CaixaDeTexto 175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58" name="CaixaDeTexto 175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59" name="CaixaDeTexto 175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60" name="CaixaDeTexto 175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61" name="CaixaDeTexto 176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62" name="CaixaDeTexto 176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63" name="CaixaDeTexto 176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64" name="CaixaDeTexto 176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65" name="CaixaDeTexto 176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66" name="CaixaDeTexto 176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67" name="CaixaDeTexto 176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68" name="CaixaDeTexto 176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69" name="CaixaDeTexto 176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70" name="CaixaDeTexto 176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71" name="CaixaDeTexto 177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72" name="CaixaDeTexto 177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73" name="CaixaDeTexto 177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74" name="CaixaDeTexto 177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75" name="CaixaDeTexto 177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76" name="CaixaDeTexto 177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77" name="CaixaDeTexto 177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78" name="CaixaDeTexto 177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79" name="CaixaDeTexto 177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80" name="CaixaDeTexto 177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81" name="CaixaDeTexto 178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82" name="CaixaDeTexto 178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83" name="CaixaDeTexto 178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84" name="CaixaDeTexto 178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85" name="CaixaDeTexto 178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86" name="CaixaDeTexto 178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87" name="CaixaDeTexto 178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88" name="CaixaDeTexto 178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89" name="CaixaDeTexto 178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90" name="CaixaDeTexto 178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91" name="CaixaDeTexto 179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92" name="CaixaDeTexto 179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93" name="CaixaDeTexto 179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94" name="CaixaDeTexto 179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95" name="CaixaDeTexto 179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96" name="CaixaDeTexto 179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97" name="CaixaDeTexto 179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98" name="CaixaDeTexto 179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799" name="CaixaDeTexto 179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00" name="CaixaDeTexto 179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01" name="CaixaDeTexto 180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02" name="CaixaDeTexto 180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03" name="CaixaDeTexto 180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04" name="CaixaDeTexto 180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05" name="CaixaDeTexto 180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06" name="CaixaDeTexto 180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07" name="CaixaDeTexto 180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08" name="CaixaDeTexto 180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09" name="CaixaDeTexto 180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10" name="CaixaDeTexto 180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11" name="CaixaDeTexto 181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12" name="CaixaDeTexto 181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13" name="CaixaDeTexto 181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14" name="CaixaDeTexto 181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15" name="CaixaDeTexto 181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16" name="CaixaDeTexto 181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17" name="CaixaDeTexto 181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18" name="CaixaDeTexto 181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19" name="CaixaDeTexto 181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20" name="CaixaDeTexto 181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21" name="CaixaDeTexto 182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22" name="CaixaDeTexto 182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23" name="CaixaDeTexto 182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24" name="CaixaDeTexto 182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25" name="CaixaDeTexto 182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26" name="CaixaDeTexto 182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27" name="CaixaDeTexto 182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28" name="CaixaDeTexto 182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29" name="CaixaDeTexto 182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30" name="CaixaDeTexto 182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31" name="CaixaDeTexto 183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32" name="CaixaDeTexto 183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33" name="CaixaDeTexto 183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34" name="CaixaDeTexto 183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35" name="CaixaDeTexto 183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36" name="CaixaDeTexto 183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37" name="CaixaDeTexto 183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38" name="CaixaDeTexto 183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39" name="CaixaDeTexto 183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40" name="CaixaDeTexto 183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41" name="CaixaDeTexto 184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42" name="CaixaDeTexto 184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43" name="CaixaDeTexto 184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44" name="CaixaDeTexto 184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45" name="CaixaDeTexto 184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46" name="CaixaDeTexto 184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47" name="CaixaDeTexto 184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48" name="CaixaDeTexto 184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49" name="CaixaDeTexto 184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50" name="CaixaDeTexto 184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51" name="CaixaDeTexto 185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52" name="CaixaDeTexto 185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53" name="CaixaDeTexto 185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54" name="CaixaDeTexto 185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55" name="CaixaDeTexto 185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56" name="CaixaDeTexto 185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57" name="CaixaDeTexto 185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58" name="CaixaDeTexto 185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59" name="CaixaDeTexto 185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60" name="CaixaDeTexto 185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61" name="CaixaDeTexto 186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62" name="CaixaDeTexto 186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63" name="CaixaDeTexto 186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64" name="CaixaDeTexto 186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65" name="CaixaDeTexto 186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66" name="CaixaDeTexto 186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67" name="CaixaDeTexto 186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68" name="CaixaDeTexto 186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69" name="CaixaDeTexto 186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70" name="CaixaDeTexto 186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71" name="CaixaDeTexto 187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72" name="CaixaDeTexto 187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73" name="CaixaDeTexto 187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74" name="CaixaDeTexto 187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75" name="CaixaDeTexto 187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76" name="CaixaDeTexto 187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77" name="CaixaDeTexto 187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78" name="CaixaDeTexto 187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79" name="CaixaDeTexto 187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80" name="CaixaDeTexto 187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81" name="CaixaDeTexto 188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82" name="CaixaDeTexto 188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83" name="CaixaDeTexto 188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84" name="CaixaDeTexto 188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85" name="CaixaDeTexto 188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86" name="CaixaDeTexto 188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87" name="CaixaDeTexto 188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88" name="CaixaDeTexto 188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89" name="CaixaDeTexto 188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90" name="CaixaDeTexto 188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91" name="CaixaDeTexto 189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92" name="CaixaDeTexto 189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93" name="CaixaDeTexto 189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94" name="CaixaDeTexto 189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95" name="CaixaDeTexto 189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96" name="CaixaDeTexto 189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97" name="CaixaDeTexto 189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98" name="CaixaDeTexto 189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899" name="CaixaDeTexto 189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00" name="CaixaDeTexto 189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01" name="CaixaDeTexto 190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02" name="CaixaDeTexto 190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03" name="CaixaDeTexto 190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04" name="CaixaDeTexto 190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05" name="CaixaDeTexto 190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06" name="CaixaDeTexto 190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07" name="CaixaDeTexto 190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08" name="CaixaDeTexto 190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09" name="CaixaDeTexto 190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10" name="CaixaDeTexto 190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11" name="CaixaDeTexto 191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12" name="CaixaDeTexto 191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13" name="CaixaDeTexto 191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14" name="CaixaDeTexto 191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15" name="CaixaDeTexto 191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16" name="CaixaDeTexto 191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17" name="CaixaDeTexto 191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18" name="CaixaDeTexto 191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19" name="CaixaDeTexto 191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20" name="CaixaDeTexto 191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21" name="CaixaDeTexto 192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22" name="CaixaDeTexto 192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23" name="CaixaDeTexto 192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24" name="CaixaDeTexto 192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25" name="CaixaDeTexto 192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26" name="CaixaDeTexto 192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27" name="CaixaDeTexto 192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28" name="CaixaDeTexto 192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29" name="CaixaDeTexto 192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30" name="CaixaDeTexto 192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31" name="CaixaDeTexto 193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32" name="CaixaDeTexto 193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33" name="CaixaDeTexto 193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34" name="CaixaDeTexto 193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35" name="CaixaDeTexto 193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36" name="CaixaDeTexto 193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37" name="CaixaDeTexto 193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38" name="CaixaDeTexto 193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39" name="CaixaDeTexto 193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40" name="CaixaDeTexto 193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41" name="CaixaDeTexto 194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42" name="CaixaDeTexto 194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43" name="CaixaDeTexto 194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44" name="CaixaDeTexto 194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45" name="CaixaDeTexto 194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46" name="CaixaDeTexto 194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47" name="CaixaDeTexto 194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48" name="CaixaDeTexto 194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49" name="CaixaDeTexto 194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50" name="CaixaDeTexto 194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51" name="CaixaDeTexto 195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52" name="CaixaDeTexto 195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53" name="CaixaDeTexto 195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54" name="CaixaDeTexto 195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55" name="CaixaDeTexto 195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56" name="CaixaDeTexto 195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57" name="CaixaDeTexto 195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58" name="CaixaDeTexto 195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59" name="CaixaDeTexto 195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60" name="CaixaDeTexto 195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61" name="CaixaDeTexto 196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62" name="CaixaDeTexto 196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63" name="CaixaDeTexto 196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64" name="CaixaDeTexto 196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65" name="CaixaDeTexto 196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66" name="CaixaDeTexto 196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67" name="CaixaDeTexto 196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68" name="CaixaDeTexto 196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69" name="CaixaDeTexto 196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70" name="CaixaDeTexto 196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71" name="CaixaDeTexto 197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72" name="CaixaDeTexto 197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73" name="CaixaDeTexto 197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74" name="CaixaDeTexto 197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75" name="CaixaDeTexto 197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76" name="CaixaDeTexto 197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77" name="CaixaDeTexto 197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78" name="CaixaDeTexto 197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79" name="CaixaDeTexto 197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80" name="CaixaDeTexto 197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81" name="CaixaDeTexto 198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82" name="CaixaDeTexto 198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83" name="CaixaDeTexto 198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84" name="CaixaDeTexto 198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85" name="CaixaDeTexto 198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86" name="CaixaDeTexto 198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87" name="CaixaDeTexto 198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88" name="CaixaDeTexto 198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89" name="CaixaDeTexto 198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90" name="CaixaDeTexto 198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91" name="CaixaDeTexto 199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92" name="CaixaDeTexto 199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93" name="CaixaDeTexto 199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94" name="CaixaDeTexto 199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95" name="CaixaDeTexto 199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96" name="CaixaDeTexto 199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97" name="CaixaDeTexto 199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98" name="CaixaDeTexto 199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1999" name="CaixaDeTexto 199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00" name="CaixaDeTexto 199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01" name="CaixaDeTexto 200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02" name="CaixaDeTexto 200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03" name="CaixaDeTexto 200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04" name="CaixaDeTexto 200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05" name="CaixaDeTexto 200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06" name="CaixaDeTexto 200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07" name="CaixaDeTexto 200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08" name="CaixaDeTexto 200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09" name="CaixaDeTexto 200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10" name="CaixaDeTexto 200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11" name="CaixaDeTexto 201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12" name="CaixaDeTexto 201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13" name="CaixaDeTexto 201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14" name="CaixaDeTexto 201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15" name="CaixaDeTexto 201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16" name="CaixaDeTexto 201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17" name="CaixaDeTexto 201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18" name="CaixaDeTexto 201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19" name="CaixaDeTexto 201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20" name="CaixaDeTexto 201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21" name="CaixaDeTexto 202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22" name="CaixaDeTexto 202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23" name="CaixaDeTexto 202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24" name="CaixaDeTexto 202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25" name="CaixaDeTexto 202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26" name="CaixaDeTexto 202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27" name="CaixaDeTexto 202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28" name="CaixaDeTexto 202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29" name="CaixaDeTexto 202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30" name="CaixaDeTexto 202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31" name="CaixaDeTexto 203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32" name="CaixaDeTexto 203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33" name="CaixaDeTexto 203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34" name="CaixaDeTexto 203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35" name="CaixaDeTexto 203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36" name="CaixaDeTexto 203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37" name="CaixaDeTexto 203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38" name="CaixaDeTexto 203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39" name="CaixaDeTexto 203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40" name="CaixaDeTexto 203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41" name="CaixaDeTexto 204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42" name="CaixaDeTexto 204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43" name="CaixaDeTexto 204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44" name="CaixaDeTexto 204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45" name="CaixaDeTexto 204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46" name="CaixaDeTexto 204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47" name="CaixaDeTexto 204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48" name="CaixaDeTexto 204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49" name="CaixaDeTexto 204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50" name="CaixaDeTexto 204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51" name="CaixaDeTexto 205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52" name="CaixaDeTexto 205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53" name="CaixaDeTexto 205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54" name="CaixaDeTexto 205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55" name="CaixaDeTexto 205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56" name="CaixaDeTexto 205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57" name="CaixaDeTexto 205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58" name="CaixaDeTexto 205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59" name="CaixaDeTexto 205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60" name="CaixaDeTexto 205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61" name="CaixaDeTexto 206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62" name="CaixaDeTexto 206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63" name="CaixaDeTexto 206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64" name="CaixaDeTexto 206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65" name="CaixaDeTexto 206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66" name="CaixaDeTexto 206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67" name="CaixaDeTexto 206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68" name="CaixaDeTexto 206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69" name="CaixaDeTexto 206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70" name="CaixaDeTexto 206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71" name="CaixaDeTexto 207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72" name="CaixaDeTexto 207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73" name="CaixaDeTexto 207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74" name="CaixaDeTexto 207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75" name="CaixaDeTexto 207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76" name="CaixaDeTexto 207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77" name="CaixaDeTexto 207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78" name="CaixaDeTexto 207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79" name="CaixaDeTexto 207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80" name="CaixaDeTexto 207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81" name="CaixaDeTexto 208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82" name="CaixaDeTexto 208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83" name="CaixaDeTexto 208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84" name="CaixaDeTexto 208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85" name="CaixaDeTexto 208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86" name="CaixaDeTexto 208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87" name="CaixaDeTexto 208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88" name="CaixaDeTexto 208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89" name="CaixaDeTexto 208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90" name="CaixaDeTexto 208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91" name="CaixaDeTexto 209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92" name="CaixaDeTexto 209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93" name="CaixaDeTexto 209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94" name="CaixaDeTexto 209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95" name="CaixaDeTexto 209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96" name="CaixaDeTexto 209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97" name="CaixaDeTexto 209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98" name="CaixaDeTexto 209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099" name="CaixaDeTexto 209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00" name="CaixaDeTexto 209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01" name="CaixaDeTexto 210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02" name="CaixaDeTexto 210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03" name="CaixaDeTexto 210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04" name="CaixaDeTexto 210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05" name="CaixaDeTexto 210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06" name="CaixaDeTexto 210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07" name="CaixaDeTexto 210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08" name="CaixaDeTexto 210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09" name="CaixaDeTexto 210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10" name="CaixaDeTexto 210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11" name="CaixaDeTexto 211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12" name="CaixaDeTexto 211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13" name="CaixaDeTexto 211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14" name="CaixaDeTexto 211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15" name="CaixaDeTexto 211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16" name="CaixaDeTexto 211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17" name="CaixaDeTexto 211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18" name="CaixaDeTexto 211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19" name="CaixaDeTexto 211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20" name="CaixaDeTexto 211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21" name="CaixaDeTexto 212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22" name="CaixaDeTexto 212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23" name="CaixaDeTexto 212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24" name="CaixaDeTexto 212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25" name="CaixaDeTexto 212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26" name="CaixaDeTexto 212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27" name="CaixaDeTexto 212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28" name="CaixaDeTexto 212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29" name="CaixaDeTexto 212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30" name="CaixaDeTexto 212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31" name="CaixaDeTexto 213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32" name="CaixaDeTexto 213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33" name="CaixaDeTexto 213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34" name="CaixaDeTexto 213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35" name="CaixaDeTexto 213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36" name="CaixaDeTexto 213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37" name="CaixaDeTexto 213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38" name="CaixaDeTexto 213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39" name="CaixaDeTexto 213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40" name="CaixaDeTexto 213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41" name="CaixaDeTexto 214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42" name="CaixaDeTexto 214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43" name="CaixaDeTexto 214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44" name="CaixaDeTexto 214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45" name="CaixaDeTexto 214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46" name="CaixaDeTexto 214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47" name="CaixaDeTexto 214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48" name="CaixaDeTexto 214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49" name="CaixaDeTexto 214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50" name="CaixaDeTexto 214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51" name="CaixaDeTexto 215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52" name="CaixaDeTexto 215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53" name="CaixaDeTexto 215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54" name="CaixaDeTexto 215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55" name="CaixaDeTexto 215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56" name="CaixaDeTexto 215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57" name="CaixaDeTexto 215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58" name="CaixaDeTexto 215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59" name="CaixaDeTexto 215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60" name="CaixaDeTexto 215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61" name="CaixaDeTexto 216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62" name="CaixaDeTexto 216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63" name="CaixaDeTexto 216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64" name="CaixaDeTexto 216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65" name="CaixaDeTexto 216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66" name="CaixaDeTexto 216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67" name="CaixaDeTexto 216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68" name="CaixaDeTexto 216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69" name="CaixaDeTexto 216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70" name="CaixaDeTexto 216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71" name="CaixaDeTexto 217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72" name="CaixaDeTexto 217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73" name="CaixaDeTexto 217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74" name="CaixaDeTexto 217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75" name="CaixaDeTexto 217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76" name="CaixaDeTexto 217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77" name="CaixaDeTexto 217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78" name="CaixaDeTexto 217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79" name="CaixaDeTexto 217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80" name="CaixaDeTexto 217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81" name="CaixaDeTexto 218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82" name="CaixaDeTexto 218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83" name="CaixaDeTexto 218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84" name="CaixaDeTexto 218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85" name="CaixaDeTexto 218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86" name="CaixaDeTexto 218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87" name="CaixaDeTexto 218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88" name="CaixaDeTexto 218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89" name="CaixaDeTexto 218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90" name="CaixaDeTexto 218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91" name="CaixaDeTexto 219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92" name="CaixaDeTexto 219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93" name="CaixaDeTexto 219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94" name="CaixaDeTexto 219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95" name="CaixaDeTexto 219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96" name="CaixaDeTexto 219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97" name="CaixaDeTexto 219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98" name="CaixaDeTexto 219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199" name="CaixaDeTexto 219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00" name="CaixaDeTexto 219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01" name="CaixaDeTexto 220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02" name="CaixaDeTexto 220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03" name="CaixaDeTexto 220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04" name="CaixaDeTexto 220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05" name="CaixaDeTexto 220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06" name="CaixaDeTexto 220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07" name="CaixaDeTexto 220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08" name="CaixaDeTexto 220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09" name="CaixaDeTexto 220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10" name="CaixaDeTexto 220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11" name="CaixaDeTexto 221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12" name="CaixaDeTexto 221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13" name="CaixaDeTexto 221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14" name="CaixaDeTexto 221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15" name="CaixaDeTexto 221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16" name="CaixaDeTexto 221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17" name="CaixaDeTexto 221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18" name="CaixaDeTexto 221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19" name="CaixaDeTexto 221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20" name="CaixaDeTexto 221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21" name="CaixaDeTexto 222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22" name="CaixaDeTexto 222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23" name="CaixaDeTexto 222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24" name="CaixaDeTexto 222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25" name="CaixaDeTexto 222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26" name="CaixaDeTexto 222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27" name="CaixaDeTexto 222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28" name="CaixaDeTexto 222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29" name="CaixaDeTexto 222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30" name="CaixaDeTexto 222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31" name="CaixaDeTexto 223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32" name="CaixaDeTexto 223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33" name="CaixaDeTexto 223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34" name="CaixaDeTexto 223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35" name="CaixaDeTexto 223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36" name="CaixaDeTexto 223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37" name="CaixaDeTexto 223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38" name="CaixaDeTexto 223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39" name="CaixaDeTexto 223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40" name="CaixaDeTexto 223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41" name="CaixaDeTexto 224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42" name="CaixaDeTexto 224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43" name="CaixaDeTexto 224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44" name="CaixaDeTexto 224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45" name="CaixaDeTexto 224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46" name="CaixaDeTexto 224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47" name="CaixaDeTexto 224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48" name="CaixaDeTexto 224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49" name="CaixaDeTexto 224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50" name="CaixaDeTexto 224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51" name="CaixaDeTexto 225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52" name="CaixaDeTexto 225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53" name="CaixaDeTexto 225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54" name="CaixaDeTexto 225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55" name="CaixaDeTexto 225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56" name="CaixaDeTexto 225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57" name="CaixaDeTexto 225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58" name="CaixaDeTexto 225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59" name="CaixaDeTexto 225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60" name="CaixaDeTexto 225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61" name="CaixaDeTexto 226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62" name="CaixaDeTexto 226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63" name="CaixaDeTexto 226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64" name="CaixaDeTexto 226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65" name="CaixaDeTexto 226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66" name="CaixaDeTexto 226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67" name="CaixaDeTexto 226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68" name="CaixaDeTexto 226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69" name="CaixaDeTexto 226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70" name="CaixaDeTexto 226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71" name="CaixaDeTexto 227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72" name="CaixaDeTexto 227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73" name="CaixaDeTexto 227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74" name="CaixaDeTexto 227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75" name="CaixaDeTexto 227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76" name="CaixaDeTexto 227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77" name="CaixaDeTexto 227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78" name="CaixaDeTexto 227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79" name="CaixaDeTexto 227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80" name="CaixaDeTexto 227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81" name="CaixaDeTexto 228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82" name="CaixaDeTexto 228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83" name="CaixaDeTexto 228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84" name="CaixaDeTexto 228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85" name="CaixaDeTexto 228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86" name="CaixaDeTexto 228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87" name="CaixaDeTexto 228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88" name="CaixaDeTexto 228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89" name="CaixaDeTexto 228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90" name="CaixaDeTexto 228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91" name="CaixaDeTexto 229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92" name="CaixaDeTexto 229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93" name="CaixaDeTexto 229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94" name="CaixaDeTexto 229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95" name="CaixaDeTexto 229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96" name="CaixaDeTexto 229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97" name="CaixaDeTexto 229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98" name="CaixaDeTexto 229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299" name="CaixaDeTexto 229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00" name="CaixaDeTexto 229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01" name="CaixaDeTexto 230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02" name="CaixaDeTexto 230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03" name="CaixaDeTexto 230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04" name="CaixaDeTexto 230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05" name="CaixaDeTexto 230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06" name="CaixaDeTexto 230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07" name="CaixaDeTexto 230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08" name="CaixaDeTexto 230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09" name="CaixaDeTexto 230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10" name="CaixaDeTexto 230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11" name="CaixaDeTexto 231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12" name="CaixaDeTexto 231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13" name="CaixaDeTexto 231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14" name="CaixaDeTexto 231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15" name="CaixaDeTexto 231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16" name="CaixaDeTexto 231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17" name="CaixaDeTexto 231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18" name="CaixaDeTexto 231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19" name="CaixaDeTexto 231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20" name="CaixaDeTexto 231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21" name="CaixaDeTexto 232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22" name="CaixaDeTexto 232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23" name="CaixaDeTexto 232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24" name="CaixaDeTexto 232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25" name="CaixaDeTexto 232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26" name="CaixaDeTexto 232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27" name="CaixaDeTexto 232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28" name="CaixaDeTexto 232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29" name="CaixaDeTexto 232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30" name="CaixaDeTexto 232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31" name="CaixaDeTexto 233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32" name="CaixaDeTexto 233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33" name="CaixaDeTexto 233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34" name="CaixaDeTexto 233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35" name="CaixaDeTexto 233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36" name="CaixaDeTexto 233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37" name="CaixaDeTexto 233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38" name="CaixaDeTexto 233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39" name="CaixaDeTexto 233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40" name="CaixaDeTexto 233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41" name="CaixaDeTexto 234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42" name="CaixaDeTexto 234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43" name="CaixaDeTexto 234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44" name="CaixaDeTexto 234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45" name="CaixaDeTexto 234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46" name="CaixaDeTexto 234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47" name="CaixaDeTexto 234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48" name="CaixaDeTexto 234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49" name="CaixaDeTexto 234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50" name="CaixaDeTexto 234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51" name="CaixaDeTexto 235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52" name="CaixaDeTexto 235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53" name="CaixaDeTexto 235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54" name="CaixaDeTexto 235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55" name="CaixaDeTexto 235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56" name="CaixaDeTexto 235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57" name="CaixaDeTexto 235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58" name="CaixaDeTexto 235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59" name="CaixaDeTexto 235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60" name="CaixaDeTexto 235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61" name="CaixaDeTexto 236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62" name="CaixaDeTexto 236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63" name="CaixaDeTexto 236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64" name="CaixaDeTexto 236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65" name="CaixaDeTexto 236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66" name="CaixaDeTexto 236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67" name="CaixaDeTexto 236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68" name="CaixaDeTexto 236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69" name="CaixaDeTexto 236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70" name="CaixaDeTexto 236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71" name="CaixaDeTexto 237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72" name="CaixaDeTexto 237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73" name="CaixaDeTexto 237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74" name="CaixaDeTexto 237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75" name="CaixaDeTexto 237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76" name="CaixaDeTexto 237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77" name="CaixaDeTexto 237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78" name="CaixaDeTexto 237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79" name="CaixaDeTexto 237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80" name="CaixaDeTexto 237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81" name="CaixaDeTexto 238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82" name="CaixaDeTexto 238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83" name="CaixaDeTexto 238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84" name="CaixaDeTexto 238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85" name="CaixaDeTexto 238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86" name="CaixaDeTexto 238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87" name="CaixaDeTexto 238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88" name="CaixaDeTexto 238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89" name="CaixaDeTexto 238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90" name="CaixaDeTexto 238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91" name="CaixaDeTexto 239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92" name="CaixaDeTexto 239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93" name="CaixaDeTexto 239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94" name="CaixaDeTexto 239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95" name="CaixaDeTexto 239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96" name="CaixaDeTexto 239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97" name="CaixaDeTexto 239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98" name="CaixaDeTexto 239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399" name="CaixaDeTexto 239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00" name="CaixaDeTexto 239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01" name="CaixaDeTexto 240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02" name="CaixaDeTexto 240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03" name="CaixaDeTexto 240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04" name="CaixaDeTexto 240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05" name="CaixaDeTexto 240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06" name="CaixaDeTexto 240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07" name="CaixaDeTexto 240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08" name="CaixaDeTexto 240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09" name="CaixaDeTexto 240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10" name="CaixaDeTexto 240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11" name="CaixaDeTexto 241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12" name="CaixaDeTexto 241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13" name="CaixaDeTexto 241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14" name="CaixaDeTexto 241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15" name="CaixaDeTexto 241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16" name="CaixaDeTexto 241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17" name="CaixaDeTexto 241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18" name="CaixaDeTexto 241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19" name="CaixaDeTexto 241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20" name="CaixaDeTexto 241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21" name="CaixaDeTexto 242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22" name="CaixaDeTexto 242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23" name="CaixaDeTexto 242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24" name="CaixaDeTexto 242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25" name="CaixaDeTexto 242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26" name="CaixaDeTexto 242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27" name="CaixaDeTexto 242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28" name="CaixaDeTexto 242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29" name="CaixaDeTexto 242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30" name="CaixaDeTexto 242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31" name="CaixaDeTexto 243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32" name="CaixaDeTexto 243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33" name="CaixaDeTexto 243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34" name="CaixaDeTexto 243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35" name="CaixaDeTexto 243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36" name="CaixaDeTexto 243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37" name="CaixaDeTexto 243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38" name="CaixaDeTexto 243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39" name="CaixaDeTexto 243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40" name="CaixaDeTexto 243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41" name="CaixaDeTexto 244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42" name="CaixaDeTexto 244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43" name="CaixaDeTexto 244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44" name="CaixaDeTexto 244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45" name="CaixaDeTexto 244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46" name="CaixaDeTexto 244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47" name="CaixaDeTexto 244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48" name="CaixaDeTexto 244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49" name="CaixaDeTexto 244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50" name="CaixaDeTexto 244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51" name="CaixaDeTexto 245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52" name="CaixaDeTexto 245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53" name="CaixaDeTexto 245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54" name="CaixaDeTexto 245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55" name="CaixaDeTexto 245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56" name="CaixaDeTexto 245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57" name="CaixaDeTexto 245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58" name="CaixaDeTexto 245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59" name="CaixaDeTexto 245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60" name="CaixaDeTexto 245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61" name="CaixaDeTexto 246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62" name="CaixaDeTexto 246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63" name="CaixaDeTexto 246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64" name="CaixaDeTexto 246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65" name="CaixaDeTexto 246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66" name="CaixaDeTexto 246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67" name="CaixaDeTexto 246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68" name="CaixaDeTexto 246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69" name="CaixaDeTexto 246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70" name="CaixaDeTexto 246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71" name="CaixaDeTexto 247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72" name="CaixaDeTexto 247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73" name="CaixaDeTexto 247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74" name="CaixaDeTexto 247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75" name="CaixaDeTexto 247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76" name="CaixaDeTexto 247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77" name="CaixaDeTexto 247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78" name="CaixaDeTexto 247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79" name="CaixaDeTexto 247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80" name="CaixaDeTexto 247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81" name="CaixaDeTexto 248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82" name="CaixaDeTexto 248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83" name="CaixaDeTexto 248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84" name="CaixaDeTexto 248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85" name="CaixaDeTexto 248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86" name="CaixaDeTexto 248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87" name="CaixaDeTexto 248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88" name="CaixaDeTexto 248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89" name="CaixaDeTexto 248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90" name="CaixaDeTexto 248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91" name="CaixaDeTexto 249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92" name="CaixaDeTexto 249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93" name="CaixaDeTexto 249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94" name="CaixaDeTexto 249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95" name="CaixaDeTexto 249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96" name="CaixaDeTexto 249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97" name="CaixaDeTexto 249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98" name="CaixaDeTexto 249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499" name="CaixaDeTexto 249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00" name="CaixaDeTexto 249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01" name="CaixaDeTexto 250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02" name="CaixaDeTexto 250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03" name="CaixaDeTexto 250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04" name="CaixaDeTexto 250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05" name="CaixaDeTexto 250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06" name="CaixaDeTexto 250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07" name="CaixaDeTexto 250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08" name="CaixaDeTexto 250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09" name="CaixaDeTexto 250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10" name="CaixaDeTexto 250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11" name="CaixaDeTexto 251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12" name="CaixaDeTexto 251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13" name="CaixaDeTexto 251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14" name="CaixaDeTexto 251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15" name="CaixaDeTexto 251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16" name="CaixaDeTexto 251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17" name="CaixaDeTexto 251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18" name="CaixaDeTexto 251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19" name="CaixaDeTexto 251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20" name="CaixaDeTexto 251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21" name="CaixaDeTexto 252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22" name="CaixaDeTexto 252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23" name="CaixaDeTexto 252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24" name="CaixaDeTexto 252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25" name="CaixaDeTexto 252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26" name="CaixaDeTexto 252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27" name="CaixaDeTexto 252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28" name="CaixaDeTexto 252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29" name="CaixaDeTexto 252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30" name="CaixaDeTexto 252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31" name="CaixaDeTexto 253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32" name="CaixaDeTexto 253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33" name="CaixaDeTexto 253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34" name="CaixaDeTexto 253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35" name="CaixaDeTexto 253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36" name="CaixaDeTexto 253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37" name="CaixaDeTexto 253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38" name="CaixaDeTexto 253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39" name="CaixaDeTexto 253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40" name="CaixaDeTexto 253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41" name="CaixaDeTexto 254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42" name="CaixaDeTexto 254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43" name="CaixaDeTexto 254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44" name="CaixaDeTexto 254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45" name="CaixaDeTexto 254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46" name="CaixaDeTexto 254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47" name="CaixaDeTexto 254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48" name="CaixaDeTexto 254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49" name="CaixaDeTexto 254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50" name="CaixaDeTexto 254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51" name="CaixaDeTexto 255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52" name="CaixaDeTexto 255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53" name="CaixaDeTexto 255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54" name="CaixaDeTexto 255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55" name="CaixaDeTexto 255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56" name="CaixaDeTexto 255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57" name="CaixaDeTexto 255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58" name="CaixaDeTexto 255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59" name="CaixaDeTexto 255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60" name="CaixaDeTexto 255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61" name="CaixaDeTexto 256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62" name="CaixaDeTexto 256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63" name="CaixaDeTexto 256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64" name="CaixaDeTexto 256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65" name="CaixaDeTexto 256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66" name="CaixaDeTexto 256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67" name="CaixaDeTexto 256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68" name="CaixaDeTexto 256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69" name="CaixaDeTexto 256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70" name="CaixaDeTexto 256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71" name="CaixaDeTexto 257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72" name="CaixaDeTexto 257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73" name="CaixaDeTexto 257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74" name="CaixaDeTexto 257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75" name="CaixaDeTexto 257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76" name="CaixaDeTexto 257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77" name="CaixaDeTexto 257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78" name="CaixaDeTexto 257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79" name="CaixaDeTexto 257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80" name="CaixaDeTexto 257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81" name="CaixaDeTexto 258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82" name="CaixaDeTexto 258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83" name="CaixaDeTexto 258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84" name="CaixaDeTexto 258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85" name="CaixaDeTexto 258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86" name="CaixaDeTexto 258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87" name="CaixaDeTexto 258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88" name="CaixaDeTexto 258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89" name="CaixaDeTexto 258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90" name="CaixaDeTexto 258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91" name="CaixaDeTexto 259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92" name="CaixaDeTexto 259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93" name="CaixaDeTexto 259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94" name="CaixaDeTexto 259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95" name="CaixaDeTexto 259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96" name="CaixaDeTexto 259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97" name="CaixaDeTexto 259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98" name="CaixaDeTexto 259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599" name="CaixaDeTexto 259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00" name="CaixaDeTexto 259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01" name="CaixaDeTexto 260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02" name="CaixaDeTexto 260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03" name="CaixaDeTexto 260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04" name="CaixaDeTexto 260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05" name="CaixaDeTexto 260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06" name="CaixaDeTexto 260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07" name="CaixaDeTexto 260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08" name="CaixaDeTexto 260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09" name="CaixaDeTexto 260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10" name="CaixaDeTexto 260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11" name="CaixaDeTexto 261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12" name="CaixaDeTexto 261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13" name="CaixaDeTexto 261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14" name="CaixaDeTexto 261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15" name="CaixaDeTexto 261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16" name="CaixaDeTexto 261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17" name="CaixaDeTexto 261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18" name="CaixaDeTexto 261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19" name="CaixaDeTexto 261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20" name="CaixaDeTexto 261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21" name="CaixaDeTexto 262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22" name="CaixaDeTexto 262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23" name="CaixaDeTexto 262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24" name="CaixaDeTexto 262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25" name="CaixaDeTexto 262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26" name="CaixaDeTexto 262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27" name="CaixaDeTexto 262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28" name="CaixaDeTexto 262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29" name="CaixaDeTexto 262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30" name="CaixaDeTexto 262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31" name="CaixaDeTexto 263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32" name="CaixaDeTexto 263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33" name="CaixaDeTexto 263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34" name="CaixaDeTexto 263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35" name="CaixaDeTexto 263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36" name="CaixaDeTexto 263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37" name="CaixaDeTexto 263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38" name="CaixaDeTexto 263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39" name="CaixaDeTexto 263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40" name="CaixaDeTexto 263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41" name="CaixaDeTexto 264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42" name="CaixaDeTexto 264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43" name="CaixaDeTexto 264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44" name="CaixaDeTexto 264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45" name="CaixaDeTexto 264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46" name="CaixaDeTexto 264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47" name="CaixaDeTexto 264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48" name="CaixaDeTexto 264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49" name="CaixaDeTexto 264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50" name="CaixaDeTexto 264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51" name="CaixaDeTexto 265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52" name="CaixaDeTexto 265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53" name="CaixaDeTexto 265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54" name="CaixaDeTexto 265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55" name="CaixaDeTexto 265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56" name="CaixaDeTexto 265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57" name="CaixaDeTexto 265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58" name="CaixaDeTexto 265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59" name="CaixaDeTexto 265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60" name="CaixaDeTexto 265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61" name="CaixaDeTexto 266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62" name="CaixaDeTexto 266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63" name="CaixaDeTexto 266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64" name="CaixaDeTexto 266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65" name="CaixaDeTexto 266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66" name="CaixaDeTexto 266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67" name="CaixaDeTexto 266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68" name="CaixaDeTexto 266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69" name="CaixaDeTexto 266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70" name="CaixaDeTexto 266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71" name="CaixaDeTexto 267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72" name="CaixaDeTexto 267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73" name="CaixaDeTexto 267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74" name="CaixaDeTexto 267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75" name="CaixaDeTexto 267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76" name="CaixaDeTexto 267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77" name="CaixaDeTexto 267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78" name="CaixaDeTexto 267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79" name="CaixaDeTexto 267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80" name="CaixaDeTexto 267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81" name="CaixaDeTexto 268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82" name="CaixaDeTexto 268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83" name="CaixaDeTexto 268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84" name="CaixaDeTexto 268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85" name="CaixaDeTexto 268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86" name="CaixaDeTexto 268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87" name="CaixaDeTexto 268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88" name="CaixaDeTexto 268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89" name="CaixaDeTexto 268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90" name="CaixaDeTexto 268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91" name="CaixaDeTexto 269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92" name="CaixaDeTexto 269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93" name="CaixaDeTexto 269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94" name="CaixaDeTexto 269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95" name="CaixaDeTexto 269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96" name="CaixaDeTexto 269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97" name="CaixaDeTexto 269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98" name="CaixaDeTexto 269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699" name="CaixaDeTexto 269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00" name="CaixaDeTexto 269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01" name="CaixaDeTexto 270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02" name="CaixaDeTexto 270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03" name="CaixaDeTexto 270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04" name="CaixaDeTexto 270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05" name="CaixaDeTexto 270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06" name="CaixaDeTexto 270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07" name="CaixaDeTexto 270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08" name="CaixaDeTexto 270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09" name="CaixaDeTexto 270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10" name="CaixaDeTexto 270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11" name="CaixaDeTexto 271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12" name="CaixaDeTexto 271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13" name="CaixaDeTexto 271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14" name="CaixaDeTexto 271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15" name="CaixaDeTexto 271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16" name="CaixaDeTexto 271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17" name="CaixaDeTexto 271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18" name="CaixaDeTexto 271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19" name="CaixaDeTexto 271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20" name="CaixaDeTexto 271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21" name="CaixaDeTexto 272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22" name="CaixaDeTexto 272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23" name="CaixaDeTexto 272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24" name="CaixaDeTexto 272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25" name="CaixaDeTexto 272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26" name="CaixaDeTexto 272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27" name="CaixaDeTexto 272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28" name="CaixaDeTexto 272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29" name="CaixaDeTexto 272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30" name="CaixaDeTexto 272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31" name="CaixaDeTexto 273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32" name="CaixaDeTexto 273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33" name="CaixaDeTexto 273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34" name="CaixaDeTexto 273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35" name="CaixaDeTexto 273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36" name="CaixaDeTexto 273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37" name="CaixaDeTexto 273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38" name="CaixaDeTexto 273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39" name="CaixaDeTexto 273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40" name="CaixaDeTexto 273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41" name="CaixaDeTexto 274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42" name="CaixaDeTexto 274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43" name="CaixaDeTexto 274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44" name="CaixaDeTexto 274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45" name="CaixaDeTexto 274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46" name="CaixaDeTexto 274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47" name="CaixaDeTexto 274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48" name="CaixaDeTexto 274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49" name="CaixaDeTexto 274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50" name="CaixaDeTexto 274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51" name="CaixaDeTexto 275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52" name="CaixaDeTexto 275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53" name="CaixaDeTexto 275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54" name="CaixaDeTexto 275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55" name="CaixaDeTexto 275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56" name="CaixaDeTexto 275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57" name="CaixaDeTexto 275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58" name="CaixaDeTexto 275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59" name="CaixaDeTexto 275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60" name="CaixaDeTexto 275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61" name="CaixaDeTexto 276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62" name="CaixaDeTexto 276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63" name="CaixaDeTexto 276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64" name="CaixaDeTexto 276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65" name="CaixaDeTexto 276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66" name="CaixaDeTexto 276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67" name="CaixaDeTexto 276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68" name="CaixaDeTexto 276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69" name="CaixaDeTexto 276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70" name="CaixaDeTexto 276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71" name="CaixaDeTexto 277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72" name="CaixaDeTexto 277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73" name="CaixaDeTexto 277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74" name="CaixaDeTexto 277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75" name="CaixaDeTexto 277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76" name="CaixaDeTexto 277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77" name="CaixaDeTexto 277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78" name="CaixaDeTexto 277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79" name="CaixaDeTexto 277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80" name="CaixaDeTexto 277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81" name="CaixaDeTexto 278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82" name="CaixaDeTexto 278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83" name="CaixaDeTexto 278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84" name="CaixaDeTexto 278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85" name="CaixaDeTexto 278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86" name="CaixaDeTexto 278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87" name="CaixaDeTexto 278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88" name="CaixaDeTexto 278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89" name="CaixaDeTexto 278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90" name="CaixaDeTexto 278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91" name="CaixaDeTexto 279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92" name="CaixaDeTexto 279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93" name="CaixaDeTexto 279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94" name="CaixaDeTexto 279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95" name="CaixaDeTexto 279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96" name="CaixaDeTexto 279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97" name="CaixaDeTexto 279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98" name="CaixaDeTexto 279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799" name="CaixaDeTexto 279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00" name="CaixaDeTexto 279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01" name="CaixaDeTexto 280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02" name="CaixaDeTexto 280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03" name="CaixaDeTexto 280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04" name="CaixaDeTexto 280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05" name="CaixaDeTexto 280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06" name="CaixaDeTexto 280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07" name="CaixaDeTexto 280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08" name="CaixaDeTexto 280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09" name="CaixaDeTexto 280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10" name="CaixaDeTexto 280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11" name="CaixaDeTexto 281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12" name="CaixaDeTexto 281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13" name="CaixaDeTexto 281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14" name="CaixaDeTexto 281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15" name="CaixaDeTexto 281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16" name="CaixaDeTexto 281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17" name="CaixaDeTexto 281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18" name="CaixaDeTexto 281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19" name="CaixaDeTexto 281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20" name="CaixaDeTexto 281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21" name="CaixaDeTexto 282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22" name="CaixaDeTexto 282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23" name="CaixaDeTexto 282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24" name="CaixaDeTexto 282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25" name="CaixaDeTexto 282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26" name="CaixaDeTexto 282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27" name="CaixaDeTexto 282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28" name="CaixaDeTexto 282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29" name="CaixaDeTexto 282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30" name="CaixaDeTexto 282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31" name="CaixaDeTexto 283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32" name="CaixaDeTexto 283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33" name="CaixaDeTexto 283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34" name="CaixaDeTexto 283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35" name="CaixaDeTexto 283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36" name="CaixaDeTexto 283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37" name="CaixaDeTexto 283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38" name="CaixaDeTexto 283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39" name="CaixaDeTexto 283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40" name="CaixaDeTexto 283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41" name="CaixaDeTexto 284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42" name="CaixaDeTexto 284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43" name="CaixaDeTexto 284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44" name="CaixaDeTexto 284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45" name="CaixaDeTexto 284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46" name="CaixaDeTexto 284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47" name="CaixaDeTexto 284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48" name="CaixaDeTexto 284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49" name="CaixaDeTexto 284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50" name="CaixaDeTexto 284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51" name="CaixaDeTexto 285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52" name="CaixaDeTexto 285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53" name="CaixaDeTexto 285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54" name="CaixaDeTexto 285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55" name="CaixaDeTexto 285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56" name="CaixaDeTexto 285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57" name="CaixaDeTexto 285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58" name="CaixaDeTexto 285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59" name="CaixaDeTexto 285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60" name="CaixaDeTexto 285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61" name="CaixaDeTexto 286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62" name="CaixaDeTexto 286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63" name="CaixaDeTexto 286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64" name="CaixaDeTexto 286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65" name="CaixaDeTexto 286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66" name="CaixaDeTexto 286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67" name="CaixaDeTexto 286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68" name="CaixaDeTexto 286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69" name="CaixaDeTexto 286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70" name="CaixaDeTexto 286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71" name="CaixaDeTexto 287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72" name="CaixaDeTexto 287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73" name="CaixaDeTexto 287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74" name="CaixaDeTexto 287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75" name="CaixaDeTexto 287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76" name="CaixaDeTexto 287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77" name="CaixaDeTexto 287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78" name="CaixaDeTexto 287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79" name="CaixaDeTexto 287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80" name="CaixaDeTexto 287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81" name="CaixaDeTexto 288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82" name="CaixaDeTexto 288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83" name="CaixaDeTexto 288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84" name="CaixaDeTexto 288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85" name="CaixaDeTexto 288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86" name="CaixaDeTexto 288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87" name="CaixaDeTexto 288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88" name="CaixaDeTexto 288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89" name="CaixaDeTexto 288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90" name="CaixaDeTexto 288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91" name="CaixaDeTexto 289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92" name="CaixaDeTexto 289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93" name="CaixaDeTexto 289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94" name="CaixaDeTexto 289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95" name="CaixaDeTexto 289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96" name="CaixaDeTexto 289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97" name="CaixaDeTexto 289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98" name="CaixaDeTexto 289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899" name="CaixaDeTexto 289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00" name="CaixaDeTexto 289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01" name="CaixaDeTexto 290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02" name="CaixaDeTexto 290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03" name="CaixaDeTexto 290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04" name="CaixaDeTexto 290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05" name="CaixaDeTexto 290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06" name="CaixaDeTexto 290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07" name="CaixaDeTexto 290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08" name="CaixaDeTexto 290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09" name="CaixaDeTexto 290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10" name="CaixaDeTexto 290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11" name="CaixaDeTexto 291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12" name="CaixaDeTexto 291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13" name="CaixaDeTexto 291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14" name="CaixaDeTexto 291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15" name="CaixaDeTexto 291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16" name="CaixaDeTexto 291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17" name="CaixaDeTexto 291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18" name="CaixaDeTexto 291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19" name="CaixaDeTexto 291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20" name="CaixaDeTexto 291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21" name="CaixaDeTexto 292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22" name="CaixaDeTexto 292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23" name="CaixaDeTexto 292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24" name="CaixaDeTexto 292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25" name="CaixaDeTexto 292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26" name="CaixaDeTexto 292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27" name="CaixaDeTexto 292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28" name="CaixaDeTexto 292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29" name="CaixaDeTexto 292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30" name="CaixaDeTexto 292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31" name="CaixaDeTexto 293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32" name="CaixaDeTexto 293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33" name="CaixaDeTexto 293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34" name="CaixaDeTexto 293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35" name="CaixaDeTexto 293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36" name="CaixaDeTexto 293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37" name="CaixaDeTexto 293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38" name="CaixaDeTexto 293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39" name="CaixaDeTexto 293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40" name="CaixaDeTexto 293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41" name="CaixaDeTexto 294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42" name="CaixaDeTexto 294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43" name="CaixaDeTexto 294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44" name="CaixaDeTexto 294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45" name="CaixaDeTexto 294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46" name="CaixaDeTexto 294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47" name="CaixaDeTexto 294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48" name="CaixaDeTexto 294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49" name="CaixaDeTexto 294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50" name="CaixaDeTexto 294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51" name="CaixaDeTexto 295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52" name="CaixaDeTexto 295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53" name="CaixaDeTexto 295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54" name="CaixaDeTexto 295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55" name="CaixaDeTexto 295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56" name="CaixaDeTexto 295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57" name="CaixaDeTexto 295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58" name="CaixaDeTexto 295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59" name="CaixaDeTexto 295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60" name="CaixaDeTexto 295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61" name="CaixaDeTexto 296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62" name="CaixaDeTexto 296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63" name="CaixaDeTexto 296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64" name="CaixaDeTexto 296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65" name="CaixaDeTexto 296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66" name="CaixaDeTexto 296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67" name="CaixaDeTexto 296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68" name="CaixaDeTexto 296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69" name="CaixaDeTexto 296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70" name="CaixaDeTexto 296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71" name="CaixaDeTexto 297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72" name="CaixaDeTexto 297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73" name="CaixaDeTexto 297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74" name="CaixaDeTexto 297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75" name="CaixaDeTexto 297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76" name="CaixaDeTexto 297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77" name="CaixaDeTexto 297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78" name="CaixaDeTexto 297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79" name="CaixaDeTexto 297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80" name="CaixaDeTexto 297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81" name="CaixaDeTexto 298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82" name="CaixaDeTexto 298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83" name="CaixaDeTexto 298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84" name="CaixaDeTexto 298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85" name="CaixaDeTexto 298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86" name="CaixaDeTexto 298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87" name="CaixaDeTexto 298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88" name="CaixaDeTexto 298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89" name="CaixaDeTexto 298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90" name="CaixaDeTexto 298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91" name="CaixaDeTexto 299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92" name="CaixaDeTexto 299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93" name="CaixaDeTexto 299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94" name="CaixaDeTexto 299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95" name="CaixaDeTexto 299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96" name="CaixaDeTexto 299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97" name="CaixaDeTexto 299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98" name="CaixaDeTexto 299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2999" name="CaixaDeTexto 299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00" name="CaixaDeTexto 299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01" name="CaixaDeTexto 300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02" name="CaixaDeTexto 300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03" name="CaixaDeTexto 300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04" name="CaixaDeTexto 300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05" name="CaixaDeTexto 300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06" name="CaixaDeTexto 300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07" name="CaixaDeTexto 300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08" name="CaixaDeTexto 300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09" name="CaixaDeTexto 300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10" name="CaixaDeTexto 300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11" name="CaixaDeTexto 301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12" name="CaixaDeTexto 301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13" name="CaixaDeTexto 301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14" name="CaixaDeTexto 301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15" name="CaixaDeTexto 301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16" name="CaixaDeTexto 301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17" name="CaixaDeTexto 301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18" name="CaixaDeTexto 301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19" name="CaixaDeTexto 301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20" name="CaixaDeTexto 301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21" name="CaixaDeTexto 302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22" name="CaixaDeTexto 302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23" name="CaixaDeTexto 302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24" name="CaixaDeTexto 302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25" name="CaixaDeTexto 302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26" name="CaixaDeTexto 302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27" name="CaixaDeTexto 302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28" name="CaixaDeTexto 302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29" name="CaixaDeTexto 302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30" name="CaixaDeTexto 302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31" name="CaixaDeTexto 303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32" name="CaixaDeTexto 303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33" name="CaixaDeTexto 303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34" name="CaixaDeTexto 303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35" name="CaixaDeTexto 303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36" name="CaixaDeTexto 303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37" name="CaixaDeTexto 303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38" name="CaixaDeTexto 303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39" name="CaixaDeTexto 303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40" name="CaixaDeTexto 303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41" name="CaixaDeTexto 304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42" name="CaixaDeTexto 304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43" name="CaixaDeTexto 304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44" name="CaixaDeTexto 304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45" name="CaixaDeTexto 304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46" name="CaixaDeTexto 304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47" name="CaixaDeTexto 304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48" name="CaixaDeTexto 304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49" name="CaixaDeTexto 304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50" name="CaixaDeTexto 304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51" name="CaixaDeTexto 305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52" name="CaixaDeTexto 305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53" name="CaixaDeTexto 305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54" name="CaixaDeTexto 305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55" name="CaixaDeTexto 305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56" name="CaixaDeTexto 305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57" name="CaixaDeTexto 305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58" name="CaixaDeTexto 305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59" name="CaixaDeTexto 305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60" name="CaixaDeTexto 305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61" name="CaixaDeTexto 306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62" name="CaixaDeTexto 306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63" name="CaixaDeTexto 306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64" name="CaixaDeTexto 306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65" name="CaixaDeTexto 306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66" name="CaixaDeTexto 306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67" name="CaixaDeTexto 306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68" name="CaixaDeTexto 306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69" name="CaixaDeTexto 306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70" name="CaixaDeTexto 306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71" name="CaixaDeTexto 307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72" name="CaixaDeTexto 307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73" name="CaixaDeTexto 307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74" name="CaixaDeTexto 307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75" name="CaixaDeTexto 307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76" name="CaixaDeTexto 307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77" name="CaixaDeTexto 307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78" name="CaixaDeTexto 307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79" name="CaixaDeTexto 307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80" name="CaixaDeTexto 307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81" name="CaixaDeTexto 308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82" name="CaixaDeTexto 308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83" name="CaixaDeTexto 308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84" name="CaixaDeTexto 308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85" name="CaixaDeTexto 308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86" name="CaixaDeTexto 308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87" name="CaixaDeTexto 308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88" name="CaixaDeTexto 308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89" name="CaixaDeTexto 308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90" name="CaixaDeTexto 308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91" name="CaixaDeTexto 309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92" name="CaixaDeTexto 309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93" name="CaixaDeTexto 309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94" name="CaixaDeTexto 309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95" name="CaixaDeTexto 309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96" name="CaixaDeTexto 309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97" name="CaixaDeTexto 309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98" name="CaixaDeTexto 309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099" name="CaixaDeTexto 309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00" name="CaixaDeTexto 309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01" name="CaixaDeTexto 310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02" name="CaixaDeTexto 310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03" name="CaixaDeTexto 310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04" name="CaixaDeTexto 310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05" name="CaixaDeTexto 310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06" name="CaixaDeTexto 310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07" name="CaixaDeTexto 310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08" name="CaixaDeTexto 310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09" name="CaixaDeTexto 310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10" name="CaixaDeTexto 310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11" name="CaixaDeTexto 311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12" name="CaixaDeTexto 311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13" name="CaixaDeTexto 311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14" name="CaixaDeTexto 311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15" name="CaixaDeTexto 311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16" name="CaixaDeTexto 311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17" name="CaixaDeTexto 311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18" name="CaixaDeTexto 311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19" name="CaixaDeTexto 311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20" name="CaixaDeTexto 311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21" name="CaixaDeTexto 312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22" name="CaixaDeTexto 312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23" name="CaixaDeTexto 312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24" name="CaixaDeTexto 312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25" name="CaixaDeTexto 312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26" name="CaixaDeTexto 312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27" name="CaixaDeTexto 312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28" name="CaixaDeTexto 312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29" name="CaixaDeTexto 312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30" name="CaixaDeTexto 312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31" name="CaixaDeTexto 313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32" name="CaixaDeTexto 313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33" name="CaixaDeTexto 313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34" name="CaixaDeTexto 313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35" name="CaixaDeTexto 313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36" name="CaixaDeTexto 313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37" name="CaixaDeTexto 313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38" name="CaixaDeTexto 313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39" name="CaixaDeTexto 313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40" name="CaixaDeTexto 313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41" name="CaixaDeTexto 314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42" name="CaixaDeTexto 314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43" name="CaixaDeTexto 314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44" name="CaixaDeTexto 314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45" name="CaixaDeTexto 314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46" name="CaixaDeTexto 314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47" name="CaixaDeTexto 314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48" name="CaixaDeTexto 314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49" name="CaixaDeTexto 314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50" name="CaixaDeTexto 314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51" name="CaixaDeTexto 315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52" name="CaixaDeTexto 315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53" name="CaixaDeTexto 315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54" name="CaixaDeTexto 315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55" name="CaixaDeTexto 315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56" name="CaixaDeTexto 315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57" name="CaixaDeTexto 315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58" name="CaixaDeTexto 315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59" name="CaixaDeTexto 315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60" name="CaixaDeTexto 315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61" name="CaixaDeTexto 316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62" name="CaixaDeTexto 316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63" name="CaixaDeTexto 316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64" name="CaixaDeTexto 316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65" name="CaixaDeTexto 316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66" name="CaixaDeTexto 316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67" name="CaixaDeTexto 316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68" name="CaixaDeTexto 316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69" name="CaixaDeTexto 316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70" name="CaixaDeTexto 316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71" name="CaixaDeTexto 317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72" name="CaixaDeTexto 317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73" name="CaixaDeTexto 317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74" name="CaixaDeTexto 317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75" name="CaixaDeTexto 317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76" name="CaixaDeTexto 317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77" name="CaixaDeTexto 317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78" name="CaixaDeTexto 317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79" name="CaixaDeTexto 317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80" name="CaixaDeTexto 317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81" name="CaixaDeTexto 318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82" name="CaixaDeTexto 318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83" name="CaixaDeTexto 318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84" name="CaixaDeTexto 318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85" name="CaixaDeTexto 318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86" name="CaixaDeTexto 318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87" name="CaixaDeTexto 318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88" name="CaixaDeTexto 318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89" name="CaixaDeTexto 318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90" name="CaixaDeTexto 318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91" name="CaixaDeTexto 319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92" name="CaixaDeTexto 319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93" name="CaixaDeTexto 319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94" name="CaixaDeTexto 319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95" name="CaixaDeTexto 319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96" name="CaixaDeTexto 319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97" name="CaixaDeTexto 319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98" name="CaixaDeTexto 319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199" name="CaixaDeTexto 319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00" name="CaixaDeTexto 319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01" name="CaixaDeTexto 320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02" name="CaixaDeTexto 320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03" name="CaixaDeTexto 320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04" name="CaixaDeTexto 320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05" name="CaixaDeTexto 320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06" name="CaixaDeTexto 320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07" name="CaixaDeTexto 320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08" name="CaixaDeTexto 320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09" name="CaixaDeTexto 320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10" name="CaixaDeTexto 320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11" name="CaixaDeTexto 321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12" name="CaixaDeTexto 321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13" name="CaixaDeTexto 321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14" name="CaixaDeTexto 321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15" name="CaixaDeTexto 321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16" name="CaixaDeTexto 321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17" name="CaixaDeTexto 321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18" name="CaixaDeTexto 321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19" name="CaixaDeTexto 321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20" name="CaixaDeTexto 321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21" name="CaixaDeTexto 322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22" name="CaixaDeTexto 322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23" name="CaixaDeTexto 322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24" name="CaixaDeTexto 322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25" name="CaixaDeTexto 322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26" name="CaixaDeTexto 322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27" name="CaixaDeTexto 322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28" name="CaixaDeTexto 322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29" name="CaixaDeTexto 322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30" name="CaixaDeTexto 322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31" name="CaixaDeTexto 323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32" name="CaixaDeTexto 323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33" name="CaixaDeTexto 323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34" name="CaixaDeTexto 323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35" name="CaixaDeTexto 323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36" name="CaixaDeTexto 323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37" name="CaixaDeTexto 323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38" name="CaixaDeTexto 323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39" name="CaixaDeTexto 323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40" name="CaixaDeTexto 323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41" name="CaixaDeTexto 324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42" name="CaixaDeTexto 324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43" name="CaixaDeTexto 324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44" name="CaixaDeTexto 324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45" name="CaixaDeTexto 324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46" name="CaixaDeTexto 324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47" name="CaixaDeTexto 324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48" name="CaixaDeTexto 324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49" name="CaixaDeTexto 324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50" name="CaixaDeTexto 324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51" name="CaixaDeTexto 325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52" name="CaixaDeTexto 325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53" name="CaixaDeTexto 325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54" name="CaixaDeTexto 325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55" name="CaixaDeTexto 325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56" name="CaixaDeTexto 325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57" name="CaixaDeTexto 325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58" name="CaixaDeTexto 325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59" name="CaixaDeTexto 325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60" name="CaixaDeTexto 325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61" name="CaixaDeTexto 326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62" name="CaixaDeTexto 326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63" name="CaixaDeTexto 326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64" name="CaixaDeTexto 326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65" name="CaixaDeTexto 326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66" name="CaixaDeTexto 326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67" name="CaixaDeTexto 326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68" name="CaixaDeTexto 326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69" name="CaixaDeTexto 326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70" name="CaixaDeTexto 326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71" name="CaixaDeTexto 327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72" name="CaixaDeTexto 327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73" name="CaixaDeTexto 327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74" name="CaixaDeTexto 327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75" name="CaixaDeTexto 327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76" name="CaixaDeTexto 327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77" name="CaixaDeTexto 327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78" name="CaixaDeTexto 327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79" name="CaixaDeTexto 327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80" name="CaixaDeTexto 327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81" name="CaixaDeTexto 328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82" name="CaixaDeTexto 328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83" name="CaixaDeTexto 328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84" name="CaixaDeTexto 328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85" name="CaixaDeTexto 328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86" name="CaixaDeTexto 328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87" name="CaixaDeTexto 328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88" name="CaixaDeTexto 328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89" name="CaixaDeTexto 328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90" name="CaixaDeTexto 328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91" name="CaixaDeTexto 329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92" name="CaixaDeTexto 329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93" name="CaixaDeTexto 329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94" name="CaixaDeTexto 329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95" name="CaixaDeTexto 329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96" name="CaixaDeTexto 329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97" name="CaixaDeTexto 329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98" name="CaixaDeTexto 329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299" name="CaixaDeTexto 329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00" name="CaixaDeTexto 329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01" name="CaixaDeTexto 330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02" name="CaixaDeTexto 330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03" name="CaixaDeTexto 330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04" name="CaixaDeTexto 330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05" name="CaixaDeTexto 330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06" name="CaixaDeTexto 330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07" name="CaixaDeTexto 330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08" name="CaixaDeTexto 330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09" name="CaixaDeTexto 330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10" name="CaixaDeTexto 330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11" name="CaixaDeTexto 331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12" name="CaixaDeTexto 331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13" name="CaixaDeTexto 331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14" name="CaixaDeTexto 331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15" name="CaixaDeTexto 331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16" name="CaixaDeTexto 331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17" name="CaixaDeTexto 331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18" name="CaixaDeTexto 331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19" name="CaixaDeTexto 331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20" name="CaixaDeTexto 331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21" name="CaixaDeTexto 332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22" name="CaixaDeTexto 332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23" name="CaixaDeTexto 332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24" name="CaixaDeTexto 332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25" name="CaixaDeTexto 332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26" name="CaixaDeTexto 332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27" name="CaixaDeTexto 332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28" name="CaixaDeTexto 332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29" name="CaixaDeTexto 332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30" name="CaixaDeTexto 332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31" name="CaixaDeTexto 333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32" name="CaixaDeTexto 333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33" name="CaixaDeTexto 333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34" name="CaixaDeTexto 333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35" name="CaixaDeTexto 333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36" name="CaixaDeTexto 333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37" name="CaixaDeTexto 333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38" name="CaixaDeTexto 333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39" name="CaixaDeTexto 333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40" name="CaixaDeTexto 333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41" name="CaixaDeTexto 334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42" name="CaixaDeTexto 334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43" name="CaixaDeTexto 334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44" name="CaixaDeTexto 334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45" name="CaixaDeTexto 334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46" name="CaixaDeTexto 334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47" name="CaixaDeTexto 334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48" name="CaixaDeTexto 334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49" name="CaixaDeTexto 334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50" name="CaixaDeTexto 334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51" name="CaixaDeTexto 335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52" name="CaixaDeTexto 335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53" name="CaixaDeTexto 335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54" name="CaixaDeTexto 335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55" name="CaixaDeTexto 335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56" name="CaixaDeTexto 335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57" name="CaixaDeTexto 335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58" name="CaixaDeTexto 335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59" name="CaixaDeTexto 335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60" name="CaixaDeTexto 335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61" name="CaixaDeTexto 336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62" name="CaixaDeTexto 336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63" name="CaixaDeTexto 336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64" name="CaixaDeTexto 336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65" name="CaixaDeTexto 336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66" name="CaixaDeTexto 336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67" name="CaixaDeTexto 336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68" name="CaixaDeTexto 336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69" name="CaixaDeTexto 336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70" name="CaixaDeTexto 336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71" name="CaixaDeTexto 337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72" name="CaixaDeTexto 337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73" name="CaixaDeTexto 337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74" name="CaixaDeTexto 337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75" name="CaixaDeTexto 337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76" name="CaixaDeTexto 337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77" name="CaixaDeTexto 337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78" name="CaixaDeTexto 337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79" name="CaixaDeTexto 337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80" name="CaixaDeTexto 337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81" name="CaixaDeTexto 338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82" name="CaixaDeTexto 338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83" name="CaixaDeTexto 338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84" name="CaixaDeTexto 338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85" name="CaixaDeTexto 338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86" name="CaixaDeTexto 338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87" name="CaixaDeTexto 338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88" name="CaixaDeTexto 338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89" name="CaixaDeTexto 338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90" name="CaixaDeTexto 338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91" name="CaixaDeTexto 339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92" name="CaixaDeTexto 339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93" name="CaixaDeTexto 339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94" name="CaixaDeTexto 339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95" name="CaixaDeTexto 339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96" name="CaixaDeTexto 339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97" name="CaixaDeTexto 339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98" name="CaixaDeTexto 339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399" name="CaixaDeTexto 339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00" name="CaixaDeTexto 339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01" name="CaixaDeTexto 340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02" name="CaixaDeTexto 340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03" name="CaixaDeTexto 340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04" name="CaixaDeTexto 340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05" name="CaixaDeTexto 340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06" name="CaixaDeTexto 340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07" name="CaixaDeTexto 340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08" name="CaixaDeTexto 340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09" name="CaixaDeTexto 340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10" name="CaixaDeTexto 340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11" name="CaixaDeTexto 341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12" name="CaixaDeTexto 341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13" name="CaixaDeTexto 341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14" name="CaixaDeTexto 341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15" name="CaixaDeTexto 341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16" name="CaixaDeTexto 341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17" name="CaixaDeTexto 341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18" name="CaixaDeTexto 341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19" name="CaixaDeTexto 341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20" name="CaixaDeTexto 341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21" name="CaixaDeTexto 342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22" name="CaixaDeTexto 342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23" name="CaixaDeTexto 342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24" name="CaixaDeTexto 342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25" name="CaixaDeTexto 342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26" name="CaixaDeTexto 342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27" name="CaixaDeTexto 342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28" name="CaixaDeTexto 342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29" name="CaixaDeTexto 342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30" name="CaixaDeTexto 342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31" name="CaixaDeTexto 343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32" name="CaixaDeTexto 343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33" name="CaixaDeTexto 343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34" name="CaixaDeTexto 343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35" name="CaixaDeTexto 343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36" name="CaixaDeTexto 343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37" name="CaixaDeTexto 343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38" name="CaixaDeTexto 343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39" name="CaixaDeTexto 343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40" name="CaixaDeTexto 343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41" name="CaixaDeTexto 344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42" name="CaixaDeTexto 344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43" name="CaixaDeTexto 344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44" name="CaixaDeTexto 344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45" name="CaixaDeTexto 344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46" name="CaixaDeTexto 344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47" name="CaixaDeTexto 344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48" name="CaixaDeTexto 344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49" name="CaixaDeTexto 344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50" name="CaixaDeTexto 344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51" name="CaixaDeTexto 345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52" name="CaixaDeTexto 345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53" name="CaixaDeTexto 345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54" name="CaixaDeTexto 345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55" name="CaixaDeTexto 345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56" name="CaixaDeTexto 345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57" name="CaixaDeTexto 345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58" name="CaixaDeTexto 345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59" name="CaixaDeTexto 345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60" name="CaixaDeTexto 345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61" name="CaixaDeTexto 346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62" name="CaixaDeTexto 346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63" name="CaixaDeTexto 346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64" name="CaixaDeTexto 346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65" name="CaixaDeTexto 346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66" name="CaixaDeTexto 346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67" name="CaixaDeTexto 346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68" name="CaixaDeTexto 346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69" name="CaixaDeTexto 346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70" name="CaixaDeTexto 346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71" name="CaixaDeTexto 347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72" name="CaixaDeTexto 347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73" name="CaixaDeTexto 3472"/>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74" name="CaixaDeTexto 3473"/>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75" name="CaixaDeTexto 3474"/>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76" name="CaixaDeTexto 3475"/>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77" name="CaixaDeTexto 3476"/>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78" name="CaixaDeTexto 3477"/>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79" name="CaixaDeTexto 3478"/>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80" name="CaixaDeTexto 3479"/>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81" name="CaixaDeTexto 3480"/>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oneCellAnchor>
    <xdr:from>
      <xdr:col>7</xdr:col>
      <xdr:colOff>495300</xdr:colOff>
      <xdr:row>606</xdr:row>
      <xdr:rowOff>0</xdr:rowOff>
    </xdr:from>
    <xdr:ext cx="914400" cy="264560"/>
    <xdr:sp macro="" textlink="">
      <xdr:nvSpPr>
        <xdr:cNvPr id="3482" name="CaixaDeTexto 3481"/>
        <xdr:cNvSpPr txBox="1"/>
      </xdr:nvSpPr>
      <xdr:spPr>
        <a:xfrm>
          <a:off x="9105900" y="9846564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t-BR"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11</xdr:col>
      <xdr:colOff>732450</xdr:colOff>
      <xdr:row>1</xdr:row>
      <xdr:rowOff>126758</xdr:rowOff>
    </xdr:from>
    <xdr:ext cx="1167071" cy="343555"/>
    <xdr:pic>
      <xdr:nvPicPr>
        <xdr:cNvPr id="2" name="Imagem 9" descr="Avantec - logo.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79626" y="315017"/>
          <a:ext cx="1167071" cy="343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0</xdr:colOff>
      <xdr:row>47</xdr:row>
      <xdr:rowOff>128587</xdr:rowOff>
    </xdr:from>
    <xdr:to>
      <xdr:col>10</xdr:col>
      <xdr:colOff>9525</xdr:colOff>
      <xdr:row>62</xdr:row>
      <xdr:rowOff>14287</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285190</xdr:colOff>
      <xdr:row>0</xdr:row>
      <xdr:rowOff>139512</xdr:rowOff>
    </xdr:from>
    <xdr:to>
      <xdr:col>6</xdr:col>
      <xdr:colOff>624137</xdr:colOff>
      <xdr:row>3</xdr:row>
      <xdr:rowOff>4062</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2940" y="139512"/>
          <a:ext cx="1386697" cy="43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656665</xdr:colOff>
      <xdr:row>0</xdr:row>
      <xdr:rowOff>139512</xdr:rowOff>
    </xdr:from>
    <xdr:to>
      <xdr:col>5</xdr:col>
      <xdr:colOff>995612</xdr:colOff>
      <xdr:row>3</xdr:row>
      <xdr:rowOff>4062</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4565" y="139512"/>
          <a:ext cx="1453372" cy="43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54</xdr:row>
      <xdr:rowOff>0</xdr:rowOff>
    </xdr:from>
    <xdr:ext cx="6642100" cy="0"/>
    <xdr:sp macro="" textlink="">
      <xdr:nvSpPr>
        <xdr:cNvPr id="2" name="Shape 3"/>
        <xdr:cNvSpPr/>
      </xdr:nvSpPr>
      <xdr:spPr>
        <a:xfrm>
          <a:off x="0" y="2011838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xdr:row>
      <xdr:rowOff>0</xdr:rowOff>
    </xdr:from>
    <xdr:ext cx="6642100" cy="0"/>
    <xdr:sp macro="" textlink="">
      <xdr:nvSpPr>
        <xdr:cNvPr id="3" name="Shape 4"/>
        <xdr:cNvSpPr/>
      </xdr:nvSpPr>
      <xdr:spPr>
        <a:xfrm>
          <a:off x="0" y="36463286"/>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149</xdr:row>
      <xdr:rowOff>0</xdr:rowOff>
    </xdr:from>
    <xdr:ext cx="6642100" cy="0"/>
    <xdr:sp macro="" textlink="">
      <xdr:nvSpPr>
        <xdr:cNvPr id="4" name="Shape 5"/>
        <xdr:cNvSpPr/>
      </xdr:nvSpPr>
      <xdr:spPr>
        <a:xfrm>
          <a:off x="0" y="53436836"/>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195</xdr:row>
      <xdr:rowOff>0</xdr:rowOff>
    </xdr:from>
    <xdr:ext cx="6642100" cy="0"/>
    <xdr:sp macro="" textlink="">
      <xdr:nvSpPr>
        <xdr:cNvPr id="5" name="Shape 6"/>
        <xdr:cNvSpPr/>
      </xdr:nvSpPr>
      <xdr:spPr>
        <a:xfrm>
          <a:off x="0" y="69467411"/>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245</xdr:row>
      <xdr:rowOff>0</xdr:rowOff>
    </xdr:from>
    <xdr:ext cx="6642100" cy="0"/>
    <xdr:sp macro="" textlink="">
      <xdr:nvSpPr>
        <xdr:cNvPr id="6" name="Shape 7"/>
        <xdr:cNvSpPr/>
      </xdr:nvSpPr>
      <xdr:spPr>
        <a:xfrm>
          <a:off x="0" y="87069611"/>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306</xdr:row>
      <xdr:rowOff>0</xdr:rowOff>
    </xdr:from>
    <xdr:ext cx="6642100" cy="0"/>
    <xdr:sp macro="" textlink="">
      <xdr:nvSpPr>
        <xdr:cNvPr id="7" name="Shape 8"/>
        <xdr:cNvSpPr/>
      </xdr:nvSpPr>
      <xdr:spPr>
        <a:xfrm>
          <a:off x="0" y="107815063"/>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352</xdr:row>
      <xdr:rowOff>0</xdr:rowOff>
    </xdr:from>
    <xdr:ext cx="6642100" cy="0"/>
    <xdr:sp macro="" textlink="">
      <xdr:nvSpPr>
        <xdr:cNvPr id="8" name="Shape 9"/>
        <xdr:cNvSpPr/>
      </xdr:nvSpPr>
      <xdr:spPr>
        <a:xfrm>
          <a:off x="0" y="123845634"/>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390</xdr:row>
      <xdr:rowOff>0</xdr:rowOff>
    </xdr:from>
    <xdr:ext cx="6642100" cy="0"/>
    <xdr:sp macro="" textlink="">
      <xdr:nvSpPr>
        <xdr:cNvPr id="9" name="Shape 10"/>
        <xdr:cNvSpPr/>
      </xdr:nvSpPr>
      <xdr:spPr>
        <a:xfrm>
          <a:off x="0" y="137361612"/>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424</xdr:row>
      <xdr:rowOff>0</xdr:rowOff>
    </xdr:from>
    <xdr:ext cx="6642100" cy="0"/>
    <xdr:sp macro="" textlink="">
      <xdr:nvSpPr>
        <xdr:cNvPr id="10" name="Shape 11"/>
        <xdr:cNvSpPr/>
      </xdr:nvSpPr>
      <xdr:spPr>
        <a:xfrm>
          <a:off x="0" y="149620289"/>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482</xdr:row>
      <xdr:rowOff>0</xdr:rowOff>
    </xdr:from>
    <xdr:ext cx="6642100" cy="0"/>
    <xdr:sp macro="" textlink="">
      <xdr:nvSpPr>
        <xdr:cNvPr id="11" name="Shape 12"/>
        <xdr:cNvSpPr/>
      </xdr:nvSpPr>
      <xdr:spPr>
        <a:xfrm>
          <a:off x="0" y="16942276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531</xdr:row>
      <xdr:rowOff>0</xdr:rowOff>
    </xdr:from>
    <xdr:ext cx="6642100" cy="0"/>
    <xdr:sp macro="" textlink="">
      <xdr:nvSpPr>
        <xdr:cNvPr id="12" name="Shape 13"/>
        <xdr:cNvSpPr/>
      </xdr:nvSpPr>
      <xdr:spPr>
        <a:xfrm>
          <a:off x="0" y="186396312"/>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590</xdr:row>
      <xdr:rowOff>0</xdr:rowOff>
    </xdr:from>
    <xdr:ext cx="6642100" cy="0"/>
    <xdr:sp macro="" textlink="">
      <xdr:nvSpPr>
        <xdr:cNvPr id="13" name="Shape 14"/>
        <xdr:cNvSpPr/>
      </xdr:nvSpPr>
      <xdr:spPr>
        <a:xfrm>
          <a:off x="0" y="206513114"/>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635</xdr:row>
      <xdr:rowOff>0</xdr:rowOff>
    </xdr:from>
    <xdr:ext cx="6642100" cy="0"/>
    <xdr:sp macro="" textlink="">
      <xdr:nvSpPr>
        <xdr:cNvPr id="14" name="Shape 15"/>
        <xdr:cNvSpPr/>
      </xdr:nvSpPr>
      <xdr:spPr>
        <a:xfrm>
          <a:off x="0" y="22222936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693</xdr:row>
      <xdr:rowOff>0</xdr:rowOff>
    </xdr:from>
    <xdr:ext cx="6642100" cy="0"/>
    <xdr:sp macro="" textlink="">
      <xdr:nvSpPr>
        <xdr:cNvPr id="15" name="Shape 16"/>
        <xdr:cNvSpPr/>
      </xdr:nvSpPr>
      <xdr:spPr>
        <a:xfrm>
          <a:off x="0" y="242031842"/>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747</xdr:row>
      <xdr:rowOff>0</xdr:rowOff>
    </xdr:from>
    <xdr:ext cx="6642100" cy="0"/>
    <xdr:sp macro="" textlink="">
      <xdr:nvSpPr>
        <xdr:cNvPr id="16" name="Shape 17"/>
        <xdr:cNvSpPr/>
      </xdr:nvSpPr>
      <xdr:spPr>
        <a:xfrm>
          <a:off x="0" y="26120566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803</xdr:row>
      <xdr:rowOff>0</xdr:rowOff>
    </xdr:from>
    <xdr:ext cx="6642100" cy="0"/>
    <xdr:sp macro="" textlink="">
      <xdr:nvSpPr>
        <xdr:cNvPr id="17" name="Shape 18"/>
        <xdr:cNvSpPr/>
      </xdr:nvSpPr>
      <xdr:spPr>
        <a:xfrm>
          <a:off x="0" y="28069380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856</xdr:row>
      <xdr:rowOff>0</xdr:rowOff>
    </xdr:from>
    <xdr:ext cx="6642100" cy="0"/>
    <xdr:sp macro="" textlink="">
      <xdr:nvSpPr>
        <xdr:cNvPr id="18" name="Shape 19"/>
        <xdr:cNvSpPr/>
      </xdr:nvSpPr>
      <xdr:spPr>
        <a:xfrm>
          <a:off x="0" y="299867633"/>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918</xdr:row>
      <xdr:rowOff>0</xdr:rowOff>
    </xdr:from>
    <xdr:ext cx="6642100" cy="0"/>
    <xdr:sp macro="" textlink="">
      <xdr:nvSpPr>
        <xdr:cNvPr id="19" name="Shape 20"/>
        <xdr:cNvSpPr/>
      </xdr:nvSpPr>
      <xdr:spPr>
        <a:xfrm>
          <a:off x="0" y="320927409"/>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955</xdr:row>
      <xdr:rowOff>0</xdr:rowOff>
    </xdr:from>
    <xdr:ext cx="6642100" cy="0"/>
    <xdr:sp macro="" textlink="">
      <xdr:nvSpPr>
        <xdr:cNvPr id="20" name="Shape 21"/>
        <xdr:cNvSpPr/>
      </xdr:nvSpPr>
      <xdr:spPr>
        <a:xfrm>
          <a:off x="0" y="334443386"/>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1001</xdr:row>
      <xdr:rowOff>0</xdr:rowOff>
    </xdr:from>
    <xdr:ext cx="6642100" cy="0"/>
    <xdr:sp macro="" textlink="">
      <xdr:nvSpPr>
        <xdr:cNvPr id="21" name="Shape 22"/>
        <xdr:cNvSpPr/>
      </xdr:nvSpPr>
      <xdr:spPr>
        <a:xfrm>
          <a:off x="0" y="350159639"/>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1043</xdr:row>
      <xdr:rowOff>0</xdr:rowOff>
    </xdr:from>
    <xdr:ext cx="6642100" cy="0"/>
    <xdr:sp macro="" textlink="">
      <xdr:nvSpPr>
        <xdr:cNvPr id="22" name="Shape 23"/>
        <xdr:cNvSpPr/>
      </xdr:nvSpPr>
      <xdr:spPr>
        <a:xfrm>
          <a:off x="0" y="365875889"/>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1088</xdr:row>
      <xdr:rowOff>0</xdr:rowOff>
    </xdr:from>
    <xdr:ext cx="6642100" cy="0"/>
    <xdr:sp macro="" textlink="">
      <xdr:nvSpPr>
        <xdr:cNvPr id="23" name="Shape 24"/>
        <xdr:cNvSpPr/>
      </xdr:nvSpPr>
      <xdr:spPr>
        <a:xfrm>
          <a:off x="0" y="381906462"/>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1141</xdr:row>
      <xdr:rowOff>0</xdr:rowOff>
    </xdr:from>
    <xdr:ext cx="6642100" cy="0"/>
    <xdr:sp macro="" textlink="">
      <xdr:nvSpPr>
        <xdr:cNvPr id="24" name="Shape 25"/>
        <xdr:cNvSpPr/>
      </xdr:nvSpPr>
      <xdr:spPr>
        <a:xfrm>
          <a:off x="0" y="400137314"/>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1175</xdr:row>
      <xdr:rowOff>0</xdr:rowOff>
    </xdr:from>
    <xdr:ext cx="6642100" cy="0"/>
    <xdr:sp macro="" textlink="">
      <xdr:nvSpPr>
        <xdr:cNvPr id="25" name="Shape 26"/>
        <xdr:cNvSpPr/>
      </xdr:nvSpPr>
      <xdr:spPr>
        <a:xfrm>
          <a:off x="0" y="412395991"/>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1209</xdr:row>
      <xdr:rowOff>0</xdr:rowOff>
    </xdr:from>
    <xdr:ext cx="6642100" cy="0"/>
    <xdr:sp macro="" textlink="">
      <xdr:nvSpPr>
        <xdr:cNvPr id="26" name="Shape 27"/>
        <xdr:cNvSpPr/>
      </xdr:nvSpPr>
      <xdr:spPr>
        <a:xfrm>
          <a:off x="0" y="424654668"/>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1247</xdr:row>
      <xdr:rowOff>0</xdr:rowOff>
    </xdr:from>
    <xdr:ext cx="6642100" cy="0"/>
    <xdr:sp macro="" textlink="">
      <xdr:nvSpPr>
        <xdr:cNvPr id="27" name="Shape 28"/>
        <xdr:cNvSpPr/>
      </xdr:nvSpPr>
      <xdr:spPr>
        <a:xfrm>
          <a:off x="0" y="438170632"/>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1304</xdr:row>
      <xdr:rowOff>0</xdr:rowOff>
    </xdr:from>
    <xdr:ext cx="6642100" cy="0"/>
    <xdr:sp macro="" textlink="">
      <xdr:nvSpPr>
        <xdr:cNvPr id="28" name="Shape 29"/>
        <xdr:cNvSpPr/>
      </xdr:nvSpPr>
      <xdr:spPr>
        <a:xfrm>
          <a:off x="0" y="457658784"/>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1349</xdr:row>
      <xdr:rowOff>0</xdr:rowOff>
    </xdr:from>
    <xdr:ext cx="6642100" cy="0"/>
    <xdr:sp macro="" textlink="">
      <xdr:nvSpPr>
        <xdr:cNvPr id="29" name="Shape 30"/>
        <xdr:cNvSpPr/>
      </xdr:nvSpPr>
      <xdr:spPr>
        <a:xfrm>
          <a:off x="0" y="47337503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1394</xdr:row>
      <xdr:rowOff>0</xdr:rowOff>
    </xdr:from>
    <xdr:ext cx="6642100" cy="0"/>
    <xdr:sp macro="" textlink="">
      <xdr:nvSpPr>
        <xdr:cNvPr id="30" name="Shape 31"/>
        <xdr:cNvSpPr/>
      </xdr:nvSpPr>
      <xdr:spPr>
        <a:xfrm>
          <a:off x="0" y="48909128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1444</xdr:row>
      <xdr:rowOff>0</xdr:rowOff>
    </xdr:from>
    <xdr:ext cx="6642100" cy="0"/>
    <xdr:sp macro="" textlink="">
      <xdr:nvSpPr>
        <xdr:cNvPr id="31" name="Shape 32"/>
        <xdr:cNvSpPr/>
      </xdr:nvSpPr>
      <xdr:spPr>
        <a:xfrm>
          <a:off x="0" y="506379164"/>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trata-06\projetos\2003\P199%20-%20Restauracao%20-%20MT-407%20-%20SEET\MT-358\Impressao%20definitiva\Or&#231;amento%20SICRO%20II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tiago\or&#231;amemto\OR&#199;AMENTOS\ORC%20004404%20-%20BR%20381%20LOTE%2001\ORC%20004404%20LOTE%201%20BR-381\Trabalho\ORC%204404%20CURVA%20ABC%20O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RESUMO GERAL"/>
      <sheetName val="TERRAPLENAGEM"/>
      <sheetName val="Transporte"/>
      <sheetName val="DRENAGEM I"/>
      <sheetName val="DRENAGEM"/>
      <sheetName val="DRENAGEM II"/>
      <sheetName val="DRENAGEM (2)"/>
      <sheetName val="DRENAGEM (3)"/>
      <sheetName val="PAVIMENTAÇÃO"/>
      <sheetName val="PAVIMENTAÇÃO (2)"/>
      <sheetName val="PAVIMENTAÇÃO (3)"/>
      <sheetName val="SINALIZAÇÃO"/>
      <sheetName val="MEIO AMBIENTE"/>
      <sheetName val="Plan2"/>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3.7</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0.46</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8.1199999999999992</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0.13</v>
          </cell>
        </row>
        <row r="248">
          <cell r="A248" t="str">
            <v>2 S 02 400 00</v>
          </cell>
          <cell r="B248" t="str">
            <v>Pintura de ligação</v>
          </cell>
          <cell r="E248" t="str">
            <v>m2</v>
          </cell>
          <cell r="F248">
            <v>0.09</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0.9</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89.27</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29.73</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26.76</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129.41999999999999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CURVA ABC"/>
      <sheetName val="CURVA ABC (2)"/>
      <sheetName val="Transporte"/>
      <sheetName val="DRENAGEM"/>
      <sheetName val="DRENAGEM (2)"/>
      <sheetName val="DRENAGEM (3)"/>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3.7</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0.46</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8.1199999999999992</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0.13</v>
          </cell>
        </row>
        <row r="248">
          <cell r="A248" t="str">
            <v>2 S 02 400 00</v>
          </cell>
          <cell r="B248" t="str">
            <v>Pintura de ligação</v>
          </cell>
          <cell r="E248" t="str">
            <v>m2</v>
          </cell>
          <cell r="F248">
            <v>0.09</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0.9</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89.27</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29.73</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26.76</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129.41999999999999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tabColor theme="1"/>
  </sheetPr>
  <dimension ref="A1:F481"/>
  <sheetViews>
    <sheetView showGridLines="0" tabSelected="1" zoomScaleNormal="100" zoomScaleSheetLayoutView="85" workbookViewId="0">
      <selection activeCell="E5" sqref="E5"/>
    </sheetView>
  </sheetViews>
  <sheetFormatPr defaultColWidth="10.7109375" defaultRowHeight="15" customHeight="1" x14ac:dyDescent="0.2"/>
  <cols>
    <col min="1" max="1" width="10.7109375" style="1" customWidth="1"/>
    <col min="2" max="2" width="80.7109375" style="1" customWidth="1"/>
    <col min="3" max="3" width="10.7109375" style="1" customWidth="1"/>
    <col min="4" max="4" width="40.7109375" style="1" customWidth="1"/>
    <col min="5" max="5" width="20.7109375" style="31" customWidth="1"/>
    <col min="6" max="6" width="13.7109375" style="31" bestFit="1" customWidth="1"/>
    <col min="7" max="8" width="10.7109375" style="31"/>
    <col min="9" max="9" width="36.140625" style="31" customWidth="1"/>
    <col min="10" max="10" width="10.7109375" style="31"/>
    <col min="11" max="11" width="19.85546875" style="31" customWidth="1"/>
    <col min="12" max="16384" width="10.7109375" style="31"/>
  </cols>
  <sheetData>
    <row r="1" spans="1:5" ht="15" customHeight="1" x14ac:dyDescent="0.2">
      <c r="A1" s="122" t="s">
        <v>27</v>
      </c>
      <c r="B1" s="123"/>
      <c r="C1" s="124"/>
      <c r="D1" s="170" t="s">
        <v>31</v>
      </c>
    </row>
    <row r="2" spans="1:5" ht="15" customHeight="1" x14ac:dyDescent="0.2">
      <c r="A2" s="57" t="s">
        <v>5659</v>
      </c>
      <c r="B2" s="65"/>
      <c r="C2" s="42"/>
      <c r="D2" s="53"/>
    </row>
    <row r="3" spans="1:5" ht="15" customHeight="1" x14ac:dyDescent="0.2">
      <c r="A3" s="57" t="s">
        <v>17088</v>
      </c>
      <c r="B3" s="65"/>
      <c r="C3" s="41"/>
      <c r="D3" s="54"/>
    </row>
    <row r="4" spans="1:5" ht="15" customHeight="1" x14ac:dyDescent="0.2">
      <c r="A4" s="57" t="s">
        <v>17089</v>
      </c>
      <c r="B4" s="65"/>
      <c r="C4" s="41"/>
      <c r="D4" s="55"/>
    </row>
    <row r="5" spans="1:5" s="15" customFormat="1" ht="15" customHeight="1" x14ac:dyDescent="0.2">
      <c r="A5" s="66" t="s">
        <v>1513</v>
      </c>
      <c r="B5" s="67"/>
      <c r="C5" s="43"/>
      <c r="D5" s="612" t="str">
        <f>'Planilha Orçamentária'!H5</f>
        <v>DATA-BASE: DEZEMBRO/2017</v>
      </c>
    </row>
    <row r="6" spans="1:5" ht="15" customHeight="1" x14ac:dyDescent="0.2">
      <c r="A6" s="632" t="s">
        <v>1</v>
      </c>
      <c r="B6" s="632" t="s">
        <v>17</v>
      </c>
      <c r="C6" s="632" t="s">
        <v>51</v>
      </c>
      <c r="D6" s="633" t="s">
        <v>35</v>
      </c>
    </row>
    <row r="7" spans="1:5" ht="15" customHeight="1" x14ac:dyDescent="0.2">
      <c r="A7" s="632"/>
      <c r="B7" s="632"/>
      <c r="C7" s="632"/>
      <c r="D7" s="633"/>
    </row>
    <row r="8" spans="1:5" ht="15" customHeight="1" x14ac:dyDescent="0.2">
      <c r="A8" s="628" t="str">
        <f>'Planilha Orçamentária'!A8</f>
        <v>01</v>
      </c>
      <c r="B8" s="629" t="str">
        <f>VLOOKUP(A8,'Planilha Orçamentária'!A8:D233,4,FALSE)</f>
        <v>SERVIÇOS PRELIMINARES / CANTEIRO DE OBRAS</v>
      </c>
      <c r="C8" s="631">
        <f>D8/$C$42</f>
        <v>1.0791532057840189E-2</v>
      </c>
      <c r="D8" s="630">
        <f>VLOOKUP("SUB-TOTAL - "&amp;A8,'Planilha Orçamentária'!D8:H233,5,FALSE)</f>
        <v>84330.44</v>
      </c>
      <c r="E8" s="125"/>
    </row>
    <row r="9" spans="1:5" ht="15" customHeight="1" x14ac:dyDescent="0.2">
      <c r="A9" s="628"/>
      <c r="B9" s="629"/>
      <c r="C9" s="631"/>
      <c r="D9" s="630"/>
      <c r="E9" s="126"/>
    </row>
    <row r="10" spans="1:5" ht="15" customHeight="1" x14ac:dyDescent="0.2">
      <c r="A10" s="628" t="str">
        <f>'Planilha Orçamentária'!A21</f>
        <v>02</v>
      </c>
      <c r="B10" s="629" t="str">
        <f>VLOOKUP(A10,'Planilha Orçamentária'!A8:D237,4,FALSE)</f>
        <v>TERRAPLENAGEM</v>
      </c>
      <c r="C10" s="631">
        <f>D10/$C$42</f>
        <v>0.12073062096587972</v>
      </c>
      <c r="D10" s="630">
        <f>VLOOKUP("SUB-TOTAL - "&amp;A10,'Planilha Orçamentária'!D21:H237,5,FALSE)</f>
        <v>943449.58</v>
      </c>
      <c r="E10" s="125"/>
    </row>
    <row r="11" spans="1:5" ht="15" customHeight="1" x14ac:dyDescent="0.2">
      <c r="A11" s="628"/>
      <c r="B11" s="629"/>
      <c r="C11" s="631"/>
      <c r="D11" s="630"/>
      <c r="E11" s="126"/>
    </row>
    <row r="12" spans="1:5" ht="15" customHeight="1" x14ac:dyDescent="0.2">
      <c r="A12" s="628" t="str">
        <f>'Planilha Orçamentária'!A32</f>
        <v>03</v>
      </c>
      <c r="B12" s="629" t="str">
        <f>VLOOKUP(A12,'Planilha Orçamentária'!A8:D239,4,FALSE)</f>
        <v>DRENAGEM</v>
      </c>
      <c r="C12" s="631">
        <f>D12/$C$42</f>
        <v>0.34884271269634642</v>
      </c>
      <c r="D12" s="630">
        <f>VLOOKUP("SUB-TOTAL - "&amp;A12,'Planilha Orçamentária'!D21:H239,5,FALSE)</f>
        <v>2726031.7900000005</v>
      </c>
      <c r="E12" s="127"/>
    </row>
    <row r="13" spans="1:5" ht="15" customHeight="1" x14ac:dyDescent="0.2">
      <c r="A13" s="628"/>
      <c r="B13" s="629"/>
      <c r="C13" s="631"/>
      <c r="D13" s="630"/>
      <c r="E13" s="128"/>
    </row>
    <row r="14" spans="1:5" ht="15" customHeight="1" x14ac:dyDescent="0.2">
      <c r="A14" s="628" t="str">
        <f>'Planilha Orçamentária'!A60</f>
        <v>04</v>
      </c>
      <c r="B14" s="629" t="str">
        <f>VLOOKUP(A14,'Planilha Orçamentária'!A8:D239,4,FALSE)</f>
        <v>PAVIMENTAÇÃO</v>
      </c>
      <c r="C14" s="631">
        <f>D14/$C$42</f>
        <v>0.28160079438365371</v>
      </c>
      <c r="D14" s="630">
        <f>VLOOKUP("SUB-TOTAL - "&amp;A14,'Planilha Orçamentária'!D21:H241,5,FALSE)</f>
        <v>2200569.7399999998</v>
      </c>
      <c r="E14" s="125"/>
    </row>
    <row r="15" spans="1:5" ht="15" customHeight="1" x14ac:dyDescent="0.2">
      <c r="A15" s="628"/>
      <c r="B15" s="629"/>
      <c r="C15" s="631"/>
      <c r="D15" s="630"/>
      <c r="E15" s="126"/>
    </row>
    <row r="16" spans="1:5" ht="15" customHeight="1" x14ac:dyDescent="0.2">
      <c r="A16" s="628" t="str">
        <f>'Planilha Orçamentária'!A81</f>
        <v>05</v>
      </c>
      <c r="B16" s="629" t="str">
        <f>VLOOKUP(A16,'Planilha Orçamentária'!A8:D239,4,FALSE)</f>
        <v>SINALIZAÇÃO</v>
      </c>
      <c r="C16" s="631">
        <f>D16/$C$42</f>
        <v>9.5193728027564237E-3</v>
      </c>
      <c r="D16" s="630">
        <f>VLOOKUP("SUB-TOTAL - "&amp;A16,'Planilha Orçamentária'!D22:H243,5,FALSE)</f>
        <v>74389.149999999994</v>
      </c>
      <c r="E16" s="127"/>
    </row>
    <row r="17" spans="1:5" ht="15" customHeight="1" x14ac:dyDescent="0.2">
      <c r="A17" s="628"/>
      <c r="B17" s="629"/>
      <c r="C17" s="631"/>
      <c r="D17" s="630"/>
      <c r="E17" s="128"/>
    </row>
    <row r="18" spans="1:5" ht="15" customHeight="1" x14ac:dyDescent="0.2">
      <c r="A18" s="628" t="str">
        <f>'Planilha Orçamentária'!A89</f>
        <v>06</v>
      </c>
      <c r="B18" s="629" t="str">
        <f>VLOOKUP(A18,'Planilha Orçamentária'!A8:D239,4,FALSE)</f>
        <v>SERVIÇOS COMPLEMENTARES</v>
      </c>
      <c r="C18" s="631">
        <f>D18/$C$42</f>
        <v>4.0048864641671206E-3</v>
      </c>
      <c r="D18" s="630">
        <f>VLOOKUP("SUB-TOTAL - "&amp;A18,'Planilha Orçamentária'!D23:H243,5,FALSE)</f>
        <v>31296.19</v>
      </c>
      <c r="E18" s="126"/>
    </row>
    <row r="19" spans="1:5" ht="15" customHeight="1" x14ac:dyDescent="0.2">
      <c r="A19" s="628"/>
      <c r="B19" s="629"/>
      <c r="C19" s="631"/>
      <c r="D19" s="630"/>
      <c r="E19" s="126"/>
    </row>
    <row r="20" spans="1:5" ht="15" customHeight="1" x14ac:dyDescent="0.2">
      <c r="A20" s="628" t="str">
        <f>'Planilha Orçamentária'!A98</f>
        <v>07</v>
      </c>
      <c r="B20" s="629" t="str">
        <f>VLOOKUP(A20,'Planilha Orçamentária'!A10:D241,4,FALSE)</f>
        <v>URBANISMO DO PARQUE LINEAR</v>
      </c>
      <c r="C20" s="631">
        <f>D20/$C$42</f>
        <v>0.16695808215361996</v>
      </c>
      <c r="D20" s="630">
        <f>VLOOKUP("SUB-TOTAL - "&amp;A20,'Planilha Orçamentária'!D25:H245,5,FALSE)</f>
        <v>1304694.1300000004</v>
      </c>
      <c r="E20" s="126"/>
    </row>
    <row r="21" spans="1:5" ht="15" customHeight="1" x14ac:dyDescent="0.2">
      <c r="A21" s="628"/>
      <c r="B21" s="629"/>
      <c r="C21" s="631"/>
      <c r="D21" s="630"/>
      <c r="E21" s="126"/>
    </row>
    <row r="22" spans="1:5" ht="15" customHeight="1" x14ac:dyDescent="0.2">
      <c r="A22" s="624" t="str">
        <f>'Planilha Orçamentária'!A99</f>
        <v>07.01</v>
      </c>
      <c r="B22" s="625" t="str">
        <f>VLOOKUP(A22,'Planilha Orçamentária'!A12:D243,4,FALSE)</f>
        <v>TERRAPLENAGEM</v>
      </c>
      <c r="C22" s="626">
        <f t="shared" ref="C22" si="0">D22/$C$42</f>
        <v>3.3101726398357255E-2</v>
      </c>
      <c r="D22" s="627">
        <f>VLOOKUP("SUB-TOTAL - "&amp;A22,'Planilha Orçamentária'!D27:H247,5,FALSE)</f>
        <v>258673.47999999998</v>
      </c>
      <c r="E22" s="126"/>
    </row>
    <row r="23" spans="1:5" ht="15" customHeight="1" x14ac:dyDescent="0.2">
      <c r="A23" s="624"/>
      <c r="B23" s="625"/>
      <c r="C23" s="626"/>
      <c r="D23" s="627"/>
      <c r="E23" s="126"/>
    </row>
    <row r="24" spans="1:5" ht="15" customHeight="1" x14ac:dyDescent="0.2">
      <c r="A24" s="624" t="str">
        <f>'Planilha Orçamentária'!A105</f>
        <v>07.02</v>
      </c>
      <c r="B24" s="625" t="str">
        <f>VLOOKUP(A24,'Planilha Orçamentária'!A14:D245,4,FALSE)</f>
        <v>PAVIMENTAÇÃO</v>
      </c>
      <c r="C24" s="626">
        <f t="shared" ref="C24" si="1">D24/$C$42</f>
        <v>1.2981089600398522E-2</v>
      </c>
      <c r="D24" s="627">
        <f>VLOOKUP("SUB-TOTAL - "&amp;A24,'Planilha Orçamentária'!D31:H249,5,FALSE)</f>
        <v>101440.74</v>
      </c>
      <c r="E24" s="126"/>
    </row>
    <row r="25" spans="1:5" ht="15" customHeight="1" x14ac:dyDescent="0.2">
      <c r="A25" s="624"/>
      <c r="B25" s="625"/>
      <c r="C25" s="626"/>
      <c r="D25" s="627"/>
      <c r="E25" s="126"/>
    </row>
    <row r="26" spans="1:5" ht="15" customHeight="1" x14ac:dyDescent="0.2">
      <c r="A26" s="624" t="str">
        <f>'Planilha Orçamentária'!A111</f>
        <v>07.03</v>
      </c>
      <c r="B26" s="625" t="str">
        <f>VLOOKUP(A26,'Planilha Orçamentária'!A16:D247,4,FALSE)</f>
        <v>MOBILIÁRIO</v>
      </c>
      <c r="C26" s="626">
        <f t="shared" ref="C26" si="2">D26/$C$42</f>
        <v>8.1502067160734611E-3</v>
      </c>
      <c r="D26" s="627">
        <f>VLOOKUP("SUB-TOTAL - "&amp;A26,'Planilha Orçamentária'!D33:H251,5,FALSE)</f>
        <v>63689.8</v>
      </c>
      <c r="E26" s="126"/>
    </row>
    <row r="27" spans="1:5" ht="15" customHeight="1" x14ac:dyDescent="0.2">
      <c r="A27" s="624"/>
      <c r="B27" s="625"/>
      <c r="C27" s="626"/>
      <c r="D27" s="627"/>
      <c r="E27" s="126"/>
    </row>
    <row r="28" spans="1:5" ht="15" customHeight="1" x14ac:dyDescent="0.2">
      <c r="A28" s="624" t="str">
        <f>'Planilha Orçamentária'!A119</f>
        <v>07.04</v>
      </c>
      <c r="B28" s="625" t="str">
        <f>VLOOKUP(A28,'Planilha Orçamentária'!A17:D249,4,FALSE)</f>
        <v>PAISAGISMO</v>
      </c>
      <c r="C28" s="626">
        <f t="shared" ref="C28" si="3">D28/$C$42</f>
        <v>1.4437007225584676E-2</v>
      </c>
      <c r="D28" s="627">
        <f>VLOOKUP("SUB-TOTAL - "&amp;A28,'Planilha Orçamentária'!D35:H253,5,FALSE)</f>
        <v>112818.01</v>
      </c>
      <c r="E28" s="126"/>
    </row>
    <row r="29" spans="1:5" ht="15" customHeight="1" x14ac:dyDescent="0.2">
      <c r="A29" s="624"/>
      <c r="B29" s="625"/>
      <c r="C29" s="626"/>
      <c r="D29" s="627"/>
      <c r="E29" s="126"/>
    </row>
    <row r="30" spans="1:5" ht="15" customHeight="1" x14ac:dyDescent="0.2">
      <c r="A30" s="624" t="str">
        <f>'Planilha Orçamentária'!A130</f>
        <v>07.05</v>
      </c>
      <c r="B30" s="625" t="str">
        <f>VLOOKUP(A30,'Planilha Orçamentária'!A19:D251,4,FALSE)</f>
        <v>PLAYGROUND</v>
      </c>
      <c r="C30" s="626">
        <f t="shared" ref="C30" si="4">D30/$C$42</f>
        <v>5.9979900086213813E-3</v>
      </c>
      <c r="D30" s="627">
        <f>VLOOKUP("SUB-TOTAL - "&amp;A30,'Planilha Orçamentária'!D37:H255,5,FALSE)</f>
        <v>46871.3</v>
      </c>
      <c r="E30" s="126"/>
    </row>
    <row r="31" spans="1:5" ht="15" customHeight="1" x14ac:dyDescent="0.2">
      <c r="A31" s="624"/>
      <c r="B31" s="625"/>
      <c r="C31" s="626"/>
      <c r="D31" s="627"/>
      <c r="E31" s="126"/>
    </row>
    <row r="32" spans="1:5" ht="15" customHeight="1" x14ac:dyDescent="0.2">
      <c r="A32" s="624" t="str">
        <f>'Planilha Orçamentária'!A143</f>
        <v>07.06</v>
      </c>
      <c r="B32" s="625" t="str">
        <f>VLOOKUP(A32,'Planilha Orçamentária'!A21:D253,4,FALSE)</f>
        <v>ACADEMIA FUNCIONAL</v>
      </c>
      <c r="C32" s="626">
        <f t="shared" ref="C32" si="5">D32/$C$42</f>
        <v>9.5616672489900363E-3</v>
      </c>
      <c r="D32" s="627">
        <f>VLOOKUP("SUB-TOTAL - "&amp;A32,'Planilha Orçamentária'!D40:H257,5,FALSE)</f>
        <v>74719.66</v>
      </c>
      <c r="E32" s="126"/>
    </row>
    <row r="33" spans="1:6" ht="15" customHeight="1" x14ac:dyDescent="0.2">
      <c r="A33" s="624"/>
      <c r="B33" s="625"/>
      <c r="C33" s="626"/>
      <c r="D33" s="627"/>
      <c r="E33" s="126"/>
    </row>
    <row r="34" spans="1:6" ht="15" customHeight="1" x14ac:dyDescent="0.2">
      <c r="A34" s="624" t="str">
        <f>'Planilha Orçamentária'!A149</f>
        <v>07.07</v>
      </c>
      <c r="B34" s="625" t="str">
        <f>VLOOKUP(A34,'Planilha Orçamentária'!A23:D255,4,FALSE)</f>
        <v>CAMPO SOCIETY</v>
      </c>
      <c r="C34" s="626">
        <f t="shared" ref="C34" si="6">D34/$C$42</f>
        <v>1.709416595161356E-2</v>
      </c>
      <c r="D34" s="627">
        <f>VLOOKUP("SUB-TOTAL - "&amp;A34,'Planilha Orçamentária'!D42:H259,5,FALSE)</f>
        <v>133582.38</v>
      </c>
      <c r="E34" s="126"/>
    </row>
    <row r="35" spans="1:6" ht="15" customHeight="1" x14ac:dyDescent="0.2">
      <c r="A35" s="624"/>
      <c r="B35" s="625"/>
      <c r="C35" s="626"/>
      <c r="D35" s="627"/>
      <c r="E35" s="126"/>
    </row>
    <row r="36" spans="1:6" ht="15" customHeight="1" x14ac:dyDescent="0.2">
      <c r="A36" s="624" t="str">
        <f>'Planilha Orçamentária'!A173</f>
        <v>07.08</v>
      </c>
      <c r="B36" s="625" t="str">
        <f>VLOOKUP(A36,'Planilha Orçamentária'!A25:D257,4,FALSE)</f>
        <v>INSTALAÇÕES ELÉTRICAS</v>
      </c>
      <c r="C36" s="626">
        <f t="shared" ref="C36" si="7">D36/$C$42</f>
        <v>6.5634229003981012E-2</v>
      </c>
      <c r="D36" s="627">
        <f>VLOOKUP("SUB-TOTAL - "&amp;A36,'Planilha Orçamentária'!D44:H261,5,FALSE)</f>
        <v>512898.75999999995</v>
      </c>
      <c r="E36" s="126"/>
    </row>
    <row r="37" spans="1:6" ht="15" customHeight="1" x14ac:dyDescent="0.2">
      <c r="A37" s="624"/>
      <c r="B37" s="625"/>
      <c r="C37" s="626"/>
      <c r="D37" s="627"/>
    </row>
    <row r="38" spans="1:6" ht="15" customHeight="1" x14ac:dyDescent="0.2">
      <c r="A38" s="628" t="str">
        <f>'Planilha Orçamentária'!A219</f>
        <v>08</v>
      </c>
      <c r="B38" s="629" t="str">
        <f>VLOOKUP(A38,'Planilha Orçamentária'!A17:D239,4,FALSE)</f>
        <v>ESGOTAMENTO SANITÁRIO</v>
      </c>
      <c r="C38" s="631">
        <f>D38/$C$42</f>
        <v>2.4531787197196373E-2</v>
      </c>
      <c r="D38" s="630">
        <f>VLOOKUP("SUB-TOTAL - "&amp;A38,'Planilha Orçamentária'!D25:H243,5,FALSE)</f>
        <v>191703.67999999999</v>
      </c>
      <c r="E38" s="126"/>
    </row>
    <row r="39" spans="1:6" ht="15" customHeight="1" x14ac:dyDescent="0.2">
      <c r="A39" s="628"/>
      <c r="B39" s="629"/>
      <c r="C39" s="631"/>
      <c r="D39" s="630"/>
      <c r="E39" s="126"/>
    </row>
    <row r="40" spans="1:6" ht="15" customHeight="1" x14ac:dyDescent="0.2">
      <c r="A40" s="628" t="str">
        <f>'Planilha Orçamentária'!A230</f>
        <v>09</v>
      </c>
      <c r="B40" s="629" t="str">
        <f>VLOOKUP(A40,'Planilha Orçamentária'!A19:D241,4,FALSE)</f>
        <v>ADMINISTRAÇÃO LOCAL</v>
      </c>
      <c r="C40" s="631">
        <f>D40/$C$42</f>
        <v>3.3020211278539977E-2</v>
      </c>
      <c r="D40" s="630">
        <f>VLOOKUP("SUB-TOTAL - "&amp;A40,'Planilha Orçamentária'!D27:H245,5,FALSE)</f>
        <v>258036.48000000001</v>
      </c>
      <c r="E40" s="126"/>
    </row>
    <row r="41" spans="1:6" ht="15" customHeight="1" x14ac:dyDescent="0.2">
      <c r="A41" s="628"/>
      <c r="B41" s="629"/>
      <c r="C41" s="631"/>
      <c r="D41" s="630"/>
      <c r="E41" s="126"/>
    </row>
    <row r="42" spans="1:6" ht="20.100000000000001" customHeight="1" x14ac:dyDescent="0.2">
      <c r="A42" s="635" t="s">
        <v>766</v>
      </c>
      <c r="B42" s="230" t="s">
        <v>7500</v>
      </c>
      <c r="C42" s="636">
        <f>+SUM(D8:D21,D38:D41)</f>
        <v>7814501.1800000016</v>
      </c>
      <c r="D42" s="636"/>
      <c r="E42" s="126"/>
    </row>
    <row r="43" spans="1:6" ht="20.100000000000001" customHeight="1" x14ac:dyDescent="0.2">
      <c r="A43" s="635"/>
      <c r="B43" s="230" t="s">
        <v>7501</v>
      </c>
      <c r="C43" s="634">
        <f>SUM('Memorial de Cálculo'!K371:K371)/1000</f>
        <v>1.4686349999999999</v>
      </c>
      <c r="D43" s="634"/>
      <c r="E43" s="126"/>
      <c r="F43" s="15" t="s">
        <v>16916</v>
      </c>
    </row>
    <row r="44" spans="1:6" ht="20.100000000000001" customHeight="1" x14ac:dyDescent="0.2">
      <c r="A44" s="635"/>
      <c r="B44" s="230" t="s">
        <v>7502</v>
      </c>
      <c r="C44" s="634">
        <f>SUM('Memorial de Cálculo'!N370:N381)+F44</f>
        <v>29065.78</v>
      </c>
      <c r="D44" s="634"/>
      <c r="F44" s="31">
        <v>10749.47</v>
      </c>
    </row>
    <row r="45" spans="1:6" ht="20.100000000000001" customHeight="1" x14ac:dyDescent="0.2">
      <c r="A45" s="635"/>
      <c r="B45" s="230" t="s">
        <v>7503</v>
      </c>
      <c r="C45" s="634">
        <f>+TRUNC(C42/C43)</f>
        <v>5320928</v>
      </c>
      <c r="D45" s="634"/>
    </row>
    <row r="46" spans="1:6" ht="20.100000000000001" customHeight="1" x14ac:dyDescent="0.2">
      <c r="A46" s="635"/>
      <c r="B46" s="230" t="s">
        <v>7504</v>
      </c>
      <c r="C46" s="634">
        <f>+C42/C44</f>
        <v>268.85571899326294</v>
      </c>
      <c r="D46" s="634"/>
    </row>
    <row r="48" spans="1:6" ht="15" customHeight="1" x14ac:dyDescent="0.2">
      <c r="D48" s="247">
        <f>'Planilha Orçamentária'!H234</f>
        <v>7814501.1800000006</v>
      </c>
    </row>
    <row r="49" spans="4:4" ht="15" customHeight="1" x14ac:dyDescent="0.2">
      <c r="D49" s="247" t="b">
        <f>D48=C42</f>
        <v>1</v>
      </c>
    </row>
    <row r="54" spans="4:4" ht="15" customHeight="1" x14ac:dyDescent="0.2">
      <c r="D54" s="1" t="s">
        <v>9292</v>
      </c>
    </row>
    <row r="94" spans="4:4" ht="15" customHeight="1" x14ac:dyDescent="0.2">
      <c r="D94" s="1" t="str">
        <f>"SUB-TOTAL - "&amp;LEFT(A75,2)</f>
        <v xml:space="preserve">SUB-TOTAL - </v>
      </c>
    </row>
    <row r="105" spans="4:4" ht="15" customHeight="1" x14ac:dyDescent="0.2">
      <c r="D105" s="1" t="str">
        <f>"SUB-TOTAL - "&amp;LEFT(A103,2)</f>
        <v xml:space="preserve">SUB-TOTAL - </v>
      </c>
    </row>
    <row r="128" spans="4:4" ht="15" customHeight="1" x14ac:dyDescent="0.2">
      <c r="D128" s="1" t="str">
        <f>"SUB-TOTAL - "&amp;LEFT(A120,2)</f>
        <v xml:space="preserve">SUB-TOTAL - </v>
      </c>
    </row>
    <row r="141" spans="4:4" ht="15" customHeight="1" x14ac:dyDescent="0.2">
      <c r="D141" s="1" t="str">
        <f>"SUB-TOTAL - "&amp;LEFT(A140,2)</f>
        <v xml:space="preserve">SUB-TOTAL - </v>
      </c>
    </row>
    <row r="160" spans="4:4" ht="15" customHeight="1" x14ac:dyDescent="0.2">
      <c r="D160" s="1" t="str">
        <f>"SUB-TOTAL - "&amp;LEFT(A159,2)</f>
        <v xml:space="preserve">SUB-TOTAL - </v>
      </c>
    </row>
    <row r="287" spans="4:4" ht="15" customHeight="1" x14ac:dyDescent="0.2">
      <c r="D287" s="1" t="str">
        <f>"SUB-TOTAL - "&amp;LEFT(A286,2)</f>
        <v xml:space="preserve">SUB-TOTAL - </v>
      </c>
    </row>
    <row r="374" spans="4:4" ht="15" customHeight="1" x14ac:dyDescent="0.2">
      <c r="D374" s="1" t="str">
        <f>"SUB-TOTAL - "&amp;LEFT(A373,2)</f>
        <v xml:space="preserve">SUB-TOTAL - </v>
      </c>
    </row>
    <row r="481" spans="4:4" ht="15" customHeight="1" x14ac:dyDescent="0.2">
      <c r="D481" s="1" t="str">
        <f>"SUB-TOTAL - "&amp;LEFT(A480,2)</f>
        <v xml:space="preserve">SUB-TOTAL - </v>
      </c>
    </row>
  </sheetData>
  <mergeCells count="78">
    <mergeCell ref="A38:A39"/>
    <mergeCell ref="B38:B39"/>
    <mergeCell ref="C38:C39"/>
    <mergeCell ref="D38:D39"/>
    <mergeCell ref="A36:A37"/>
    <mergeCell ref="B36:B37"/>
    <mergeCell ref="C36:C37"/>
    <mergeCell ref="D36:D37"/>
    <mergeCell ref="A32:A33"/>
    <mergeCell ref="B32:B33"/>
    <mergeCell ref="C32:C33"/>
    <mergeCell ref="D32:D33"/>
    <mergeCell ref="A34:A35"/>
    <mergeCell ref="B34:B35"/>
    <mergeCell ref="C34:C35"/>
    <mergeCell ref="D34:D35"/>
    <mergeCell ref="A28:A29"/>
    <mergeCell ref="B28:B29"/>
    <mergeCell ref="C28:C29"/>
    <mergeCell ref="D28:D29"/>
    <mergeCell ref="A30:A31"/>
    <mergeCell ref="B30:B31"/>
    <mergeCell ref="C30:C31"/>
    <mergeCell ref="D30:D31"/>
    <mergeCell ref="B24:B25"/>
    <mergeCell ref="C24:C25"/>
    <mergeCell ref="D24:D25"/>
    <mergeCell ref="A26:A27"/>
    <mergeCell ref="B26:B27"/>
    <mergeCell ref="C26:C27"/>
    <mergeCell ref="D26:D27"/>
    <mergeCell ref="D20:D21"/>
    <mergeCell ref="C45:D45"/>
    <mergeCell ref="C46:D46"/>
    <mergeCell ref="A18:A19"/>
    <mergeCell ref="B18:B19"/>
    <mergeCell ref="C18:C19"/>
    <mergeCell ref="D18:D19"/>
    <mergeCell ref="A40:A41"/>
    <mergeCell ref="B40:B41"/>
    <mergeCell ref="C40:C41"/>
    <mergeCell ref="D40:D41"/>
    <mergeCell ref="A42:A46"/>
    <mergeCell ref="C42:D42"/>
    <mergeCell ref="C43:D43"/>
    <mergeCell ref="C44:D44"/>
    <mergeCell ref="A24:A25"/>
    <mergeCell ref="A6:A7"/>
    <mergeCell ref="B6:B7"/>
    <mergeCell ref="D6:D7"/>
    <mergeCell ref="C6:C7"/>
    <mergeCell ref="C8:C9"/>
    <mergeCell ref="D8:D9"/>
    <mergeCell ref="D10:D11"/>
    <mergeCell ref="A8:A9"/>
    <mergeCell ref="B8:B9"/>
    <mergeCell ref="B12:B13"/>
    <mergeCell ref="A10:A11"/>
    <mergeCell ref="B10:B11"/>
    <mergeCell ref="D12:D13"/>
    <mergeCell ref="C10:C11"/>
    <mergeCell ref="C12:C13"/>
    <mergeCell ref="A22:A23"/>
    <mergeCell ref="B22:B23"/>
    <mergeCell ref="C22:C23"/>
    <mergeCell ref="D22:D23"/>
    <mergeCell ref="A12:A13"/>
    <mergeCell ref="A20:A21"/>
    <mergeCell ref="B20:B21"/>
    <mergeCell ref="D14:D15"/>
    <mergeCell ref="A16:A17"/>
    <mergeCell ref="B16:B17"/>
    <mergeCell ref="C16:C17"/>
    <mergeCell ref="D16:D17"/>
    <mergeCell ref="A14:A15"/>
    <mergeCell ref="B14:B15"/>
    <mergeCell ref="C14:C15"/>
    <mergeCell ref="C20:C21"/>
  </mergeCells>
  <printOptions horizontalCentered="1" gridLines="1"/>
  <pageMargins left="0.59055118110236227" right="0.59055118110236227" top="0.78740157480314965" bottom="0.39370078740157483" header="0" footer="0"/>
  <pageSetup paperSize="9" scale="70" orientation="landscape" r:id="rId1"/>
  <headerFooter alignWithMargins="0"/>
  <ignoredErrors>
    <ignoredError sqref="C9 C11" evalErro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tabColor rgb="FFFFC000"/>
  </sheetPr>
  <dimension ref="A1:O17"/>
  <sheetViews>
    <sheetView zoomScaleNormal="100" workbookViewId="0">
      <selection activeCell="B1" sqref="B1:B2"/>
    </sheetView>
  </sheetViews>
  <sheetFormatPr defaultColWidth="10.7109375" defaultRowHeight="24.95" customHeight="1" x14ac:dyDescent="0.2"/>
  <cols>
    <col min="1" max="1" width="25.7109375" style="188" customWidth="1"/>
    <col min="2" max="2" width="20.7109375" style="188" customWidth="1"/>
    <col min="3" max="4" width="33.7109375" style="188" customWidth="1"/>
    <col min="5" max="6" width="7.7109375" style="188" customWidth="1"/>
    <col min="7" max="7" width="8.7109375" style="188" customWidth="1"/>
    <col min="8" max="256" width="10.7109375" style="187"/>
    <col min="257" max="257" width="25.7109375" style="187" customWidth="1"/>
    <col min="258" max="258" width="20.7109375" style="187" customWidth="1"/>
    <col min="259" max="260" width="33.7109375" style="187" customWidth="1"/>
    <col min="261" max="262" width="7.7109375" style="187" customWidth="1"/>
    <col min="263" max="263" width="8.7109375" style="187" customWidth="1"/>
    <col min="264" max="512" width="10.7109375" style="187"/>
    <col min="513" max="513" width="25.7109375" style="187" customWidth="1"/>
    <col min="514" max="514" width="20.7109375" style="187" customWidth="1"/>
    <col min="515" max="516" width="33.7109375" style="187" customWidth="1"/>
    <col min="517" max="518" width="7.7109375" style="187" customWidth="1"/>
    <col min="519" max="519" width="8.7109375" style="187" customWidth="1"/>
    <col min="520" max="768" width="10.7109375" style="187"/>
    <col min="769" max="769" width="25.7109375" style="187" customWidth="1"/>
    <col min="770" max="770" width="20.7109375" style="187" customWidth="1"/>
    <col min="771" max="772" width="33.7109375" style="187" customWidth="1"/>
    <col min="773" max="774" width="7.7109375" style="187" customWidth="1"/>
    <col min="775" max="775" width="8.7109375" style="187" customWidth="1"/>
    <col min="776" max="1024" width="10.7109375" style="187"/>
    <col min="1025" max="1025" width="25.7109375" style="187" customWidth="1"/>
    <col min="1026" max="1026" width="20.7109375" style="187" customWidth="1"/>
    <col min="1027" max="1028" width="33.7109375" style="187" customWidth="1"/>
    <col min="1029" max="1030" width="7.7109375" style="187" customWidth="1"/>
    <col min="1031" max="1031" width="8.7109375" style="187" customWidth="1"/>
    <col min="1032" max="1280" width="10.7109375" style="187"/>
    <col min="1281" max="1281" width="25.7109375" style="187" customWidth="1"/>
    <col min="1282" max="1282" width="20.7109375" style="187" customWidth="1"/>
    <col min="1283" max="1284" width="33.7109375" style="187" customWidth="1"/>
    <col min="1285" max="1286" width="7.7109375" style="187" customWidth="1"/>
    <col min="1287" max="1287" width="8.7109375" style="187" customWidth="1"/>
    <col min="1288" max="1536" width="10.7109375" style="187"/>
    <col min="1537" max="1537" width="25.7109375" style="187" customWidth="1"/>
    <col min="1538" max="1538" width="20.7109375" style="187" customWidth="1"/>
    <col min="1539" max="1540" width="33.7109375" style="187" customWidth="1"/>
    <col min="1541" max="1542" width="7.7109375" style="187" customWidth="1"/>
    <col min="1543" max="1543" width="8.7109375" style="187" customWidth="1"/>
    <col min="1544" max="1792" width="10.7109375" style="187"/>
    <col min="1793" max="1793" width="25.7109375" style="187" customWidth="1"/>
    <col min="1794" max="1794" width="20.7109375" style="187" customWidth="1"/>
    <col min="1795" max="1796" width="33.7109375" style="187" customWidth="1"/>
    <col min="1797" max="1798" width="7.7109375" style="187" customWidth="1"/>
    <col min="1799" max="1799" width="8.7109375" style="187" customWidth="1"/>
    <col min="1800" max="2048" width="10.7109375" style="187"/>
    <col min="2049" max="2049" width="25.7109375" style="187" customWidth="1"/>
    <col min="2050" max="2050" width="20.7109375" style="187" customWidth="1"/>
    <col min="2051" max="2052" width="33.7109375" style="187" customWidth="1"/>
    <col min="2053" max="2054" width="7.7109375" style="187" customWidth="1"/>
    <col min="2055" max="2055" width="8.7109375" style="187" customWidth="1"/>
    <col min="2056" max="2304" width="10.7109375" style="187"/>
    <col min="2305" max="2305" width="25.7109375" style="187" customWidth="1"/>
    <col min="2306" max="2306" width="20.7109375" style="187" customWidth="1"/>
    <col min="2307" max="2308" width="33.7109375" style="187" customWidth="1"/>
    <col min="2309" max="2310" width="7.7109375" style="187" customWidth="1"/>
    <col min="2311" max="2311" width="8.7109375" style="187" customWidth="1"/>
    <col min="2312" max="2560" width="10.7109375" style="187"/>
    <col min="2561" max="2561" width="25.7109375" style="187" customWidth="1"/>
    <col min="2562" max="2562" width="20.7109375" style="187" customWidth="1"/>
    <col min="2563" max="2564" width="33.7109375" style="187" customWidth="1"/>
    <col min="2565" max="2566" width="7.7109375" style="187" customWidth="1"/>
    <col min="2567" max="2567" width="8.7109375" style="187" customWidth="1"/>
    <col min="2568" max="2816" width="10.7109375" style="187"/>
    <col min="2817" max="2817" width="25.7109375" style="187" customWidth="1"/>
    <col min="2818" max="2818" width="20.7109375" style="187" customWidth="1"/>
    <col min="2819" max="2820" width="33.7109375" style="187" customWidth="1"/>
    <col min="2821" max="2822" width="7.7109375" style="187" customWidth="1"/>
    <col min="2823" max="2823" width="8.7109375" style="187" customWidth="1"/>
    <col min="2824" max="3072" width="10.7109375" style="187"/>
    <col min="3073" max="3073" width="25.7109375" style="187" customWidth="1"/>
    <col min="3074" max="3074" width="20.7109375" style="187" customWidth="1"/>
    <col min="3075" max="3076" width="33.7109375" style="187" customWidth="1"/>
    <col min="3077" max="3078" width="7.7109375" style="187" customWidth="1"/>
    <col min="3079" max="3079" width="8.7109375" style="187" customWidth="1"/>
    <col min="3080" max="3328" width="10.7109375" style="187"/>
    <col min="3329" max="3329" width="25.7109375" style="187" customWidth="1"/>
    <col min="3330" max="3330" width="20.7109375" style="187" customWidth="1"/>
    <col min="3331" max="3332" width="33.7109375" style="187" customWidth="1"/>
    <col min="3333" max="3334" width="7.7109375" style="187" customWidth="1"/>
    <col min="3335" max="3335" width="8.7109375" style="187" customWidth="1"/>
    <col min="3336" max="3584" width="10.7109375" style="187"/>
    <col min="3585" max="3585" width="25.7109375" style="187" customWidth="1"/>
    <col min="3586" max="3586" width="20.7109375" style="187" customWidth="1"/>
    <col min="3587" max="3588" width="33.7109375" style="187" customWidth="1"/>
    <col min="3589" max="3590" width="7.7109375" style="187" customWidth="1"/>
    <col min="3591" max="3591" width="8.7109375" style="187" customWidth="1"/>
    <col min="3592" max="3840" width="10.7109375" style="187"/>
    <col min="3841" max="3841" width="25.7109375" style="187" customWidth="1"/>
    <col min="3842" max="3842" width="20.7109375" style="187" customWidth="1"/>
    <col min="3843" max="3844" width="33.7109375" style="187" customWidth="1"/>
    <col min="3845" max="3846" width="7.7109375" style="187" customWidth="1"/>
    <col min="3847" max="3847" width="8.7109375" style="187" customWidth="1"/>
    <col min="3848" max="4096" width="10.7109375" style="187"/>
    <col min="4097" max="4097" width="25.7109375" style="187" customWidth="1"/>
    <col min="4098" max="4098" width="20.7109375" style="187" customWidth="1"/>
    <col min="4099" max="4100" width="33.7109375" style="187" customWidth="1"/>
    <col min="4101" max="4102" width="7.7109375" style="187" customWidth="1"/>
    <col min="4103" max="4103" width="8.7109375" style="187" customWidth="1"/>
    <col min="4104" max="4352" width="10.7109375" style="187"/>
    <col min="4353" max="4353" width="25.7109375" style="187" customWidth="1"/>
    <col min="4354" max="4354" width="20.7109375" style="187" customWidth="1"/>
    <col min="4355" max="4356" width="33.7109375" style="187" customWidth="1"/>
    <col min="4357" max="4358" width="7.7109375" style="187" customWidth="1"/>
    <col min="4359" max="4359" width="8.7109375" style="187" customWidth="1"/>
    <col min="4360" max="4608" width="10.7109375" style="187"/>
    <col min="4609" max="4609" width="25.7109375" style="187" customWidth="1"/>
    <col min="4610" max="4610" width="20.7109375" style="187" customWidth="1"/>
    <col min="4611" max="4612" width="33.7109375" style="187" customWidth="1"/>
    <col min="4613" max="4614" width="7.7109375" style="187" customWidth="1"/>
    <col min="4615" max="4615" width="8.7109375" style="187" customWidth="1"/>
    <col min="4616" max="4864" width="10.7109375" style="187"/>
    <col min="4865" max="4865" width="25.7109375" style="187" customWidth="1"/>
    <col min="4866" max="4866" width="20.7109375" style="187" customWidth="1"/>
    <col min="4867" max="4868" width="33.7109375" style="187" customWidth="1"/>
    <col min="4869" max="4870" width="7.7109375" style="187" customWidth="1"/>
    <col min="4871" max="4871" width="8.7109375" style="187" customWidth="1"/>
    <col min="4872" max="5120" width="10.7109375" style="187"/>
    <col min="5121" max="5121" width="25.7109375" style="187" customWidth="1"/>
    <col min="5122" max="5122" width="20.7109375" style="187" customWidth="1"/>
    <col min="5123" max="5124" width="33.7109375" style="187" customWidth="1"/>
    <col min="5125" max="5126" width="7.7109375" style="187" customWidth="1"/>
    <col min="5127" max="5127" width="8.7109375" style="187" customWidth="1"/>
    <col min="5128" max="5376" width="10.7109375" style="187"/>
    <col min="5377" max="5377" width="25.7109375" style="187" customWidth="1"/>
    <col min="5378" max="5378" width="20.7109375" style="187" customWidth="1"/>
    <col min="5379" max="5380" width="33.7109375" style="187" customWidth="1"/>
    <col min="5381" max="5382" width="7.7109375" style="187" customWidth="1"/>
    <col min="5383" max="5383" width="8.7109375" style="187" customWidth="1"/>
    <col min="5384" max="5632" width="10.7109375" style="187"/>
    <col min="5633" max="5633" width="25.7109375" style="187" customWidth="1"/>
    <col min="5634" max="5634" width="20.7109375" style="187" customWidth="1"/>
    <col min="5635" max="5636" width="33.7109375" style="187" customWidth="1"/>
    <col min="5637" max="5638" width="7.7109375" style="187" customWidth="1"/>
    <col min="5639" max="5639" width="8.7109375" style="187" customWidth="1"/>
    <col min="5640" max="5888" width="10.7109375" style="187"/>
    <col min="5889" max="5889" width="25.7109375" style="187" customWidth="1"/>
    <col min="5890" max="5890" width="20.7109375" style="187" customWidth="1"/>
    <col min="5891" max="5892" width="33.7109375" style="187" customWidth="1"/>
    <col min="5893" max="5894" width="7.7109375" style="187" customWidth="1"/>
    <col min="5895" max="5895" width="8.7109375" style="187" customWidth="1"/>
    <col min="5896" max="6144" width="10.7109375" style="187"/>
    <col min="6145" max="6145" width="25.7109375" style="187" customWidth="1"/>
    <col min="6146" max="6146" width="20.7109375" style="187" customWidth="1"/>
    <col min="6147" max="6148" width="33.7109375" style="187" customWidth="1"/>
    <col min="6149" max="6150" width="7.7109375" style="187" customWidth="1"/>
    <col min="6151" max="6151" width="8.7109375" style="187" customWidth="1"/>
    <col min="6152" max="6400" width="10.7109375" style="187"/>
    <col min="6401" max="6401" width="25.7109375" style="187" customWidth="1"/>
    <col min="6402" max="6402" width="20.7109375" style="187" customWidth="1"/>
    <col min="6403" max="6404" width="33.7109375" style="187" customWidth="1"/>
    <col min="6405" max="6406" width="7.7109375" style="187" customWidth="1"/>
    <col min="6407" max="6407" width="8.7109375" style="187" customWidth="1"/>
    <col min="6408" max="6656" width="10.7109375" style="187"/>
    <col min="6657" max="6657" width="25.7109375" style="187" customWidth="1"/>
    <col min="6658" max="6658" width="20.7109375" style="187" customWidth="1"/>
    <col min="6659" max="6660" width="33.7109375" style="187" customWidth="1"/>
    <col min="6661" max="6662" width="7.7109375" style="187" customWidth="1"/>
    <col min="6663" max="6663" width="8.7109375" style="187" customWidth="1"/>
    <col min="6664" max="6912" width="10.7109375" style="187"/>
    <col min="6913" max="6913" width="25.7109375" style="187" customWidth="1"/>
    <col min="6914" max="6914" width="20.7109375" style="187" customWidth="1"/>
    <col min="6915" max="6916" width="33.7109375" style="187" customWidth="1"/>
    <col min="6917" max="6918" width="7.7109375" style="187" customWidth="1"/>
    <col min="6919" max="6919" width="8.7109375" style="187" customWidth="1"/>
    <col min="6920" max="7168" width="10.7109375" style="187"/>
    <col min="7169" max="7169" width="25.7109375" style="187" customWidth="1"/>
    <col min="7170" max="7170" width="20.7109375" style="187" customWidth="1"/>
    <col min="7171" max="7172" width="33.7109375" style="187" customWidth="1"/>
    <col min="7173" max="7174" width="7.7109375" style="187" customWidth="1"/>
    <col min="7175" max="7175" width="8.7109375" style="187" customWidth="1"/>
    <col min="7176" max="7424" width="10.7109375" style="187"/>
    <col min="7425" max="7425" width="25.7109375" style="187" customWidth="1"/>
    <col min="7426" max="7426" width="20.7109375" style="187" customWidth="1"/>
    <col min="7427" max="7428" width="33.7109375" style="187" customWidth="1"/>
    <col min="7429" max="7430" width="7.7109375" style="187" customWidth="1"/>
    <col min="7431" max="7431" width="8.7109375" style="187" customWidth="1"/>
    <col min="7432" max="7680" width="10.7109375" style="187"/>
    <col min="7681" max="7681" width="25.7109375" style="187" customWidth="1"/>
    <col min="7682" max="7682" width="20.7109375" style="187" customWidth="1"/>
    <col min="7683" max="7684" width="33.7109375" style="187" customWidth="1"/>
    <col min="7685" max="7686" width="7.7109375" style="187" customWidth="1"/>
    <col min="7687" max="7687" width="8.7109375" style="187" customWidth="1"/>
    <col min="7688" max="7936" width="10.7109375" style="187"/>
    <col min="7937" max="7937" width="25.7109375" style="187" customWidth="1"/>
    <col min="7938" max="7938" width="20.7109375" style="187" customWidth="1"/>
    <col min="7939" max="7940" width="33.7109375" style="187" customWidth="1"/>
    <col min="7941" max="7942" width="7.7109375" style="187" customWidth="1"/>
    <col min="7943" max="7943" width="8.7109375" style="187" customWidth="1"/>
    <col min="7944" max="8192" width="10.7109375" style="187"/>
    <col min="8193" max="8193" width="25.7109375" style="187" customWidth="1"/>
    <col min="8194" max="8194" width="20.7109375" style="187" customWidth="1"/>
    <col min="8195" max="8196" width="33.7109375" style="187" customWidth="1"/>
    <col min="8197" max="8198" width="7.7109375" style="187" customWidth="1"/>
    <col min="8199" max="8199" width="8.7109375" style="187" customWidth="1"/>
    <col min="8200" max="8448" width="10.7109375" style="187"/>
    <col min="8449" max="8449" width="25.7109375" style="187" customWidth="1"/>
    <col min="8450" max="8450" width="20.7109375" style="187" customWidth="1"/>
    <col min="8451" max="8452" width="33.7109375" style="187" customWidth="1"/>
    <col min="8453" max="8454" width="7.7109375" style="187" customWidth="1"/>
    <col min="8455" max="8455" width="8.7109375" style="187" customWidth="1"/>
    <col min="8456" max="8704" width="10.7109375" style="187"/>
    <col min="8705" max="8705" width="25.7109375" style="187" customWidth="1"/>
    <col min="8706" max="8706" width="20.7109375" style="187" customWidth="1"/>
    <col min="8707" max="8708" width="33.7109375" style="187" customWidth="1"/>
    <col min="8709" max="8710" width="7.7109375" style="187" customWidth="1"/>
    <col min="8711" max="8711" width="8.7109375" style="187" customWidth="1"/>
    <col min="8712" max="8960" width="10.7109375" style="187"/>
    <col min="8961" max="8961" width="25.7109375" style="187" customWidth="1"/>
    <col min="8962" max="8962" width="20.7109375" style="187" customWidth="1"/>
    <col min="8963" max="8964" width="33.7109375" style="187" customWidth="1"/>
    <col min="8965" max="8966" width="7.7109375" style="187" customWidth="1"/>
    <col min="8967" max="8967" width="8.7109375" style="187" customWidth="1"/>
    <col min="8968" max="9216" width="10.7109375" style="187"/>
    <col min="9217" max="9217" width="25.7109375" style="187" customWidth="1"/>
    <col min="9218" max="9218" width="20.7109375" style="187" customWidth="1"/>
    <col min="9219" max="9220" width="33.7109375" style="187" customWidth="1"/>
    <col min="9221" max="9222" width="7.7109375" style="187" customWidth="1"/>
    <col min="9223" max="9223" width="8.7109375" style="187" customWidth="1"/>
    <col min="9224" max="9472" width="10.7109375" style="187"/>
    <col min="9473" max="9473" width="25.7109375" style="187" customWidth="1"/>
    <col min="9474" max="9474" width="20.7109375" style="187" customWidth="1"/>
    <col min="9475" max="9476" width="33.7109375" style="187" customWidth="1"/>
    <col min="9477" max="9478" width="7.7109375" style="187" customWidth="1"/>
    <col min="9479" max="9479" width="8.7109375" style="187" customWidth="1"/>
    <col min="9480" max="9728" width="10.7109375" style="187"/>
    <col min="9729" max="9729" width="25.7109375" style="187" customWidth="1"/>
    <col min="9730" max="9730" width="20.7109375" style="187" customWidth="1"/>
    <col min="9731" max="9732" width="33.7109375" style="187" customWidth="1"/>
    <col min="9733" max="9734" width="7.7109375" style="187" customWidth="1"/>
    <col min="9735" max="9735" width="8.7109375" style="187" customWidth="1"/>
    <col min="9736" max="9984" width="10.7109375" style="187"/>
    <col min="9985" max="9985" width="25.7109375" style="187" customWidth="1"/>
    <col min="9986" max="9986" width="20.7109375" style="187" customWidth="1"/>
    <col min="9987" max="9988" width="33.7109375" style="187" customWidth="1"/>
    <col min="9989" max="9990" width="7.7109375" style="187" customWidth="1"/>
    <col min="9991" max="9991" width="8.7109375" style="187" customWidth="1"/>
    <col min="9992" max="10240" width="10.7109375" style="187"/>
    <col min="10241" max="10241" width="25.7109375" style="187" customWidth="1"/>
    <col min="10242" max="10242" width="20.7109375" style="187" customWidth="1"/>
    <col min="10243" max="10244" width="33.7109375" style="187" customWidth="1"/>
    <col min="10245" max="10246" width="7.7109375" style="187" customWidth="1"/>
    <col min="10247" max="10247" width="8.7109375" style="187" customWidth="1"/>
    <col min="10248" max="10496" width="10.7109375" style="187"/>
    <col min="10497" max="10497" width="25.7109375" style="187" customWidth="1"/>
    <col min="10498" max="10498" width="20.7109375" style="187" customWidth="1"/>
    <col min="10499" max="10500" width="33.7109375" style="187" customWidth="1"/>
    <col min="10501" max="10502" width="7.7109375" style="187" customWidth="1"/>
    <col min="10503" max="10503" width="8.7109375" style="187" customWidth="1"/>
    <col min="10504" max="10752" width="10.7109375" style="187"/>
    <col min="10753" max="10753" width="25.7109375" style="187" customWidth="1"/>
    <col min="10754" max="10754" width="20.7109375" style="187" customWidth="1"/>
    <col min="10755" max="10756" width="33.7109375" style="187" customWidth="1"/>
    <col min="10757" max="10758" width="7.7109375" style="187" customWidth="1"/>
    <col min="10759" max="10759" width="8.7109375" style="187" customWidth="1"/>
    <col min="10760" max="11008" width="10.7109375" style="187"/>
    <col min="11009" max="11009" width="25.7109375" style="187" customWidth="1"/>
    <col min="11010" max="11010" width="20.7109375" style="187" customWidth="1"/>
    <col min="11011" max="11012" width="33.7109375" style="187" customWidth="1"/>
    <col min="11013" max="11014" width="7.7109375" style="187" customWidth="1"/>
    <col min="11015" max="11015" width="8.7109375" style="187" customWidth="1"/>
    <col min="11016" max="11264" width="10.7109375" style="187"/>
    <col min="11265" max="11265" width="25.7109375" style="187" customWidth="1"/>
    <col min="11266" max="11266" width="20.7109375" style="187" customWidth="1"/>
    <col min="11267" max="11268" width="33.7109375" style="187" customWidth="1"/>
    <col min="11269" max="11270" width="7.7109375" style="187" customWidth="1"/>
    <col min="11271" max="11271" width="8.7109375" style="187" customWidth="1"/>
    <col min="11272" max="11520" width="10.7109375" style="187"/>
    <col min="11521" max="11521" width="25.7109375" style="187" customWidth="1"/>
    <col min="11522" max="11522" width="20.7109375" style="187" customWidth="1"/>
    <col min="11523" max="11524" width="33.7109375" style="187" customWidth="1"/>
    <col min="11525" max="11526" width="7.7109375" style="187" customWidth="1"/>
    <col min="11527" max="11527" width="8.7109375" style="187" customWidth="1"/>
    <col min="11528" max="11776" width="10.7109375" style="187"/>
    <col min="11777" max="11777" width="25.7109375" style="187" customWidth="1"/>
    <col min="11778" max="11778" width="20.7109375" style="187" customWidth="1"/>
    <col min="11779" max="11780" width="33.7109375" style="187" customWidth="1"/>
    <col min="11781" max="11782" width="7.7109375" style="187" customWidth="1"/>
    <col min="11783" max="11783" width="8.7109375" style="187" customWidth="1"/>
    <col min="11784" max="12032" width="10.7109375" style="187"/>
    <col min="12033" max="12033" width="25.7109375" style="187" customWidth="1"/>
    <col min="12034" max="12034" width="20.7109375" style="187" customWidth="1"/>
    <col min="12035" max="12036" width="33.7109375" style="187" customWidth="1"/>
    <col min="12037" max="12038" width="7.7109375" style="187" customWidth="1"/>
    <col min="12039" max="12039" width="8.7109375" style="187" customWidth="1"/>
    <col min="12040" max="12288" width="10.7109375" style="187"/>
    <col min="12289" max="12289" width="25.7109375" style="187" customWidth="1"/>
    <col min="12290" max="12290" width="20.7109375" style="187" customWidth="1"/>
    <col min="12291" max="12292" width="33.7109375" style="187" customWidth="1"/>
    <col min="12293" max="12294" width="7.7109375" style="187" customWidth="1"/>
    <col min="12295" max="12295" width="8.7109375" style="187" customWidth="1"/>
    <col min="12296" max="12544" width="10.7109375" style="187"/>
    <col min="12545" max="12545" width="25.7109375" style="187" customWidth="1"/>
    <col min="12546" max="12546" width="20.7109375" style="187" customWidth="1"/>
    <col min="12547" max="12548" width="33.7109375" style="187" customWidth="1"/>
    <col min="12549" max="12550" width="7.7109375" style="187" customWidth="1"/>
    <col min="12551" max="12551" width="8.7109375" style="187" customWidth="1"/>
    <col min="12552" max="12800" width="10.7109375" style="187"/>
    <col min="12801" max="12801" width="25.7109375" style="187" customWidth="1"/>
    <col min="12802" max="12802" width="20.7109375" style="187" customWidth="1"/>
    <col min="12803" max="12804" width="33.7109375" style="187" customWidth="1"/>
    <col min="12805" max="12806" width="7.7109375" style="187" customWidth="1"/>
    <col min="12807" max="12807" width="8.7109375" style="187" customWidth="1"/>
    <col min="12808" max="13056" width="10.7109375" style="187"/>
    <col min="13057" max="13057" width="25.7109375" style="187" customWidth="1"/>
    <col min="13058" max="13058" width="20.7109375" style="187" customWidth="1"/>
    <col min="13059" max="13060" width="33.7109375" style="187" customWidth="1"/>
    <col min="13061" max="13062" width="7.7109375" style="187" customWidth="1"/>
    <col min="13063" max="13063" width="8.7109375" style="187" customWidth="1"/>
    <col min="13064" max="13312" width="10.7109375" style="187"/>
    <col min="13313" max="13313" width="25.7109375" style="187" customWidth="1"/>
    <col min="13314" max="13314" width="20.7109375" style="187" customWidth="1"/>
    <col min="13315" max="13316" width="33.7109375" style="187" customWidth="1"/>
    <col min="13317" max="13318" width="7.7109375" style="187" customWidth="1"/>
    <col min="13319" max="13319" width="8.7109375" style="187" customWidth="1"/>
    <col min="13320" max="13568" width="10.7109375" style="187"/>
    <col min="13569" max="13569" width="25.7109375" style="187" customWidth="1"/>
    <col min="13570" max="13570" width="20.7109375" style="187" customWidth="1"/>
    <col min="13571" max="13572" width="33.7109375" style="187" customWidth="1"/>
    <col min="13573" max="13574" width="7.7109375" style="187" customWidth="1"/>
    <col min="13575" max="13575" width="8.7109375" style="187" customWidth="1"/>
    <col min="13576" max="13824" width="10.7109375" style="187"/>
    <col min="13825" max="13825" width="25.7109375" style="187" customWidth="1"/>
    <col min="13826" max="13826" width="20.7109375" style="187" customWidth="1"/>
    <col min="13827" max="13828" width="33.7109375" style="187" customWidth="1"/>
    <col min="13829" max="13830" width="7.7109375" style="187" customWidth="1"/>
    <col min="13831" max="13831" width="8.7109375" style="187" customWidth="1"/>
    <col min="13832" max="14080" width="10.7109375" style="187"/>
    <col min="14081" max="14081" width="25.7109375" style="187" customWidth="1"/>
    <col min="14082" max="14082" width="20.7109375" style="187" customWidth="1"/>
    <col min="14083" max="14084" width="33.7109375" style="187" customWidth="1"/>
    <col min="14085" max="14086" width="7.7109375" style="187" customWidth="1"/>
    <col min="14087" max="14087" width="8.7109375" style="187" customWidth="1"/>
    <col min="14088" max="14336" width="10.7109375" style="187"/>
    <col min="14337" max="14337" width="25.7109375" style="187" customWidth="1"/>
    <col min="14338" max="14338" width="20.7109375" style="187" customWidth="1"/>
    <col min="14339" max="14340" width="33.7109375" style="187" customWidth="1"/>
    <col min="14341" max="14342" width="7.7109375" style="187" customWidth="1"/>
    <col min="14343" max="14343" width="8.7109375" style="187" customWidth="1"/>
    <col min="14344" max="14592" width="10.7109375" style="187"/>
    <col min="14593" max="14593" width="25.7109375" style="187" customWidth="1"/>
    <col min="14594" max="14594" width="20.7109375" style="187" customWidth="1"/>
    <col min="14595" max="14596" width="33.7109375" style="187" customWidth="1"/>
    <col min="14597" max="14598" width="7.7109375" style="187" customWidth="1"/>
    <col min="14599" max="14599" width="8.7109375" style="187" customWidth="1"/>
    <col min="14600" max="14848" width="10.7109375" style="187"/>
    <col min="14849" max="14849" width="25.7109375" style="187" customWidth="1"/>
    <col min="14850" max="14850" width="20.7109375" style="187" customWidth="1"/>
    <col min="14851" max="14852" width="33.7109375" style="187" customWidth="1"/>
    <col min="14853" max="14854" width="7.7109375" style="187" customWidth="1"/>
    <col min="14855" max="14855" width="8.7109375" style="187" customWidth="1"/>
    <col min="14856" max="15104" width="10.7109375" style="187"/>
    <col min="15105" max="15105" width="25.7109375" style="187" customWidth="1"/>
    <col min="15106" max="15106" width="20.7109375" style="187" customWidth="1"/>
    <col min="15107" max="15108" width="33.7109375" style="187" customWidth="1"/>
    <col min="15109" max="15110" width="7.7109375" style="187" customWidth="1"/>
    <col min="15111" max="15111" width="8.7109375" style="187" customWidth="1"/>
    <col min="15112" max="15360" width="10.7109375" style="187"/>
    <col min="15361" max="15361" width="25.7109375" style="187" customWidth="1"/>
    <col min="15362" max="15362" width="20.7109375" style="187" customWidth="1"/>
    <col min="15363" max="15364" width="33.7109375" style="187" customWidth="1"/>
    <col min="15365" max="15366" width="7.7109375" style="187" customWidth="1"/>
    <col min="15367" max="15367" width="8.7109375" style="187" customWidth="1"/>
    <col min="15368" max="15616" width="10.7109375" style="187"/>
    <col min="15617" max="15617" width="25.7109375" style="187" customWidth="1"/>
    <col min="15618" max="15618" width="20.7109375" style="187" customWidth="1"/>
    <col min="15619" max="15620" width="33.7109375" style="187" customWidth="1"/>
    <col min="15621" max="15622" width="7.7109375" style="187" customWidth="1"/>
    <col min="15623" max="15623" width="8.7109375" style="187" customWidth="1"/>
    <col min="15624" max="15872" width="10.7109375" style="187"/>
    <col min="15873" max="15873" width="25.7109375" style="187" customWidth="1"/>
    <col min="15874" max="15874" width="20.7109375" style="187" customWidth="1"/>
    <col min="15875" max="15876" width="33.7109375" style="187" customWidth="1"/>
    <col min="15877" max="15878" width="7.7109375" style="187" customWidth="1"/>
    <col min="15879" max="15879" width="8.7109375" style="187" customWidth="1"/>
    <col min="15880" max="16128" width="10.7109375" style="187"/>
    <col min="16129" max="16129" width="25.7109375" style="187" customWidth="1"/>
    <col min="16130" max="16130" width="20.7109375" style="187" customWidth="1"/>
    <col min="16131" max="16132" width="33.7109375" style="187" customWidth="1"/>
    <col min="16133" max="16134" width="7.7109375" style="187" customWidth="1"/>
    <col min="16135" max="16135" width="8.7109375" style="187" customWidth="1"/>
    <col min="16136" max="16384" width="10.7109375" style="187"/>
  </cols>
  <sheetData>
    <row r="1" spans="1:15" s="185" customFormat="1" ht="24.95" customHeight="1" x14ac:dyDescent="0.2">
      <c r="A1" s="640" t="s">
        <v>5661</v>
      </c>
      <c r="B1" s="640"/>
      <c r="C1" s="640"/>
      <c r="D1" s="640"/>
      <c r="E1" s="640"/>
      <c r="F1" s="640"/>
      <c r="G1" s="640"/>
    </row>
    <row r="2" spans="1:15" s="186" customFormat="1" ht="24.95" customHeight="1" x14ac:dyDescent="0.2">
      <c r="A2" s="745" t="s">
        <v>5662</v>
      </c>
      <c r="B2" s="745" t="s">
        <v>1498</v>
      </c>
      <c r="C2" s="745" t="s">
        <v>1499</v>
      </c>
      <c r="D2" s="745"/>
      <c r="E2" s="746" t="s">
        <v>5663</v>
      </c>
      <c r="F2" s="746"/>
      <c r="G2" s="746"/>
    </row>
    <row r="3" spans="1:15" s="186" customFormat="1" ht="24.95" customHeight="1" x14ac:dyDescent="0.2">
      <c r="A3" s="745"/>
      <c r="B3" s="745"/>
      <c r="C3" s="473" t="s">
        <v>1500</v>
      </c>
      <c r="D3" s="473" t="s">
        <v>1501</v>
      </c>
      <c r="E3" s="473" t="s">
        <v>55</v>
      </c>
      <c r="F3" s="473" t="s">
        <v>54</v>
      </c>
      <c r="G3" s="473" t="s">
        <v>14</v>
      </c>
    </row>
    <row r="4" spans="1:15" s="186" customFormat="1" ht="24.95" customHeight="1" x14ac:dyDescent="0.2">
      <c r="A4" s="486" t="s">
        <v>5664</v>
      </c>
      <c r="B4" s="487" t="s">
        <v>1504</v>
      </c>
      <c r="C4" s="488" t="s">
        <v>16918</v>
      </c>
      <c r="D4" s="488" t="s">
        <v>5665</v>
      </c>
      <c r="E4" s="489">
        <f>0.2+0.7</f>
        <v>0.89999999999999991</v>
      </c>
      <c r="F4" s="489">
        <f>17.2+2.2+1.3+1.3+0.6</f>
        <v>22.6</v>
      </c>
      <c r="G4" s="490">
        <f t="shared" ref="G4:G14" si="0">IF(E4="-",IF(F4="-",0,F4),IF(F4="-",IF(E4="-",0,E4),E4+F4))</f>
        <v>23.5</v>
      </c>
    </row>
    <row r="5" spans="1:15" s="186" customFormat="1" ht="24.95" customHeight="1" x14ac:dyDescent="0.2">
      <c r="A5" s="173" t="s">
        <v>5666</v>
      </c>
      <c r="B5" s="478" t="s">
        <v>1502</v>
      </c>
      <c r="C5" s="174" t="s">
        <v>5667</v>
      </c>
      <c r="D5" s="174" t="s">
        <v>5665</v>
      </c>
      <c r="E5" s="480">
        <f>0.5+0.7</f>
        <v>1.2</v>
      </c>
      <c r="F5" s="480">
        <f>2.8+2.2+1.3+1.3+0.6</f>
        <v>8.1999999999999993</v>
      </c>
      <c r="G5" s="175">
        <f>IF(E5="-",IF(F5="-",0,F5),IF(F5="-",IF(E5="-",0,E5),E5+F5))</f>
        <v>9.3999999999999986</v>
      </c>
    </row>
    <row r="6" spans="1:15" s="186" customFormat="1" ht="24.95" customHeight="1" x14ac:dyDescent="0.2">
      <c r="A6" s="173" t="s">
        <v>5668</v>
      </c>
      <c r="B6" s="478" t="s">
        <v>5669</v>
      </c>
      <c r="C6" s="174" t="s">
        <v>5670</v>
      </c>
      <c r="D6" s="174" t="s">
        <v>5665</v>
      </c>
      <c r="E6" s="480">
        <v>0.7</v>
      </c>
      <c r="F6" s="480">
        <v>538.29999999999995</v>
      </c>
      <c r="G6" s="175">
        <f t="shared" si="0"/>
        <v>539</v>
      </c>
    </row>
    <row r="7" spans="1:15" s="186" customFormat="1" ht="24.95" customHeight="1" x14ac:dyDescent="0.2">
      <c r="A7" s="173" t="s">
        <v>5671</v>
      </c>
      <c r="B7" s="478" t="s">
        <v>5672</v>
      </c>
      <c r="C7" s="174" t="s">
        <v>5670</v>
      </c>
      <c r="D7" s="174" t="s">
        <v>5665</v>
      </c>
      <c r="E7" s="480">
        <v>0.7</v>
      </c>
      <c r="F7" s="480">
        <v>538.29999999999995</v>
      </c>
      <c r="G7" s="175">
        <f t="shared" si="0"/>
        <v>539</v>
      </c>
    </row>
    <row r="8" spans="1:15" s="186" customFormat="1" ht="24.95" customHeight="1" x14ac:dyDescent="0.2">
      <c r="A8" s="742" t="s">
        <v>5673</v>
      </c>
      <c r="B8" s="481" t="s">
        <v>5674</v>
      </c>
      <c r="C8" s="176" t="s">
        <v>5670</v>
      </c>
      <c r="D8" s="176" t="s">
        <v>5675</v>
      </c>
      <c r="E8" s="482"/>
      <c r="F8" s="482">
        <v>544</v>
      </c>
      <c r="G8" s="177">
        <f t="shared" si="0"/>
        <v>544</v>
      </c>
    </row>
    <row r="9" spans="1:15" s="186" customFormat="1" ht="24.95" customHeight="1" x14ac:dyDescent="0.2">
      <c r="A9" s="743"/>
      <c r="B9" s="483" t="s">
        <v>5676</v>
      </c>
      <c r="C9" s="178" t="s">
        <v>5675</v>
      </c>
      <c r="D9" s="178" t="s">
        <v>5665</v>
      </c>
      <c r="E9" s="479">
        <f>0.5+0.7</f>
        <v>1.2</v>
      </c>
      <c r="F9" s="479">
        <f>2.8+2.2+1.3+1.3+0.6</f>
        <v>8.1999999999999993</v>
      </c>
      <c r="G9" s="179">
        <f>IF(E9="-",IF(F9="-",0,F9),IF(F9="-",IF(E9="-",0,E9),E9+F9))</f>
        <v>9.3999999999999986</v>
      </c>
    </row>
    <row r="10" spans="1:15" s="186" customFormat="1" ht="24.95" customHeight="1" x14ac:dyDescent="0.2">
      <c r="A10" s="173" t="s">
        <v>5677</v>
      </c>
      <c r="B10" s="478" t="s">
        <v>1505</v>
      </c>
      <c r="C10" s="174" t="s">
        <v>5678</v>
      </c>
      <c r="D10" s="174" t="s">
        <v>5665</v>
      </c>
      <c r="E10" s="480">
        <f>0.5+0.7</f>
        <v>1.2</v>
      </c>
      <c r="F10" s="480">
        <f>2.8+2.2+1.3+1.3+0.6</f>
        <v>8.1999999999999993</v>
      </c>
      <c r="G10" s="175">
        <f>IF(E10="-",IF(F10="-",0,F10),IF(F10="-",IF(E10="-",0,E10),E10+F10))</f>
        <v>9.3999999999999986</v>
      </c>
    </row>
    <row r="11" spans="1:15" ht="24.95" customHeight="1" x14ac:dyDescent="0.2">
      <c r="A11" s="742" t="s">
        <v>5679</v>
      </c>
      <c r="B11" s="481" t="s">
        <v>5680</v>
      </c>
      <c r="C11" s="176" t="s">
        <v>5681</v>
      </c>
      <c r="D11" s="176" t="s">
        <v>5665</v>
      </c>
      <c r="E11" s="482"/>
      <c r="F11" s="482">
        <v>15</v>
      </c>
      <c r="G11" s="177">
        <f t="shared" si="0"/>
        <v>15</v>
      </c>
      <c r="J11" s="186"/>
      <c r="K11" s="186"/>
      <c r="L11" s="186"/>
      <c r="M11" s="186"/>
      <c r="N11" s="186"/>
      <c r="O11" s="186"/>
    </row>
    <row r="12" spans="1:15" ht="24.95" customHeight="1" x14ac:dyDescent="0.2">
      <c r="A12" s="744"/>
      <c r="B12" s="484" t="s">
        <v>1502</v>
      </c>
      <c r="C12" s="180" t="s">
        <v>5667</v>
      </c>
      <c r="D12" s="180" t="s">
        <v>5665</v>
      </c>
      <c r="E12" s="485">
        <f>0.5+0.7</f>
        <v>1.2</v>
      </c>
      <c r="F12" s="485">
        <f>2.8+2.2+1.3+1.3+0.6</f>
        <v>8.1999999999999993</v>
      </c>
      <c r="G12" s="181">
        <f>IF(E12="-",IF(F12="-",0,F12),IF(F12="-",IF(E12="-",0,E12),E12+F12))</f>
        <v>9.3999999999999986</v>
      </c>
      <c r="J12" s="186"/>
      <c r="K12" s="186"/>
      <c r="L12" s="186"/>
      <c r="M12" s="186"/>
      <c r="N12" s="186"/>
      <c r="O12" s="186"/>
    </row>
    <row r="13" spans="1:15" ht="24.95" customHeight="1" x14ac:dyDescent="0.2">
      <c r="A13" s="743"/>
      <c r="B13" s="483" t="s">
        <v>1503</v>
      </c>
      <c r="C13" s="178" t="s">
        <v>16919</v>
      </c>
      <c r="D13" s="178" t="s">
        <v>5665</v>
      </c>
      <c r="E13" s="479">
        <v>0.7</v>
      </c>
      <c r="F13" s="479">
        <f>8.2+3.4+6.5+0.6</f>
        <v>18.700000000000003</v>
      </c>
      <c r="G13" s="179">
        <f t="shared" si="0"/>
        <v>19.400000000000002</v>
      </c>
      <c r="J13" s="186"/>
      <c r="K13" s="186"/>
      <c r="L13" s="186"/>
      <c r="M13" s="186"/>
      <c r="N13" s="186"/>
      <c r="O13" s="186"/>
    </row>
    <row r="14" spans="1:15" ht="24.95" customHeight="1" x14ac:dyDescent="0.2">
      <c r="A14" s="173" t="s">
        <v>71</v>
      </c>
      <c r="B14" s="478" t="s">
        <v>5682</v>
      </c>
      <c r="C14" s="174" t="s">
        <v>5665</v>
      </c>
      <c r="D14" s="174" t="s">
        <v>16920</v>
      </c>
      <c r="E14" s="480">
        <f>2.4+0.7</f>
        <v>3.0999999999999996</v>
      </c>
      <c r="F14" s="480">
        <f>1.3+1.3+12.7+2.2+0.6</f>
        <v>18.100000000000001</v>
      </c>
      <c r="G14" s="175">
        <f t="shared" si="0"/>
        <v>21.200000000000003</v>
      </c>
      <c r="J14" s="186"/>
      <c r="K14" s="186"/>
      <c r="L14" s="186"/>
      <c r="M14" s="186"/>
      <c r="N14" s="186"/>
      <c r="O14" s="186"/>
    </row>
    <row r="15" spans="1:15" ht="24.95" hidden="1" customHeight="1" x14ac:dyDescent="0.2">
      <c r="A15" s="182" t="s">
        <v>5683</v>
      </c>
      <c r="B15" s="182"/>
      <c r="C15" s="183"/>
      <c r="D15" s="182"/>
      <c r="E15" s="182"/>
      <c r="F15" s="182"/>
      <c r="G15" s="184" t="s">
        <v>1475</v>
      </c>
    </row>
    <row r="17" spans="1:6" ht="24.95" customHeight="1" x14ac:dyDescent="0.2">
      <c r="A17" s="187"/>
      <c r="B17" s="187"/>
      <c r="C17" s="187"/>
      <c r="E17" s="187"/>
      <c r="F17" s="187"/>
    </row>
  </sheetData>
  <mergeCells count="7">
    <mergeCell ref="A8:A9"/>
    <mergeCell ref="A11:A13"/>
    <mergeCell ref="A2:A3"/>
    <mergeCell ref="A1:G1"/>
    <mergeCell ref="B2:B3"/>
    <mergeCell ref="C2:D2"/>
    <mergeCell ref="E2:G2"/>
  </mergeCells>
  <conditionalFormatting sqref="E8:F8 G4 G6:G8 G10:G14">
    <cfRule type="cellIs" dxfId="18" priority="19" stopIfTrue="1" operator="equal">
      <formula>0</formula>
    </cfRule>
  </conditionalFormatting>
  <conditionalFormatting sqref="E11:F11">
    <cfRule type="cellIs" dxfId="17" priority="17" stopIfTrue="1" operator="equal">
      <formula>0</formula>
    </cfRule>
  </conditionalFormatting>
  <conditionalFormatting sqref="E11">
    <cfRule type="cellIs" dxfId="16" priority="18" stopIfTrue="1" operator="equal">
      <formula>0</formula>
    </cfRule>
  </conditionalFormatting>
  <conditionalFormatting sqref="E12:F12">
    <cfRule type="cellIs" dxfId="15" priority="16" stopIfTrue="1" operator="equal">
      <formula>0</formula>
    </cfRule>
  </conditionalFormatting>
  <conditionalFormatting sqref="E13">
    <cfRule type="cellIs" dxfId="14" priority="14" stopIfTrue="1" operator="equal">
      <formula>0</formula>
    </cfRule>
  </conditionalFormatting>
  <conditionalFormatting sqref="F13">
    <cfRule type="cellIs" dxfId="13" priority="15" stopIfTrue="1" operator="equal">
      <formula>0</formula>
    </cfRule>
  </conditionalFormatting>
  <conditionalFormatting sqref="E6">
    <cfRule type="cellIs" dxfId="12" priority="13" stopIfTrue="1" operator="equal">
      <formula>0</formula>
    </cfRule>
  </conditionalFormatting>
  <conditionalFormatting sqref="F6">
    <cfRule type="cellIs" dxfId="11" priority="12" stopIfTrue="1" operator="equal">
      <formula>0</formula>
    </cfRule>
  </conditionalFormatting>
  <conditionalFormatting sqref="E6">
    <cfRule type="cellIs" dxfId="10" priority="11" stopIfTrue="1" operator="equal">
      <formula>0</formula>
    </cfRule>
  </conditionalFormatting>
  <conditionalFormatting sqref="E10:F10">
    <cfRule type="cellIs" dxfId="9" priority="10" stopIfTrue="1" operator="equal">
      <formula>0</formula>
    </cfRule>
  </conditionalFormatting>
  <conditionalFormatting sqref="E5:F5">
    <cfRule type="cellIs" dxfId="8" priority="8" stopIfTrue="1" operator="equal">
      <formula>0</formula>
    </cfRule>
  </conditionalFormatting>
  <conditionalFormatting sqref="G5">
    <cfRule type="cellIs" dxfId="7" priority="9" stopIfTrue="1" operator="equal">
      <formula>0</formula>
    </cfRule>
  </conditionalFormatting>
  <conditionalFormatting sqref="E14:F14">
    <cfRule type="cellIs" dxfId="6" priority="1" stopIfTrue="1" operator="equal">
      <formula>0</formula>
    </cfRule>
  </conditionalFormatting>
  <conditionalFormatting sqref="G9">
    <cfRule type="cellIs" dxfId="5" priority="7" stopIfTrue="1" operator="equal">
      <formula>0</formula>
    </cfRule>
  </conditionalFormatting>
  <conditionalFormatting sqref="E9:F9">
    <cfRule type="cellIs" dxfId="4" priority="6" stopIfTrue="1" operator="equal">
      <formula>0</formula>
    </cfRule>
  </conditionalFormatting>
  <conditionalFormatting sqref="E7">
    <cfRule type="cellIs" dxfId="3" priority="5" stopIfTrue="1" operator="equal">
      <formula>0</formula>
    </cfRule>
  </conditionalFormatting>
  <conditionalFormatting sqref="F7">
    <cfRule type="cellIs" dxfId="2" priority="4" stopIfTrue="1" operator="equal">
      <formula>0</formula>
    </cfRule>
  </conditionalFormatting>
  <conditionalFormatting sqref="E7">
    <cfRule type="cellIs" dxfId="1" priority="3" stopIfTrue="1" operator="equal">
      <formula>0</formula>
    </cfRule>
  </conditionalFormatting>
  <conditionalFormatting sqref="E4:F4">
    <cfRule type="cellIs" dxfId="0" priority="2" stopIfTrue="1" operator="equal">
      <formula>0</formula>
    </cfRule>
  </conditionalFormatting>
  <pageMargins left="0.511811024" right="0.511811024" top="0.78740157499999996" bottom="0.78740157499999996" header="0.31496062000000002" footer="0.31496062000000002"/>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
    <tabColor rgb="FFC00000"/>
  </sheetPr>
  <dimension ref="A1:D125"/>
  <sheetViews>
    <sheetView zoomScaleNormal="100" zoomScaleSheetLayoutView="85" workbookViewId="0">
      <selection activeCell="B1" sqref="B1:B2"/>
    </sheetView>
  </sheetViews>
  <sheetFormatPr defaultColWidth="10.7109375" defaultRowHeight="24.95" customHeight="1" x14ac:dyDescent="0.2"/>
  <cols>
    <col min="1" max="1" width="12.7109375" style="73" customWidth="1"/>
    <col min="2" max="2" width="100.7109375" style="73" customWidth="1"/>
    <col min="3" max="3" width="14.7109375" style="73" customWidth="1"/>
    <col min="4" max="4" width="14.7109375" style="14" customWidth="1"/>
    <col min="5" max="5" width="10.7109375" style="73"/>
    <col min="6" max="6" width="13.28515625" style="73" bestFit="1" customWidth="1"/>
    <col min="7" max="16384" width="10.7109375" style="73"/>
  </cols>
  <sheetData>
    <row r="1" spans="1:4" ht="24.95" customHeight="1" x14ac:dyDescent="0.2">
      <c r="A1" s="50" t="s">
        <v>21758</v>
      </c>
      <c r="B1" s="50"/>
      <c r="C1" s="52" t="s">
        <v>21759</v>
      </c>
      <c r="D1" s="593">
        <v>43070</v>
      </c>
    </row>
    <row r="2" spans="1:4" ht="24.95" customHeight="1" x14ac:dyDescent="0.2">
      <c r="A2" s="74"/>
      <c r="B2" s="50" t="s">
        <v>21735</v>
      </c>
      <c r="C2" s="120">
        <v>23.32</v>
      </c>
      <c r="D2" s="594">
        <v>157.27000000000001</v>
      </c>
    </row>
    <row r="3" spans="1:4" ht="24.95" customHeight="1" x14ac:dyDescent="0.2">
      <c r="A3" s="75" t="s">
        <v>74</v>
      </c>
      <c r="B3" s="75" t="s">
        <v>75</v>
      </c>
      <c r="C3" s="75" t="s">
        <v>76</v>
      </c>
      <c r="D3" s="75" t="s">
        <v>765</v>
      </c>
    </row>
    <row r="4" spans="1:4" ht="24.95" customHeight="1" x14ac:dyDescent="0.2">
      <c r="A4" s="245" t="s">
        <v>1515</v>
      </c>
      <c r="B4" s="36" t="s">
        <v>5648</v>
      </c>
      <c r="C4" s="37" t="s">
        <v>1512</v>
      </c>
      <c r="D4" s="96">
        <v>258036.48000000001</v>
      </c>
    </row>
    <row r="5" spans="1:4" ht="24.95" customHeight="1" x14ac:dyDescent="0.2">
      <c r="A5" s="245" t="s">
        <v>7746</v>
      </c>
      <c r="B5" s="36" t="s">
        <v>7747</v>
      </c>
      <c r="C5" s="37" t="s">
        <v>5</v>
      </c>
      <c r="D5" s="96">
        <v>109.4</v>
      </c>
    </row>
    <row r="6" spans="1:4" ht="24.95" customHeight="1" x14ac:dyDescent="0.2">
      <c r="A6" s="245" t="s">
        <v>7911</v>
      </c>
      <c r="B6" s="36" t="s">
        <v>8728</v>
      </c>
      <c r="C6" s="37" t="s">
        <v>17091</v>
      </c>
      <c r="D6" s="96">
        <v>10609.05</v>
      </c>
    </row>
    <row r="7" spans="1:4" ht="24.95" customHeight="1" x14ac:dyDescent="0.2">
      <c r="A7" s="245" t="s">
        <v>16969</v>
      </c>
      <c r="B7" s="36" t="s">
        <v>16970</v>
      </c>
      <c r="C7" s="37" t="s">
        <v>17091</v>
      </c>
      <c r="D7" s="96">
        <v>549.39</v>
      </c>
    </row>
    <row r="8" spans="1:4" ht="24.95" customHeight="1" x14ac:dyDescent="0.2">
      <c r="A8" s="245" t="s">
        <v>8755</v>
      </c>
      <c r="B8" s="36" t="s">
        <v>16905</v>
      </c>
      <c r="C8" s="37" t="s">
        <v>1512</v>
      </c>
      <c r="D8" s="96">
        <v>598.16999999999996</v>
      </c>
    </row>
    <row r="9" spans="1:4" ht="24.95" customHeight="1" x14ac:dyDescent="0.2">
      <c r="A9" s="245" t="s">
        <v>8757</v>
      </c>
      <c r="B9" s="36" t="s">
        <v>16907</v>
      </c>
      <c r="C9" s="37" t="s">
        <v>1512</v>
      </c>
      <c r="D9" s="96">
        <v>41.4</v>
      </c>
    </row>
    <row r="10" spans="1:4" ht="24.95" customHeight="1" x14ac:dyDescent="0.2">
      <c r="A10" s="245" t="s">
        <v>8758</v>
      </c>
      <c r="B10" s="36" t="s">
        <v>16908</v>
      </c>
      <c r="C10" s="37" t="s">
        <v>1512</v>
      </c>
      <c r="D10" s="96">
        <v>27.91</v>
      </c>
    </row>
    <row r="11" spans="1:4" ht="24.95" customHeight="1" x14ac:dyDescent="0.2">
      <c r="A11" s="245" t="s">
        <v>8759</v>
      </c>
      <c r="B11" s="36" t="s">
        <v>16909</v>
      </c>
      <c r="C11" s="37" t="s">
        <v>1512</v>
      </c>
      <c r="D11" s="96">
        <v>10.58</v>
      </c>
    </row>
    <row r="12" spans="1:4" ht="24.95" customHeight="1" x14ac:dyDescent="0.2">
      <c r="A12" s="245" t="s">
        <v>8760</v>
      </c>
      <c r="B12" s="36" t="s">
        <v>16910</v>
      </c>
      <c r="C12" s="37" t="s">
        <v>1512</v>
      </c>
      <c r="D12" s="96">
        <v>15.32</v>
      </c>
    </row>
    <row r="13" spans="1:4" ht="24.95" customHeight="1" x14ac:dyDescent="0.2">
      <c r="A13" s="245" t="s">
        <v>8764</v>
      </c>
      <c r="B13" s="36" t="s">
        <v>1162</v>
      </c>
      <c r="C13" s="37" t="s">
        <v>1512</v>
      </c>
      <c r="D13" s="96">
        <v>1.43</v>
      </c>
    </row>
    <row r="14" spans="1:4" ht="24.95" customHeight="1" x14ac:dyDescent="0.2">
      <c r="A14" s="245" t="s">
        <v>8763</v>
      </c>
      <c r="B14" s="36" t="s">
        <v>8973</v>
      </c>
      <c r="C14" s="37" t="s">
        <v>1512</v>
      </c>
      <c r="D14" s="96">
        <v>137.29</v>
      </c>
    </row>
    <row r="15" spans="1:4" ht="24.95" customHeight="1" x14ac:dyDescent="0.2">
      <c r="A15" s="245" t="s">
        <v>8756</v>
      </c>
      <c r="B15" s="36" t="s">
        <v>16906</v>
      </c>
      <c r="C15" s="37" t="s">
        <v>1512</v>
      </c>
      <c r="D15" s="96">
        <v>37.56</v>
      </c>
    </row>
    <row r="16" spans="1:4" ht="24.95" customHeight="1" x14ac:dyDescent="0.2">
      <c r="A16" s="245" t="s">
        <v>8762</v>
      </c>
      <c r="B16" s="36" t="s">
        <v>16911</v>
      </c>
      <c r="C16" s="37" t="s">
        <v>16912</v>
      </c>
      <c r="D16" s="96">
        <v>2225.42</v>
      </c>
    </row>
    <row r="17" spans="1:4" ht="24.95" customHeight="1" x14ac:dyDescent="0.2">
      <c r="A17" s="245" t="s">
        <v>8765</v>
      </c>
      <c r="B17" s="36" t="s">
        <v>16913</v>
      </c>
      <c r="C17" s="37" t="s">
        <v>1512</v>
      </c>
      <c r="D17" s="96">
        <v>111.67</v>
      </c>
    </row>
    <row r="18" spans="1:4" ht="24.95" customHeight="1" x14ac:dyDescent="0.2">
      <c r="A18" s="245" t="s">
        <v>8766</v>
      </c>
      <c r="B18" s="36" t="s">
        <v>16914</v>
      </c>
      <c r="C18" s="37" t="s">
        <v>7947</v>
      </c>
      <c r="D18" s="96">
        <v>25.75</v>
      </c>
    </row>
    <row r="19" spans="1:4" ht="24.95" customHeight="1" x14ac:dyDescent="0.2">
      <c r="A19" s="245" t="s">
        <v>8732</v>
      </c>
      <c r="B19" s="36" t="s">
        <v>16888</v>
      </c>
      <c r="C19" s="37" t="s">
        <v>1512</v>
      </c>
      <c r="D19" s="96">
        <v>143.08000000000001</v>
      </c>
    </row>
    <row r="20" spans="1:4" ht="24.95" customHeight="1" x14ac:dyDescent="0.2">
      <c r="A20" s="245" t="s">
        <v>8752</v>
      </c>
      <c r="B20" s="36" t="s">
        <v>16904</v>
      </c>
      <c r="C20" s="37" t="s">
        <v>16898</v>
      </c>
      <c r="D20" s="96">
        <v>43.81</v>
      </c>
    </row>
    <row r="21" spans="1:4" ht="24.95" customHeight="1" x14ac:dyDescent="0.2">
      <c r="A21" s="245" t="s">
        <v>8743</v>
      </c>
      <c r="B21" s="36" t="s">
        <v>16899</v>
      </c>
      <c r="C21" s="37" t="s">
        <v>1512</v>
      </c>
      <c r="D21" s="96">
        <v>1590.83</v>
      </c>
    </row>
    <row r="22" spans="1:4" ht="24.95" customHeight="1" x14ac:dyDescent="0.2">
      <c r="A22" s="245" t="s">
        <v>8744</v>
      </c>
      <c r="B22" s="36" t="s">
        <v>16900</v>
      </c>
      <c r="C22" s="37" t="s">
        <v>1512</v>
      </c>
      <c r="D22" s="96">
        <v>1927.49</v>
      </c>
    </row>
    <row r="23" spans="1:4" ht="24.95" customHeight="1" x14ac:dyDescent="0.2">
      <c r="A23" s="245" t="s">
        <v>8745</v>
      </c>
      <c r="B23" s="36" t="s">
        <v>16901</v>
      </c>
      <c r="C23" s="37" t="s">
        <v>1512</v>
      </c>
      <c r="D23" s="96">
        <v>1917.63</v>
      </c>
    </row>
    <row r="24" spans="1:4" ht="24.95" customHeight="1" x14ac:dyDescent="0.2">
      <c r="A24" s="245" t="s">
        <v>8733</v>
      </c>
      <c r="B24" s="36" t="s">
        <v>16889</v>
      </c>
      <c r="C24" s="37" t="s">
        <v>1512</v>
      </c>
      <c r="D24" s="96">
        <v>3121.24</v>
      </c>
    </row>
    <row r="25" spans="1:4" ht="24.95" customHeight="1" x14ac:dyDescent="0.2">
      <c r="A25" s="245" t="s">
        <v>8731</v>
      </c>
      <c r="B25" s="36" t="s">
        <v>16887</v>
      </c>
      <c r="C25" s="37" t="s">
        <v>1512</v>
      </c>
      <c r="D25" s="96">
        <v>938.57</v>
      </c>
    </row>
    <row r="26" spans="1:4" ht="24.95" customHeight="1" x14ac:dyDescent="0.2">
      <c r="A26" s="245" t="s">
        <v>8749</v>
      </c>
      <c r="B26" s="36" t="s">
        <v>16902</v>
      </c>
      <c r="C26" s="37" t="s">
        <v>1512</v>
      </c>
      <c r="D26" s="96">
        <v>61660</v>
      </c>
    </row>
    <row r="27" spans="1:4" ht="24.95" customHeight="1" x14ac:dyDescent="0.2">
      <c r="A27" s="245" t="s">
        <v>8736</v>
      </c>
      <c r="B27" s="36" t="s">
        <v>16892</v>
      </c>
      <c r="C27" s="37" t="s">
        <v>1512</v>
      </c>
      <c r="D27" s="96">
        <v>6.08</v>
      </c>
    </row>
    <row r="28" spans="1:4" ht="24.95" customHeight="1" x14ac:dyDescent="0.2">
      <c r="A28" s="245" t="s">
        <v>8735</v>
      </c>
      <c r="B28" s="36" t="s">
        <v>16891</v>
      </c>
      <c r="C28" s="37" t="s">
        <v>1512</v>
      </c>
      <c r="D28" s="96">
        <v>17.32</v>
      </c>
    </row>
    <row r="29" spans="1:4" ht="24.95" customHeight="1" x14ac:dyDescent="0.2">
      <c r="A29" s="245" t="s">
        <v>8734</v>
      </c>
      <c r="B29" s="36" t="s">
        <v>16890</v>
      </c>
      <c r="C29" s="37" t="s">
        <v>1512</v>
      </c>
      <c r="D29" s="96">
        <v>7.45</v>
      </c>
    </row>
    <row r="30" spans="1:4" ht="24.95" customHeight="1" x14ac:dyDescent="0.2">
      <c r="A30" s="95" t="s">
        <v>8737</v>
      </c>
      <c r="B30" s="36" t="s">
        <v>16893</v>
      </c>
      <c r="C30" s="37" t="s">
        <v>1512</v>
      </c>
      <c r="D30" s="96">
        <v>63.71</v>
      </c>
    </row>
    <row r="31" spans="1:4" ht="24.95" customHeight="1" x14ac:dyDescent="0.2">
      <c r="A31" s="95" t="s">
        <v>8738</v>
      </c>
      <c r="B31" s="36" t="s">
        <v>16894</v>
      </c>
      <c r="C31" s="37" t="s">
        <v>1512</v>
      </c>
      <c r="D31" s="96">
        <v>119.2</v>
      </c>
    </row>
    <row r="32" spans="1:4" ht="24.95" customHeight="1" x14ac:dyDescent="0.2">
      <c r="A32" s="95" t="s">
        <v>8739</v>
      </c>
      <c r="B32" s="36" t="s">
        <v>16895</v>
      </c>
      <c r="C32" s="37" t="s">
        <v>1512</v>
      </c>
      <c r="D32" s="96">
        <v>63.71</v>
      </c>
    </row>
    <row r="33" spans="1:4" ht="24.95" customHeight="1" x14ac:dyDescent="0.2">
      <c r="A33" s="95" t="s">
        <v>8740</v>
      </c>
      <c r="B33" s="36" t="s">
        <v>16896</v>
      </c>
      <c r="C33" s="37" t="s">
        <v>771</v>
      </c>
      <c r="D33" s="96">
        <v>106.99</v>
      </c>
    </row>
    <row r="34" spans="1:4" ht="24.95" customHeight="1" x14ac:dyDescent="0.2">
      <c r="A34" s="95" t="s">
        <v>8751</v>
      </c>
      <c r="B34" s="36" t="s">
        <v>16903</v>
      </c>
      <c r="C34" s="37" t="s">
        <v>771</v>
      </c>
      <c r="D34" s="96">
        <v>105.25</v>
      </c>
    </row>
    <row r="35" spans="1:4" ht="24.95" customHeight="1" x14ac:dyDescent="0.2">
      <c r="A35" s="95" t="s">
        <v>8742</v>
      </c>
      <c r="B35" s="36" t="s">
        <v>16897</v>
      </c>
      <c r="C35" s="37" t="s">
        <v>1512</v>
      </c>
      <c r="D35" s="96">
        <v>46.08</v>
      </c>
    </row>
    <row r="36" spans="1:4" ht="24.95" customHeight="1" x14ac:dyDescent="0.2">
      <c r="A36" s="95"/>
      <c r="B36" s="36"/>
      <c r="C36" s="37"/>
      <c r="D36" s="96"/>
    </row>
    <row r="37" spans="1:4" ht="24.95" customHeight="1" x14ac:dyDescent="0.2">
      <c r="A37" s="95"/>
      <c r="B37" s="36"/>
      <c r="C37" s="37"/>
      <c r="D37" s="96"/>
    </row>
    <row r="38" spans="1:4" ht="24.95" customHeight="1" x14ac:dyDescent="0.2">
      <c r="A38" s="95"/>
      <c r="B38" s="36"/>
      <c r="C38" s="37"/>
      <c r="D38" s="96"/>
    </row>
    <row r="39" spans="1:4" ht="24.95" customHeight="1" x14ac:dyDescent="0.2">
      <c r="A39" s="95"/>
      <c r="B39" s="36"/>
      <c r="C39" s="37"/>
      <c r="D39" s="96"/>
    </row>
    <row r="40" spans="1:4" ht="24.95" customHeight="1" x14ac:dyDescent="0.2">
      <c r="A40" s="95"/>
      <c r="B40" s="36"/>
      <c r="C40" s="37"/>
      <c r="D40" s="96"/>
    </row>
    <row r="41" spans="1:4" ht="24.95" customHeight="1" x14ac:dyDescent="0.2">
      <c r="A41" s="95"/>
      <c r="B41" s="36"/>
      <c r="C41" s="37"/>
      <c r="D41" s="96"/>
    </row>
    <row r="42" spans="1:4" ht="24.95" customHeight="1" x14ac:dyDescent="0.2">
      <c r="A42" s="95"/>
      <c r="B42" s="36"/>
      <c r="C42" s="37"/>
      <c r="D42" s="96"/>
    </row>
    <row r="43" spans="1:4" ht="24.95" customHeight="1" x14ac:dyDescent="0.2">
      <c r="A43" s="95"/>
      <c r="B43" s="36"/>
      <c r="C43" s="37"/>
      <c r="D43" s="96"/>
    </row>
    <row r="44" spans="1:4" ht="24.95" customHeight="1" x14ac:dyDescent="0.2">
      <c r="A44" s="95"/>
      <c r="B44" s="36"/>
      <c r="C44" s="37"/>
      <c r="D44" s="96"/>
    </row>
    <row r="45" spans="1:4" s="115" customFormat="1" ht="24.95" customHeight="1" x14ac:dyDescent="0.2">
      <c r="A45" s="95"/>
      <c r="B45" s="36"/>
      <c r="C45" s="37"/>
      <c r="D45" s="96"/>
    </row>
    <row r="46" spans="1:4" ht="24.95" customHeight="1" x14ac:dyDescent="0.2">
      <c r="A46" s="95"/>
      <c r="B46" s="36"/>
      <c r="C46" s="37"/>
      <c r="D46" s="96"/>
    </row>
    <row r="47" spans="1:4" ht="24.95" customHeight="1" x14ac:dyDescent="0.2">
      <c r="A47" s="95"/>
      <c r="B47" s="36"/>
      <c r="C47" s="37"/>
      <c r="D47" s="96"/>
    </row>
    <row r="48" spans="1:4" ht="24.95" customHeight="1" x14ac:dyDescent="0.2">
      <c r="A48" s="95"/>
      <c r="B48" s="36"/>
      <c r="C48" s="37"/>
      <c r="D48" s="96"/>
    </row>
    <row r="49" spans="1:4" ht="24.95" customHeight="1" x14ac:dyDescent="0.2">
      <c r="A49" s="95"/>
      <c r="B49" s="36"/>
      <c r="C49" s="37"/>
      <c r="D49" s="96"/>
    </row>
    <row r="50" spans="1:4" ht="24.95" customHeight="1" x14ac:dyDescent="0.2">
      <c r="A50" s="95"/>
      <c r="B50" s="36"/>
      <c r="C50" s="37"/>
      <c r="D50" s="96"/>
    </row>
    <row r="51" spans="1:4" ht="24.95" customHeight="1" x14ac:dyDescent="0.2">
      <c r="A51" s="95"/>
      <c r="B51" s="36"/>
      <c r="C51" s="37"/>
      <c r="D51" s="96"/>
    </row>
    <row r="52" spans="1:4" ht="24.95" customHeight="1" x14ac:dyDescent="0.2">
      <c r="A52" s="95"/>
      <c r="B52" s="36"/>
      <c r="C52" s="37"/>
      <c r="D52" s="96"/>
    </row>
    <row r="53" spans="1:4" ht="24.95" customHeight="1" x14ac:dyDescent="0.2">
      <c r="A53" s="95"/>
      <c r="B53" s="36"/>
      <c r="C53" s="37"/>
      <c r="D53" s="96"/>
    </row>
    <row r="54" spans="1:4" s="98" customFormat="1" ht="24.95" customHeight="1" x14ac:dyDescent="0.2">
      <c r="A54" s="95"/>
      <c r="B54" s="36"/>
      <c r="C54" s="37"/>
      <c r="D54" s="96"/>
    </row>
    <row r="55" spans="1:4" s="98" customFormat="1" ht="24.95" customHeight="1" x14ac:dyDescent="0.2">
      <c r="A55" s="95"/>
      <c r="B55" s="36"/>
      <c r="C55" s="37"/>
      <c r="D55" s="96"/>
    </row>
    <row r="56" spans="1:4" s="98" customFormat="1" ht="24.95" customHeight="1" x14ac:dyDescent="0.2">
      <c r="A56" s="95"/>
      <c r="B56" s="36"/>
      <c r="C56" s="37"/>
      <c r="D56" s="96"/>
    </row>
    <row r="57" spans="1:4" s="98" customFormat="1" ht="24.95" customHeight="1" x14ac:dyDescent="0.2">
      <c r="A57" s="95"/>
      <c r="B57" s="36"/>
      <c r="C57" s="37"/>
      <c r="D57" s="96"/>
    </row>
    <row r="58" spans="1:4" s="98" customFormat="1" ht="24.95" customHeight="1" x14ac:dyDescent="0.2">
      <c r="A58" s="95"/>
      <c r="B58" s="36"/>
      <c r="C58" s="37"/>
      <c r="D58" s="96"/>
    </row>
    <row r="59" spans="1:4" s="98" customFormat="1" ht="24.95" customHeight="1" x14ac:dyDescent="0.2">
      <c r="A59" s="95"/>
      <c r="B59" s="36"/>
      <c r="C59" s="37"/>
      <c r="D59" s="96"/>
    </row>
    <row r="60" spans="1:4" s="98" customFormat="1" ht="24.95" customHeight="1" x14ac:dyDescent="0.2">
      <c r="A60" s="95"/>
      <c r="B60" s="36"/>
      <c r="C60" s="37"/>
      <c r="D60" s="96"/>
    </row>
    <row r="61" spans="1:4" s="98" customFormat="1" ht="24.95" customHeight="1" x14ac:dyDescent="0.2">
      <c r="A61" s="95"/>
      <c r="B61" s="36"/>
      <c r="C61" s="37"/>
      <c r="D61" s="96"/>
    </row>
    <row r="62" spans="1:4" s="98" customFormat="1" ht="24.95" customHeight="1" x14ac:dyDescent="0.2">
      <c r="A62" s="95"/>
      <c r="B62" s="36"/>
      <c r="C62" s="37"/>
      <c r="D62" s="96"/>
    </row>
    <row r="63" spans="1:4" s="98" customFormat="1" ht="24.95" customHeight="1" x14ac:dyDescent="0.2">
      <c r="A63" s="95"/>
      <c r="B63" s="36"/>
      <c r="C63" s="37"/>
      <c r="D63" s="96"/>
    </row>
    <row r="64" spans="1:4" s="98" customFormat="1" ht="24.95" customHeight="1" x14ac:dyDescent="0.2">
      <c r="A64" s="95"/>
      <c r="B64" s="36"/>
      <c r="C64" s="37"/>
      <c r="D64" s="96"/>
    </row>
    <row r="65" spans="1:4" s="98" customFormat="1" ht="24.95" customHeight="1" x14ac:dyDescent="0.2">
      <c r="A65" s="95"/>
      <c r="B65" s="36"/>
      <c r="C65" s="37"/>
      <c r="D65" s="96"/>
    </row>
    <row r="66" spans="1:4" s="98" customFormat="1" ht="24.95" customHeight="1" x14ac:dyDescent="0.2">
      <c r="A66" s="95"/>
      <c r="B66" s="36"/>
      <c r="C66" s="37"/>
      <c r="D66" s="96"/>
    </row>
    <row r="67" spans="1:4" s="98" customFormat="1" ht="24.95" customHeight="1" x14ac:dyDescent="0.2">
      <c r="A67" s="95"/>
      <c r="B67" s="36"/>
      <c r="C67" s="37"/>
      <c r="D67" s="96"/>
    </row>
    <row r="68" spans="1:4" s="98" customFormat="1" ht="24.95" customHeight="1" x14ac:dyDescent="0.2">
      <c r="A68" s="95"/>
      <c r="B68" s="36"/>
      <c r="C68" s="37"/>
      <c r="D68" s="96"/>
    </row>
    <row r="69" spans="1:4" s="98" customFormat="1" ht="24.95" customHeight="1" x14ac:dyDescent="0.2">
      <c r="A69" s="95"/>
      <c r="B69" s="36"/>
      <c r="C69" s="37"/>
      <c r="D69" s="96"/>
    </row>
    <row r="70" spans="1:4" s="98" customFormat="1" ht="24.95" customHeight="1" x14ac:dyDescent="0.2">
      <c r="A70" s="95"/>
      <c r="B70" s="36"/>
      <c r="C70" s="37"/>
      <c r="D70" s="96"/>
    </row>
    <row r="71" spans="1:4" s="98" customFormat="1" ht="24.95" customHeight="1" x14ac:dyDescent="0.2">
      <c r="A71" s="95"/>
      <c r="B71" s="36"/>
      <c r="C71" s="37"/>
      <c r="D71" s="96"/>
    </row>
    <row r="72" spans="1:4" s="98" customFormat="1" ht="24.95" customHeight="1" x14ac:dyDescent="0.2">
      <c r="A72" s="95"/>
      <c r="B72" s="36"/>
      <c r="C72" s="37"/>
      <c r="D72" s="96"/>
    </row>
    <row r="73" spans="1:4" s="98" customFormat="1" ht="24.95" customHeight="1" x14ac:dyDescent="0.2">
      <c r="A73" s="95"/>
      <c r="B73" s="36"/>
      <c r="C73" s="37"/>
      <c r="D73" s="96"/>
    </row>
    <row r="74" spans="1:4" s="98" customFormat="1" ht="24.95" customHeight="1" x14ac:dyDescent="0.2">
      <c r="A74" s="95"/>
      <c r="B74" s="36"/>
      <c r="C74" s="37"/>
      <c r="D74" s="96"/>
    </row>
    <row r="75" spans="1:4" s="98" customFormat="1" ht="24.95" customHeight="1" x14ac:dyDescent="0.2">
      <c r="A75" s="95"/>
      <c r="B75" s="36"/>
      <c r="C75" s="37"/>
      <c r="D75" s="96"/>
    </row>
    <row r="76" spans="1:4" s="98" customFormat="1" ht="24.95" customHeight="1" x14ac:dyDescent="0.2">
      <c r="A76" s="95"/>
      <c r="B76" s="36"/>
      <c r="C76" s="37"/>
      <c r="D76" s="96"/>
    </row>
    <row r="77" spans="1:4" s="98" customFormat="1" ht="24.95" customHeight="1" x14ac:dyDescent="0.2">
      <c r="A77" s="95"/>
      <c r="B77" s="36"/>
      <c r="C77" s="37"/>
      <c r="D77" s="96"/>
    </row>
    <row r="78" spans="1:4" s="98" customFormat="1" ht="24.95" customHeight="1" x14ac:dyDescent="0.2">
      <c r="A78" s="95"/>
      <c r="B78" s="36"/>
      <c r="C78" s="37"/>
      <c r="D78" s="96"/>
    </row>
    <row r="79" spans="1:4" ht="24.95" customHeight="1" x14ac:dyDescent="0.2">
      <c r="A79" s="95"/>
      <c r="B79" s="36"/>
      <c r="C79" s="37"/>
      <c r="D79" s="96"/>
    </row>
    <row r="80" spans="1:4" ht="24.95" customHeight="1" x14ac:dyDescent="0.2">
      <c r="A80" s="95"/>
      <c r="B80" s="36"/>
      <c r="C80" s="37"/>
      <c r="D80" s="96"/>
    </row>
    <row r="81" spans="1:4" ht="24.95" customHeight="1" x14ac:dyDescent="0.2">
      <c r="A81" s="95"/>
      <c r="B81" s="36"/>
      <c r="C81" s="37"/>
      <c r="D81" s="96"/>
    </row>
    <row r="82" spans="1:4" ht="24.95" customHeight="1" x14ac:dyDescent="0.2">
      <c r="A82" s="95"/>
      <c r="B82" s="36"/>
      <c r="C82" s="37"/>
      <c r="D82" s="96"/>
    </row>
    <row r="83" spans="1:4" ht="24.95" customHeight="1" x14ac:dyDescent="0.2">
      <c r="A83" s="95"/>
      <c r="B83" s="36"/>
      <c r="C83" s="37"/>
      <c r="D83" s="96"/>
    </row>
    <row r="84" spans="1:4" ht="24.95" customHeight="1" x14ac:dyDescent="0.2">
      <c r="A84" s="95"/>
      <c r="B84" s="36"/>
      <c r="C84" s="37"/>
      <c r="D84" s="96"/>
    </row>
    <row r="85" spans="1:4" ht="24.95" customHeight="1" x14ac:dyDescent="0.2">
      <c r="A85" s="95"/>
      <c r="B85" s="36"/>
      <c r="C85" s="37"/>
      <c r="D85" s="96"/>
    </row>
    <row r="86" spans="1:4" ht="24.95" customHeight="1" x14ac:dyDescent="0.2">
      <c r="A86" s="95"/>
      <c r="B86" s="36"/>
      <c r="C86" s="37"/>
      <c r="D86" s="96"/>
    </row>
    <row r="87" spans="1:4" ht="24.95" customHeight="1" x14ac:dyDescent="0.2">
      <c r="A87" s="95"/>
      <c r="B87" s="36"/>
      <c r="C87" s="37"/>
      <c r="D87" s="96"/>
    </row>
    <row r="88" spans="1:4" ht="24.95" customHeight="1" x14ac:dyDescent="0.2">
      <c r="A88" s="95"/>
      <c r="B88" s="36"/>
      <c r="C88" s="37"/>
      <c r="D88" s="96"/>
    </row>
    <row r="89" spans="1:4" ht="24.95" customHeight="1" x14ac:dyDescent="0.2">
      <c r="A89" s="95"/>
      <c r="B89" s="36"/>
      <c r="C89" s="37"/>
      <c r="D89" s="96"/>
    </row>
    <row r="90" spans="1:4" ht="24.95" customHeight="1" x14ac:dyDescent="0.2">
      <c r="A90" s="95"/>
      <c r="B90" s="36"/>
      <c r="C90" s="37"/>
      <c r="D90" s="96"/>
    </row>
    <row r="91" spans="1:4" ht="24.95" customHeight="1" x14ac:dyDescent="0.2">
      <c r="A91" s="95"/>
      <c r="B91" s="36"/>
      <c r="C91" s="37"/>
      <c r="D91" s="96"/>
    </row>
    <row r="92" spans="1:4" ht="24.95" customHeight="1" x14ac:dyDescent="0.2">
      <c r="A92" s="95"/>
      <c r="B92" s="36"/>
      <c r="C92" s="37"/>
      <c r="D92" s="96"/>
    </row>
    <row r="93" spans="1:4" ht="24.95" customHeight="1" x14ac:dyDescent="0.2">
      <c r="A93" s="95"/>
      <c r="B93" s="36"/>
      <c r="C93" s="37"/>
      <c r="D93" s="96"/>
    </row>
    <row r="94" spans="1:4" ht="24.95" customHeight="1" x14ac:dyDescent="0.2">
      <c r="A94" s="95"/>
      <c r="B94" s="36"/>
      <c r="C94" s="37"/>
      <c r="D94" s="96"/>
    </row>
    <row r="95" spans="1:4" ht="24.95" customHeight="1" x14ac:dyDescent="0.2">
      <c r="A95" s="68"/>
      <c r="B95" s="36"/>
      <c r="C95" s="37"/>
      <c r="D95" s="47"/>
    </row>
    <row r="96" spans="1:4" ht="24.95" customHeight="1" x14ac:dyDescent="0.2">
      <c r="A96" s="68"/>
      <c r="B96" s="36"/>
      <c r="C96" s="37"/>
      <c r="D96" s="47"/>
    </row>
    <row r="97" spans="1:4" ht="24.95" customHeight="1" x14ac:dyDescent="0.2">
      <c r="A97" s="68"/>
      <c r="B97" s="36"/>
      <c r="C97" s="37"/>
      <c r="D97" s="47"/>
    </row>
    <row r="98" spans="1:4" ht="24.95" customHeight="1" x14ac:dyDescent="0.2">
      <c r="A98" s="68"/>
      <c r="B98" s="36"/>
      <c r="C98" s="37"/>
      <c r="D98" s="47"/>
    </row>
    <row r="99" spans="1:4" ht="24.95" customHeight="1" x14ac:dyDescent="0.2">
      <c r="A99" s="68"/>
      <c r="B99" s="36"/>
      <c r="C99" s="37"/>
      <c r="D99" s="47"/>
    </row>
    <row r="100" spans="1:4" ht="24.95" customHeight="1" x14ac:dyDescent="0.2">
      <c r="A100" s="68"/>
      <c r="B100" s="36"/>
      <c r="C100" s="37"/>
      <c r="D100" s="47"/>
    </row>
    <row r="101" spans="1:4" ht="24.95" customHeight="1" x14ac:dyDescent="0.2">
      <c r="A101" s="68"/>
      <c r="B101" s="36"/>
      <c r="C101" s="37"/>
      <c r="D101" s="47"/>
    </row>
    <row r="102" spans="1:4" ht="24.95" customHeight="1" x14ac:dyDescent="0.2">
      <c r="A102" s="68"/>
      <c r="B102" s="36"/>
      <c r="C102" s="37"/>
      <c r="D102" s="47"/>
    </row>
    <row r="103" spans="1:4" ht="24.95" customHeight="1" x14ac:dyDescent="0.2">
      <c r="A103" s="68"/>
      <c r="B103" s="36"/>
      <c r="C103" s="37"/>
      <c r="D103" s="47"/>
    </row>
    <row r="104" spans="1:4" ht="24.95" customHeight="1" x14ac:dyDescent="0.2">
      <c r="A104" s="68"/>
      <c r="B104" s="36"/>
      <c r="C104" s="37"/>
      <c r="D104" s="47"/>
    </row>
    <row r="105" spans="1:4" ht="24.95" customHeight="1" x14ac:dyDescent="0.2">
      <c r="A105" s="68"/>
      <c r="B105" s="36"/>
      <c r="C105" s="37"/>
      <c r="D105" s="47"/>
    </row>
    <row r="106" spans="1:4" ht="24.95" customHeight="1" x14ac:dyDescent="0.2">
      <c r="A106" s="68"/>
      <c r="B106" s="36"/>
      <c r="C106" s="37"/>
      <c r="D106" s="47"/>
    </row>
    <row r="107" spans="1:4" ht="24.95" customHeight="1" x14ac:dyDescent="0.2">
      <c r="A107" s="68"/>
      <c r="B107" s="36"/>
      <c r="C107" s="37"/>
      <c r="D107" s="47"/>
    </row>
    <row r="108" spans="1:4" ht="24.95" customHeight="1" x14ac:dyDescent="0.2">
      <c r="A108" s="68"/>
      <c r="B108" s="36"/>
      <c r="C108" s="37"/>
      <c r="D108" s="47"/>
    </row>
    <row r="109" spans="1:4" ht="24.95" customHeight="1" x14ac:dyDescent="0.2">
      <c r="A109" s="68"/>
      <c r="B109" s="36"/>
      <c r="C109" s="37"/>
      <c r="D109" s="47"/>
    </row>
    <row r="110" spans="1:4" ht="24.95" customHeight="1" x14ac:dyDescent="0.2">
      <c r="A110" s="68"/>
      <c r="B110" s="36"/>
      <c r="C110" s="37"/>
      <c r="D110" s="47"/>
    </row>
    <row r="111" spans="1:4" ht="24.95" customHeight="1" x14ac:dyDescent="0.2">
      <c r="A111" s="68"/>
      <c r="B111" s="36"/>
      <c r="C111" s="37"/>
      <c r="D111" s="47"/>
    </row>
    <row r="112" spans="1:4" ht="24.95" customHeight="1" x14ac:dyDescent="0.2">
      <c r="A112" s="68"/>
      <c r="B112" s="36"/>
      <c r="C112" s="37"/>
      <c r="D112" s="47"/>
    </row>
    <row r="113" spans="1:4" ht="24.95" customHeight="1" x14ac:dyDescent="0.2">
      <c r="A113" s="68"/>
      <c r="B113" s="36"/>
      <c r="C113" s="37"/>
      <c r="D113" s="47"/>
    </row>
    <row r="114" spans="1:4" ht="24.95" customHeight="1" x14ac:dyDescent="0.2">
      <c r="A114" s="68"/>
      <c r="B114" s="36"/>
      <c r="C114" s="37"/>
      <c r="D114" s="47"/>
    </row>
    <row r="115" spans="1:4" ht="24.95" customHeight="1" x14ac:dyDescent="0.2">
      <c r="A115" s="68"/>
      <c r="B115" s="36"/>
      <c r="C115" s="37"/>
      <c r="D115" s="47"/>
    </row>
    <row r="116" spans="1:4" ht="24.95" customHeight="1" x14ac:dyDescent="0.2">
      <c r="A116" s="68"/>
      <c r="B116" s="36"/>
      <c r="C116" s="37"/>
      <c r="D116" s="47"/>
    </row>
    <row r="117" spans="1:4" ht="24.95" customHeight="1" x14ac:dyDescent="0.2">
      <c r="A117" s="68"/>
      <c r="B117" s="36"/>
      <c r="C117" s="37"/>
      <c r="D117" s="47"/>
    </row>
    <row r="118" spans="1:4" ht="24.95" customHeight="1" x14ac:dyDescent="0.2">
      <c r="A118" s="68"/>
      <c r="B118" s="36"/>
      <c r="C118" s="37"/>
      <c r="D118" s="47"/>
    </row>
    <row r="119" spans="1:4" ht="24.95" customHeight="1" x14ac:dyDescent="0.2">
      <c r="A119" s="68"/>
      <c r="B119" s="36"/>
      <c r="C119" s="37"/>
      <c r="D119" s="47"/>
    </row>
    <row r="120" spans="1:4" ht="24.95" customHeight="1" x14ac:dyDescent="0.2">
      <c r="A120" s="68"/>
      <c r="B120" s="36"/>
      <c r="C120" s="37"/>
      <c r="D120" s="47"/>
    </row>
    <row r="121" spans="1:4" ht="24.95" customHeight="1" x14ac:dyDescent="0.2">
      <c r="A121" s="68"/>
      <c r="B121" s="36"/>
      <c r="C121" s="37"/>
      <c r="D121" s="47"/>
    </row>
    <row r="122" spans="1:4" ht="24.95" customHeight="1" x14ac:dyDescent="0.2">
      <c r="A122" s="68"/>
      <c r="B122" s="36"/>
      <c r="C122" s="37"/>
      <c r="D122" s="47"/>
    </row>
    <row r="123" spans="1:4" ht="24.95" customHeight="1" x14ac:dyDescent="0.2">
      <c r="A123" s="68"/>
      <c r="B123" s="36"/>
      <c r="C123" s="37"/>
      <c r="D123" s="47"/>
    </row>
    <row r="124" spans="1:4" ht="24.95" customHeight="1" x14ac:dyDescent="0.2">
      <c r="A124" s="68"/>
      <c r="B124" s="36"/>
      <c r="C124" s="37"/>
      <c r="D124" s="47"/>
    </row>
    <row r="125" spans="1:4" ht="24.95" customHeight="1" x14ac:dyDescent="0.2">
      <c r="A125" s="68"/>
      <c r="B125" s="36"/>
      <c r="C125" s="37"/>
      <c r="D125" s="47"/>
    </row>
  </sheetData>
  <pageMargins left="0.511811024" right="0.511811024" top="0.78740157499999996" bottom="0.78740157499999996" header="0.31496062000000002" footer="0.31496062000000002"/>
  <pageSetup paperSize="9" scale="6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
    <tabColor rgb="FFC00000"/>
  </sheetPr>
  <dimension ref="A1:K2324"/>
  <sheetViews>
    <sheetView zoomScale="85" zoomScaleNormal="85" workbookViewId="0">
      <selection activeCell="B1" sqref="B1:B2"/>
    </sheetView>
  </sheetViews>
  <sheetFormatPr defaultRowHeight="24.95" customHeight="1" x14ac:dyDescent="0.2"/>
  <cols>
    <col min="1" max="1" width="12.7109375" style="48" customWidth="1"/>
    <col min="2" max="2" width="100.7109375" style="48" customWidth="1"/>
    <col min="3" max="3" width="12.7109375" style="48" customWidth="1"/>
    <col min="4" max="5" width="27.7109375" style="49" customWidth="1"/>
    <col min="6" max="8" width="12.7109375" style="48" customWidth="1"/>
    <col min="9" max="16384" width="9.140625" style="48"/>
  </cols>
  <sheetData>
    <row r="1" spans="1:7" ht="24.95" customHeight="1" x14ac:dyDescent="0.2">
      <c r="A1" s="750" t="s">
        <v>8719</v>
      </c>
      <c r="B1" s="751"/>
      <c r="C1" s="752"/>
      <c r="D1" s="756" t="s">
        <v>17116</v>
      </c>
      <c r="E1" s="757"/>
      <c r="F1" s="605" t="s">
        <v>21768</v>
      </c>
    </row>
    <row r="2" spans="1:7" ht="24.95" customHeight="1" x14ac:dyDescent="0.2">
      <c r="A2" s="753"/>
      <c r="B2" s="754"/>
      <c r="C2" s="755"/>
      <c r="D2" s="285">
        <v>23.32</v>
      </c>
      <c r="E2" s="540" t="s">
        <v>21767</v>
      </c>
    </row>
    <row r="3" spans="1:7" ht="24.95" customHeight="1" x14ac:dyDescent="0.2">
      <c r="A3" s="758" t="s">
        <v>17118</v>
      </c>
      <c r="B3" s="759"/>
      <c r="C3" s="759"/>
      <c r="D3" s="759"/>
      <c r="E3" s="760"/>
    </row>
    <row r="4" spans="1:7" ht="24.95" customHeight="1" x14ac:dyDescent="0.2">
      <c r="A4" s="535" t="s">
        <v>2</v>
      </c>
      <c r="B4" s="535" t="s">
        <v>5662</v>
      </c>
      <c r="C4" s="535" t="s">
        <v>38</v>
      </c>
      <c r="D4" s="536" t="s">
        <v>7518</v>
      </c>
      <c r="E4" s="535" t="s">
        <v>7519</v>
      </c>
    </row>
    <row r="5" spans="1:7" s="49" customFormat="1" ht="24.95" customHeight="1" x14ac:dyDescent="0.2">
      <c r="A5" s="539" t="s">
        <v>17090</v>
      </c>
      <c r="B5" s="539"/>
      <c r="C5" s="539"/>
      <c r="D5" s="606" t="s">
        <v>1475</v>
      </c>
      <c r="E5" s="539"/>
      <c r="G5" s="609"/>
    </row>
    <row r="6" spans="1:7" s="49" customFormat="1" ht="24.95" customHeight="1" x14ac:dyDescent="0.2">
      <c r="A6" s="537">
        <v>43339</v>
      </c>
      <c r="B6" s="541" t="s">
        <v>7520</v>
      </c>
      <c r="C6" s="538" t="s">
        <v>745</v>
      </c>
      <c r="D6" s="607">
        <v>0.69</v>
      </c>
      <c r="E6" s="538"/>
      <c r="G6" s="609"/>
    </row>
    <row r="7" spans="1:7" s="49" customFormat="1" ht="24.95" customHeight="1" x14ac:dyDescent="0.2">
      <c r="A7" s="530">
        <v>41099</v>
      </c>
      <c r="B7" s="541" t="s">
        <v>7521</v>
      </c>
      <c r="C7" s="538" t="s">
        <v>744</v>
      </c>
      <c r="D7" s="607">
        <v>5.35</v>
      </c>
      <c r="E7" s="37"/>
    </row>
    <row r="8" spans="1:7" s="49" customFormat="1" ht="24.95" customHeight="1" x14ac:dyDescent="0.2">
      <c r="A8" s="530">
        <v>40224</v>
      </c>
      <c r="B8" s="541" t="s">
        <v>77</v>
      </c>
      <c r="C8" s="538" t="s">
        <v>744</v>
      </c>
      <c r="D8" s="607">
        <v>2.77</v>
      </c>
      <c r="E8" s="37"/>
    </row>
    <row r="9" spans="1:7" s="49" customFormat="1" ht="24.95" customHeight="1" x14ac:dyDescent="0.2">
      <c r="A9" s="530">
        <v>40225</v>
      </c>
      <c r="B9" s="541" t="s">
        <v>78</v>
      </c>
      <c r="C9" s="538" t="s">
        <v>744</v>
      </c>
      <c r="D9" s="607">
        <v>3.58</v>
      </c>
      <c r="E9" s="37"/>
    </row>
    <row r="10" spans="1:7" s="49" customFormat="1" ht="24.95" customHeight="1" x14ac:dyDescent="0.2">
      <c r="A10" s="530">
        <v>40226</v>
      </c>
      <c r="B10" s="541" t="s">
        <v>79</v>
      </c>
      <c r="C10" s="538" t="s">
        <v>744</v>
      </c>
      <c r="D10" s="607">
        <v>5.35</v>
      </c>
      <c r="E10" s="37"/>
    </row>
    <row r="11" spans="1:7" s="49" customFormat="1" ht="24.95" customHeight="1" x14ac:dyDescent="0.2">
      <c r="A11" s="530">
        <v>40996</v>
      </c>
      <c r="B11" s="541" t="s">
        <v>21769</v>
      </c>
      <c r="C11" s="538" t="s">
        <v>744</v>
      </c>
      <c r="D11" s="607">
        <v>5.0599999999999996</v>
      </c>
      <c r="E11" s="37"/>
    </row>
    <row r="12" spans="1:7" s="49" customFormat="1" ht="24.95" customHeight="1" x14ac:dyDescent="0.2">
      <c r="A12" s="530">
        <v>40229</v>
      </c>
      <c r="B12" s="541" t="s">
        <v>80</v>
      </c>
      <c r="C12" s="538" t="s">
        <v>744</v>
      </c>
      <c r="D12" s="607">
        <v>5.52</v>
      </c>
      <c r="E12" s="37"/>
    </row>
    <row r="13" spans="1:7" s="49" customFormat="1" ht="24.95" customHeight="1" x14ac:dyDescent="0.2">
      <c r="A13" s="530">
        <v>43340</v>
      </c>
      <c r="B13" s="541" t="s">
        <v>81</v>
      </c>
      <c r="C13" s="538" t="s">
        <v>744</v>
      </c>
      <c r="D13" s="607">
        <v>5.64</v>
      </c>
      <c r="E13" s="37"/>
    </row>
    <row r="14" spans="1:7" s="49" customFormat="1" ht="24.95" customHeight="1" x14ac:dyDescent="0.2">
      <c r="A14" s="530">
        <v>40228</v>
      </c>
      <c r="B14" s="541" t="s">
        <v>82</v>
      </c>
      <c r="C14" s="538" t="s">
        <v>744</v>
      </c>
      <c r="D14" s="607">
        <v>4.37</v>
      </c>
      <c r="E14" s="37"/>
    </row>
    <row r="15" spans="1:7" s="49" customFormat="1" ht="24.95" customHeight="1" x14ac:dyDescent="0.2">
      <c r="A15" s="530">
        <v>42227</v>
      </c>
      <c r="B15" s="541" t="s">
        <v>83</v>
      </c>
      <c r="C15" s="538" t="s">
        <v>744</v>
      </c>
      <c r="D15" s="607">
        <v>4.09</v>
      </c>
      <c r="E15" s="37"/>
    </row>
    <row r="16" spans="1:7" s="49" customFormat="1" ht="24.95" customHeight="1" x14ac:dyDescent="0.2">
      <c r="A16" s="530">
        <v>40994</v>
      </c>
      <c r="B16" s="541" t="s">
        <v>84</v>
      </c>
      <c r="C16" s="538" t="s">
        <v>744</v>
      </c>
      <c r="D16" s="607">
        <v>4.78</v>
      </c>
      <c r="E16" s="37"/>
    </row>
    <row r="17" spans="1:5" s="49" customFormat="1" ht="24.95" customHeight="1" x14ac:dyDescent="0.2">
      <c r="A17" s="530">
        <v>42940</v>
      </c>
      <c r="B17" s="541" t="s">
        <v>85</v>
      </c>
      <c r="C17" s="538" t="s">
        <v>744</v>
      </c>
      <c r="D17" s="607">
        <v>214.26</v>
      </c>
      <c r="E17" s="37"/>
    </row>
    <row r="18" spans="1:5" s="49" customFormat="1" ht="24.95" customHeight="1" x14ac:dyDescent="0.2">
      <c r="A18" s="530">
        <v>41047</v>
      </c>
      <c r="B18" s="541" t="s">
        <v>21770</v>
      </c>
      <c r="C18" s="538" t="s">
        <v>744</v>
      </c>
      <c r="D18" s="607">
        <v>370.79</v>
      </c>
      <c r="E18" s="37"/>
    </row>
    <row r="19" spans="1:5" s="49" customFormat="1" ht="24.95" customHeight="1" x14ac:dyDescent="0.2">
      <c r="A19" s="530">
        <v>41048</v>
      </c>
      <c r="B19" s="541" t="s">
        <v>21771</v>
      </c>
      <c r="C19" s="538" t="s">
        <v>744</v>
      </c>
      <c r="D19" s="607">
        <v>334.11</v>
      </c>
      <c r="E19" s="37"/>
    </row>
    <row r="20" spans="1:5" s="49" customFormat="1" ht="24.95" customHeight="1" x14ac:dyDescent="0.2">
      <c r="A20" s="530">
        <v>40217</v>
      </c>
      <c r="B20" s="541" t="s">
        <v>86</v>
      </c>
      <c r="C20" s="538" t="s">
        <v>744</v>
      </c>
      <c r="D20" s="607">
        <v>37.090000000000003</v>
      </c>
      <c r="E20" s="37"/>
    </row>
    <row r="21" spans="1:5" s="49" customFormat="1" ht="24.95" customHeight="1" x14ac:dyDescent="0.2">
      <c r="A21" s="530">
        <v>40172</v>
      </c>
      <c r="B21" s="541" t="s">
        <v>21772</v>
      </c>
      <c r="C21" s="538" t="s">
        <v>17091</v>
      </c>
      <c r="D21" s="607">
        <v>22.22</v>
      </c>
      <c r="E21" s="37"/>
    </row>
    <row r="22" spans="1:5" s="49" customFormat="1" ht="24.95" customHeight="1" x14ac:dyDescent="0.2">
      <c r="A22" s="530">
        <v>40171</v>
      </c>
      <c r="B22" s="541" t="s">
        <v>61</v>
      </c>
      <c r="C22" s="538" t="s">
        <v>17091</v>
      </c>
      <c r="D22" s="607">
        <v>11.11</v>
      </c>
      <c r="E22" s="37"/>
    </row>
    <row r="23" spans="1:5" s="49" customFormat="1" ht="24.95" customHeight="1" x14ac:dyDescent="0.2">
      <c r="A23" s="530">
        <v>42225</v>
      </c>
      <c r="B23" s="541" t="s">
        <v>87</v>
      </c>
      <c r="C23" s="538" t="s">
        <v>744</v>
      </c>
      <c r="D23" s="607">
        <v>6.79</v>
      </c>
      <c r="E23" s="37"/>
    </row>
    <row r="24" spans="1:5" s="49" customFormat="1" ht="24.95" customHeight="1" x14ac:dyDescent="0.2">
      <c r="A24" s="530">
        <v>40178</v>
      </c>
      <c r="B24" s="541" t="s">
        <v>88</v>
      </c>
      <c r="C24" s="538" t="s">
        <v>744</v>
      </c>
      <c r="D24" s="607">
        <v>7.18</v>
      </c>
      <c r="E24" s="37"/>
    </row>
    <row r="25" spans="1:5" s="49" customFormat="1" ht="24.95" customHeight="1" x14ac:dyDescent="0.2">
      <c r="A25" s="530">
        <v>40179</v>
      </c>
      <c r="B25" s="541" t="s">
        <v>21773</v>
      </c>
      <c r="C25" s="538" t="s">
        <v>744</v>
      </c>
      <c r="D25" s="607">
        <v>11.13</v>
      </c>
      <c r="E25" s="37"/>
    </row>
    <row r="26" spans="1:5" s="49" customFormat="1" ht="24.95" customHeight="1" x14ac:dyDescent="0.2">
      <c r="A26" s="530">
        <v>40184</v>
      </c>
      <c r="B26" s="541" t="s">
        <v>21774</v>
      </c>
      <c r="C26" s="538" t="s">
        <v>744</v>
      </c>
      <c r="D26" s="607">
        <v>19.309999999999999</v>
      </c>
      <c r="E26" s="37"/>
    </row>
    <row r="27" spans="1:5" s="49" customFormat="1" ht="24.95" customHeight="1" x14ac:dyDescent="0.2">
      <c r="A27" s="530">
        <v>40180</v>
      </c>
      <c r="B27" s="541" t="s">
        <v>21775</v>
      </c>
      <c r="C27" s="538" t="s">
        <v>744</v>
      </c>
      <c r="D27" s="607">
        <v>12.78</v>
      </c>
      <c r="E27" s="37"/>
    </row>
    <row r="28" spans="1:5" s="49" customFormat="1" ht="24.95" customHeight="1" x14ac:dyDescent="0.2">
      <c r="A28" s="530">
        <v>40181</v>
      </c>
      <c r="B28" s="541" t="s">
        <v>21776</v>
      </c>
      <c r="C28" s="538" t="s">
        <v>744</v>
      </c>
      <c r="D28" s="607">
        <v>14.35</v>
      </c>
      <c r="E28" s="37"/>
    </row>
    <row r="29" spans="1:5" s="49" customFormat="1" ht="24.95" customHeight="1" x14ac:dyDescent="0.2">
      <c r="A29" s="530">
        <v>40182</v>
      </c>
      <c r="B29" s="541" t="s">
        <v>21777</v>
      </c>
      <c r="C29" s="538" t="s">
        <v>744</v>
      </c>
      <c r="D29" s="607">
        <v>16.45</v>
      </c>
      <c r="E29" s="37"/>
    </row>
    <row r="30" spans="1:5" s="49" customFormat="1" ht="24.95" customHeight="1" x14ac:dyDescent="0.2">
      <c r="A30" s="530">
        <v>40183</v>
      </c>
      <c r="B30" s="541" t="s">
        <v>21778</v>
      </c>
      <c r="C30" s="538" t="s">
        <v>744</v>
      </c>
      <c r="D30" s="607">
        <v>17.36</v>
      </c>
      <c r="E30" s="37"/>
    </row>
    <row r="31" spans="1:5" s="49" customFormat="1" ht="24.95" customHeight="1" x14ac:dyDescent="0.2">
      <c r="A31" s="530">
        <v>40191</v>
      </c>
      <c r="B31" s="541" t="s">
        <v>21779</v>
      </c>
      <c r="C31" s="538" t="s">
        <v>744</v>
      </c>
      <c r="D31" s="607">
        <v>17.07</v>
      </c>
      <c r="E31" s="37"/>
    </row>
    <row r="32" spans="1:5" s="49" customFormat="1" ht="24.95" customHeight="1" x14ac:dyDescent="0.2">
      <c r="A32" s="530">
        <v>40196</v>
      </c>
      <c r="B32" s="541" t="s">
        <v>21780</v>
      </c>
      <c r="C32" s="538" t="s">
        <v>744</v>
      </c>
      <c r="D32" s="607">
        <v>26.79</v>
      </c>
      <c r="E32" s="37"/>
    </row>
    <row r="33" spans="1:5" s="49" customFormat="1" ht="24.95" customHeight="1" x14ac:dyDescent="0.2">
      <c r="A33" s="530">
        <v>40192</v>
      </c>
      <c r="B33" s="541" t="s">
        <v>21781</v>
      </c>
      <c r="C33" s="538" t="s">
        <v>744</v>
      </c>
      <c r="D33" s="607">
        <v>18.440000000000001</v>
      </c>
      <c r="E33" s="37"/>
    </row>
    <row r="34" spans="1:5" s="49" customFormat="1" ht="24.95" customHeight="1" x14ac:dyDescent="0.2">
      <c r="A34" s="530">
        <v>40193</v>
      </c>
      <c r="B34" s="541" t="s">
        <v>21782</v>
      </c>
      <c r="C34" s="538" t="s">
        <v>744</v>
      </c>
      <c r="D34" s="607">
        <v>20.149999999999999</v>
      </c>
      <c r="E34" s="37"/>
    </row>
    <row r="35" spans="1:5" s="49" customFormat="1" ht="24.95" customHeight="1" x14ac:dyDescent="0.2">
      <c r="A35" s="530">
        <v>40194</v>
      </c>
      <c r="B35" s="541" t="s">
        <v>21783</v>
      </c>
      <c r="C35" s="538" t="s">
        <v>744</v>
      </c>
      <c r="D35" s="607">
        <v>23.01</v>
      </c>
      <c r="E35" s="37"/>
    </row>
    <row r="36" spans="1:5" s="49" customFormat="1" ht="24.95" customHeight="1" x14ac:dyDescent="0.2">
      <c r="A36" s="530">
        <v>40195</v>
      </c>
      <c r="B36" s="541" t="s">
        <v>21784</v>
      </c>
      <c r="C36" s="538" t="s">
        <v>744</v>
      </c>
      <c r="D36" s="607">
        <v>24.56</v>
      </c>
      <c r="E36" s="37"/>
    </row>
    <row r="37" spans="1:5" s="49" customFormat="1" ht="24.95" customHeight="1" x14ac:dyDescent="0.2">
      <c r="A37" s="530">
        <v>40220</v>
      </c>
      <c r="B37" s="541" t="s">
        <v>89</v>
      </c>
      <c r="C37" s="538" t="s">
        <v>744</v>
      </c>
      <c r="D37" s="607">
        <v>8.49</v>
      </c>
      <c r="E37" s="37"/>
    </row>
    <row r="38" spans="1:5" s="49" customFormat="1" ht="24.95" customHeight="1" x14ac:dyDescent="0.2">
      <c r="A38" s="530">
        <v>40230</v>
      </c>
      <c r="B38" s="541" t="s">
        <v>90</v>
      </c>
      <c r="C38" s="538" t="s">
        <v>744</v>
      </c>
      <c r="D38" s="607">
        <v>2.91</v>
      </c>
      <c r="E38" s="37"/>
    </row>
    <row r="39" spans="1:5" s="49" customFormat="1" ht="24.95" customHeight="1" x14ac:dyDescent="0.2">
      <c r="A39" s="530">
        <v>40221</v>
      </c>
      <c r="B39" s="541" t="s">
        <v>91</v>
      </c>
      <c r="C39" s="538" t="s">
        <v>744</v>
      </c>
      <c r="D39" s="607">
        <v>6.97</v>
      </c>
      <c r="E39" s="37"/>
    </row>
    <row r="40" spans="1:5" s="49" customFormat="1" ht="24.95" customHeight="1" x14ac:dyDescent="0.2">
      <c r="A40" s="530">
        <v>40231</v>
      </c>
      <c r="B40" s="541" t="s">
        <v>92</v>
      </c>
      <c r="C40" s="538" t="s">
        <v>744</v>
      </c>
      <c r="D40" s="607">
        <v>4.29</v>
      </c>
      <c r="E40" s="37"/>
    </row>
    <row r="41" spans="1:5" s="49" customFormat="1" ht="24.95" customHeight="1" x14ac:dyDescent="0.2">
      <c r="A41" s="530">
        <v>40222</v>
      </c>
      <c r="B41" s="541" t="s">
        <v>93</v>
      </c>
      <c r="C41" s="538" t="s">
        <v>744</v>
      </c>
      <c r="D41" s="607">
        <v>10.55</v>
      </c>
      <c r="E41" s="37"/>
    </row>
    <row r="42" spans="1:5" s="49" customFormat="1" ht="24.95" customHeight="1" x14ac:dyDescent="0.2">
      <c r="A42" s="530">
        <v>40216</v>
      </c>
      <c r="B42" s="541" t="s">
        <v>94</v>
      </c>
      <c r="C42" s="538" t="s">
        <v>744</v>
      </c>
      <c r="D42" s="607">
        <v>88.49</v>
      </c>
      <c r="E42" s="37"/>
    </row>
    <row r="43" spans="1:5" s="49" customFormat="1" ht="24.95" customHeight="1" x14ac:dyDescent="0.2">
      <c r="A43" s="530">
        <v>40223</v>
      </c>
      <c r="B43" s="541" t="s">
        <v>95</v>
      </c>
      <c r="C43" s="538" t="s">
        <v>744</v>
      </c>
      <c r="D43" s="607">
        <v>35.630000000000003</v>
      </c>
      <c r="E43" s="37"/>
    </row>
    <row r="44" spans="1:5" s="49" customFormat="1" ht="24.95" customHeight="1" x14ac:dyDescent="0.2">
      <c r="A44" s="530">
        <v>43335</v>
      </c>
      <c r="B44" s="541" t="s">
        <v>96</v>
      </c>
      <c r="C44" s="538" t="s">
        <v>744</v>
      </c>
      <c r="D44" s="607">
        <v>2.36</v>
      </c>
      <c r="E44" s="37"/>
    </row>
    <row r="45" spans="1:5" s="49" customFormat="1" ht="24.95" customHeight="1" x14ac:dyDescent="0.2">
      <c r="A45" s="530">
        <v>42547</v>
      </c>
      <c r="B45" s="541" t="s">
        <v>97</v>
      </c>
      <c r="C45" s="538" t="s">
        <v>744</v>
      </c>
      <c r="D45" s="607">
        <v>1.55</v>
      </c>
      <c r="E45" s="37"/>
    </row>
    <row r="46" spans="1:5" s="49" customFormat="1" ht="24.95" customHeight="1" x14ac:dyDescent="0.2">
      <c r="A46" s="530">
        <v>40177</v>
      </c>
      <c r="B46" s="541" t="s">
        <v>98</v>
      </c>
      <c r="C46" s="538" t="s">
        <v>744</v>
      </c>
      <c r="D46" s="607">
        <v>4.05</v>
      </c>
      <c r="E46" s="37"/>
    </row>
    <row r="47" spans="1:5" s="49" customFormat="1" ht="24.95" customHeight="1" x14ac:dyDescent="0.2">
      <c r="A47" s="530">
        <v>41056</v>
      </c>
      <c r="B47" s="541" t="s">
        <v>21785</v>
      </c>
      <c r="C47" s="538" t="s">
        <v>744</v>
      </c>
      <c r="D47" s="607">
        <v>75.63</v>
      </c>
      <c r="E47" s="37"/>
    </row>
    <row r="48" spans="1:5" s="49" customFormat="1" ht="24.95" customHeight="1" x14ac:dyDescent="0.2">
      <c r="A48" s="530">
        <v>40218</v>
      </c>
      <c r="B48" s="541" t="s">
        <v>99</v>
      </c>
      <c r="C48" s="538" t="s">
        <v>744</v>
      </c>
      <c r="D48" s="607">
        <v>57.39</v>
      </c>
      <c r="E48" s="37"/>
    </row>
    <row r="49" spans="1:5" s="49" customFormat="1" ht="24.95" customHeight="1" x14ac:dyDescent="0.2">
      <c r="A49" s="530">
        <v>40170</v>
      </c>
      <c r="B49" s="541" t="s">
        <v>100</v>
      </c>
      <c r="C49" s="538" t="s">
        <v>745</v>
      </c>
      <c r="D49" s="607">
        <v>0.61</v>
      </c>
      <c r="E49" s="37"/>
    </row>
    <row r="50" spans="1:5" s="49" customFormat="1" ht="24.95" customHeight="1" x14ac:dyDescent="0.2">
      <c r="A50" s="530">
        <v>40167</v>
      </c>
      <c r="B50" s="541" t="s">
        <v>21786</v>
      </c>
      <c r="C50" s="538" t="s">
        <v>745</v>
      </c>
      <c r="D50" s="607">
        <v>0.41</v>
      </c>
      <c r="E50" s="37"/>
    </row>
    <row r="51" spans="1:5" s="49" customFormat="1" ht="24.95" customHeight="1" x14ac:dyDescent="0.2">
      <c r="A51" s="530">
        <v>40168</v>
      </c>
      <c r="B51" s="541" t="s">
        <v>101</v>
      </c>
      <c r="C51" s="538" t="s">
        <v>745</v>
      </c>
      <c r="D51" s="607">
        <v>2.08</v>
      </c>
      <c r="E51" s="37"/>
    </row>
    <row r="52" spans="1:5" s="49" customFormat="1" ht="24.95" customHeight="1" x14ac:dyDescent="0.2">
      <c r="A52" s="530">
        <v>40169</v>
      </c>
      <c r="B52" s="541" t="s">
        <v>21787</v>
      </c>
      <c r="C52" s="538" t="s">
        <v>745</v>
      </c>
      <c r="D52" s="607">
        <v>8.58</v>
      </c>
      <c r="E52" s="37"/>
    </row>
    <row r="53" spans="1:5" s="49" customFormat="1" ht="24.95" customHeight="1" x14ac:dyDescent="0.2">
      <c r="A53" s="530">
        <v>40219</v>
      </c>
      <c r="B53" s="541" t="s">
        <v>102</v>
      </c>
      <c r="C53" s="538" t="s">
        <v>745</v>
      </c>
      <c r="D53" s="607">
        <v>28.73</v>
      </c>
      <c r="E53" s="37"/>
    </row>
    <row r="54" spans="1:5" s="49" customFormat="1" ht="24.95" customHeight="1" x14ac:dyDescent="0.2">
      <c r="A54" s="530">
        <v>41095</v>
      </c>
      <c r="B54" s="541" t="s">
        <v>103</v>
      </c>
      <c r="C54" s="538" t="s">
        <v>744</v>
      </c>
      <c r="D54" s="607">
        <v>21.19</v>
      </c>
      <c r="E54" s="37"/>
    </row>
    <row r="55" spans="1:5" s="49" customFormat="1" ht="24.95" customHeight="1" x14ac:dyDescent="0.2">
      <c r="A55" s="530">
        <v>43352</v>
      </c>
      <c r="B55" s="541" t="s">
        <v>21788</v>
      </c>
      <c r="C55" s="538" t="s">
        <v>745</v>
      </c>
      <c r="D55" s="607">
        <v>0.54</v>
      </c>
      <c r="E55" s="37"/>
    </row>
    <row r="56" spans="1:5" s="49" customFormat="1" ht="24.95" customHeight="1" x14ac:dyDescent="0.2">
      <c r="A56" s="530">
        <v>43338</v>
      </c>
      <c r="B56" s="541" t="s">
        <v>746</v>
      </c>
      <c r="C56" s="538" t="s">
        <v>745</v>
      </c>
      <c r="D56" s="607">
        <v>0.45</v>
      </c>
      <c r="E56" s="37"/>
    </row>
    <row r="57" spans="1:5" s="49" customFormat="1" ht="24.95" customHeight="1" x14ac:dyDescent="0.2">
      <c r="A57" s="530">
        <v>40166</v>
      </c>
      <c r="B57" s="541" t="s">
        <v>104</v>
      </c>
      <c r="C57" s="538" t="s">
        <v>745</v>
      </c>
      <c r="D57" s="607">
        <v>0.17</v>
      </c>
      <c r="E57" s="37"/>
    </row>
    <row r="58" spans="1:5" s="49" customFormat="1" ht="24.95" customHeight="1" x14ac:dyDescent="0.2">
      <c r="A58" s="530">
        <v>41326</v>
      </c>
      <c r="B58" s="541" t="s">
        <v>105</v>
      </c>
      <c r="C58" s="538" t="s">
        <v>744</v>
      </c>
      <c r="D58" s="607">
        <v>4.76</v>
      </c>
      <c r="E58" s="37"/>
    </row>
    <row r="59" spans="1:5" s="49" customFormat="1" ht="24.95" customHeight="1" x14ac:dyDescent="0.2">
      <c r="A59" s="539" t="s">
        <v>17092</v>
      </c>
      <c r="B59" s="539"/>
      <c r="C59" s="539"/>
      <c r="D59" s="606" t="s">
        <v>1475</v>
      </c>
      <c r="E59" s="539"/>
    </row>
    <row r="60" spans="1:5" s="49" customFormat="1" ht="24.95" customHeight="1" x14ac:dyDescent="0.2">
      <c r="A60" s="530">
        <v>40801</v>
      </c>
      <c r="B60" s="541" t="s">
        <v>21789</v>
      </c>
      <c r="C60" s="538" t="s">
        <v>744</v>
      </c>
      <c r="D60" s="607">
        <v>88.74</v>
      </c>
      <c r="E60" s="37" t="s">
        <v>7522</v>
      </c>
    </row>
    <row r="61" spans="1:5" s="49" customFormat="1" ht="24.95" customHeight="1" x14ac:dyDescent="0.2">
      <c r="A61" s="530">
        <v>40799</v>
      </c>
      <c r="B61" s="541" t="s">
        <v>21790</v>
      </c>
      <c r="C61" s="538" t="s">
        <v>744</v>
      </c>
      <c r="D61" s="607">
        <v>69.510000000000005</v>
      </c>
      <c r="E61" s="37" t="s">
        <v>7522</v>
      </c>
    </row>
    <row r="62" spans="1:5" s="49" customFormat="1" ht="24.95" customHeight="1" x14ac:dyDescent="0.2">
      <c r="A62" s="530">
        <v>40793</v>
      </c>
      <c r="B62" s="541" t="s">
        <v>21791</v>
      </c>
      <c r="C62" s="538" t="s">
        <v>744</v>
      </c>
      <c r="D62" s="607">
        <v>79.28</v>
      </c>
      <c r="E62" s="37" t="s">
        <v>7522</v>
      </c>
    </row>
    <row r="63" spans="1:5" s="49" customFormat="1" ht="24.95" customHeight="1" x14ac:dyDescent="0.2">
      <c r="A63" s="530">
        <v>40797</v>
      </c>
      <c r="B63" s="541" t="s">
        <v>21792</v>
      </c>
      <c r="C63" s="538" t="s">
        <v>744</v>
      </c>
      <c r="D63" s="607">
        <v>41.97</v>
      </c>
      <c r="E63" s="37" t="s">
        <v>7522</v>
      </c>
    </row>
    <row r="64" spans="1:5" s="49" customFormat="1" ht="24.95" customHeight="1" x14ac:dyDescent="0.2">
      <c r="A64" s="530">
        <v>41157</v>
      </c>
      <c r="B64" s="541" t="s">
        <v>106</v>
      </c>
      <c r="C64" s="538" t="s">
        <v>744</v>
      </c>
      <c r="D64" s="607">
        <v>49.69</v>
      </c>
      <c r="E64" s="37"/>
    </row>
    <row r="65" spans="1:5" s="49" customFormat="1" ht="24.95" customHeight="1" x14ac:dyDescent="0.2">
      <c r="A65" s="530">
        <v>40795</v>
      </c>
      <c r="B65" s="541" t="s">
        <v>107</v>
      </c>
      <c r="C65" s="538" t="s">
        <v>744</v>
      </c>
      <c r="D65" s="607">
        <v>41.21</v>
      </c>
      <c r="E65" s="37" t="s">
        <v>7522</v>
      </c>
    </row>
    <row r="66" spans="1:5" s="49" customFormat="1" ht="24.95" customHeight="1" x14ac:dyDescent="0.2">
      <c r="A66" s="530">
        <v>40787</v>
      </c>
      <c r="B66" s="541" t="s">
        <v>108</v>
      </c>
      <c r="C66" s="538" t="s">
        <v>744</v>
      </c>
      <c r="D66" s="607">
        <v>107.43</v>
      </c>
      <c r="E66" s="37" t="s">
        <v>7522</v>
      </c>
    </row>
    <row r="67" spans="1:5" s="49" customFormat="1" ht="24.95" customHeight="1" x14ac:dyDescent="0.2">
      <c r="A67" s="530">
        <v>40812</v>
      </c>
      <c r="B67" s="541" t="s">
        <v>109</v>
      </c>
      <c r="C67" s="538" t="s">
        <v>744</v>
      </c>
      <c r="D67" s="607">
        <v>107.43</v>
      </c>
      <c r="E67" s="37"/>
    </row>
    <row r="68" spans="1:5" s="49" customFormat="1" ht="24.95" customHeight="1" x14ac:dyDescent="0.2">
      <c r="A68" s="530">
        <v>42673</v>
      </c>
      <c r="B68" s="541" t="s">
        <v>110</v>
      </c>
      <c r="C68" s="538" t="s">
        <v>744</v>
      </c>
      <c r="D68" s="607">
        <v>102.77</v>
      </c>
      <c r="E68" s="37"/>
    </row>
    <row r="69" spans="1:5" s="49" customFormat="1" ht="24.95" customHeight="1" x14ac:dyDescent="0.2">
      <c r="A69" s="530">
        <v>40803</v>
      </c>
      <c r="B69" s="541" t="s">
        <v>111</v>
      </c>
      <c r="C69" s="538" t="s">
        <v>744</v>
      </c>
      <c r="D69" s="607">
        <v>85.2</v>
      </c>
      <c r="E69" s="37" t="s">
        <v>7522</v>
      </c>
    </row>
    <row r="70" spans="1:5" s="49" customFormat="1" ht="24.95" customHeight="1" x14ac:dyDescent="0.2">
      <c r="A70" s="530">
        <v>41406</v>
      </c>
      <c r="B70" s="541" t="s">
        <v>21793</v>
      </c>
      <c r="C70" s="538" t="s">
        <v>744</v>
      </c>
      <c r="D70" s="607">
        <v>73.38</v>
      </c>
      <c r="E70" s="37" t="s">
        <v>7522</v>
      </c>
    </row>
    <row r="71" spans="1:5" s="49" customFormat="1" ht="24.95" customHeight="1" x14ac:dyDescent="0.2">
      <c r="A71" s="530">
        <v>41100</v>
      </c>
      <c r="B71" s="541" t="s">
        <v>21794</v>
      </c>
      <c r="C71" s="538" t="s">
        <v>744</v>
      </c>
      <c r="D71" s="607">
        <v>70.239999999999995</v>
      </c>
      <c r="E71" s="37"/>
    </row>
    <row r="72" spans="1:5" s="49" customFormat="1" ht="24.95" customHeight="1" x14ac:dyDescent="0.2">
      <c r="A72" s="530">
        <v>40979</v>
      </c>
      <c r="B72" s="541" t="s">
        <v>21795</v>
      </c>
      <c r="C72" s="538" t="s">
        <v>744</v>
      </c>
      <c r="D72" s="607">
        <v>45.03</v>
      </c>
      <c r="E72" s="37"/>
    </row>
    <row r="73" spans="1:5" s="49" customFormat="1" ht="24.95" customHeight="1" x14ac:dyDescent="0.2">
      <c r="A73" s="530">
        <v>40815</v>
      </c>
      <c r="B73" s="541" t="s">
        <v>112</v>
      </c>
      <c r="C73" s="538" t="s">
        <v>744</v>
      </c>
      <c r="D73" s="607">
        <v>58.76</v>
      </c>
      <c r="E73" s="37"/>
    </row>
    <row r="74" spans="1:5" s="49" customFormat="1" ht="24.95" customHeight="1" x14ac:dyDescent="0.2">
      <c r="A74" s="530">
        <v>40809</v>
      </c>
      <c r="B74" s="541" t="s">
        <v>113</v>
      </c>
      <c r="C74" s="538" t="s">
        <v>744</v>
      </c>
      <c r="D74" s="607">
        <v>68.260000000000005</v>
      </c>
      <c r="E74" s="37"/>
    </row>
    <row r="75" spans="1:5" s="49" customFormat="1" ht="24.95" customHeight="1" x14ac:dyDescent="0.2">
      <c r="A75" s="530">
        <v>40810</v>
      </c>
      <c r="B75" s="541" t="s">
        <v>114</v>
      </c>
      <c r="C75" s="538" t="s">
        <v>744</v>
      </c>
      <c r="D75" s="607">
        <v>87.39</v>
      </c>
      <c r="E75" s="37"/>
    </row>
    <row r="76" spans="1:5" s="49" customFormat="1" ht="24.95" customHeight="1" x14ac:dyDescent="0.2">
      <c r="A76" s="530">
        <v>41097</v>
      </c>
      <c r="B76" s="541" t="s">
        <v>115</v>
      </c>
      <c r="C76" s="538" t="s">
        <v>744</v>
      </c>
      <c r="D76" s="607">
        <v>98.95</v>
      </c>
      <c r="E76" s="37" t="s">
        <v>7522</v>
      </c>
    </row>
    <row r="77" spans="1:5" s="49" customFormat="1" ht="24.95" customHeight="1" x14ac:dyDescent="0.2">
      <c r="A77" s="530">
        <v>41364</v>
      </c>
      <c r="B77" s="541" t="s">
        <v>21796</v>
      </c>
      <c r="C77" s="538" t="s">
        <v>744</v>
      </c>
      <c r="D77" s="607">
        <v>73.38</v>
      </c>
      <c r="E77" s="37"/>
    </row>
    <row r="78" spans="1:5" s="49" customFormat="1" ht="24.95" customHeight="1" x14ac:dyDescent="0.2">
      <c r="A78" s="530">
        <v>40777</v>
      </c>
      <c r="B78" s="541" t="s">
        <v>116</v>
      </c>
      <c r="C78" s="538" t="s">
        <v>744</v>
      </c>
      <c r="D78" s="607">
        <v>39.83</v>
      </c>
      <c r="E78" s="37" t="s">
        <v>7522</v>
      </c>
    </row>
    <row r="79" spans="1:5" s="49" customFormat="1" ht="24.95" customHeight="1" x14ac:dyDescent="0.2">
      <c r="A79" s="530">
        <v>40779</v>
      </c>
      <c r="B79" s="541" t="s">
        <v>21797</v>
      </c>
      <c r="C79" s="538" t="s">
        <v>744</v>
      </c>
      <c r="D79" s="607">
        <v>47.04</v>
      </c>
      <c r="E79" s="37" t="s">
        <v>7522</v>
      </c>
    </row>
    <row r="80" spans="1:5" s="49" customFormat="1" ht="24.95" customHeight="1" x14ac:dyDescent="0.2">
      <c r="A80" s="530">
        <v>40781</v>
      </c>
      <c r="B80" s="541" t="s">
        <v>117</v>
      </c>
      <c r="C80" s="538" t="s">
        <v>744</v>
      </c>
      <c r="D80" s="607">
        <v>68.260000000000005</v>
      </c>
      <c r="E80" s="37" t="s">
        <v>7522</v>
      </c>
    </row>
    <row r="81" spans="1:5" s="49" customFormat="1" ht="24.95" customHeight="1" x14ac:dyDescent="0.2">
      <c r="A81" s="530">
        <v>40783</v>
      </c>
      <c r="B81" s="541" t="s">
        <v>118</v>
      </c>
      <c r="C81" s="538" t="s">
        <v>744</v>
      </c>
      <c r="D81" s="607">
        <v>87.39</v>
      </c>
      <c r="E81" s="37" t="s">
        <v>7522</v>
      </c>
    </row>
    <row r="82" spans="1:5" s="49" customFormat="1" ht="24.95" customHeight="1" x14ac:dyDescent="0.2">
      <c r="A82" s="530">
        <v>41366</v>
      </c>
      <c r="B82" s="541" t="s">
        <v>119</v>
      </c>
      <c r="C82" s="538" t="s">
        <v>744</v>
      </c>
      <c r="D82" s="607">
        <v>98.95</v>
      </c>
      <c r="E82" s="37"/>
    </row>
    <row r="83" spans="1:5" s="49" customFormat="1" ht="24.95" customHeight="1" x14ac:dyDescent="0.2">
      <c r="A83" s="530">
        <v>40834</v>
      </c>
      <c r="B83" s="541" t="s">
        <v>21798</v>
      </c>
      <c r="C83" s="538" t="s">
        <v>745</v>
      </c>
      <c r="D83" s="607">
        <v>1.7</v>
      </c>
      <c r="E83" s="37" t="s">
        <v>7522</v>
      </c>
    </row>
    <row r="84" spans="1:5" s="49" customFormat="1" ht="24.95" customHeight="1" x14ac:dyDescent="0.2">
      <c r="A84" s="530">
        <v>40835</v>
      </c>
      <c r="B84" s="541" t="s">
        <v>120</v>
      </c>
      <c r="C84" s="538" t="s">
        <v>745</v>
      </c>
      <c r="D84" s="607">
        <v>2.68</v>
      </c>
      <c r="E84" s="37" t="s">
        <v>7522</v>
      </c>
    </row>
    <row r="85" spans="1:5" s="49" customFormat="1" ht="24.95" customHeight="1" x14ac:dyDescent="0.2">
      <c r="A85" s="530">
        <v>40841</v>
      </c>
      <c r="B85" s="541" t="s">
        <v>21799</v>
      </c>
      <c r="C85" s="538" t="s">
        <v>8</v>
      </c>
      <c r="D85" s="607">
        <v>102.55</v>
      </c>
      <c r="E85" s="37" t="s">
        <v>7522</v>
      </c>
    </row>
    <row r="86" spans="1:5" s="49" customFormat="1" ht="24.95" customHeight="1" x14ac:dyDescent="0.2">
      <c r="A86" s="530">
        <v>40842</v>
      </c>
      <c r="B86" s="541" t="s">
        <v>21800</v>
      </c>
      <c r="C86" s="538" t="s">
        <v>8</v>
      </c>
      <c r="D86" s="607">
        <v>240.8</v>
      </c>
      <c r="E86" s="37" t="s">
        <v>7522</v>
      </c>
    </row>
    <row r="87" spans="1:5" s="49" customFormat="1" ht="24.95" customHeight="1" x14ac:dyDescent="0.2">
      <c r="A87" s="530">
        <v>40843</v>
      </c>
      <c r="B87" s="541" t="s">
        <v>121</v>
      </c>
      <c r="C87" s="538" t="s">
        <v>8</v>
      </c>
      <c r="D87" s="607">
        <v>105.11</v>
      </c>
      <c r="E87" s="37" t="s">
        <v>7522</v>
      </c>
    </row>
    <row r="88" spans="1:5" s="49" customFormat="1" ht="24.95" customHeight="1" x14ac:dyDescent="0.2">
      <c r="A88" s="530">
        <v>40844</v>
      </c>
      <c r="B88" s="541" t="s">
        <v>21801</v>
      </c>
      <c r="C88" s="538" t="s">
        <v>8</v>
      </c>
      <c r="D88" s="607">
        <v>244.39</v>
      </c>
      <c r="E88" s="37" t="s">
        <v>7522</v>
      </c>
    </row>
    <row r="89" spans="1:5" s="49" customFormat="1" ht="24.95" customHeight="1" x14ac:dyDescent="0.2">
      <c r="A89" s="530">
        <v>41112</v>
      </c>
      <c r="B89" s="541" t="s">
        <v>21802</v>
      </c>
      <c r="C89" s="538" t="s">
        <v>8</v>
      </c>
      <c r="D89" s="607">
        <v>99.01</v>
      </c>
      <c r="E89" s="37" t="s">
        <v>7522</v>
      </c>
    </row>
    <row r="90" spans="1:5" s="49" customFormat="1" ht="24.95" customHeight="1" x14ac:dyDescent="0.2">
      <c r="A90" s="530">
        <v>43342</v>
      </c>
      <c r="B90" s="541" t="s">
        <v>21803</v>
      </c>
      <c r="C90" s="538" t="s">
        <v>8</v>
      </c>
      <c r="D90" s="607">
        <v>108.06</v>
      </c>
      <c r="E90" s="37" t="s">
        <v>7522</v>
      </c>
    </row>
    <row r="91" spans="1:5" s="49" customFormat="1" ht="24.95" customHeight="1" x14ac:dyDescent="0.2">
      <c r="A91" s="530">
        <v>40878</v>
      </c>
      <c r="B91" s="541" t="s">
        <v>21804</v>
      </c>
      <c r="C91" s="538" t="s">
        <v>8</v>
      </c>
      <c r="D91" s="607">
        <v>105.29</v>
      </c>
      <c r="E91" s="37" t="s">
        <v>7522</v>
      </c>
    </row>
    <row r="92" spans="1:5" s="49" customFormat="1" ht="24.95" customHeight="1" x14ac:dyDescent="0.2">
      <c r="A92" s="530">
        <v>40845</v>
      </c>
      <c r="B92" s="541" t="s">
        <v>17093</v>
      </c>
      <c r="C92" s="538" t="s">
        <v>8</v>
      </c>
      <c r="D92" s="607">
        <v>82.62</v>
      </c>
      <c r="E92" s="37" t="s">
        <v>7522</v>
      </c>
    </row>
    <row r="93" spans="1:5" s="49" customFormat="1" ht="24.95" customHeight="1" x14ac:dyDescent="0.2">
      <c r="A93" s="530">
        <v>40846</v>
      </c>
      <c r="B93" s="541" t="s">
        <v>17094</v>
      </c>
      <c r="C93" s="538" t="s">
        <v>8</v>
      </c>
      <c r="D93" s="607">
        <v>221.9</v>
      </c>
      <c r="E93" s="37" t="s">
        <v>7522</v>
      </c>
    </row>
    <row r="94" spans="1:5" s="49" customFormat="1" ht="24.95" customHeight="1" x14ac:dyDescent="0.2">
      <c r="A94" s="530">
        <v>40879</v>
      </c>
      <c r="B94" s="541" t="s">
        <v>21805</v>
      </c>
      <c r="C94" s="538" t="s">
        <v>8</v>
      </c>
      <c r="D94" s="607">
        <v>82.79</v>
      </c>
      <c r="E94" s="37"/>
    </row>
    <row r="95" spans="1:5" s="49" customFormat="1" ht="24.95" customHeight="1" x14ac:dyDescent="0.2">
      <c r="A95" s="530">
        <v>40877</v>
      </c>
      <c r="B95" s="541" t="s">
        <v>122</v>
      </c>
      <c r="C95" s="538" t="s">
        <v>8</v>
      </c>
      <c r="D95" s="607">
        <v>104.78</v>
      </c>
      <c r="E95" s="37" t="s">
        <v>7522</v>
      </c>
    </row>
    <row r="96" spans="1:5" s="49" customFormat="1" ht="24.95" customHeight="1" x14ac:dyDescent="0.2">
      <c r="A96" s="530">
        <v>43341</v>
      </c>
      <c r="B96" s="541" t="s">
        <v>21806</v>
      </c>
      <c r="C96" s="538" t="s">
        <v>8</v>
      </c>
      <c r="D96" s="607">
        <v>106.46</v>
      </c>
      <c r="E96" s="37" t="s">
        <v>7522</v>
      </c>
    </row>
    <row r="97" spans="1:5" s="49" customFormat="1" ht="24.95" customHeight="1" x14ac:dyDescent="0.2">
      <c r="A97" s="530">
        <v>40867</v>
      </c>
      <c r="B97" s="541" t="s">
        <v>123</v>
      </c>
      <c r="C97" s="538" t="s">
        <v>745</v>
      </c>
      <c r="D97" s="607">
        <v>2.42</v>
      </c>
      <c r="E97" s="37"/>
    </row>
    <row r="98" spans="1:5" s="49" customFormat="1" ht="24.95" customHeight="1" x14ac:dyDescent="0.2">
      <c r="A98" s="530">
        <v>101196</v>
      </c>
      <c r="B98" s="541" t="s">
        <v>17095</v>
      </c>
      <c r="C98" s="538" t="s">
        <v>8</v>
      </c>
      <c r="D98" s="607">
        <v>1601.92</v>
      </c>
      <c r="E98" s="37"/>
    </row>
    <row r="99" spans="1:5" s="49" customFormat="1" ht="24.95" customHeight="1" x14ac:dyDescent="0.2">
      <c r="A99" s="530">
        <v>40763</v>
      </c>
      <c r="B99" s="541" t="s">
        <v>7523</v>
      </c>
      <c r="C99" s="538" t="s">
        <v>745</v>
      </c>
      <c r="D99" s="607">
        <v>0.78</v>
      </c>
      <c r="E99" s="37"/>
    </row>
    <row r="100" spans="1:5" s="49" customFormat="1" ht="24.95" customHeight="1" x14ac:dyDescent="0.2">
      <c r="A100" s="530">
        <v>40765</v>
      </c>
      <c r="B100" s="541" t="s">
        <v>7524</v>
      </c>
      <c r="C100" s="538" t="s">
        <v>745</v>
      </c>
      <c r="D100" s="607">
        <v>5.46</v>
      </c>
      <c r="E100" s="37"/>
    </row>
    <row r="101" spans="1:5" s="49" customFormat="1" ht="24.95" customHeight="1" x14ac:dyDescent="0.2">
      <c r="A101" s="530">
        <v>40757</v>
      </c>
      <c r="B101" s="541" t="s">
        <v>124</v>
      </c>
      <c r="C101" s="538" t="s">
        <v>744</v>
      </c>
      <c r="D101" s="607">
        <v>16.79</v>
      </c>
      <c r="E101" s="37"/>
    </row>
    <row r="102" spans="1:5" s="49" customFormat="1" ht="24.95" customHeight="1" x14ac:dyDescent="0.2">
      <c r="A102" s="530">
        <v>40758</v>
      </c>
      <c r="B102" s="541" t="s">
        <v>125</v>
      </c>
      <c r="C102" s="538" t="s">
        <v>744</v>
      </c>
      <c r="D102" s="607">
        <v>18.09</v>
      </c>
      <c r="E102" s="37"/>
    </row>
    <row r="103" spans="1:5" s="49" customFormat="1" ht="24.95" customHeight="1" x14ac:dyDescent="0.2">
      <c r="A103" s="530">
        <v>40761</v>
      </c>
      <c r="B103" s="541" t="s">
        <v>21807</v>
      </c>
      <c r="C103" s="538" t="s">
        <v>744</v>
      </c>
      <c r="D103" s="607">
        <v>41.63</v>
      </c>
      <c r="E103" s="37"/>
    </row>
    <row r="104" spans="1:5" s="49" customFormat="1" ht="24.95" customHeight="1" x14ac:dyDescent="0.2">
      <c r="A104" s="530">
        <v>40759</v>
      </c>
      <c r="B104" s="541" t="s">
        <v>126</v>
      </c>
      <c r="C104" s="538" t="s">
        <v>744</v>
      </c>
      <c r="D104" s="607">
        <v>18.46</v>
      </c>
      <c r="E104" s="37"/>
    </row>
    <row r="105" spans="1:5" s="49" customFormat="1" ht="24.95" customHeight="1" x14ac:dyDescent="0.2">
      <c r="A105" s="530">
        <v>40760</v>
      </c>
      <c r="B105" s="541" t="s">
        <v>21808</v>
      </c>
      <c r="C105" s="538" t="s">
        <v>744</v>
      </c>
      <c r="D105" s="607">
        <v>18.97</v>
      </c>
      <c r="E105" s="37"/>
    </row>
    <row r="106" spans="1:5" s="49" customFormat="1" ht="24.95" customHeight="1" x14ac:dyDescent="0.2">
      <c r="A106" s="530">
        <v>41069</v>
      </c>
      <c r="B106" s="541" t="s">
        <v>127</v>
      </c>
      <c r="C106" s="538" t="s">
        <v>745</v>
      </c>
      <c r="D106" s="607">
        <v>9.0299999999999994</v>
      </c>
      <c r="E106" s="37"/>
    </row>
    <row r="107" spans="1:5" s="49" customFormat="1" ht="24.95" customHeight="1" x14ac:dyDescent="0.2">
      <c r="A107" s="530">
        <v>40985</v>
      </c>
      <c r="B107" s="541" t="s">
        <v>7525</v>
      </c>
      <c r="C107" s="538" t="s">
        <v>745</v>
      </c>
      <c r="D107" s="607">
        <v>7.83</v>
      </c>
      <c r="E107" s="37"/>
    </row>
    <row r="108" spans="1:5" s="49" customFormat="1" ht="24.95" customHeight="1" x14ac:dyDescent="0.2">
      <c r="A108" s="530">
        <v>40868</v>
      </c>
      <c r="B108" s="541" t="s">
        <v>7526</v>
      </c>
      <c r="C108" s="538" t="s">
        <v>745</v>
      </c>
      <c r="D108" s="607">
        <v>12.11</v>
      </c>
      <c r="E108" s="37"/>
    </row>
    <row r="109" spans="1:5" s="49" customFormat="1" ht="24.95" customHeight="1" x14ac:dyDescent="0.2">
      <c r="A109" s="530">
        <v>40816</v>
      </c>
      <c r="B109" s="541" t="s">
        <v>128</v>
      </c>
      <c r="C109" s="538" t="s">
        <v>745</v>
      </c>
      <c r="D109" s="607">
        <v>0.78</v>
      </c>
      <c r="E109" s="37"/>
    </row>
    <row r="110" spans="1:5" s="49" customFormat="1" ht="24.95" customHeight="1" x14ac:dyDescent="0.2">
      <c r="A110" s="530">
        <v>40817</v>
      </c>
      <c r="B110" s="541" t="s">
        <v>129</v>
      </c>
      <c r="C110" s="538" t="s">
        <v>745</v>
      </c>
      <c r="D110" s="607">
        <v>5.27</v>
      </c>
      <c r="E110" s="37" t="s">
        <v>7522</v>
      </c>
    </row>
    <row r="111" spans="1:5" s="49" customFormat="1" ht="24.95" customHeight="1" x14ac:dyDescent="0.2">
      <c r="A111" s="530">
        <v>40850</v>
      </c>
      <c r="B111" s="541" t="s">
        <v>130</v>
      </c>
      <c r="C111" s="538" t="s">
        <v>745</v>
      </c>
      <c r="D111" s="607">
        <v>1.54</v>
      </c>
      <c r="E111" s="37" t="s">
        <v>7522</v>
      </c>
    </row>
    <row r="112" spans="1:5" s="49" customFormat="1" ht="24.95" customHeight="1" x14ac:dyDescent="0.2">
      <c r="A112" s="530">
        <v>40851</v>
      </c>
      <c r="B112" s="541" t="s">
        <v>131</v>
      </c>
      <c r="C112" s="538" t="s">
        <v>745</v>
      </c>
      <c r="D112" s="607">
        <v>3.55</v>
      </c>
      <c r="E112" s="37" t="s">
        <v>7522</v>
      </c>
    </row>
    <row r="113" spans="1:5" s="49" customFormat="1" ht="24.95" customHeight="1" x14ac:dyDescent="0.2">
      <c r="A113" s="530">
        <v>40852</v>
      </c>
      <c r="B113" s="541" t="s">
        <v>132</v>
      </c>
      <c r="C113" s="538" t="s">
        <v>745</v>
      </c>
      <c r="D113" s="607">
        <v>1.67</v>
      </c>
      <c r="E113" s="37" t="s">
        <v>7522</v>
      </c>
    </row>
    <row r="114" spans="1:5" s="49" customFormat="1" ht="24.95" customHeight="1" x14ac:dyDescent="0.2">
      <c r="A114" s="530">
        <v>40853</v>
      </c>
      <c r="B114" s="541" t="s">
        <v>133</v>
      </c>
      <c r="C114" s="538" t="s">
        <v>745</v>
      </c>
      <c r="D114" s="607">
        <v>4.84</v>
      </c>
      <c r="E114" s="37" t="s">
        <v>7522</v>
      </c>
    </row>
    <row r="115" spans="1:5" s="49" customFormat="1" ht="24.95" customHeight="1" x14ac:dyDescent="0.2">
      <c r="A115" s="530">
        <v>40854</v>
      </c>
      <c r="B115" s="541" t="s">
        <v>134</v>
      </c>
      <c r="C115" s="538" t="s">
        <v>745</v>
      </c>
      <c r="D115" s="607">
        <v>1.76</v>
      </c>
      <c r="E115" s="37" t="s">
        <v>7522</v>
      </c>
    </row>
    <row r="116" spans="1:5" s="49" customFormat="1" ht="24.95" customHeight="1" x14ac:dyDescent="0.2">
      <c r="A116" s="530">
        <v>40855</v>
      </c>
      <c r="B116" s="541" t="s">
        <v>135</v>
      </c>
      <c r="C116" s="538" t="s">
        <v>745</v>
      </c>
      <c r="D116" s="607">
        <v>6.37</v>
      </c>
      <c r="E116" s="37" t="s">
        <v>7522</v>
      </c>
    </row>
    <row r="117" spans="1:5" s="49" customFormat="1" ht="24.95" customHeight="1" x14ac:dyDescent="0.2">
      <c r="A117" s="530">
        <v>40856</v>
      </c>
      <c r="B117" s="541" t="s">
        <v>136</v>
      </c>
      <c r="C117" s="538" t="s">
        <v>745</v>
      </c>
      <c r="D117" s="607">
        <v>2.1</v>
      </c>
      <c r="E117" s="37" t="s">
        <v>7522</v>
      </c>
    </row>
    <row r="118" spans="1:5" s="49" customFormat="1" ht="24.95" customHeight="1" x14ac:dyDescent="0.2">
      <c r="A118" s="530">
        <v>40857</v>
      </c>
      <c r="B118" s="541" t="s">
        <v>137</v>
      </c>
      <c r="C118" s="538" t="s">
        <v>745</v>
      </c>
      <c r="D118" s="607">
        <v>8.44</v>
      </c>
      <c r="E118" s="37" t="s">
        <v>7522</v>
      </c>
    </row>
    <row r="119" spans="1:5" s="49" customFormat="1" ht="24.95" customHeight="1" x14ac:dyDescent="0.2">
      <c r="A119" s="530">
        <v>40894</v>
      </c>
      <c r="B119" s="541" t="s">
        <v>138</v>
      </c>
      <c r="C119" s="538" t="s">
        <v>771</v>
      </c>
      <c r="D119" s="607">
        <v>30.53</v>
      </c>
      <c r="E119" s="37"/>
    </row>
    <row r="120" spans="1:5" s="49" customFormat="1" ht="24.95" customHeight="1" x14ac:dyDescent="0.2">
      <c r="A120" s="530">
        <v>40895</v>
      </c>
      <c r="B120" s="541" t="s">
        <v>7527</v>
      </c>
      <c r="C120" s="538" t="s">
        <v>771</v>
      </c>
      <c r="D120" s="607">
        <v>54.35</v>
      </c>
      <c r="E120" s="37"/>
    </row>
    <row r="121" spans="1:5" s="49" customFormat="1" ht="24.95" customHeight="1" x14ac:dyDescent="0.2">
      <c r="A121" s="530">
        <v>40869</v>
      </c>
      <c r="B121" s="541" t="s">
        <v>21809</v>
      </c>
      <c r="C121" s="538" t="s">
        <v>745</v>
      </c>
      <c r="D121" s="607">
        <v>5.09</v>
      </c>
      <c r="E121" s="37" t="s">
        <v>7522</v>
      </c>
    </row>
    <row r="122" spans="1:5" s="49" customFormat="1" ht="24.95" customHeight="1" x14ac:dyDescent="0.2">
      <c r="A122" s="530">
        <v>40881</v>
      </c>
      <c r="B122" s="541" t="s">
        <v>21810</v>
      </c>
      <c r="C122" s="538" t="s">
        <v>745</v>
      </c>
      <c r="D122" s="607">
        <v>5.09</v>
      </c>
      <c r="E122" s="37"/>
    </row>
    <row r="123" spans="1:5" s="49" customFormat="1" ht="24.95" customHeight="1" x14ac:dyDescent="0.2">
      <c r="A123" s="530">
        <v>40870</v>
      </c>
      <c r="B123" s="541" t="s">
        <v>21811</v>
      </c>
      <c r="C123" s="538" t="s">
        <v>745</v>
      </c>
      <c r="D123" s="607">
        <v>10.79</v>
      </c>
      <c r="E123" s="37" t="s">
        <v>7522</v>
      </c>
    </row>
    <row r="124" spans="1:5" s="49" customFormat="1" ht="24.95" customHeight="1" x14ac:dyDescent="0.2">
      <c r="A124" s="530">
        <v>40860</v>
      </c>
      <c r="B124" s="541" t="s">
        <v>21812</v>
      </c>
      <c r="C124" s="538" t="s">
        <v>745</v>
      </c>
      <c r="D124" s="607">
        <v>42.03</v>
      </c>
      <c r="E124" s="37" t="s">
        <v>7522</v>
      </c>
    </row>
    <row r="125" spans="1:5" s="49" customFormat="1" ht="24.95" customHeight="1" x14ac:dyDescent="0.2">
      <c r="A125" s="530">
        <v>40864</v>
      </c>
      <c r="B125" s="541" t="s">
        <v>21813</v>
      </c>
      <c r="C125" s="538" t="s">
        <v>8</v>
      </c>
      <c r="D125" s="607">
        <v>432.4</v>
      </c>
      <c r="E125" s="37" t="s">
        <v>7522</v>
      </c>
    </row>
    <row r="126" spans="1:5" s="49" customFormat="1" ht="24.95" customHeight="1" x14ac:dyDescent="0.2">
      <c r="A126" s="530">
        <v>40861</v>
      </c>
      <c r="B126" s="541" t="s">
        <v>21814</v>
      </c>
      <c r="C126" s="538" t="s">
        <v>745</v>
      </c>
      <c r="D126" s="607">
        <v>60.29</v>
      </c>
      <c r="E126" s="37" t="s">
        <v>7522</v>
      </c>
    </row>
    <row r="127" spans="1:5" s="49" customFormat="1" ht="24.95" customHeight="1" x14ac:dyDescent="0.2">
      <c r="A127" s="530">
        <v>40865</v>
      </c>
      <c r="B127" s="541" t="s">
        <v>139</v>
      </c>
      <c r="C127" s="538" t="s">
        <v>8</v>
      </c>
      <c r="D127" s="607">
        <v>594.83000000000004</v>
      </c>
      <c r="E127" s="37" t="s">
        <v>7522</v>
      </c>
    </row>
    <row r="128" spans="1:5" s="49" customFormat="1" ht="24.95" customHeight="1" x14ac:dyDescent="0.2">
      <c r="A128" s="530">
        <v>40880</v>
      </c>
      <c r="B128" s="541" t="s">
        <v>21815</v>
      </c>
      <c r="C128" s="538" t="s">
        <v>745</v>
      </c>
      <c r="D128" s="607">
        <v>46.42</v>
      </c>
      <c r="E128" s="37"/>
    </row>
    <row r="129" spans="1:5" s="49" customFormat="1" ht="24.95" customHeight="1" x14ac:dyDescent="0.2">
      <c r="A129" s="530">
        <v>40858</v>
      </c>
      <c r="B129" s="541" t="s">
        <v>140</v>
      </c>
      <c r="C129" s="538" t="s">
        <v>745</v>
      </c>
      <c r="D129" s="607">
        <v>38.659999999999997</v>
      </c>
      <c r="E129" s="37" t="s">
        <v>7522</v>
      </c>
    </row>
    <row r="130" spans="1:5" s="49" customFormat="1" ht="24.95" customHeight="1" x14ac:dyDescent="0.2">
      <c r="A130" s="530">
        <v>40862</v>
      </c>
      <c r="B130" s="541" t="s">
        <v>141</v>
      </c>
      <c r="C130" s="538" t="s">
        <v>8</v>
      </c>
      <c r="D130" s="607">
        <v>397.18</v>
      </c>
      <c r="E130" s="37" t="s">
        <v>7522</v>
      </c>
    </row>
    <row r="131" spans="1:5" s="49" customFormat="1" ht="24.95" customHeight="1" x14ac:dyDescent="0.2">
      <c r="A131" s="530">
        <v>40859</v>
      </c>
      <c r="B131" s="541" t="s">
        <v>142</v>
      </c>
      <c r="C131" s="538" t="s">
        <v>745</v>
      </c>
      <c r="D131" s="607">
        <v>54.37</v>
      </c>
      <c r="E131" s="37" t="s">
        <v>7522</v>
      </c>
    </row>
    <row r="132" spans="1:5" s="49" customFormat="1" ht="24.95" customHeight="1" x14ac:dyDescent="0.2">
      <c r="A132" s="530">
        <v>40863</v>
      </c>
      <c r="B132" s="541" t="s">
        <v>143</v>
      </c>
      <c r="C132" s="538" t="s">
        <v>8</v>
      </c>
      <c r="D132" s="607">
        <v>563.62</v>
      </c>
      <c r="E132" s="37" t="s">
        <v>7522</v>
      </c>
    </row>
    <row r="133" spans="1:5" s="49" customFormat="1" ht="24.95" customHeight="1" x14ac:dyDescent="0.2">
      <c r="A133" s="530">
        <v>40883</v>
      </c>
      <c r="B133" s="541" t="s">
        <v>21816</v>
      </c>
      <c r="C133" s="538" t="s">
        <v>745</v>
      </c>
      <c r="D133" s="607">
        <v>71.25</v>
      </c>
      <c r="E133" s="37" t="s">
        <v>7522</v>
      </c>
    </row>
    <row r="134" spans="1:5" s="49" customFormat="1" ht="24.95" customHeight="1" x14ac:dyDescent="0.2">
      <c r="A134" s="530">
        <v>40885</v>
      </c>
      <c r="B134" s="541" t="s">
        <v>7528</v>
      </c>
      <c r="C134" s="538" t="s">
        <v>745</v>
      </c>
      <c r="D134" s="607">
        <v>91.73</v>
      </c>
      <c r="E134" s="37" t="s">
        <v>7522</v>
      </c>
    </row>
    <row r="135" spans="1:5" s="49" customFormat="1" ht="24.95" customHeight="1" x14ac:dyDescent="0.2">
      <c r="A135" s="530">
        <v>40897</v>
      </c>
      <c r="B135" s="541" t="s">
        <v>21817</v>
      </c>
      <c r="C135" s="538" t="s">
        <v>745</v>
      </c>
      <c r="D135" s="607">
        <v>71.25</v>
      </c>
      <c r="E135" s="37"/>
    </row>
    <row r="136" spans="1:5" s="49" customFormat="1" ht="24.95" customHeight="1" x14ac:dyDescent="0.2">
      <c r="A136" s="530">
        <v>40884</v>
      </c>
      <c r="B136" s="541" t="s">
        <v>21818</v>
      </c>
      <c r="C136" s="538" t="s">
        <v>745</v>
      </c>
      <c r="D136" s="607">
        <v>76.760000000000005</v>
      </c>
      <c r="E136" s="37" t="s">
        <v>7522</v>
      </c>
    </row>
    <row r="137" spans="1:5" s="49" customFormat="1" ht="24.95" customHeight="1" x14ac:dyDescent="0.2">
      <c r="A137" s="530">
        <v>40898</v>
      </c>
      <c r="B137" s="541" t="s">
        <v>21819</v>
      </c>
      <c r="C137" s="538" t="s">
        <v>745</v>
      </c>
      <c r="D137" s="607">
        <v>76.760000000000005</v>
      </c>
      <c r="E137" s="37"/>
    </row>
    <row r="138" spans="1:5" s="49" customFormat="1" ht="24.95" customHeight="1" x14ac:dyDescent="0.2">
      <c r="A138" s="530">
        <v>40896</v>
      </c>
      <c r="B138" s="541" t="s">
        <v>21820</v>
      </c>
      <c r="C138" s="538" t="s">
        <v>745</v>
      </c>
      <c r="D138" s="607">
        <v>91.73</v>
      </c>
      <c r="E138" s="37"/>
    </row>
    <row r="139" spans="1:5" s="49" customFormat="1" ht="24.95" customHeight="1" x14ac:dyDescent="0.2">
      <c r="A139" s="530">
        <v>40886</v>
      </c>
      <c r="B139" s="541" t="s">
        <v>21821</v>
      </c>
      <c r="C139" s="538" t="s">
        <v>745</v>
      </c>
      <c r="D139" s="607">
        <v>32.44</v>
      </c>
      <c r="E139" s="37" t="s">
        <v>7522</v>
      </c>
    </row>
    <row r="140" spans="1:5" s="49" customFormat="1" ht="24.95" customHeight="1" x14ac:dyDescent="0.2">
      <c r="A140" s="530">
        <v>40887</v>
      </c>
      <c r="B140" s="541" t="s">
        <v>21822</v>
      </c>
      <c r="C140" s="538" t="s">
        <v>745</v>
      </c>
      <c r="D140" s="607">
        <v>87.93</v>
      </c>
      <c r="E140" s="37" t="s">
        <v>7522</v>
      </c>
    </row>
    <row r="141" spans="1:5" s="49" customFormat="1" ht="24.95" customHeight="1" x14ac:dyDescent="0.2">
      <c r="A141" s="530">
        <v>40888</v>
      </c>
      <c r="B141" s="541" t="s">
        <v>21823</v>
      </c>
      <c r="C141" s="538" t="s">
        <v>745</v>
      </c>
      <c r="D141" s="607">
        <v>86.13</v>
      </c>
      <c r="E141" s="37" t="s">
        <v>7522</v>
      </c>
    </row>
    <row r="142" spans="1:5" s="49" customFormat="1" ht="24.95" customHeight="1" x14ac:dyDescent="0.2">
      <c r="A142" s="530">
        <v>40889</v>
      </c>
      <c r="B142" s="541" t="s">
        <v>21824</v>
      </c>
      <c r="C142" s="538" t="s">
        <v>745</v>
      </c>
      <c r="D142" s="607">
        <v>119.57</v>
      </c>
      <c r="E142" s="37" t="s">
        <v>7522</v>
      </c>
    </row>
    <row r="143" spans="1:5" s="49" customFormat="1" ht="24.95" customHeight="1" x14ac:dyDescent="0.2">
      <c r="A143" s="530">
        <v>40818</v>
      </c>
      <c r="B143" s="541" t="s">
        <v>144</v>
      </c>
      <c r="C143" s="538" t="s">
        <v>745</v>
      </c>
      <c r="D143" s="607">
        <v>0.66</v>
      </c>
      <c r="E143" s="37"/>
    </row>
    <row r="144" spans="1:5" s="49" customFormat="1" ht="24.95" customHeight="1" x14ac:dyDescent="0.2">
      <c r="A144" s="530">
        <v>40819</v>
      </c>
      <c r="B144" s="541" t="s">
        <v>145</v>
      </c>
      <c r="C144" s="538" t="s">
        <v>745</v>
      </c>
      <c r="D144" s="607">
        <v>1.66</v>
      </c>
      <c r="E144" s="37" t="s">
        <v>7522</v>
      </c>
    </row>
    <row r="145" spans="1:5" s="49" customFormat="1" ht="24.95" customHeight="1" x14ac:dyDescent="0.2">
      <c r="A145" s="530">
        <v>40872</v>
      </c>
      <c r="B145" s="541" t="s">
        <v>21825</v>
      </c>
      <c r="C145" s="538" t="s">
        <v>8</v>
      </c>
      <c r="D145" s="607">
        <v>66.959999999999994</v>
      </c>
      <c r="E145" s="37" t="s">
        <v>7522</v>
      </c>
    </row>
    <row r="146" spans="1:5" s="49" customFormat="1" ht="24.95" customHeight="1" x14ac:dyDescent="0.2">
      <c r="A146" s="530">
        <v>40836</v>
      </c>
      <c r="B146" s="541" t="s">
        <v>146</v>
      </c>
      <c r="C146" s="538" t="s">
        <v>8</v>
      </c>
      <c r="D146" s="607">
        <v>47.4</v>
      </c>
      <c r="E146" s="37" t="s">
        <v>7522</v>
      </c>
    </row>
    <row r="147" spans="1:5" s="49" customFormat="1" ht="24.95" customHeight="1" x14ac:dyDescent="0.2">
      <c r="A147" s="530">
        <v>40837</v>
      </c>
      <c r="B147" s="541" t="s">
        <v>147</v>
      </c>
      <c r="C147" s="538" t="s">
        <v>8</v>
      </c>
      <c r="D147" s="607">
        <v>190.68</v>
      </c>
      <c r="E147" s="37" t="s">
        <v>7522</v>
      </c>
    </row>
    <row r="148" spans="1:5" s="49" customFormat="1" ht="24.95" customHeight="1" x14ac:dyDescent="0.2">
      <c r="A148" s="530">
        <v>41076</v>
      </c>
      <c r="B148" s="541" t="s">
        <v>148</v>
      </c>
      <c r="C148" s="538" t="s">
        <v>744</v>
      </c>
      <c r="D148" s="607">
        <v>48.6</v>
      </c>
      <c r="E148" s="37"/>
    </row>
    <row r="149" spans="1:5" s="49" customFormat="1" ht="24.95" customHeight="1" x14ac:dyDescent="0.2">
      <c r="A149" s="530">
        <v>41556</v>
      </c>
      <c r="B149" s="541" t="s">
        <v>17096</v>
      </c>
      <c r="C149" s="538" t="s">
        <v>744</v>
      </c>
      <c r="D149" s="607">
        <v>52.65</v>
      </c>
      <c r="E149" s="37" t="s">
        <v>7522</v>
      </c>
    </row>
    <row r="150" spans="1:5" s="49" customFormat="1" ht="24.95" customHeight="1" x14ac:dyDescent="0.2">
      <c r="A150" s="530">
        <v>43345</v>
      </c>
      <c r="B150" s="541" t="s">
        <v>149</v>
      </c>
      <c r="C150" s="538" t="s">
        <v>744</v>
      </c>
      <c r="D150" s="607">
        <v>26.11</v>
      </c>
      <c r="E150" s="37"/>
    </row>
    <row r="151" spans="1:5" s="49" customFormat="1" ht="24.95" customHeight="1" x14ac:dyDescent="0.2">
      <c r="A151" s="530">
        <v>40720</v>
      </c>
      <c r="B151" s="541" t="s">
        <v>21826</v>
      </c>
      <c r="C151" s="538" t="s">
        <v>744</v>
      </c>
      <c r="D151" s="607">
        <v>65.58</v>
      </c>
      <c r="E151" s="37"/>
    </row>
    <row r="152" spans="1:5" s="49" customFormat="1" ht="24.95" customHeight="1" x14ac:dyDescent="0.2">
      <c r="A152" s="530">
        <v>41070</v>
      </c>
      <c r="B152" s="541" t="s">
        <v>21827</v>
      </c>
      <c r="C152" s="538" t="s">
        <v>744</v>
      </c>
      <c r="D152" s="607">
        <v>89.13</v>
      </c>
      <c r="E152" s="37" t="s">
        <v>7522</v>
      </c>
    </row>
    <row r="153" spans="1:5" s="49" customFormat="1" ht="24.95" customHeight="1" x14ac:dyDescent="0.2">
      <c r="A153" s="530">
        <v>41134</v>
      </c>
      <c r="B153" s="541" t="s">
        <v>21828</v>
      </c>
      <c r="C153" s="538" t="s">
        <v>744</v>
      </c>
      <c r="D153" s="607">
        <v>89.71</v>
      </c>
      <c r="E153" s="37" t="s">
        <v>7522</v>
      </c>
    </row>
    <row r="154" spans="1:5" s="49" customFormat="1" ht="24.95" customHeight="1" x14ac:dyDescent="0.2">
      <c r="A154" s="530">
        <v>40984</v>
      </c>
      <c r="B154" s="541" t="s">
        <v>150</v>
      </c>
      <c r="C154" s="538" t="s">
        <v>744</v>
      </c>
      <c r="D154" s="607">
        <v>41.66</v>
      </c>
      <c r="E154" s="37"/>
    </row>
    <row r="155" spans="1:5" s="49" customFormat="1" ht="24.95" customHeight="1" x14ac:dyDescent="0.2">
      <c r="A155" s="530">
        <v>41330</v>
      </c>
      <c r="B155" s="541" t="s">
        <v>21829</v>
      </c>
      <c r="C155" s="538" t="s">
        <v>744</v>
      </c>
      <c r="D155" s="607">
        <v>74.84</v>
      </c>
      <c r="E155" s="37" t="s">
        <v>7522</v>
      </c>
    </row>
    <row r="156" spans="1:5" s="49" customFormat="1" ht="24.95" customHeight="1" x14ac:dyDescent="0.2">
      <c r="A156" s="530">
        <v>41356</v>
      </c>
      <c r="B156" s="541" t="s">
        <v>21830</v>
      </c>
      <c r="C156" s="538" t="s">
        <v>744</v>
      </c>
      <c r="D156" s="607">
        <v>89.53</v>
      </c>
      <c r="E156" s="37" t="s">
        <v>7522</v>
      </c>
    </row>
    <row r="157" spans="1:5" s="49" customFormat="1" ht="24.95" customHeight="1" x14ac:dyDescent="0.2">
      <c r="A157" s="530">
        <v>40774</v>
      </c>
      <c r="B157" s="541" t="s">
        <v>21831</v>
      </c>
      <c r="C157" s="538" t="s">
        <v>744</v>
      </c>
      <c r="D157" s="607">
        <v>89.53</v>
      </c>
      <c r="E157" s="37"/>
    </row>
    <row r="158" spans="1:5" s="49" customFormat="1" ht="24.95" customHeight="1" x14ac:dyDescent="0.2">
      <c r="A158" s="530">
        <v>40768</v>
      </c>
      <c r="B158" s="541" t="s">
        <v>21832</v>
      </c>
      <c r="C158" s="538" t="s">
        <v>744</v>
      </c>
      <c r="D158" s="607">
        <v>80.02</v>
      </c>
      <c r="E158" s="37" t="s">
        <v>7522</v>
      </c>
    </row>
    <row r="159" spans="1:5" s="49" customFormat="1" ht="24.95" customHeight="1" x14ac:dyDescent="0.2">
      <c r="A159" s="530">
        <v>40767</v>
      </c>
      <c r="B159" s="541" t="s">
        <v>21833</v>
      </c>
      <c r="C159" s="538" t="s">
        <v>744</v>
      </c>
      <c r="D159" s="607">
        <v>80.510000000000005</v>
      </c>
      <c r="E159" s="37" t="s">
        <v>7522</v>
      </c>
    </row>
    <row r="160" spans="1:5" s="49" customFormat="1" ht="24.95" customHeight="1" x14ac:dyDescent="0.2">
      <c r="A160" s="530">
        <v>40769</v>
      </c>
      <c r="B160" s="541" t="s">
        <v>21834</v>
      </c>
      <c r="C160" s="538" t="s">
        <v>744</v>
      </c>
      <c r="D160" s="607">
        <v>99.05</v>
      </c>
      <c r="E160" s="37" t="s">
        <v>7522</v>
      </c>
    </row>
    <row r="161" spans="1:5" s="49" customFormat="1" ht="24.95" customHeight="1" x14ac:dyDescent="0.2">
      <c r="A161" s="530">
        <v>40766</v>
      </c>
      <c r="B161" s="541" t="s">
        <v>151</v>
      </c>
      <c r="C161" s="538" t="s">
        <v>744</v>
      </c>
      <c r="D161" s="607">
        <v>45.46</v>
      </c>
      <c r="E161" s="37"/>
    </row>
    <row r="162" spans="1:5" s="49" customFormat="1" ht="24.95" customHeight="1" x14ac:dyDescent="0.2">
      <c r="A162" s="530">
        <v>40771</v>
      </c>
      <c r="B162" s="541" t="s">
        <v>21835</v>
      </c>
      <c r="C162" s="538" t="s">
        <v>744</v>
      </c>
      <c r="D162" s="607">
        <v>163.31</v>
      </c>
      <c r="E162" s="37" t="s">
        <v>7522</v>
      </c>
    </row>
    <row r="163" spans="1:5" s="49" customFormat="1" ht="24.95" customHeight="1" x14ac:dyDescent="0.2">
      <c r="A163" s="530">
        <v>40773</v>
      </c>
      <c r="B163" s="541" t="s">
        <v>21836</v>
      </c>
      <c r="C163" s="538" t="s">
        <v>744</v>
      </c>
      <c r="D163" s="607">
        <v>68.67</v>
      </c>
      <c r="E163" s="37" t="s">
        <v>7522</v>
      </c>
    </row>
    <row r="164" spans="1:5" s="49" customFormat="1" ht="24.95" customHeight="1" x14ac:dyDescent="0.2">
      <c r="A164" s="530">
        <v>40775</v>
      </c>
      <c r="B164" s="541" t="s">
        <v>21837</v>
      </c>
      <c r="C164" s="538" t="s">
        <v>744</v>
      </c>
      <c r="D164" s="607">
        <v>99.05</v>
      </c>
      <c r="E164" s="37"/>
    </row>
    <row r="165" spans="1:5" s="49" customFormat="1" ht="24.95" customHeight="1" x14ac:dyDescent="0.2">
      <c r="A165" s="530">
        <v>40762</v>
      </c>
      <c r="B165" s="541" t="s">
        <v>152</v>
      </c>
      <c r="C165" s="538" t="s">
        <v>745</v>
      </c>
      <c r="D165" s="607">
        <v>5.68</v>
      </c>
      <c r="E165" s="37"/>
    </row>
    <row r="166" spans="1:5" s="49" customFormat="1" ht="24.95" customHeight="1" x14ac:dyDescent="0.2">
      <c r="A166" s="530">
        <v>40804</v>
      </c>
      <c r="B166" s="541" t="s">
        <v>153</v>
      </c>
      <c r="C166" s="538" t="s">
        <v>745</v>
      </c>
      <c r="D166" s="607">
        <v>9.42</v>
      </c>
      <c r="E166" s="37" t="s">
        <v>7522</v>
      </c>
    </row>
    <row r="167" spans="1:5" s="49" customFormat="1" ht="24.95" customHeight="1" x14ac:dyDescent="0.2">
      <c r="A167" s="530">
        <v>40811</v>
      </c>
      <c r="B167" s="541" t="s">
        <v>21838</v>
      </c>
      <c r="C167" s="538" t="s">
        <v>744</v>
      </c>
      <c r="D167" s="607">
        <v>65.010000000000005</v>
      </c>
      <c r="E167" s="37"/>
    </row>
    <row r="168" spans="1:5" s="49" customFormat="1" ht="24.95" customHeight="1" x14ac:dyDescent="0.2">
      <c r="A168" s="530">
        <v>42211</v>
      </c>
      <c r="B168" s="541" t="s">
        <v>21839</v>
      </c>
      <c r="C168" s="538" t="s">
        <v>744</v>
      </c>
      <c r="D168" s="607">
        <v>65.010000000000005</v>
      </c>
      <c r="E168" s="37" t="s">
        <v>7522</v>
      </c>
    </row>
    <row r="169" spans="1:5" s="49" customFormat="1" ht="24.95" customHeight="1" x14ac:dyDescent="0.2">
      <c r="A169" s="530">
        <v>40756</v>
      </c>
      <c r="B169" s="541" t="s">
        <v>154</v>
      </c>
      <c r="C169" s="538" t="s">
        <v>744</v>
      </c>
      <c r="D169" s="607">
        <v>6.17</v>
      </c>
      <c r="E169" s="37"/>
    </row>
    <row r="170" spans="1:5" s="49" customFormat="1" ht="24.95" customHeight="1" x14ac:dyDescent="0.2">
      <c r="A170" s="530">
        <v>40754</v>
      </c>
      <c r="B170" s="541" t="s">
        <v>7529</v>
      </c>
      <c r="C170" s="538" t="s">
        <v>745</v>
      </c>
      <c r="D170" s="607">
        <v>1.1000000000000001</v>
      </c>
      <c r="E170" s="37"/>
    </row>
    <row r="171" spans="1:5" s="49" customFormat="1" ht="24.95" customHeight="1" x14ac:dyDescent="0.2">
      <c r="A171" s="530">
        <v>40866</v>
      </c>
      <c r="B171" s="541" t="s">
        <v>155</v>
      </c>
      <c r="C171" s="538" t="s">
        <v>745</v>
      </c>
      <c r="D171" s="607">
        <v>0.78</v>
      </c>
      <c r="E171" s="37"/>
    </row>
    <row r="172" spans="1:5" s="49" customFormat="1" ht="24.95" customHeight="1" x14ac:dyDescent="0.2">
      <c r="A172" s="530">
        <v>40893</v>
      </c>
      <c r="B172" s="541" t="s">
        <v>156</v>
      </c>
      <c r="C172" s="538" t="s">
        <v>771</v>
      </c>
      <c r="D172" s="607">
        <v>23.8</v>
      </c>
      <c r="E172" s="37"/>
    </row>
    <row r="173" spans="1:5" s="49" customFormat="1" ht="24.95" customHeight="1" x14ac:dyDescent="0.2">
      <c r="A173" s="530">
        <v>40891</v>
      </c>
      <c r="B173" s="541" t="s">
        <v>157</v>
      </c>
      <c r="C173" s="538" t="s">
        <v>745</v>
      </c>
      <c r="D173" s="607">
        <v>19.29</v>
      </c>
      <c r="E173" s="37"/>
    </row>
    <row r="174" spans="1:5" s="49" customFormat="1" ht="24.95" customHeight="1" x14ac:dyDescent="0.2">
      <c r="A174" s="530">
        <v>40890</v>
      </c>
      <c r="B174" s="541" t="s">
        <v>158</v>
      </c>
      <c r="C174" s="538" t="s">
        <v>745</v>
      </c>
      <c r="D174" s="607">
        <v>62.11</v>
      </c>
      <c r="E174" s="37" t="s">
        <v>7522</v>
      </c>
    </row>
    <row r="175" spans="1:5" s="49" customFormat="1" ht="24.95" customHeight="1" x14ac:dyDescent="0.2">
      <c r="A175" s="530">
        <v>40892</v>
      </c>
      <c r="B175" s="541" t="s">
        <v>21840</v>
      </c>
      <c r="C175" s="538" t="s">
        <v>745</v>
      </c>
      <c r="D175" s="607">
        <v>61.74</v>
      </c>
      <c r="E175" s="37" t="s">
        <v>7522</v>
      </c>
    </row>
    <row r="176" spans="1:5" s="49" customFormat="1" ht="24.95" customHeight="1" x14ac:dyDescent="0.2">
      <c r="A176" s="530">
        <v>40749</v>
      </c>
      <c r="B176" s="541" t="s">
        <v>159</v>
      </c>
      <c r="C176" s="538" t="s">
        <v>745</v>
      </c>
      <c r="D176" s="607">
        <v>0.16</v>
      </c>
      <c r="E176" s="37"/>
    </row>
    <row r="177" spans="1:5" s="49" customFormat="1" ht="24.95" customHeight="1" x14ac:dyDescent="0.2">
      <c r="A177" s="530">
        <v>40750</v>
      </c>
      <c r="B177" s="541" t="s">
        <v>160</v>
      </c>
      <c r="C177" s="538" t="s">
        <v>745</v>
      </c>
      <c r="D177" s="607">
        <v>0.72</v>
      </c>
      <c r="E177" s="37"/>
    </row>
    <row r="178" spans="1:5" s="49" customFormat="1" ht="24.95" customHeight="1" x14ac:dyDescent="0.2">
      <c r="A178" s="530">
        <v>40792</v>
      </c>
      <c r="B178" s="541" t="s">
        <v>21841</v>
      </c>
      <c r="C178" s="538" t="s">
        <v>744</v>
      </c>
      <c r="D178" s="607">
        <v>79.28</v>
      </c>
      <c r="E178" s="37" t="s">
        <v>7522</v>
      </c>
    </row>
    <row r="179" spans="1:5" s="49" customFormat="1" ht="24.95" customHeight="1" x14ac:dyDescent="0.2">
      <c r="A179" s="530">
        <v>40794</v>
      </c>
      <c r="B179" s="541" t="s">
        <v>161</v>
      </c>
      <c r="C179" s="538" t="s">
        <v>744</v>
      </c>
      <c r="D179" s="607">
        <v>41.21</v>
      </c>
      <c r="E179" s="37" t="s">
        <v>7522</v>
      </c>
    </row>
    <row r="180" spans="1:5" s="49" customFormat="1" ht="24.95" customHeight="1" x14ac:dyDescent="0.2">
      <c r="A180" s="530">
        <v>40796</v>
      </c>
      <c r="B180" s="541" t="s">
        <v>21842</v>
      </c>
      <c r="C180" s="538" t="s">
        <v>744</v>
      </c>
      <c r="D180" s="607">
        <v>41.97</v>
      </c>
      <c r="E180" s="37" t="s">
        <v>7522</v>
      </c>
    </row>
    <row r="181" spans="1:5" s="49" customFormat="1" ht="24.95" customHeight="1" x14ac:dyDescent="0.2">
      <c r="A181" s="530">
        <v>41098</v>
      </c>
      <c r="B181" s="541" t="s">
        <v>21843</v>
      </c>
      <c r="C181" s="538" t="s">
        <v>744</v>
      </c>
      <c r="D181" s="607">
        <v>41.97</v>
      </c>
      <c r="E181" s="37"/>
    </row>
    <row r="182" spans="1:5" s="49" customFormat="1" ht="24.95" customHeight="1" x14ac:dyDescent="0.2">
      <c r="A182" s="530">
        <v>40786</v>
      </c>
      <c r="B182" s="541" t="s">
        <v>162</v>
      </c>
      <c r="C182" s="538" t="s">
        <v>744</v>
      </c>
      <c r="D182" s="607">
        <v>107.43</v>
      </c>
      <c r="E182" s="37" t="s">
        <v>7522</v>
      </c>
    </row>
    <row r="183" spans="1:5" s="49" customFormat="1" ht="24.95" customHeight="1" x14ac:dyDescent="0.2">
      <c r="A183" s="530">
        <v>43327</v>
      </c>
      <c r="B183" s="541" t="s">
        <v>163</v>
      </c>
      <c r="C183" s="538" t="s">
        <v>744</v>
      </c>
      <c r="D183" s="607">
        <v>107.43</v>
      </c>
      <c r="E183" s="37"/>
    </row>
    <row r="184" spans="1:5" s="49" customFormat="1" ht="24.95" customHeight="1" x14ac:dyDescent="0.2">
      <c r="A184" s="530">
        <v>42675</v>
      </c>
      <c r="B184" s="541" t="s">
        <v>164</v>
      </c>
      <c r="C184" s="538" t="s">
        <v>744</v>
      </c>
      <c r="D184" s="607">
        <v>102.77</v>
      </c>
      <c r="E184" s="37"/>
    </row>
    <row r="185" spans="1:5" s="49" customFormat="1" ht="24.95" customHeight="1" x14ac:dyDescent="0.2">
      <c r="A185" s="530">
        <v>40802</v>
      </c>
      <c r="B185" s="541" t="s">
        <v>165</v>
      </c>
      <c r="C185" s="538" t="s">
        <v>744</v>
      </c>
      <c r="D185" s="607">
        <v>85.2</v>
      </c>
      <c r="E185" s="37" t="s">
        <v>7522</v>
      </c>
    </row>
    <row r="186" spans="1:5" s="49" customFormat="1" ht="24.95" customHeight="1" x14ac:dyDescent="0.2">
      <c r="A186" s="530">
        <v>41074</v>
      </c>
      <c r="B186" s="541" t="s">
        <v>166</v>
      </c>
      <c r="C186" s="538" t="s">
        <v>744</v>
      </c>
      <c r="D186" s="607">
        <v>65.739999999999995</v>
      </c>
      <c r="E186" s="37"/>
    </row>
    <row r="187" spans="1:5" s="49" customFormat="1" ht="24.95" customHeight="1" x14ac:dyDescent="0.2">
      <c r="A187" s="530">
        <v>40776</v>
      </c>
      <c r="B187" s="541" t="s">
        <v>167</v>
      </c>
      <c r="C187" s="538" t="s">
        <v>744</v>
      </c>
      <c r="D187" s="607">
        <v>39.83</v>
      </c>
      <c r="E187" s="37" t="s">
        <v>7522</v>
      </c>
    </row>
    <row r="188" spans="1:5" s="49" customFormat="1" ht="24.95" customHeight="1" x14ac:dyDescent="0.2">
      <c r="A188" s="530">
        <v>40778</v>
      </c>
      <c r="B188" s="541" t="s">
        <v>168</v>
      </c>
      <c r="C188" s="538" t="s">
        <v>744</v>
      </c>
      <c r="D188" s="607">
        <v>47.04</v>
      </c>
      <c r="E188" s="37" t="s">
        <v>7522</v>
      </c>
    </row>
    <row r="189" spans="1:5" s="49" customFormat="1" ht="24.95" customHeight="1" x14ac:dyDescent="0.2">
      <c r="A189" s="530">
        <v>40780</v>
      </c>
      <c r="B189" s="541" t="s">
        <v>169</v>
      </c>
      <c r="C189" s="538" t="s">
        <v>744</v>
      </c>
      <c r="D189" s="607">
        <v>68.260000000000005</v>
      </c>
      <c r="E189" s="37" t="s">
        <v>7522</v>
      </c>
    </row>
    <row r="190" spans="1:5" s="49" customFormat="1" ht="24.95" customHeight="1" x14ac:dyDescent="0.2">
      <c r="A190" s="530">
        <v>40782</v>
      </c>
      <c r="B190" s="541" t="s">
        <v>170</v>
      </c>
      <c r="C190" s="538" t="s">
        <v>744</v>
      </c>
      <c r="D190" s="607">
        <v>87.39</v>
      </c>
      <c r="E190" s="37" t="s">
        <v>7522</v>
      </c>
    </row>
    <row r="191" spans="1:5" s="49" customFormat="1" ht="24.95" customHeight="1" x14ac:dyDescent="0.2">
      <c r="A191" s="530">
        <v>40830</v>
      </c>
      <c r="B191" s="541" t="s">
        <v>21844</v>
      </c>
      <c r="C191" s="538" t="s">
        <v>745</v>
      </c>
      <c r="D191" s="607">
        <v>7.12</v>
      </c>
      <c r="E191" s="37" t="s">
        <v>7522</v>
      </c>
    </row>
    <row r="192" spans="1:5" s="49" customFormat="1" ht="24.95" customHeight="1" x14ac:dyDescent="0.2">
      <c r="A192" s="530">
        <v>40873</v>
      </c>
      <c r="B192" s="541" t="s">
        <v>21845</v>
      </c>
      <c r="C192" s="538" t="s">
        <v>745</v>
      </c>
      <c r="D192" s="607">
        <v>5.72</v>
      </c>
      <c r="E192" s="37" t="s">
        <v>7522</v>
      </c>
    </row>
    <row r="193" spans="1:5" s="49" customFormat="1" ht="24.95" customHeight="1" x14ac:dyDescent="0.2">
      <c r="A193" s="530">
        <v>40876</v>
      </c>
      <c r="B193" s="541" t="s">
        <v>21846</v>
      </c>
      <c r="C193" s="538" t="s">
        <v>745</v>
      </c>
      <c r="D193" s="607">
        <v>6.2</v>
      </c>
      <c r="E193" s="37"/>
    </row>
    <row r="194" spans="1:5" s="49" customFormat="1" ht="24.95" customHeight="1" x14ac:dyDescent="0.2">
      <c r="A194" s="530">
        <v>41363</v>
      </c>
      <c r="B194" s="541" t="s">
        <v>21847</v>
      </c>
      <c r="C194" s="538" t="s">
        <v>745</v>
      </c>
      <c r="D194" s="607">
        <v>9.52</v>
      </c>
      <c r="E194" s="37" t="s">
        <v>7522</v>
      </c>
    </row>
    <row r="195" spans="1:5" s="49" customFormat="1" ht="24.95" customHeight="1" x14ac:dyDescent="0.2">
      <c r="A195" s="530">
        <v>40831</v>
      </c>
      <c r="B195" s="541" t="s">
        <v>21848</v>
      </c>
      <c r="C195" s="538" t="s">
        <v>745</v>
      </c>
      <c r="D195" s="607">
        <v>14.68</v>
      </c>
      <c r="E195" s="37" t="s">
        <v>7522</v>
      </c>
    </row>
    <row r="196" spans="1:5" s="49" customFormat="1" ht="24.95" customHeight="1" x14ac:dyDescent="0.2">
      <c r="A196" s="530">
        <v>40827</v>
      </c>
      <c r="B196" s="541" t="s">
        <v>21849</v>
      </c>
      <c r="C196" s="538" t="s">
        <v>745</v>
      </c>
      <c r="D196" s="607">
        <v>8.94</v>
      </c>
      <c r="E196" s="37" t="s">
        <v>7522</v>
      </c>
    </row>
    <row r="197" spans="1:5" s="49" customFormat="1" ht="24.95" customHeight="1" x14ac:dyDescent="0.2">
      <c r="A197" s="530">
        <v>40828</v>
      </c>
      <c r="B197" s="541" t="s">
        <v>21850</v>
      </c>
      <c r="C197" s="538" t="s">
        <v>745</v>
      </c>
      <c r="D197" s="607">
        <v>6.44</v>
      </c>
      <c r="E197" s="37" t="s">
        <v>7522</v>
      </c>
    </row>
    <row r="198" spans="1:5" s="49" customFormat="1" ht="24.95" customHeight="1" x14ac:dyDescent="0.2">
      <c r="A198" s="530">
        <v>40874</v>
      </c>
      <c r="B198" s="541" t="s">
        <v>21851</v>
      </c>
      <c r="C198" s="538" t="s">
        <v>745</v>
      </c>
      <c r="D198" s="607">
        <v>6.3</v>
      </c>
      <c r="E198" s="37" t="s">
        <v>7522</v>
      </c>
    </row>
    <row r="199" spans="1:5" s="49" customFormat="1" ht="24.95" customHeight="1" x14ac:dyDescent="0.2">
      <c r="A199" s="530">
        <v>40875</v>
      </c>
      <c r="B199" s="541" t="s">
        <v>21852</v>
      </c>
      <c r="C199" s="538" t="s">
        <v>745</v>
      </c>
      <c r="D199" s="607">
        <v>6.03</v>
      </c>
      <c r="E199" s="37"/>
    </row>
    <row r="200" spans="1:5" s="49" customFormat="1" ht="24.95" customHeight="1" x14ac:dyDescent="0.2">
      <c r="A200" s="530">
        <v>40829</v>
      </c>
      <c r="B200" s="541" t="s">
        <v>21853</v>
      </c>
      <c r="C200" s="538" t="s">
        <v>745</v>
      </c>
      <c r="D200" s="607">
        <v>13.4</v>
      </c>
      <c r="E200" s="37" t="s">
        <v>7522</v>
      </c>
    </row>
    <row r="201" spans="1:5" s="49" customFormat="1" ht="24.95" customHeight="1" x14ac:dyDescent="0.2">
      <c r="A201" s="530">
        <v>40824</v>
      </c>
      <c r="B201" s="541" t="s">
        <v>21854</v>
      </c>
      <c r="C201" s="538" t="s">
        <v>745</v>
      </c>
      <c r="D201" s="607">
        <v>4.0999999999999996</v>
      </c>
      <c r="E201" s="37" t="s">
        <v>7522</v>
      </c>
    </row>
    <row r="202" spans="1:5" s="49" customFormat="1" ht="24.95" customHeight="1" x14ac:dyDescent="0.2">
      <c r="A202" s="530">
        <v>40825</v>
      </c>
      <c r="B202" s="541" t="s">
        <v>21855</v>
      </c>
      <c r="C202" s="538" t="s">
        <v>745</v>
      </c>
      <c r="D202" s="607">
        <v>6.59</v>
      </c>
      <c r="E202" s="37" t="s">
        <v>7522</v>
      </c>
    </row>
    <row r="203" spans="1:5" s="49" customFormat="1" ht="24.95" customHeight="1" x14ac:dyDescent="0.2">
      <c r="A203" s="530">
        <v>40820</v>
      </c>
      <c r="B203" s="541" t="s">
        <v>21856</v>
      </c>
      <c r="C203" s="538" t="s">
        <v>745</v>
      </c>
      <c r="D203" s="607">
        <v>3.73</v>
      </c>
      <c r="E203" s="37" t="s">
        <v>7522</v>
      </c>
    </row>
    <row r="204" spans="1:5" s="49" customFormat="1" ht="24.95" customHeight="1" x14ac:dyDescent="0.2">
      <c r="A204" s="530">
        <v>40821</v>
      </c>
      <c r="B204" s="541" t="s">
        <v>171</v>
      </c>
      <c r="C204" s="538" t="s">
        <v>745</v>
      </c>
      <c r="D204" s="607">
        <v>6.22</v>
      </c>
      <c r="E204" s="37" t="s">
        <v>7522</v>
      </c>
    </row>
    <row r="205" spans="1:5" s="49" customFormat="1" ht="24.95" customHeight="1" x14ac:dyDescent="0.2">
      <c r="A205" s="530">
        <v>40840</v>
      </c>
      <c r="B205" s="541" t="s">
        <v>21857</v>
      </c>
      <c r="C205" s="538" t="s">
        <v>8</v>
      </c>
      <c r="D205" s="607">
        <v>41.7</v>
      </c>
      <c r="E205" s="37" t="s">
        <v>7522</v>
      </c>
    </row>
    <row r="206" spans="1:5" s="49" customFormat="1" ht="24.95" customHeight="1" x14ac:dyDescent="0.2">
      <c r="A206" s="530">
        <v>43331</v>
      </c>
      <c r="B206" s="541" t="s">
        <v>7913</v>
      </c>
      <c r="C206" s="538" t="s">
        <v>744</v>
      </c>
      <c r="D206" s="607">
        <v>6.19</v>
      </c>
      <c r="E206" s="37"/>
    </row>
    <row r="207" spans="1:5" s="49" customFormat="1" ht="24.95" customHeight="1" x14ac:dyDescent="0.2">
      <c r="A207" s="539" t="s">
        <v>17097</v>
      </c>
      <c r="B207" s="539"/>
      <c r="C207" s="539"/>
      <c r="D207" s="606" t="s">
        <v>1475</v>
      </c>
      <c r="E207" s="539"/>
    </row>
    <row r="208" spans="1:5" s="49" customFormat="1" ht="24.95" customHeight="1" x14ac:dyDescent="0.2">
      <c r="A208" s="530">
        <v>100394</v>
      </c>
      <c r="B208" s="541" t="s">
        <v>172</v>
      </c>
      <c r="C208" s="538" t="s">
        <v>173</v>
      </c>
      <c r="D208" s="607">
        <v>9.23</v>
      </c>
      <c r="E208" s="37"/>
    </row>
    <row r="209" spans="1:5" s="49" customFormat="1" ht="24.95" customHeight="1" x14ac:dyDescent="0.2">
      <c r="A209" s="530">
        <v>40376</v>
      </c>
      <c r="B209" s="541" t="s">
        <v>747</v>
      </c>
      <c r="C209" s="538" t="s">
        <v>173</v>
      </c>
      <c r="D209" s="607">
        <v>9.02</v>
      </c>
      <c r="E209" s="37"/>
    </row>
    <row r="210" spans="1:5" s="49" customFormat="1" ht="24.95" customHeight="1" x14ac:dyDescent="0.2">
      <c r="A210" s="530">
        <v>43351</v>
      </c>
      <c r="B210" s="541" t="s">
        <v>21858</v>
      </c>
      <c r="C210" s="538" t="s">
        <v>173</v>
      </c>
      <c r="D210" s="607">
        <v>8.7899999999999991</v>
      </c>
      <c r="E210" s="37"/>
    </row>
    <row r="211" spans="1:5" s="49" customFormat="1" ht="24.95" customHeight="1" x14ac:dyDescent="0.2">
      <c r="A211" s="530">
        <v>43350</v>
      </c>
      <c r="B211" s="541" t="s">
        <v>748</v>
      </c>
      <c r="C211" s="538" t="s">
        <v>173</v>
      </c>
      <c r="D211" s="607">
        <v>8.7899999999999991</v>
      </c>
      <c r="E211" s="37"/>
    </row>
    <row r="212" spans="1:5" s="49" customFormat="1" ht="24.95" customHeight="1" x14ac:dyDescent="0.2">
      <c r="A212" s="530">
        <v>41261</v>
      </c>
      <c r="B212" s="541" t="s">
        <v>749</v>
      </c>
      <c r="C212" s="538" t="s">
        <v>173</v>
      </c>
      <c r="D212" s="607">
        <v>8.52</v>
      </c>
      <c r="E212" s="37"/>
    </row>
    <row r="213" spans="1:5" s="49" customFormat="1" ht="24.95" customHeight="1" x14ac:dyDescent="0.2">
      <c r="A213" s="530">
        <v>41023</v>
      </c>
      <c r="B213" s="541" t="s">
        <v>174</v>
      </c>
      <c r="C213" s="538" t="s">
        <v>771</v>
      </c>
      <c r="D213" s="607">
        <v>125.79</v>
      </c>
      <c r="E213" s="37"/>
    </row>
    <row r="214" spans="1:5" s="49" customFormat="1" ht="24.95" customHeight="1" x14ac:dyDescent="0.2">
      <c r="A214" s="530">
        <v>41575</v>
      </c>
      <c r="B214" s="541" t="s">
        <v>21859</v>
      </c>
      <c r="C214" s="538" t="s">
        <v>745</v>
      </c>
      <c r="D214" s="607">
        <v>50.9</v>
      </c>
      <c r="E214" s="37" t="s">
        <v>7522</v>
      </c>
    </row>
    <row r="215" spans="1:5" s="49" customFormat="1" ht="24.95" customHeight="1" x14ac:dyDescent="0.2">
      <c r="A215" s="530">
        <v>40346</v>
      </c>
      <c r="B215" s="541" t="s">
        <v>21860</v>
      </c>
      <c r="C215" s="538" t="s">
        <v>745</v>
      </c>
      <c r="D215" s="607">
        <v>84.37</v>
      </c>
      <c r="E215" s="37" t="s">
        <v>7522</v>
      </c>
    </row>
    <row r="216" spans="1:5" s="49" customFormat="1" ht="24.95" customHeight="1" x14ac:dyDescent="0.2">
      <c r="A216" s="530">
        <v>40345</v>
      </c>
      <c r="B216" s="541" t="s">
        <v>21861</v>
      </c>
      <c r="C216" s="538" t="s">
        <v>745</v>
      </c>
      <c r="D216" s="607">
        <v>61.43</v>
      </c>
      <c r="E216" s="37" t="s">
        <v>7522</v>
      </c>
    </row>
    <row r="217" spans="1:5" s="49" customFormat="1" ht="24.95" customHeight="1" x14ac:dyDescent="0.2">
      <c r="A217" s="530">
        <v>40343</v>
      </c>
      <c r="B217" s="541" t="s">
        <v>21862</v>
      </c>
      <c r="C217" s="538" t="s">
        <v>744</v>
      </c>
      <c r="D217" s="607">
        <v>358.97</v>
      </c>
      <c r="E217" s="37" t="s">
        <v>7522</v>
      </c>
    </row>
    <row r="218" spans="1:5" s="49" customFormat="1" ht="24.95" customHeight="1" x14ac:dyDescent="0.2">
      <c r="A218" s="530">
        <v>40344</v>
      </c>
      <c r="B218" s="541" t="s">
        <v>175</v>
      </c>
      <c r="C218" s="538" t="s">
        <v>744</v>
      </c>
      <c r="D218" s="607">
        <v>249.1</v>
      </c>
      <c r="E218" s="37" t="s">
        <v>7522</v>
      </c>
    </row>
    <row r="219" spans="1:5" s="49" customFormat="1" ht="24.95" customHeight="1" x14ac:dyDescent="0.2">
      <c r="A219" s="530">
        <v>41027</v>
      </c>
      <c r="B219" s="541" t="s">
        <v>176</v>
      </c>
      <c r="C219" s="538" t="s">
        <v>744</v>
      </c>
      <c r="D219" s="607">
        <v>21.02</v>
      </c>
      <c r="E219" s="37"/>
    </row>
    <row r="220" spans="1:5" s="49" customFormat="1" ht="24.95" customHeight="1" x14ac:dyDescent="0.2">
      <c r="A220" s="530">
        <v>40337</v>
      </c>
      <c r="B220" s="541" t="s">
        <v>177</v>
      </c>
      <c r="C220" s="538" t="s">
        <v>745</v>
      </c>
      <c r="D220" s="607">
        <v>112.4</v>
      </c>
      <c r="E220" s="37"/>
    </row>
    <row r="221" spans="1:5" s="49" customFormat="1" ht="24.95" customHeight="1" x14ac:dyDescent="0.2">
      <c r="A221" s="530">
        <v>40395</v>
      </c>
      <c r="B221" s="541" t="s">
        <v>178</v>
      </c>
      <c r="C221" s="538" t="s">
        <v>745</v>
      </c>
      <c r="D221" s="607">
        <v>23.88</v>
      </c>
      <c r="E221" s="37"/>
    </row>
    <row r="222" spans="1:5" s="49" customFormat="1" ht="24.95" customHeight="1" x14ac:dyDescent="0.2">
      <c r="A222" s="530">
        <v>40300</v>
      </c>
      <c r="B222" s="541" t="s">
        <v>179</v>
      </c>
      <c r="C222" s="538" t="s">
        <v>744</v>
      </c>
      <c r="D222" s="607">
        <v>50.99</v>
      </c>
      <c r="E222" s="37"/>
    </row>
    <row r="223" spans="1:5" s="49" customFormat="1" ht="24.95" customHeight="1" x14ac:dyDescent="0.2">
      <c r="A223" s="530">
        <v>40348</v>
      </c>
      <c r="B223" s="541" t="s">
        <v>180</v>
      </c>
      <c r="C223" s="538" t="s">
        <v>744</v>
      </c>
      <c r="D223" s="607">
        <v>501.17</v>
      </c>
      <c r="E223" s="37" t="s">
        <v>7522</v>
      </c>
    </row>
    <row r="224" spans="1:5" s="49" customFormat="1" ht="24.95" customHeight="1" x14ac:dyDescent="0.2">
      <c r="A224" s="530">
        <v>40347</v>
      </c>
      <c r="B224" s="541" t="s">
        <v>181</v>
      </c>
      <c r="C224" s="538" t="s">
        <v>744</v>
      </c>
      <c r="D224" s="607">
        <v>950.82</v>
      </c>
      <c r="E224" s="37" t="s">
        <v>7522</v>
      </c>
    </row>
    <row r="225" spans="1:5" s="49" customFormat="1" ht="24.95" customHeight="1" x14ac:dyDescent="0.2">
      <c r="A225" s="530">
        <v>41415</v>
      </c>
      <c r="B225" s="541" t="s">
        <v>182</v>
      </c>
      <c r="C225" s="538" t="s">
        <v>744</v>
      </c>
      <c r="D225" s="607">
        <v>520.41</v>
      </c>
      <c r="E225" s="37" t="s">
        <v>7522</v>
      </c>
    </row>
    <row r="226" spans="1:5" s="49" customFormat="1" ht="24.95" customHeight="1" x14ac:dyDescent="0.2">
      <c r="A226" s="530">
        <v>42257</v>
      </c>
      <c r="B226" s="541" t="s">
        <v>183</v>
      </c>
      <c r="C226" s="538" t="s">
        <v>744</v>
      </c>
      <c r="D226" s="607">
        <v>6.43</v>
      </c>
      <c r="E226" s="37"/>
    </row>
    <row r="227" spans="1:5" s="49" customFormat="1" ht="24.95" customHeight="1" x14ac:dyDescent="0.2">
      <c r="A227" s="530">
        <v>40519</v>
      </c>
      <c r="B227" s="541" t="s">
        <v>184</v>
      </c>
      <c r="C227" s="538" t="s">
        <v>771</v>
      </c>
      <c r="D227" s="607">
        <v>265.87</v>
      </c>
      <c r="E227" s="37" t="s">
        <v>7522</v>
      </c>
    </row>
    <row r="228" spans="1:5" s="49" customFormat="1" ht="24.95" customHeight="1" x14ac:dyDescent="0.2">
      <c r="A228" s="530">
        <v>40520</v>
      </c>
      <c r="B228" s="541" t="s">
        <v>185</v>
      </c>
      <c r="C228" s="538" t="s">
        <v>771</v>
      </c>
      <c r="D228" s="607">
        <v>416.1</v>
      </c>
      <c r="E228" s="37" t="s">
        <v>7522</v>
      </c>
    </row>
    <row r="229" spans="1:5" s="49" customFormat="1" ht="24.95" customHeight="1" x14ac:dyDescent="0.2">
      <c r="A229" s="530">
        <v>40521</v>
      </c>
      <c r="B229" s="541" t="s">
        <v>186</v>
      </c>
      <c r="C229" s="538" t="s">
        <v>771</v>
      </c>
      <c r="D229" s="607">
        <v>599.35</v>
      </c>
      <c r="E229" s="37" t="s">
        <v>7522</v>
      </c>
    </row>
    <row r="230" spans="1:5" s="49" customFormat="1" ht="24.95" customHeight="1" x14ac:dyDescent="0.2">
      <c r="A230" s="530">
        <v>40522</v>
      </c>
      <c r="B230" s="541" t="s">
        <v>187</v>
      </c>
      <c r="C230" s="538" t="s">
        <v>771</v>
      </c>
      <c r="D230" s="607">
        <v>809.73</v>
      </c>
      <c r="E230" s="37" t="s">
        <v>7522</v>
      </c>
    </row>
    <row r="231" spans="1:5" s="49" customFormat="1" ht="24.95" customHeight="1" x14ac:dyDescent="0.2">
      <c r="A231" s="530">
        <v>40523</v>
      </c>
      <c r="B231" s="541" t="s">
        <v>188</v>
      </c>
      <c r="C231" s="538" t="s">
        <v>771</v>
      </c>
      <c r="D231" s="607">
        <v>1169.99</v>
      </c>
      <c r="E231" s="37" t="s">
        <v>7522</v>
      </c>
    </row>
    <row r="232" spans="1:5" s="49" customFormat="1" ht="24.95" customHeight="1" x14ac:dyDescent="0.2">
      <c r="A232" s="530">
        <v>40513</v>
      </c>
      <c r="B232" s="541" t="s">
        <v>189</v>
      </c>
      <c r="C232" s="538" t="s">
        <v>771</v>
      </c>
      <c r="D232" s="607">
        <v>94.19</v>
      </c>
      <c r="E232" s="37" t="s">
        <v>7522</v>
      </c>
    </row>
    <row r="233" spans="1:5" s="49" customFormat="1" ht="24.95" customHeight="1" x14ac:dyDescent="0.2">
      <c r="A233" s="530">
        <v>40514</v>
      </c>
      <c r="B233" s="541" t="s">
        <v>190</v>
      </c>
      <c r="C233" s="538" t="s">
        <v>771</v>
      </c>
      <c r="D233" s="607">
        <v>158.25</v>
      </c>
      <c r="E233" s="37" t="s">
        <v>7522</v>
      </c>
    </row>
    <row r="234" spans="1:5" s="49" customFormat="1" ht="24.95" customHeight="1" x14ac:dyDescent="0.2">
      <c r="A234" s="530">
        <v>40515</v>
      </c>
      <c r="B234" s="541" t="s">
        <v>191</v>
      </c>
      <c r="C234" s="538" t="s">
        <v>771</v>
      </c>
      <c r="D234" s="607">
        <v>241.57</v>
      </c>
      <c r="E234" s="37" t="s">
        <v>7522</v>
      </c>
    </row>
    <row r="235" spans="1:5" s="49" customFormat="1" ht="24.95" customHeight="1" x14ac:dyDescent="0.2">
      <c r="A235" s="530">
        <v>40516</v>
      </c>
      <c r="B235" s="541" t="s">
        <v>192</v>
      </c>
      <c r="C235" s="538" t="s">
        <v>771</v>
      </c>
      <c r="D235" s="607">
        <v>341.16</v>
      </c>
      <c r="E235" s="37" t="s">
        <v>7522</v>
      </c>
    </row>
    <row r="236" spans="1:5" s="49" customFormat="1" ht="24.95" customHeight="1" x14ac:dyDescent="0.2">
      <c r="A236" s="530">
        <v>40517</v>
      </c>
      <c r="B236" s="541" t="s">
        <v>193</v>
      </c>
      <c r="C236" s="538" t="s">
        <v>771</v>
      </c>
      <c r="D236" s="607">
        <v>454.76</v>
      </c>
      <c r="E236" s="37" t="s">
        <v>7522</v>
      </c>
    </row>
    <row r="237" spans="1:5" s="49" customFormat="1" ht="24.95" customHeight="1" x14ac:dyDescent="0.2">
      <c r="A237" s="530">
        <v>40518</v>
      </c>
      <c r="B237" s="541" t="s">
        <v>194</v>
      </c>
      <c r="C237" s="538" t="s">
        <v>771</v>
      </c>
      <c r="D237" s="607">
        <v>646.82000000000005</v>
      </c>
      <c r="E237" s="37" t="s">
        <v>7522</v>
      </c>
    </row>
    <row r="238" spans="1:5" s="49" customFormat="1" ht="24.95" customHeight="1" x14ac:dyDescent="0.2">
      <c r="A238" s="530">
        <v>40524</v>
      </c>
      <c r="B238" s="541" t="s">
        <v>195</v>
      </c>
      <c r="C238" s="538" t="s">
        <v>771</v>
      </c>
      <c r="D238" s="607">
        <v>371.68</v>
      </c>
      <c r="E238" s="37" t="s">
        <v>7522</v>
      </c>
    </row>
    <row r="239" spans="1:5" s="49" customFormat="1" ht="24.95" customHeight="1" x14ac:dyDescent="0.2">
      <c r="A239" s="530">
        <v>40525</v>
      </c>
      <c r="B239" s="541" t="s">
        <v>196</v>
      </c>
      <c r="C239" s="538" t="s">
        <v>771</v>
      </c>
      <c r="D239" s="607">
        <v>591.54999999999995</v>
      </c>
      <c r="E239" s="37" t="s">
        <v>7522</v>
      </c>
    </row>
    <row r="240" spans="1:5" s="49" customFormat="1" ht="24.95" customHeight="1" x14ac:dyDescent="0.2">
      <c r="A240" s="530">
        <v>40526</v>
      </c>
      <c r="B240" s="541" t="s">
        <v>197</v>
      </c>
      <c r="C240" s="538" t="s">
        <v>771</v>
      </c>
      <c r="D240" s="607">
        <v>857.09</v>
      </c>
      <c r="E240" s="37" t="s">
        <v>7522</v>
      </c>
    </row>
    <row r="241" spans="1:5" s="49" customFormat="1" ht="24.95" customHeight="1" x14ac:dyDescent="0.2">
      <c r="A241" s="530">
        <v>40527</v>
      </c>
      <c r="B241" s="541" t="s">
        <v>198</v>
      </c>
      <c r="C241" s="538" t="s">
        <v>771</v>
      </c>
      <c r="D241" s="607">
        <v>1164.68</v>
      </c>
      <c r="E241" s="37" t="s">
        <v>7522</v>
      </c>
    </row>
    <row r="242" spans="1:5" s="49" customFormat="1" ht="24.95" customHeight="1" x14ac:dyDescent="0.2">
      <c r="A242" s="530">
        <v>40528</v>
      </c>
      <c r="B242" s="541" t="s">
        <v>199</v>
      </c>
      <c r="C242" s="538" t="s">
        <v>771</v>
      </c>
      <c r="D242" s="607">
        <v>1693.17</v>
      </c>
      <c r="E242" s="37" t="s">
        <v>7522</v>
      </c>
    </row>
    <row r="243" spans="1:5" s="49" customFormat="1" ht="24.95" customHeight="1" x14ac:dyDescent="0.2">
      <c r="A243" s="530">
        <v>41177</v>
      </c>
      <c r="B243" s="541" t="s">
        <v>7530</v>
      </c>
      <c r="C243" s="538" t="s">
        <v>771</v>
      </c>
      <c r="D243" s="607">
        <v>38.57</v>
      </c>
      <c r="E243" s="37" t="s">
        <v>7522</v>
      </c>
    </row>
    <row r="244" spans="1:5" s="49" customFormat="1" ht="24.95" customHeight="1" x14ac:dyDescent="0.2">
      <c r="A244" s="530">
        <v>100391</v>
      </c>
      <c r="B244" s="541" t="s">
        <v>7531</v>
      </c>
      <c r="C244" s="538" t="s">
        <v>771</v>
      </c>
      <c r="D244" s="607">
        <v>42.87</v>
      </c>
      <c r="E244" s="37" t="s">
        <v>7522</v>
      </c>
    </row>
    <row r="245" spans="1:5" s="49" customFormat="1" ht="24.95" customHeight="1" x14ac:dyDescent="0.2">
      <c r="A245" s="530">
        <v>41172</v>
      </c>
      <c r="B245" s="541" t="s">
        <v>7532</v>
      </c>
      <c r="C245" s="538" t="s">
        <v>771</v>
      </c>
      <c r="D245" s="607">
        <v>83.15</v>
      </c>
      <c r="E245" s="37" t="s">
        <v>7522</v>
      </c>
    </row>
    <row r="246" spans="1:5" s="49" customFormat="1" ht="24.95" customHeight="1" x14ac:dyDescent="0.2">
      <c r="A246" s="530">
        <v>40620</v>
      </c>
      <c r="B246" s="541" t="s">
        <v>200</v>
      </c>
      <c r="C246" s="538" t="s">
        <v>17091</v>
      </c>
      <c r="D246" s="607">
        <v>14094.62</v>
      </c>
      <c r="E246" s="37"/>
    </row>
    <row r="247" spans="1:5" s="49" customFormat="1" ht="24.95" customHeight="1" x14ac:dyDescent="0.2">
      <c r="A247" s="530">
        <v>40626</v>
      </c>
      <c r="B247" s="541" t="s">
        <v>201</v>
      </c>
      <c r="C247" s="538" t="s">
        <v>17091</v>
      </c>
      <c r="D247" s="607">
        <v>13650.8</v>
      </c>
      <c r="E247" s="37"/>
    </row>
    <row r="248" spans="1:5" s="49" customFormat="1" ht="24.95" customHeight="1" x14ac:dyDescent="0.2">
      <c r="A248" s="530">
        <v>40621</v>
      </c>
      <c r="B248" s="541" t="s">
        <v>202</v>
      </c>
      <c r="C248" s="538" t="s">
        <v>17091</v>
      </c>
      <c r="D248" s="607">
        <v>21500.33</v>
      </c>
      <c r="E248" s="37"/>
    </row>
    <row r="249" spans="1:5" s="49" customFormat="1" ht="24.95" customHeight="1" x14ac:dyDescent="0.2">
      <c r="A249" s="530">
        <v>40622</v>
      </c>
      <c r="B249" s="541" t="s">
        <v>203</v>
      </c>
      <c r="C249" s="538" t="s">
        <v>17091</v>
      </c>
      <c r="D249" s="607">
        <v>33240.26</v>
      </c>
      <c r="E249" s="37"/>
    </row>
    <row r="250" spans="1:5" s="49" customFormat="1" ht="24.95" customHeight="1" x14ac:dyDescent="0.2">
      <c r="A250" s="530">
        <v>40627</v>
      </c>
      <c r="B250" s="541" t="s">
        <v>204</v>
      </c>
      <c r="C250" s="538" t="s">
        <v>17091</v>
      </c>
      <c r="D250" s="607">
        <v>25110.25</v>
      </c>
      <c r="E250" s="37"/>
    </row>
    <row r="251" spans="1:5" s="49" customFormat="1" ht="24.95" customHeight="1" x14ac:dyDescent="0.2">
      <c r="A251" s="530">
        <v>40623</v>
      </c>
      <c r="B251" s="541" t="s">
        <v>205</v>
      </c>
      <c r="C251" s="538" t="s">
        <v>17091</v>
      </c>
      <c r="D251" s="607">
        <v>29851.83</v>
      </c>
      <c r="E251" s="37"/>
    </row>
    <row r="252" spans="1:5" s="49" customFormat="1" ht="24.95" customHeight="1" x14ac:dyDescent="0.2">
      <c r="A252" s="530">
        <v>40624</v>
      </c>
      <c r="B252" s="541" t="s">
        <v>206</v>
      </c>
      <c r="C252" s="538" t="s">
        <v>17091</v>
      </c>
      <c r="D252" s="607">
        <v>37670.300000000003</v>
      </c>
      <c r="E252" s="37"/>
    </row>
    <row r="253" spans="1:5" s="49" customFormat="1" ht="24.95" customHeight="1" x14ac:dyDescent="0.2">
      <c r="A253" s="530">
        <v>40625</v>
      </c>
      <c r="B253" s="541" t="s">
        <v>207</v>
      </c>
      <c r="C253" s="538" t="s">
        <v>17091</v>
      </c>
      <c r="D253" s="607">
        <v>42384.94</v>
      </c>
      <c r="E253" s="37"/>
    </row>
    <row r="254" spans="1:5" s="49" customFormat="1" ht="24.95" customHeight="1" x14ac:dyDescent="0.2">
      <c r="A254" s="530">
        <v>40613</v>
      </c>
      <c r="B254" s="541" t="s">
        <v>208</v>
      </c>
      <c r="C254" s="538" t="s">
        <v>17091</v>
      </c>
      <c r="D254" s="607">
        <v>12345.07</v>
      </c>
      <c r="E254" s="37"/>
    </row>
    <row r="255" spans="1:5" s="49" customFormat="1" ht="24.95" customHeight="1" x14ac:dyDescent="0.2">
      <c r="A255" s="530">
        <v>40614</v>
      </c>
      <c r="B255" s="541" t="s">
        <v>209</v>
      </c>
      <c r="C255" s="538" t="s">
        <v>17091</v>
      </c>
      <c r="D255" s="607">
        <v>18900.560000000001</v>
      </c>
      <c r="E255" s="37"/>
    </row>
    <row r="256" spans="1:5" s="49" customFormat="1" ht="24.95" customHeight="1" x14ac:dyDescent="0.2">
      <c r="A256" s="530">
        <v>40615</v>
      </c>
      <c r="B256" s="541" t="s">
        <v>210</v>
      </c>
      <c r="C256" s="538" t="s">
        <v>17091</v>
      </c>
      <c r="D256" s="607">
        <v>28239.49</v>
      </c>
      <c r="E256" s="37"/>
    </row>
    <row r="257" spans="1:5" s="49" customFormat="1" ht="24.95" customHeight="1" x14ac:dyDescent="0.2">
      <c r="A257" s="530">
        <v>40616</v>
      </c>
      <c r="B257" s="541" t="s">
        <v>211</v>
      </c>
      <c r="C257" s="538" t="s">
        <v>17091</v>
      </c>
      <c r="D257" s="607">
        <v>24863.74</v>
      </c>
      <c r="E257" s="37"/>
    </row>
    <row r="258" spans="1:5" s="49" customFormat="1" ht="24.95" customHeight="1" x14ac:dyDescent="0.2">
      <c r="A258" s="530">
        <v>40617</v>
      </c>
      <c r="B258" s="541" t="s">
        <v>212</v>
      </c>
      <c r="C258" s="538" t="s">
        <v>17091</v>
      </c>
      <c r="D258" s="607">
        <v>31549.85</v>
      </c>
      <c r="E258" s="37"/>
    </row>
    <row r="259" spans="1:5" s="49" customFormat="1" ht="24.95" customHeight="1" x14ac:dyDescent="0.2">
      <c r="A259" s="530">
        <v>40618</v>
      </c>
      <c r="B259" s="541" t="s">
        <v>213</v>
      </c>
      <c r="C259" s="538" t="s">
        <v>17091</v>
      </c>
      <c r="D259" s="607">
        <v>35430.58</v>
      </c>
      <c r="E259" s="37"/>
    </row>
    <row r="260" spans="1:5" s="49" customFormat="1" ht="24.95" customHeight="1" x14ac:dyDescent="0.2">
      <c r="A260" s="530">
        <v>40629</v>
      </c>
      <c r="B260" s="541" t="s">
        <v>214</v>
      </c>
      <c r="C260" s="538" t="s">
        <v>17091</v>
      </c>
      <c r="D260" s="607">
        <v>17426.07</v>
      </c>
      <c r="E260" s="37"/>
    </row>
    <row r="261" spans="1:5" s="49" customFormat="1" ht="24.95" customHeight="1" x14ac:dyDescent="0.2">
      <c r="A261" s="530">
        <v>40630</v>
      </c>
      <c r="B261" s="541" t="s">
        <v>215</v>
      </c>
      <c r="C261" s="538" t="s">
        <v>17091</v>
      </c>
      <c r="D261" s="607">
        <v>26256.62</v>
      </c>
      <c r="E261" s="37"/>
    </row>
    <row r="262" spans="1:5" s="49" customFormat="1" ht="24.95" customHeight="1" x14ac:dyDescent="0.2">
      <c r="A262" s="530">
        <v>40631</v>
      </c>
      <c r="B262" s="541" t="s">
        <v>216</v>
      </c>
      <c r="C262" s="538" t="s">
        <v>17091</v>
      </c>
      <c r="D262" s="607">
        <v>39466.660000000003</v>
      </c>
      <c r="E262" s="37"/>
    </row>
    <row r="263" spans="1:5" s="49" customFormat="1" ht="24.95" customHeight="1" x14ac:dyDescent="0.2">
      <c r="A263" s="530">
        <v>40632</v>
      </c>
      <c r="B263" s="541" t="s">
        <v>217</v>
      </c>
      <c r="C263" s="538" t="s">
        <v>17091</v>
      </c>
      <c r="D263" s="607">
        <v>36450.71</v>
      </c>
      <c r="E263" s="37"/>
    </row>
    <row r="264" spans="1:5" s="49" customFormat="1" ht="24.95" customHeight="1" x14ac:dyDescent="0.2">
      <c r="A264" s="530">
        <v>40633</v>
      </c>
      <c r="B264" s="541" t="s">
        <v>218</v>
      </c>
      <c r="C264" s="538" t="s">
        <v>17091</v>
      </c>
      <c r="D264" s="607">
        <v>44866.49</v>
      </c>
      <c r="E264" s="37"/>
    </row>
    <row r="265" spans="1:5" s="49" customFormat="1" ht="24.95" customHeight="1" x14ac:dyDescent="0.2">
      <c r="A265" s="530">
        <v>40634</v>
      </c>
      <c r="B265" s="541" t="s">
        <v>219</v>
      </c>
      <c r="C265" s="538" t="s">
        <v>17091</v>
      </c>
      <c r="D265" s="607">
        <v>50887.87</v>
      </c>
      <c r="E265" s="37"/>
    </row>
    <row r="266" spans="1:5" s="49" customFormat="1" ht="24.95" customHeight="1" x14ac:dyDescent="0.2">
      <c r="A266" s="530">
        <v>40535</v>
      </c>
      <c r="B266" s="541" t="s">
        <v>220</v>
      </c>
      <c r="C266" s="538" t="s">
        <v>17091</v>
      </c>
      <c r="D266" s="607">
        <v>1355.11</v>
      </c>
      <c r="E266" s="37" t="s">
        <v>7522</v>
      </c>
    </row>
    <row r="267" spans="1:5" s="49" customFormat="1" ht="24.95" customHeight="1" x14ac:dyDescent="0.2">
      <c r="A267" s="530">
        <v>40536</v>
      </c>
      <c r="B267" s="541" t="s">
        <v>221</v>
      </c>
      <c r="C267" s="538" t="s">
        <v>17091</v>
      </c>
      <c r="D267" s="607">
        <v>2245.16</v>
      </c>
      <c r="E267" s="37" t="s">
        <v>7522</v>
      </c>
    </row>
    <row r="268" spans="1:5" s="49" customFormat="1" ht="24.95" customHeight="1" x14ac:dyDescent="0.2">
      <c r="A268" s="530">
        <v>40537</v>
      </c>
      <c r="B268" s="541" t="s">
        <v>222</v>
      </c>
      <c r="C268" s="538" t="s">
        <v>17091</v>
      </c>
      <c r="D268" s="607">
        <v>4157.1000000000004</v>
      </c>
      <c r="E268" s="37" t="s">
        <v>7522</v>
      </c>
    </row>
    <row r="269" spans="1:5" s="49" customFormat="1" ht="24.95" customHeight="1" x14ac:dyDescent="0.2">
      <c r="A269" s="530">
        <v>40538</v>
      </c>
      <c r="B269" s="541" t="s">
        <v>223</v>
      </c>
      <c r="C269" s="538" t="s">
        <v>17091</v>
      </c>
      <c r="D269" s="607">
        <v>6000.34</v>
      </c>
      <c r="E269" s="37" t="s">
        <v>7522</v>
      </c>
    </row>
    <row r="270" spans="1:5" s="49" customFormat="1" ht="24.95" customHeight="1" x14ac:dyDescent="0.2">
      <c r="A270" s="530">
        <v>40539</v>
      </c>
      <c r="B270" s="541" t="s">
        <v>224</v>
      </c>
      <c r="C270" s="538" t="s">
        <v>17091</v>
      </c>
      <c r="D270" s="607">
        <v>10539.91</v>
      </c>
      <c r="E270" s="37" t="s">
        <v>7522</v>
      </c>
    </row>
    <row r="271" spans="1:5" s="49" customFormat="1" ht="24.95" customHeight="1" x14ac:dyDescent="0.2">
      <c r="A271" s="530">
        <v>40529</v>
      </c>
      <c r="B271" s="541" t="s">
        <v>225</v>
      </c>
      <c r="C271" s="538" t="s">
        <v>17091</v>
      </c>
      <c r="D271" s="607">
        <v>389.44</v>
      </c>
      <c r="E271" s="37" t="s">
        <v>7522</v>
      </c>
    </row>
    <row r="272" spans="1:5" s="49" customFormat="1" ht="24.95" customHeight="1" x14ac:dyDescent="0.2">
      <c r="A272" s="530">
        <v>40530</v>
      </c>
      <c r="B272" s="541" t="s">
        <v>226</v>
      </c>
      <c r="C272" s="538" t="s">
        <v>17091</v>
      </c>
      <c r="D272" s="607">
        <v>1174.57</v>
      </c>
      <c r="E272" s="37" t="s">
        <v>7522</v>
      </c>
    </row>
    <row r="273" spans="1:5" s="49" customFormat="1" ht="24.95" customHeight="1" x14ac:dyDescent="0.2">
      <c r="A273" s="530">
        <v>40531</v>
      </c>
      <c r="B273" s="541" t="s">
        <v>227</v>
      </c>
      <c r="C273" s="538" t="s">
        <v>17091</v>
      </c>
      <c r="D273" s="607">
        <v>1947.03</v>
      </c>
      <c r="E273" s="37" t="s">
        <v>7522</v>
      </c>
    </row>
    <row r="274" spans="1:5" s="49" customFormat="1" ht="24.95" customHeight="1" x14ac:dyDescent="0.2">
      <c r="A274" s="530">
        <v>40532</v>
      </c>
      <c r="B274" s="541" t="s">
        <v>228</v>
      </c>
      <c r="C274" s="538" t="s">
        <v>17091</v>
      </c>
      <c r="D274" s="607">
        <v>2987.73</v>
      </c>
      <c r="E274" s="37" t="s">
        <v>7522</v>
      </c>
    </row>
    <row r="275" spans="1:5" s="49" customFormat="1" ht="24.95" customHeight="1" x14ac:dyDescent="0.2">
      <c r="A275" s="530">
        <v>40533</v>
      </c>
      <c r="B275" s="541" t="s">
        <v>229</v>
      </c>
      <c r="C275" s="538" t="s">
        <v>17091</v>
      </c>
      <c r="D275" s="607">
        <v>4300.2700000000004</v>
      </c>
      <c r="E275" s="37" t="s">
        <v>7522</v>
      </c>
    </row>
    <row r="276" spans="1:5" s="49" customFormat="1" ht="24.95" customHeight="1" x14ac:dyDescent="0.2">
      <c r="A276" s="530">
        <v>40534</v>
      </c>
      <c r="B276" s="541" t="s">
        <v>230</v>
      </c>
      <c r="C276" s="538" t="s">
        <v>17091</v>
      </c>
      <c r="D276" s="607">
        <v>7741.15</v>
      </c>
      <c r="E276" s="37" t="s">
        <v>7522</v>
      </c>
    </row>
    <row r="277" spans="1:5" s="49" customFormat="1" ht="24.95" customHeight="1" x14ac:dyDescent="0.2">
      <c r="A277" s="530">
        <v>40540</v>
      </c>
      <c r="B277" s="541" t="s">
        <v>231</v>
      </c>
      <c r="C277" s="538" t="s">
        <v>17091</v>
      </c>
      <c r="D277" s="607">
        <v>1690.69</v>
      </c>
      <c r="E277" s="37" t="s">
        <v>7522</v>
      </c>
    </row>
    <row r="278" spans="1:5" s="49" customFormat="1" ht="24.95" customHeight="1" x14ac:dyDescent="0.2">
      <c r="A278" s="530">
        <v>40541</v>
      </c>
      <c r="B278" s="541" t="s">
        <v>232</v>
      </c>
      <c r="C278" s="538" t="s">
        <v>17091</v>
      </c>
      <c r="D278" s="607">
        <v>2755.49</v>
      </c>
      <c r="E278" s="37" t="s">
        <v>7522</v>
      </c>
    </row>
    <row r="279" spans="1:5" s="49" customFormat="1" ht="24.95" customHeight="1" x14ac:dyDescent="0.2">
      <c r="A279" s="530">
        <v>40542</v>
      </c>
      <c r="B279" s="541" t="s">
        <v>233</v>
      </c>
      <c r="C279" s="538" t="s">
        <v>17091</v>
      </c>
      <c r="D279" s="607">
        <v>5326.48</v>
      </c>
      <c r="E279" s="37" t="s">
        <v>7522</v>
      </c>
    </row>
    <row r="280" spans="1:5" s="49" customFormat="1" ht="24.95" customHeight="1" x14ac:dyDescent="0.2">
      <c r="A280" s="530">
        <v>40543</v>
      </c>
      <c r="B280" s="541" t="s">
        <v>234</v>
      </c>
      <c r="C280" s="538" t="s">
        <v>17091</v>
      </c>
      <c r="D280" s="607">
        <v>7699.54</v>
      </c>
      <c r="E280" s="37" t="s">
        <v>7522</v>
      </c>
    </row>
    <row r="281" spans="1:5" s="49" customFormat="1" ht="24.95" customHeight="1" x14ac:dyDescent="0.2">
      <c r="A281" s="530">
        <v>40544</v>
      </c>
      <c r="B281" s="541" t="s">
        <v>235</v>
      </c>
      <c r="C281" s="538" t="s">
        <v>17091</v>
      </c>
      <c r="D281" s="607">
        <v>13390.2</v>
      </c>
      <c r="E281" s="37" t="s">
        <v>7522</v>
      </c>
    </row>
    <row r="282" spans="1:5" s="49" customFormat="1" ht="24.95" customHeight="1" x14ac:dyDescent="0.2">
      <c r="A282" s="530">
        <v>40565</v>
      </c>
      <c r="B282" s="541" t="s">
        <v>236</v>
      </c>
      <c r="C282" s="538" t="s">
        <v>17091</v>
      </c>
      <c r="D282" s="607">
        <v>3182.92</v>
      </c>
      <c r="E282" s="37"/>
    </row>
    <row r="283" spans="1:5" s="49" customFormat="1" ht="24.95" customHeight="1" x14ac:dyDescent="0.2">
      <c r="A283" s="530">
        <v>40656</v>
      </c>
      <c r="B283" s="541" t="s">
        <v>237</v>
      </c>
      <c r="C283" s="538" t="s">
        <v>17091</v>
      </c>
      <c r="D283" s="607">
        <v>247.78</v>
      </c>
      <c r="E283" s="37" t="s">
        <v>7522</v>
      </c>
    </row>
    <row r="284" spans="1:5" s="49" customFormat="1" ht="24.95" customHeight="1" x14ac:dyDescent="0.2">
      <c r="A284" s="530">
        <v>41102</v>
      </c>
      <c r="B284" s="541" t="s">
        <v>21863</v>
      </c>
      <c r="C284" s="538" t="s">
        <v>771</v>
      </c>
      <c r="D284" s="607">
        <v>3978.05</v>
      </c>
      <c r="E284" s="37" t="s">
        <v>7522</v>
      </c>
    </row>
    <row r="285" spans="1:5" s="49" customFormat="1" ht="24.95" customHeight="1" x14ac:dyDescent="0.2">
      <c r="A285" s="530">
        <v>41103</v>
      </c>
      <c r="B285" s="541" t="s">
        <v>21864</v>
      </c>
      <c r="C285" s="538" t="s">
        <v>771</v>
      </c>
      <c r="D285" s="607">
        <v>5160.16</v>
      </c>
      <c r="E285" s="37" t="s">
        <v>7522</v>
      </c>
    </row>
    <row r="286" spans="1:5" s="49" customFormat="1" ht="24.95" customHeight="1" x14ac:dyDescent="0.2">
      <c r="A286" s="530">
        <v>41104</v>
      </c>
      <c r="B286" s="541" t="s">
        <v>21865</v>
      </c>
      <c r="C286" s="538" t="s">
        <v>771</v>
      </c>
      <c r="D286" s="607">
        <v>5868.02</v>
      </c>
      <c r="E286" s="37" t="s">
        <v>7522</v>
      </c>
    </row>
    <row r="287" spans="1:5" s="49" customFormat="1" ht="24.95" customHeight="1" x14ac:dyDescent="0.2">
      <c r="A287" s="530">
        <v>41155</v>
      </c>
      <c r="B287" s="541" t="s">
        <v>21866</v>
      </c>
      <c r="C287" s="538" t="s">
        <v>771</v>
      </c>
      <c r="D287" s="607">
        <v>8087.83</v>
      </c>
      <c r="E287" s="37" t="s">
        <v>7522</v>
      </c>
    </row>
    <row r="288" spans="1:5" s="49" customFormat="1" ht="24.95" customHeight="1" x14ac:dyDescent="0.2">
      <c r="A288" s="530">
        <v>40635</v>
      </c>
      <c r="B288" s="541" t="s">
        <v>21867</v>
      </c>
      <c r="C288" s="538" t="s">
        <v>771</v>
      </c>
      <c r="D288" s="607">
        <v>10436.469999999999</v>
      </c>
      <c r="E288" s="37" t="s">
        <v>7522</v>
      </c>
    </row>
    <row r="289" spans="1:5" s="49" customFormat="1" ht="24.95" customHeight="1" x14ac:dyDescent="0.2">
      <c r="A289" s="530">
        <v>42230</v>
      </c>
      <c r="B289" s="541" t="s">
        <v>21868</v>
      </c>
      <c r="C289" s="538" t="s">
        <v>771</v>
      </c>
      <c r="D289" s="607">
        <v>7119.57</v>
      </c>
      <c r="E289" s="37" t="s">
        <v>7522</v>
      </c>
    </row>
    <row r="290" spans="1:5" s="49" customFormat="1" ht="24.95" customHeight="1" x14ac:dyDescent="0.2">
      <c r="A290" s="530">
        <v>40658</v>
      </c>
      <c r="B290" s="541" t="s">
        <v>238</v>
      </c>
      <c r="C290" s="538" t="s">
        <v>745</v>
      </c>
      <c r="D290" s="607">
        <v>5.5</v>
      </c>
      <c r="E290" s="37"/>
    </row>
    <row r="291" spans="1:5" s="49" customFormat="1" ht="24.95" customHeight="1" x14ac:dyDescent="0.2">
      <c r="A291" s="530">
        <v>41161</v>
      </c>
      <c r="B291" s="541" t="s">
        <v>239</v>
      </c>
      <c r="C291" s="538" t="s">
        <v>17091</v>
      </c>
      <c r="D291" s="607">
        <v>4339.1400000000003</v>
      </c>
      <c r="E291" s="37"/>
    </row>
    <row r="292" spans="1:5" s="49" customFormat="1" ht="24.95" customHeight="1" x14ac:dyDescent="0.2">
      <c r="A292" s="530">
        <v>40563</v>
      </c>
      <c r="B292" s="541" t="s">
        <v>7533</v>
      </c>
      <c r="C292" s="538" t="s">
        <v>17091</v>
      </c>
      <c r="D292" s="607">
        <v>4587.29</v>
      </c>
      <c r="E292" s="37"/>
    </row>
    <row r="293" spans="1:5" s="49" customFormat="1" ht="24.95" customHeight="1" x14ac:dyDescent="0.2">
      <c r="A293" s="530">
        <v>40564</v>
      </c>
      <c r="B293" s="541" t="s">
        <v>7534</v>
      </c>
      <c r="C293" s="538" t="s">
        <v>17091</v>
      </c>
      <c r="D293" s="607">
        <v>5631.99</v>
      </c>
      <c r="E293" s="37"/>
    </row>
    <row r="294" spans="1:5" s="49" customFormat="1" ht="24.95" customHeight="1" x14ac:dyDescent="0.2">
      <c r="A294" s="530">
        <v>41333</v>
      </c>
      <c r="B294" s="541" t="s">
        <v>7535</v>
      </c>
      <c r="C294" s="538" t="s">
        <v>17091</v>
      </c>
      <c r="D294" s="607">
        <v>2204.6</v>
      </c>
      <c r="E294" s="37" t="s">
        <v>7522</v>
      </c>
    </row>
    <row r="295" spans="1:5" s="49" customFormat="1" ht="24.95" customHeight="1" x14ac:dyDescent="0.2">
      <c r="A295" s="530">
        <v>40545</v>
      </c>
      <c r="B295" s="541" t="s">
        <v>7536</v>
      </c>
      <c r="C295" s="538" t="s">
        <v>17091</v>
      </c>
      <c r="D295" s="607">
        <v>2116.56</v>
      </c>
      <c r="E295" s="37" t="s">
        <v>7522</v>
      </c>
    </row>
    <row r="296" spans="1:5" s="49" customFormat="1" ht="24.95" customHeight="1" x14ac:dyDescent="0.2">
      <c r="A296" s="530">
        <v>40546</v>
      </c>
      <c r="B296" s="541" t="s">
        <v>7537</v>
      </c>
      <c r="C296" s="538" t="s">
        <v>17091</v>
      </c>
      <c r="D296" s="607">
        <v>3280.68</v>
      </c>
      <c r="E296" s="37" t="s">
        <v>7522</v>
      </c>
    </row>
    <row r="297" spans="1:5" s="49" customFormat="1" ht="24.95" customHeight="1" x14ac:dyDescent="0.2">
      <c r="A297" s="530">
        <v>40547</v>
      </c>
      <c r="B297" s="541" t="s">
        <v>7538</v>
      </c>
      <c r="C297" s="538" t="s">
        <v>17091</v>
      </c>
      <c r="D297" s="607">
        <v>4070.23</v>
      </c>
      <c r="E297" s="37" t="s">
        <v>7522</v>
      </c>
    </row>
    <row r="298" spans="1:5" s="49" customFormat="1" ht="24.95" customHeight="1" x14ac:dyDescent="0.2">
      <c r="A298" s="530">
        <v>40548</v>
      </c>
      <c r="B298" s="541" t="s">
        <v>7539</v>
      </c>
      <c r="C298" s="538" t="s">
        <v>17091</v>
      </c>
      <c r="D298" s="607">
        <v>4832.75</v>
      </c>
      <c r="E298" s="37" t="s">
        <v>7522</v>
      </c>
    </row>
    <row r="299" spans="1:5" s="49" customFormat="1" ht="24.95" customHeight="1" x14ac:dyDescent="0.2">
      <c r="A299" s="530">
        <v>40549</v>
      </c>
      <c r="B299" s="541" t="s">
        <v>7540</v>
      </c>
      <c r="C299" s="538" t="s">
        <v>17091</v>
      </c>
      <c r="D299" s="607">
        <v>1413.85</v>
      </c>
      <c r="E299" s="37"/>
    </row>
    <row r="300" spans="1:5" s="49" customFormat="1" ht="24.95" customHeight="1" x14ac:dyDescent="0.2">
      <c r="A300" s="530">
        <v>40550</v>
      </c>
      <c r="B300" s="541" t="s">
        <v>7541</v>
      </c>
      <c r="C300" s="538" t="s">
        <v>17091</v>
      </c>
      <c r="D300" s="607">
        <v>1785.93</v>
      </c>
      <c r="E300" s="37"/>
    </row>
    <row r="301" spans="1:5" s="49" customFormat="1" ht="24.95" customHeight="1" x14ac:dyDescent="0.2">
      <c r="A301" s="530">
        <v>40551</v>
      </c>
      <c r="B301" s="541" t="s">
        <v>7542</v>
      </c>
      <c r="C301" s="538" t="s">
        <v>17091</v>
      </c>
      <c r="D301" s="607">
        <v>2249.4</v>
      </c>
      <c r="E301" s="37"/>
    </row>
    <row r="302" spans="1:5" s="49" customFormat="1" ht="24.95" customHeight="1" x14ac:dyDescent="0.2">
      <c r="A302" s="530">
        <v>40552</v>
      </c>
      <c r="B302" s="541" t="s">
        <v>7543</v>
      </c>
      <c r="C302" s="538" t="s">
        <v>17091</v>
      </c>
      <c r="D302" s="607">
        <v>3584.62</v>
      </c>
      <c r="E302" s="37"/>
    </row>
    <row r="303" spans="1:5" s="49" customFormat="1" ht="24.95" customHeight="1" x14ac:dyDescent="0.2">
      <c r="A303" s="530">
        <v>41320</v>
      </c>
      <c r="B303" s="541" t="s">
        <v>240</v>
      </c>
      <c r="C303" s="538" t="s">
        <v>17091</v>
      </c>
      <c r="D303" s="607">
        <v>7680.17</v>
      </c>
      <c r="E303" s="37" t="s">
        <v>7522</v>
      </c>
    </row>
    <row r="304" spans="1:5" s="49" customFormat="1" ht="24.95" customHeight="1" x14ac:dyDescent="0.2">
      <c r="A304" s="530">
        <v>41184</v>
      </c>
      <c r="B304" s="541" t="s">
        <v>241</v>
      </c>
      <c r="C304" s="538" t="s">
        <v>771</v>
      </c>
      <c r="D304" s="607">
        <v>1282.82</v>
      </c>
      <c r="E304" s="37"/>
    </row>
    <row r="305" spans="1:5" s="49" customFormat="1" ht="24.95" customHeight="1" x14ac:dyDescent="0.2">
      <c r="A305" s="530">
        <v>41338</v>
      </c>
      <c r="B305" s="541" t="s">
        <v>242</v>
      </c>
      <c r="C305" s="538" t="s">
        <v>17091</v>
      </c>
      <c r="D305" s="607">
        <v>590.62</v>
      </c>
      <c r="E305" s="37"/>
    </row>
    <row r="306" spans="1:5" s="49" customFormat="1" ht="24.95" customHeight="1" x14ac:dyDescent="0.2">
      <c r="A306" s="530">
        <v>40561</v>
      </c>
      <c r="B306" s="541" t="s">
        <v>243</v>
      </c>
      <c r="C306" s="538" t="s">
        <v>17091</v>
      </c>
      <c r="D306" s="607">
        <v>660.79</v>
      </c>
      <c r="E306" s="37" t="s">
        <v>7522</v>
      </c>
    </row>
    <row r="307" spans="1:5" s="49" customFormat="1" ht="24.95" customHeight="1" x14ac:dyDescent="0.2">
      <c r="A307" s="530">
        <v>40672</v>
      </c>
      <c r="B307" s="541" t="s">
        <v>244</v>
      </c>
      <c r="C307" s="538" t="s">
        <v>771</v>
      </c>
      <c r="D307" s="607">
        <v>656.08</v>
      </c>
      <c r="E307" s="37" t="s">
        <v>7522</v>
      </c>
    </row>
    <row r="308" spans="1:5" s="49" customFormat="1" ht="24.95" customHeight="1" x14ac:dyDescent="0.2">
      <c r="A308" s="530">
        <v>40703</v>
      </c>
      <c r="B308" s="541" t="s">
        <v>245</v>
      </c>
      <c r="C308" s="538" t="s">
        <v>771</v>
      </c>
      <c r="D308" s="607">
        <v>209.08</v>
      </c>
      <c r="E308" s="37"/>
    </row>
    <row r="309" spans="1:5" s="49" customFormat="1" ht="24.95" customHeight="1" x14ac:dyDescent="0.2">
      <c r="A309" s="530">
        <v>40671</v>
      </c>
      <c r="B309" s="541" t="s">
        <v>246</v>
      </c>
      <c r="C309" s="538" t="s">
        <v>771</v>
      </c>
      <c r="D309" s="607">
        <v>259.32</v>
      </c>
      <c r="E309" s="37"/>
    </row>
    <row r="310" spans="1:5" s="49" customFormat="1" ht="24.95" customHeight="1" x14ac:dyDescent="0.2">
      <c r="A310" s="530">
        <v>41016</v>
      </c>
      <c r="B310" s="541" t="s">
        <v>247</v>
      </c>
      <c r="C310" s="538" t="s">
        <v>771</v>
      </c>
      <c r="D310" s="607">
        <v>191.3</v>
      </c>
      <c r="E310" s="37" t="s">
        <v>7522</v>
      </c>
    </row>
    <row r="311" spans="1:5" s="49" customFormat="1" ht="24.95" customHeight="1" x14ac:dyDescent="0.2">
      <c r="A311" s="530">
        <v>40952</v>
      </c>
      <c r="B311" s="541" t="s">
        <v>7544</v>
      </c>
      <c r="C311" s="538" t="s">
        <v>745</v>
      </c>
      <c r="D311" s="607">
        <v>30.48</v>
      </c>
      <c r="E311" s="37"/>
    </row>
    <row r="312" spans="1:5" s="49" customFormat="1" ht="24.95" customHeight="1" x14ac:dyDescent="0.2">
      <c r="A312" s="530">
        <v>40953</v>
      </c>
      <c r="B312" s="541" t="s">
        <v>248</v>
      </c>
      <c r="C312" s="538" t="s">
        <v>771</v>
      </c>
      <c r="D312" s="607">
        <v>72.819999999999993</v>
      </c>
      <c r="E312" s="37" t="s">
        <v>7522</v>
      </c>
    </row>
    <row r="313" spans="1:5" s="49" customFormat="1" ht="24.95" customHeight="1" x14ac:dyDescent="0.2">
      <c r="A313" s="530">
        <v>40708</v>
      </c>
      <c r="B313" s="541" t="s">
        <v>21869</v>
      </c>
      <c r="C313" s="538" t="s">
        <v>745</v>
      </c>
      <c r="D313" s="607">
        <v>75.819999999999993</v>
      </c>
      <c r="E313" s="37"/>
    </row>
    <row r="314" spans="1:5" s="49" customFormat="1" ht="24.95" customHeight="1" x14ac:dyDescent="0.2">
      <c r="A314" s="530">
        <v>40377</v>
      </c>
      <c r="B314" s="541" t="s">
        <v>249</v>
      </c>
      <c r="C314" s="538" t="s">
        <v>745</v>
      </c>
      <c r="D314" s="607">
        <v>5.94</v>
      </c>
      <c r="E314" s="37"/>
    </row>
    <row r="315" spans="1:5" s="49" customFormat="1" ht="24.95" customHeight="1" x14ac:dyDescent="0.2">
      <c r="A315" s="530">
        <v>40378</v>
      </c>
      <c r="B315" s="541" t="s">
        <v>250</v>
      </c>
      <c r="C315" s="538" t="s">
        <v>745</v>
      </c>
      <c r="D315" s="607">
        <v>9.35</v>
      </c>
      <c r="E315" s="37"/>
    </row>
    <row r="316" spans="1:5" s="49" customFormat="1" ht="24.95" customHeight="1" x14ac:dyDescent="0.2">
      <c r="A316" s="530">
        <v>41389</v>
      </c>
      <c r="B316" s="541" t="s">
        <v>251</v>
      </c>
      <c r="C316" s="538" t="s">
        <v>744</v>
      </c>
      <c r="D316" s="607">
        <v>4.5</v>
      </c>
      <c r="E316" s="37"/>
    </row>
    <row r="317" spans="1:5" s="49" customFormat="1" ht="24.95" customHeight="1" x14ac:dyDescent="0.2">
      <c r="A317" s="530">
        <v>40715</v>
      </c>
      <c r="B317" s="541" t="s">
        <v>21870</v>
      </c>
      <c r="C317" s="538" t="s">
        <v>744</v>
      </c>
      <c r="D317" s="607">
        <v>89.28</v>
      </c>
      <c r="E317" s="37" t="s">
        <v>7522</v>
      </c>
    </row>
    <row r="318" spans="1:5" s="49" customFormat="1" ht="24.95" customHeight="1" x14ac:dyDescent="0.2">
      <c r="A318" s="530">
        <v>40716</v>
      </c>
      <c r="B318" s="541" t="s">
        <v>21871</v>
      </c>
      <c r="C318" s="538" t="s">
        <v>744</v>
      </c>
      <c r="D318" s="607">
        <v>95.74</v>
      </c>
      <c r="E318" s="37" t="s">
        <v>7522</v>
      </c>
    </row>
    <row r="319" spans="1:5" s="49" customFormat="1" ht="24.95" customHeight="1" x14ac:dyDescent="0.2">
      <c r="A319" s="530">
        <v>40717</v>
      </c>
      <c r="B319" s="541" t="s">
        <v>21872</v>
      </c>
      <c r="C319" s="538" t="s">
        <v>744</v>
      </c>
      <c r="D319" s="607">
        <v>93.67</v>
      </c>
      <c r="E319" s="37" t="s">
        <v>7522</v>
      </c>
    </row>
    <row r="320" spans="1:5" s="49" customFormat="1" ht="24.95" customHeight="1" x14ac:dyDescent="0.2">
      <c r="A320" s="530">
        <v>40718</v>
      </c>
      <c r="B320" s="541" t="s">
        <v>21873</v>
      </c>
      <c r="C320" s="538" t="s">
        <v>744</v>
      </c>
      <c r="D320" s="607">
        <v>100.78</v>
      </c>
      <c r="E320" s="37" t="s">
        <v>7522</v>
      </c>
    </row>
    <row r="321" spans="1:5" s="49" customFormat="1" ht="24.95" customHeight="1" x14ac:dyDescent="0.2">
      <c r="A321" s="530">
        <v>40652</v>
      </c>
      <c r="B321" s="541" t="s">
        <v>21874</v>
      </c>
      <c r="C321" s="538" t="s">
        <v>771</v>
      </c>
      <c r="D321" s="607">
        <v>339.48</v>
      </c>
      <c r="E321" s="37" t="s">
        <v>7522</v>
      </c>
    </row>
    <row r="322" spans="1:5" s="49" customFormat="1" ht="24.95" customHeight="1" x14ac:dyDescent="0.2">
      <c r="A322" s="530">
        <v>41090</v>
      </c>
      <c r="B322" s="541" t="s">
        <v>21875</v>
      </c>
      <c r="C322" s="538" t="s">
        <v>744</v>
      </c>
      <c r="D322" s="607">
        <v>834.44</v>
      </c>
      <c r="E322" s="37"/>
    </row>
    <row r="323" spans="1:5" s="49" customFormat="1" ht="24.95" customHeight="1" x14ac:dyDescent="0.2">
      <c r="A323" s="530">
        <v>40350</v>
      </c>
      <c r="B323" s="541" t="s">
        <v>252</v>
      </c>
      <c r="C323" s="538" t="s">
        <v>744</v>
      </c>
      <c r="D323" s="607">
        <v>415.98</v>
      </c>
      <c r="E323" s="37" t="s">
        <v>7522</v>
      </c>
    </row>
    <row r="324" spans="1:5" s="49" customFormat="1" ht="24.95" customHeight="1" x14ac:dyDescent="0.2">
      <c r="A324" s="530">
        <v>40351</v>
      </c>
      <c r="B324" s="541" t="s">
        <v>253</v>
      </c>
      <c r="C324" s="538" t="s">
        <v>744</v>
      </c>
      <c r="D324" s="607">
        <v>452.17</v>
      </c>
      <c r="E324" s="37" t="s">
        <v>7522</v>
      </c>
    </row>
    <row r="325" spans="1:5" s="49" customFormat="1" ht="24.95" customHeight="1" x14ac:dyDescent="0.2">
      <c r="A325" s="530">
        <v>40353</v>
      </c>
      <c r="B325" s="541" t="s">
        <v>254</v>
      </c>
      <c r="C325" s="538" t="s">
        <v>744</v>
      </c>
      <c r="D325" s="607">
        <v>470.19</v>
      </c>
      <c r="E325" s="37" t="s">
        <v>7522</v>
      </c>
    </row>
    <row r="326" spans="1:5" s="49" customFormat="1" ht="24.95" customHeight="1" x14ac:dyDescent="0.2">
      <c r="A326" s="530">
        <v>40383</v>
      </c>
      <c r="B326" s="541" t="s">
        <v>255</v>
      </c>
      <c r="C326" s="538" t="s">
        <v>744</v>
      </c>
      <c r="D326" s="607">
        <v>449.98</v>
      </c>
      <c r="E326" s="37"/>
    </row>
    <row r="327" spans="1:5" s="49" customFormat="1" ht="24.95" customHeight="1" x14ac:dyDescent="0.2">
      <c r="A327" s="530">
        <v>40349</v>
      </c>
      <c r="B327" s="541" t="s">
        <v>256</v>
      </c>
      <c r="C327" s="538" t="s">
        <v>744</v>
      </c>
      <c r="D327" s="607">
        <v>449.61</v>
      </c>
      <c r="E327" s="37" t="s">
        <v>7522</v>
      </c>
    </row>
    <row r="328" spans="1:5" s="49" customFormat="1" ht="24.95" customHeight="1" x14ac:dyDescent="0.2">
      <c r="A328" s="530">
        <v>40358</v>
      </c>
      <c r="B328" s="541" t="s">
        <v>7545</v>
      </c>
      <c r="C328" s="538" t="s">
        <v>744</v>
      </c>
      <c r="D328" s="607">
        <v>599.28</v>
      </c>
      <c r="E328" s="37" t="s">
        <v>7522</v>
      </c>
    </row>
    <row r="329" spans="1:5" s="49" customFormat="1" ht="24.95" customHeight="1" x14ac:dyDescent="0.2">
      <c r="A329" s="530">
        <v>40361</v>
      </c>
      <c r="B329" s="541" t="s">
        <v>7546</v>
      </c>
      <c r="C329" s="538" t="s">
        <v>744</v>
      </c>
      <c r="D329" s="607">
        <v>628.19000000000005</v>
      </c>
      <c r="E329" s="37" t="s">
        <v>7522</v>
      </c>
    </row>
    <row r="330" spans="1:5" s="49" customFormat="1" ht="24.95" customHeight="1" x14ac:dyDescent="0.2">
      <c r="A330" s="530">
        <v>40360</v>
      </c>
      <c r="B330" s="541" t="s">
        <v>7547</v>
      </c>
      <c r="C330" s="538" t="s">
        <v>744</v>
      </c>
      <c r="D330" s="607">
        <v>625.02</v>
      </c>
      <c r="E330" s="37" t="s">
        <v>7522</v>
      </c>
    </row>
    <row r="331" spans="1:5" s="49" customFormat="1" ht="24.95" customHeight="1" x14ac:dyDescent="0.2">
      <c r="A331" s="530">
        <v>40363</v>
      </c>
      <c r="B331" s="541" t="s">
        <v>7548</v>
      </c>
      <c r="C331" s="538" t="s">
        <v>744</v>
      </c>
      <c r="D331" s="607">
        <v>655.91</v>
      </c>
      <c r="E331" s="37" t="s">
        <v>7522</v>
      </c>
    </row>
    <row r="332" spans="1:5" s="49" customFormat="1" ht="24.95" customHeight="1" x14ac:dyDescent="0.2">
      <c r="A332" s="530">
        <v>40362</v>
      </c>
      <c r="B332" s="541" t="s">
        <v>21876</v>
      </c>
      <c r="C332" s="538" t="s">
        <v>744</v>
      </c>
      <c r="D332" s="607">
        <v>652.37</v>
      </c>
      <c r="E332" s="37" t="s">
        <v>7522</v>
      </c>
    </row>
    <row r="333" spans="1:5" s="49" customFormat="1" ht="24.95" customHeight="1" x14ac:dyDescent="0.2">
      <c r="A333" s="530">
        <v>40368</v>
      </c>
      <c r="B333" s="541" t="s">
        <v>7549</v>
      </c>
      <c r="C333" s="538" t="s">
        <v>744</v>
      </c>
      <c r="D333" s="607">
        <v>829.72</v>
      </c>
      <c r="E333" s="37" t="s">
        <v>7522</v>
      </c>
    </row>
    <row r="334" spans="1:5" s="49" customFormat="1" ht="24.95" customHeight="1" x14ac:dyDescent="0.2">
      <c r="A334" s="530">
        <v>40365</v>
      </c>
      <c r="B334" s="541" t="s">
        <v>7550</v>
      </c>
      <c r="C334" s="538" t="s">
        <v>744</v>
      </c>
      <c r="D334" s="607">
        <v>681.46</v>
      </c>
      <c r="E334" s="37" t="s">
        <v>7522</v>
      </c>
    </row>
    <row r="335" spans="1:5" s="49" customFormat="1" ht="24.95" customHeight="1" x14ac:dyDescent="0.2">
      <c r="A335" s="530">
        <v>40364</v>
      </c>
      <c r="B335" s="541" t="s">
        <v>7551</v>
      </c>
      <c r="C335" s="538" t="s">
        <v>744</v>
      </c>
      <c r="D335" s="607">
        <v>677.56</v>
      </c>
      <c r="E335" s="37" t="s">
        <v>7522</v>
      </c>
    </row>
    <row r="336" spans="1:5" s="49" customFormat="1" ht="24.95" customHeight="1" x14ac:dyDescent="0.2">
      <c r="A336" s="530">
        <v>40369</v>
      </c>
      <c r="B336" s="541" t="s">
        <v>7552</v>
      </c>
      <c r="C336" s="538" t="s">
        <v>744</v>
      </c>
      <c r="D336" s="607">
        <v>869.66</v>
      </c>
      <c r="E336" s="37" t="s">
        <v>7522</v>
      </c>
    </row>
    <row r="337" spans="1:5" s="49" customFormat="1" ht="24.95" customHeight="1" x14ac:dyDescent="0.2">
      <c r="A337" s="530">
        <v>40371</v>
      </c>
      <c r="B337" s="541" t="s">
        <v>7553</v>
      </c>
      <c r="C337" s="538" t="s">
        <v>744</v>
      </c>
      <c r="D337" s="607">
        <v>1105.2</v>
      </c>
      <c r="E337" s="37" t="s">
        <v>7522</v>
      </c>
    </row>
    <row r="338" spans="1:5" s="49" customFormat="1" ht="24.95" customHeight="1" x14ac:dyDescent="0.2">
      <c r="A338" s="530">
        <v>40467</v>
      </c>
      <c r="B338" s="541" t="s">
        <v>21877</v>
      </c>
      <c r="C338" s="538" t="s">
        <v>771</v>
      </c>
      <c r="D338" s="607">
        <v>312.73</v>
      </c>
      <c r="E338" s="37" t="s">
        <v>7522</v>
      </c>
    </row>
    <row r="339" spans="1:5" s="49" customFormat="1" ht="24.95" customHeight="1" x14ac:dyDescent="0.2">
      <c r="A339" s="530">
        <v>40468</v>
      </c>
      <c r="B339" s="541" t="s">
        <v>21878</v>
      </c>
      <c r="C339" s="538" t="s">
        <v>771</v>
      </c>
      <c r="D339" s="607">
        <v>316.48</v>
      </c>
      <c r="E339" s="37" t="s">
        <v>7522</v>
      </c>
    </row>
    <row r="340" spans="1:5" s="49" customFormat="1" ht="24.95" customHeight="1" x14ac:dyDescent="0.2">
      <c r="A340" s="530">
        <v>40469</v>
      </c>
      <c r="B340" s="541" t="s">
        <v>21879</v>
      </c>
      <c r="C340" s="538" t="s">
        <v>771</v>
      </c>
      <c r="D340" s="607">
        <v>300.39999999999998</v>
      </c>
      <c r="E340" s="37" t="s">
        <v>7522</v>
      </c>
    </row>
    <row r="341" spans="1:5" s="49" customFormat="1" ht="24.95" customHeight="1" x14ac:dyDescent="0.2">
      <c r="A341" s="530">
        <v>40470</v>
      </c>
      <c r="B341" s="541" t="s">
        <v>21880</v>
      </c>
      <c r="C341" s="538" t="s">
        <v>771</v>
      </c>
      <c r="D341" s="607">
        <v>306.99</v>
      </c>
      <c r="E341" s="37" t="s">
        <v>7522</v>
      </c>
    </row>
    <row r="342" spans="1:5" s="49" customFormat="1" ht="24.95" customHeight="1" x14ac:dyDescent="0.2">
      <c r="A342" s="530">
        <v>40471</v>
      </c>
      <c r="B342" s="541" t="s">
        <v>21881</v>
      </c>
      <c r="C342" s="538" t="s">
        <v>771</v>
      </c>
      <c r="D342" s="607">
        <v>640.1</v>
      </c>
      <c r="E342" s="37" t="s">
        <v>7522</v>
      </c>
    </row>
    <row r="343" spans="1:5" s="49" customFormat="1" ht="24.95" customHeight="1" x14ac:dyDescent="0.2">
      <c r="A343" s="530">
        <v>40472</v>
      </c>
      <c r="B343" s="541" t="s">
        <v>21882</v>
      </c>
      <c r="C343" s="538" t="s">
        <v>771</v>
      </c>
      <c r="D343" s="607">
        <v>652.85</v>
      </c>
      <c r="E343" s="37" t="s">
        <v>7522</v>
      </c>
    </row>
    <row r="344" spans="1:5" s="49" customFormat="1" ht="24.95" customHeight="1" x14ac:dyDescent="0.2">
      <c r="A344" s="530">
        <v>40473</v>
      </c>
      <c r="B344" s="541" t="s">
        <v>21883</v>
      </c>
      <c r="C344" s="538" t="s">
        <v>771</v>
      </c>
      <c r="D344" s="607">
        <v>677.1</v>
      </c>
      <c r="E344" s="37" t="s">
        <v>7522</v>
      </c>
    </row>
    <row r="345" spans="1:5" s="49" customFormat="1" ht="24.95" customHeight="1" x14ac:dyDescent="0.2">
      <c r="A345" s="530">
        <v>40474</v>
      </c>
      <c r="B345" s="541" t="s">
        <v>21884</v>
      </c>
      <c r="C345" s="538" t="s">
        <v>771</v>
      </c>
      <c r="D345" s="607">
        <v>667.62</v>
      </c>
      <c r="E345" s="37" t="s">
        <v>7522</v>
      </c>
    </row>
    <row r="346" spans="1:5" s="49" customFormat="1" ht="24.95" customHeight="1" x14ac:dyDescent="0.2">
      <c r="A346" s="530">
        <v>40475</v>
      </c>
      <c r="B346" s="541" t="s">
        <v>21885</v>
      </c>
      <c r="C346" s="538" t="s">
        <v>771</v>
      </c>
      <c r="D346" s="607">
        <v>802.89</v>
      </c>
      <c r="E346" s="37" t="s">
        <v>7522</v>
      </c>
    </row>
    <row r="347" spans="1:5" s="49" customFormat="1" ht="24.95" customHeight="1" x14ac:dyDescent="0.2">
      <c r="A347" s="530">
        <v>40476</v>
      </c>
      <c r="B347" s="541" t="s">
        <v>21886</v>
      </c>
      <c r="C347" s="538" t="s">
        <v>771</v>
      </c>
      <c r="D347" s="607">
        <v>800.5</v>
      </c>
      <c r="E347" s="37" t="s">
        <v>7522</v>
      </c>
    </row>
    <row r="348" spans="1:5" s="49" customFormat="1" ht="24.95" customHeight="1" x14ac:dyDescent="0.2">
      <c r="A348" s="530">
        <v>40477</v>
      </c>
      <c r="B348" s="541" t="s">
        <v>21887</v>
      </c>
      <c r="C348" s="538" t="s">
        <v>771</v>
      </c>
      <c r="D348" s="607">
        <v>852.22</v>
      </c>
      <c r="E348" s="37" t="s">
        <v>7522</v>
      </c>
    </row>
    <row r="349" spans="1:5" s="49" customFormat="1" ht="24.95" customHeight="1" x14ac:dyDescent="0.2">
      <c r="A349" s="530">
        <v>40478</v>
      </c>
      <c r="B349" s="541" t="s">
        <v>21888</v>
      </c>
      <c r="C349" s="538" t="s">
        <v>771</v>
      </c>
      <c r="D349" s="607">
        <v>844.65</v>
      </c>
      <c r="E349" s="37" t="s">
        <v>7522</v>
      </c>
    </row>
    <row r="350" spans="1:5" s="49" customFormat="1" ht="24.95" customHeight="1" x14ac:dyDescent="0.2">
      <c r="A350" s="530">
        <v>40479</v>
      </c>
      <c r="B350" s="541" t="s">
        <v>21889</v>
      </c>
      <c r="C350" s="538" t="s">
        <v>771</v>
      </c>
      <c r="D350" s="607">
        <v>876.89</v>
      </c>
      <c r="E350" s="37" t="s">
        <v>7522</v>
      </c>
    </row>
    <row r="351" spans="1:5" s="49" customFormat="1" ht="24.95" customHeight="1" x14ac:dyDescent="0.2">
      <c r="A351" s="530">
        <v>40480</v>
      </c>
      <c r="B351" s="541" t="s">
        <v>21890</v>
      </c>
      <c r="C351" s="538" t="s">
        <v>771</v>
      </c>
      <c r="D351" s="607">
        <v>1155.3399999999999</v>
      </c>
      <c r="E351" s="37" t="s">
        <v>7522</v>
      </c>
    </row>
    <row r="352" spans="1:5" s="49" customFormat="1" ht="24.95" customHeight="1" x14ac:dyDescent="0.2">
      <c r="A352" s="530">
        <v>40481</v>
      </c>
      <c r="B352" s="541" t="s">
        <v>21891</v>
      </c>
      <c r="C352" s="538" t="s">
        <v>771</v>
      </c>
      <c r="D352" s="607">
        <v>1186.99</v>
      </c>
      <c r="E352" s="37" t="s">
        <v>7522</v>
      </c>
    </row>
    <row r="353" spans="1:5" s="49" customFormat="1" ht="24.95" customHeight="1" x14ac:dyDescent="0.2">
      <c r="A353" s="530">
        <v>40482</v>
      </c>
      <c r="B353" s="541" t="s">
        <v>21892</v>
      </c>
      <c r="C353" s="538" t="s">
        <v>771</v>
      </c>
      <c r="D353" s="607">
        <v>1167.68</v>
      </c>
      <c r="E353" s="37" t="s">
        <v>7522</v>
      </c>
    </row>
    <row r="354" spans="1:5" s="49" customFormat="1" ht="24.95" customHeight="1" x14ac:dyDescent="0.2">
      <c r="A354" s="530">
        <v>40483</v>
      </c>
      <c r="B354" s="541" t="s">
        <v>21893</v>
      </c>
      <c r="C354" s="538" t="s">
        <v>771</v>
      </c>
      <c r="D354" s="607">
        <v>1250.5</v>
      </c>
      <c r="E354" s="37" t="s">
        <v>7522</v>
      </c>
    </row>
    <row r="355" spans="1:5" s="49" customFormat="1" ht="24.95" customHeight="1" x14ac:dyDescent="0.2">
      <c r="A355" s="530">
        <v>40484</v>
      </c>
      <c r="B355" s="541" t="s">
        <v>21894</v>
      </c>
      <c r="C355" s="538" t="s">
        <v>771</v>
      </c>
      <c r="D355" s="607">
        <v>1217</v>
      </c>
      <c r="E355" s="37" t="s">
        <v>7522</v>
      </c>
    </row>
    <row r="356" spans="1:5" s="49" customFormat="1" ht="24.95" customHeight="1" x14ac:dyDescent="0.2">
      <c r="A356" s="530">
        <v>40485</v>
      </c>
      <c r="B356" s="541" t="s">
        <v>21895</v>
      </c>
      <c r="C356" s="538" t="s">
        <v>771</v>
      </c>
      <c r="D356" s="607">
        <v>1924.11</v>
      </c>
      <c r="E356" s="37" t="s">
        <v>7522</v>
      </c>
    </row>
    <row r="357" spans="1:5" s="49" customFormat="1" ht="24.95" customHeight="1" x14ac:dyDescent="0.2">
      <c r="A357" s="530">
        <v>40486</v>
      </c>
      <c r="B357" s="541" t="s">
        <v>21896</v>
      </c>
      <c r="C357" s="538" t="s">
        <v>771</v>
      </c>
      <c r="D357" s="607">
        <v>1668.59</v>
      </c>
      <c r="E357" s="37" t="s">
        <v>7522</v>
      </c>
    </row>
    <row r="358" spans="1:5" s="49" customFormat="1" ht="24.95" customHeight="1" x14ac:dyDescent="0.2">
      <c r="A358" s="530">
        <v>40487</v>
      </c>
      <c r="B358" s="541" t="s">
        <v>21897</v>
      </c>
      <c r="C358" s="538" t="s">
        <v>771</v>
      </c>
      <c r="D358" s="607">
        <v>1948.77</v>
      </c>
      <c r="E358" s="37" t="s">
        <v>7522</v>
      </c>
    </row>
    <row r="359" spans="1:5" s="49" customFormat="1" ht="24.95" customHeight="1" x14ac:dyDescent="0.2">
      <c r="A359" s="530">
        <v>40488</v>
      </c>
      <c r="B359" s="541" t="s">
        <v>21898</v>
      </c>
      <c r="C359" s="538" t="s">
        <v>771</v>
      </c>
      <c r="D359" s="607">
        <v>1751.29</v>
      </c>
      <c r="E359" s="37" t="s">
        <v>7522</v>
      </c>
    </row>
    <row r="360" spans="1:5" s="49" customFormat="1" ht="24.95" customHeight="1" x14ac:dyDescent="0.2">
      <c r="A360" s="530">
        <v>40489</v>
      </c>
      <c r="B360" s="541" t="s">
        <v>21899</v>
      </c>
      <c r="C360" s="538" t="s">
        <v>771</v>
      </c>
      <c r="D360" s="607">
        <v>1578.81</v>
      </c>
      <c r="E360" s="37" t="s">
        <v>7522</v>
      </c>
    </row>
    <row r="361" spans="1:5" s="49" customFormat="1" ht="24.95" customHeight="1" x14ac:dyDescent="0.2">
      <c r="A361" s="530">
        <v>40417</v>
      </c>
      <c r="B361" s="541" t="s">
        <v>257</v>
      </c>
      <c r="C361" s="538" t="s">
        <v>771</v>
      </c>
      <c r="D361" s="607">
        <v>90.94</v>
      </c>
      <c r="E361" s="37" t="s">
        <v>7522</v>
      </c>
    </row>
    <row r="362" spans="1:5" s="49" customFormat="1" ht="24.95" customHeight="1" x14ac:dyDescent="0.2">
      <c r="A362" s="530">
        <v>40418</v>
      </c>
      <c r="B362" s="541" t="s">
        <v>258</v>
      </c>
      <c r="C362" s="538" t="s">
        <v>771</v>
      </c>
      <c r="D362" s="607">
        <v>90.94</v>
      </c>
      <c r="E362" s="37" t="s">
        <v>7522</v>
      </c>
    </row>
    <row r="363" spans="1:5" s="49" customFormat="1" ht="24.95" customHeight="1" x14ac:dyDescent="0.2">
      <c r="A363" s="530">
        <v>40419</v>
      </c>
      <c r="B363" s="541" t="s">
        <v>259</v>
      </c>
      <c r="C363" s="538" t="s">
        <v>771</v>
      </c>
      <c r="D363" s="607">
        <v>115.58</v>
      </c>
      <c r="E363" s="37" t="s">
        <v>7522</v>
      </c>
    </row>
    <row r="364" spans="1:5" s="49" customFormat="1" ht="24.95" customHeight="1" x14ac:dyDescent="0.2">
      <c r="A364" s="530">
        <v>40420</v>
      </c>
      <c r="B364" s="541" t="s">
        <v>260</v>
      </c>
      <c r="C364" s="538" t="s">
        <v>771</v>
      </c>
      <c r="D364" s="607">
        <v>115</v>
      </c>
      <c r="E364" s="37" t="s">
        <v>7522</v>
      </c>
    </row>
    <row r="365" spans="1:5" s="49" customFormat="1" ht="24.95" customHeight="1" x14ac:dyDescent="0.2">
      <c r="A365" s="530">
        <v>40422</v>
      </c>
      <c r="B365" s="541" t="s">
        <v>261</v>
      </c>
      <c r="C365" s="538" t="s">
        <v>771</v>
      </c>
      <c r="D365" s="607">
        <v>154.88</v>
      </c>
      <c r="E365" s="37" t="s">
        <v>7522</v>
      </c>
    </row>
    <row r="366" spans="1:5" s="49" customFormat="1" ht="24.95" customHeight="1" x14ac:dyDescent="0.2">
      <c r="A366" s="530">
        <v>40423</v>
      </c>
      <c r="B366" s="541" t="s">
        <v>262</v>
      </c>
      <c r="C366" s="538" t="s">
        <v>771</v>
      </c>
      <c r="D366" s="607">
        <v>149.77000000000001</v>
      </c>
      <c r="E366" s="37" t="s">
        <v>7522</v>
      </c>
    </row>
    <row r="367" spans="1:5" s="49" customFormat="1" ht="24.95" customHeight="1" x14ac:dyDescent="0.2">
      <c r="A367" s="530">
        <v>40426</v>
      </c>
      <c r="B367" s="541" t="s">
        <v>263</v>
      </c>
      <c r="C367" s="538" t="s">
        <v>771</v>
      </c>
      <c r="D367" s="607">
        <v>251.07</v>
      </c>
      <c r="E367" s="37" t="s">
        <v>7522</v>
      </c>
    </row>
    <row r="368" spans="1:5" s="49" customFormat="1" ht="24.95" customHeight="1" x14ac:dyDescent="0.2">
      <c r="A368" s="530">
        <v>40427</v>
      </c>
      <c r="B368" s="541" t="s">
        <v>264</v>
      </c>
      <c r="C368" s="538" t="s">
        <v>771</v>
      </c>
      <c r="D368" s="607">
        <v>243.37</v>
      </c>
      <c r="E368" s="37" t="s">
        <v>7522</v>
      </c>
    </row>
    <row r="369" spans="1:5" s="49" customFormat="1" ht="24.95" customHeight="1" x14ac:dyDescent="0.2">
      <c r="A369" s="530">
        <v>40421</v>
      </c>
      <c r="B369" s="541" t="s">
        <v>21900</v>
      </c>
      <c r="C369" s="538" t="s">
        <v>771</v>
      </c>
      <c r="D369" s="607">
        <v>118.05</v>
      </c>
      <c r="E369" s="37" t="s">
        <v>7522</v>
      </c>
    </row>
    <row r="370" spans="1:5" s="49" customFormat="1" ht="24.95" customHeight="1" x14ac:dyDescent="0.2">
      <c r="A370" s="530">
        <v>40424</v>
      </c>
      <c r="B370" s="541" t="s">
        <v>21901</v>
      </c>
      <c r="C370" s="538" t="s">
        <v>771</v>
      </c>
      <c r="D370" s="607">
        <v>164.75</v>
      </c>
      <c r="E370" s="37" t="s">
        <v>7522</v>
      </c>
    </row>
    <row r="371" spans="1:5" s="49" customFormat="1" ht="24.95" customHeight="1" x14ac:dyDescent="0.2">
      <c r="A371" s="530">
        <v>40425</v>
      </c>
      <c r="B371" s="541" t="s">
        <v>21902</v>
      </c>
      <c r="C371" s="538" t="s">
        <v>771</v>
      </c>
      <c r="D371" s="607">
        <v>171.53</v>
      </c>
      <c r="E371" s="37" t="s">
        <v>7522</v>
      </c>
    </row>
    <row r="372" spans="1:5" s="49" customFormat="1" ht="24.95" customHeight="1" x14ac:dyDescent="0.2">
      <c r="A372" s="530">
        <v>40428</v>
      </c>
      <c r="B372" s="541" t="s">
        <v>21903</v>
      </c>
      <c r="C372" s="538" t="s">
        <v>771</v>
      </c>
      <c r="D372" s="607">
        <v>263.44</v>
      </c>
      <c r="E372" s="37" t="s">
        <v>7522</v>
      </c>
    </row>
    <row r="373" spans="1:5" s="49" customFormat="1" ht="24.95" customHeight="1" x14ac:dyDescent="0.2">
      <c r="A373" s="530">
        <v>40429</v>
      </c>
      <c r="B373" s="541" t="s">
        <v>21904</v>
      </c>
      <c r="C373" s="538" t="s">
        <v>771</v>
      </c>
      <c r="D373" s="607">
        <v>265.32</v>
      </c>
      <c r="E373" s="37" t="s">
        <v>7522</v>
      </c>
    </row>
    <row r="374" spans="1:5" s="49" customFormat="1" ht="24.95" customHeight="1" x14ac:dyDescent="0.2">
      <c r="A374" s="530">
        <v>40430</v>
      </c>
      <c r="B374" s="541" t="s">
        <v>21905</v>
      </c>
      <c r="C374" s="538" t="s">
        <v>771</v>
      </c>
      <c r="D374" s="607">
        <v>257.27999999999997</v>
      </c>
      <c r="E374" s="37" t="s">
        <v>7522</v>
      </c>
    </row>
    <row r="375" spans="1:5" s="49" customFormat="1" ht="24.95" customHeight="1" x14ac:dyDescent="0.2">
      <c r="A375" s="530">
        <v>40431</v>
      </c>
      <c r="B375" s="541" t="s">
        <v>21906</v>
      </c>
      <c r="C375" s="538" t="s">
        <v>771</v>
      </c>
      <c r="D375" s="607">
        <v>260.57</v>
      </c>
      <c r="E375" s="37" t="s">
        <v>7522</v>
      </c>
    </row>
    <row r="376" spans="1:5" s="49" customFormat="1" ht="24.95" customHeight="1" x14ac:dyDescent="0.2">
      <c r="A376" s="530">
        <v>40432</v>
      </c>
      <c r="B376" s="541" t="s">
        <v>21907</v>
      </c>
      <c r="C376" s="538" t="s">
        <v>771</v>
      </c>
      <c r="D376" s="607">
        <v>506.48</v>
      </c>
      <c r="E376" s="37" t="s">
        <v>7522</v>
      </c>
    </row>
    <row r="377" spans="1:5" s="49" customFormat="1" ht="24.95" customHeight="1" x14ac:dyDescent="0.2">
      <c r="A377" s="530">
        <v>40433</v>
      </c>
      <c r="B377" s="541" t="s">
        <v>21908</v>
      </c>
      <c r="C377" s="538" t="s">
        <v>771</v>
      </c>
      <c r="D377" s="607">
        <v>512.86</v>
      </c>
      <c r="E377" s="37" t="s">
        <v>7522</v>
      </c>
    </row>
    <row r="378" spans="1:5" s="49" customFormat="1" ht="24.95" customHeight="1" x14ac:dyDescent="0.2">
      <c r="A378" s="530">
        <v>40434</v>
      </c>
      <c r="B378" s="541" t="s">
        <v>21909</v>
      </c>
      <c r="C378" s="538" t="s">
        <v>771</v>
      </c>
      <c r="D378" s="607">
        <v>524.98</v>
      </c>
      <c r="E378" s="37" t="s">
        <v>7522</v>
      </c>
    </row>
    <row r="379" spans="1:5" s="49" customFormat="1" ht="24.95" customHeight="1" x14ac:dyDescent="0.2">
      <c r="A379" s="530">
        <v>40435</v>
      </c>
      <c r="B379" s="541" t="s">
        <v>21910</v>
      </c>
      <c r="C379" s="538" t="s">
        <v>771</v>
      </c>
      <c r="D379" s="607">
        <v>520.25</v>
      </c>
      <c r="E379" s="37" t="s">
        <v>7522</v>
      </c>
    </row>
    <row r="380" spans="1:5" s="49" customFormat="1" ht="24.95" customHeight="1" x14ac:dyDescent="0.2">
      <c r="A380" s="530">
        <v>40436</v>
      </c>
      <c r="B380" s="541" t="s">
        <v>21911</v>
      </c>
      <c r="C380" s="538" t="s">
        <v>771</v>
      </c>
      <c r="D380" s="607">
        <v>677.42</v>
      </c>
      <c r="E380" s="37" t="s">
        <v>7522</v>
      </c>
    </row>
    <row r="381" spans="1:5" s="49" customFormat="1" ht="24.95" customHeight="1" x14ac:dyDescent="0.2">
      <c r="A381" s="530">
        <v>40437</v>
      </c>
      <c r="B381" s="541" t="s">
        <v>21912</v>
      </c>
      <c r="C381" s="538" t="s">
        <v>771</v>
      </c>
      <c r="D381" s="607">
        <v>676.22</v>
      </c>
      <c r="E381" s="37" t="s">
        <v>7522</v>
      </c>
    </row>
    <row r="382" spans="1:5" s="49" customFormat="1" ht="24.95" customHeight="1" x14ac:dyDescent="0.2">
      <c r="A382" s="530">
        <v>40438</v>
      </c>
      <c r="B382" s="541" t="s">
        <v>21913</v>
      </c>
      <c r="C382" s="538" t="s">
        <v>771</v>
      </c>
      <c r="D382" s="607">
        <v>702.08</v>
      </c>
      <c r="E382" s="37" t="s">
        <v>7522</v>
      </c>
    </row>
    <row r="383" spans="1:5" s="49" customFormat="1" ht="24.95" customHeight="1" x14ac:dyDescent="0.2">
      <c r="A383" s="530">
        <v>40439</v>
      </c>
      <c r="B383" s="541" t="s">
        <v>21914</v>
      </c>
      <c r="C383" s="538" t="s">
        <v>771</v>
      </c>
      <c r="D383" s="607">
        <v>698.29</v>
      </c>
      <c r="E383" s="37" t="s">
        <v>7522</v>
      </c>
    </row>
    <row r="384" spans="1:5" s="49" customFormat="1" ht="24.95" customHeight="1" x14ac:dyDescent="0.2">
      <c r="A384" s="530">
        <v>40440</v>
      </c>
      <c r="B384" s="541" t="s">
        <v>21915</v>
      </c>
      <c r="C384" s="538" t="s">
        <v>771</v>
      </c>
      <c r="D384" s="607">
        <v>941.1</v>
      </c>
      <c r="E384" s="37" t="s">
        <v>7522</v>
      </c>
    </row>
    <row r="385" spans="1:5" s="49" customFormat="1" ht="24.95" customHeight="1" x14ac:dyDescent="0.2">
      <c r="A385" s="530">
        <v>40441</v>
      </c>
      <c r="B385" s="541" t="s">
        <v>21916</v>
      </c>
      <c r="C385" s="538" t="s">
        <v>771</v>
      </c>
      <c r="D385" s="607">
        <v>956.92</v>
      </c>
      <c r="E385" s="37" t="s">
        <v>7522</v>
      </c>
    </row>
    <row r="386" spans="1:5" s="49" customFormat="1" ht="24.95" customHeight="1" x14ac:dyDescent="0.2">
      <c r="A386" s="530">
        <v>40442</v>
      </c>
      <c r="B386" s="541" t="s">
        <v>21917</v>
      </c>
      <c r="C386" s="538" t="s">
        <v>771</v>
      </c>
      <c r="D386" s="607">
        <v>947.27</v>
      </c>
      <c r="E386" s="37" t="s">
        <v>7522</v>
      </c>
    </row>
    <row r="387" spans="1:5" s="49" customFormat="1" ht="24.95" customHeight="1" x14ac:dyDescent="0.2">
      <c r="A387" s="530">
        <v>40443</v>
      </c>
      <c r="B387" s="541" t="s">
        <v>21918</v>
      </c>
      <c r="C387" s="538" t="s">
        <v>771</v>
      </c>
      <c r="D387" s="607">
        <v>988.68</v>
      </c>
      <c r="E387" s="37" t="s">
        <v>7522</v>
      </c>
    </row>
    <row r="388" spans="1:5" s="49" customFormat="1" ht="24.95" customHeight="1" x14ac:dyDescent="0.2">
      <c r="A388" s="530">
        <v>40444</v>
      </c>
      <c r="B388" s="541" t="s">
        <v>21919</v>
      </c>
      <c r="C388" s="538" t="s">
        <v>771</v>
      </c>
      <c r="D388" s="607">
        <v>157.97999999999999</v>
      </c>
      <c r="E388" s="37" t="s">
        <v>7522</v>
      </c>
    </row>
    <row r="389" spans="1:5" s="49" customFormat="1" ht="24.95" customHeight="1" x14ac:dyDescent="0.2">
      <c r="A389" s="530">
        <v>40445</v>
      </c>
      <c r="B389" s="541" t="s">
        <v>21920</v>
      </c>
      <c r="C389" s="538" t="s">
        <v>771</v>
      </c>
      <c r="D389" s="607">
        <v>159.85</v>
      </c>
      <c r="E389" s="37" t="s">
        <v>7522</v>
      </c>
    </row>
    <row r="390" spans="1:5" s="49" customFormat="1" ht="24.95" customHeight="1" x14ac:dyDescent="0.2">
      <c r="A390" s="530">
        <v>40446</v>
      </c>
      <c r="B390" s="541" t="s">
        <v>21921</v>
      </c>
      <c r="C390" s="538" t="s">
        <v>771</v>
      </c>
      <c r="D390" s="607">
        <v>151.81</v>
      </c>
      <c r="E390" s="37" t="s">
        <v>7522</v>
      </c>
    </row>
    <row r="391" spans="1:5" s="49" customFormat="1" ht="24.95" customHeight="1" x14ac:dyDescent="0.2">
      <c r="A391" s="530">
        <v>40447</v>
      </c>
      <c r="B391" s="541" t="s">
        <v>21922</v>
      </c>
      <c r="C391" s="538" t="s">
        <v>771</v>
      </c>
      <c r="D391" s="607">
        <v>155.11000000000001</v>
      </c>
      <c r="E391" s="37" t="s">
        <v>7522</v>
      </c>
    </row>
    <row r="392" spans="1:5" s="49" customFormat="1" ht="24.95" customHeight="1" x14ac:dyDescent="0.2">
      <c r="A392" s="530">
        <v>40448</v>
      </c>
      <c r="B392" s="541" t="s">
        <v>21923</v>
      </c>
      <c r="C392" s="538" t="s">
        <v>771</v>
      </c>
      <c r="D392" s="607">
        <v>357.89</v>
      </c>
      <c r="E392" s="37" t="s">
        <v>7522</v>
      </c>
    </row>
    <row r="393" spans="1:5" s="49" customFormat="1" ht="24.95" customHeight="1" x14ac:dyDescent="0.2">
      <c r="A393" s="530">
        <v>40449</v>
      </c>
      <c r="B393" s="541" t="s">
        <v>21924</v>
      </c>
      <c r="C393" s="538" t="s">
        <v>771</v>
      </c>
      <c r="D393" s="607">
        <v>364.27</v>
      </c>
      <c r="E393" s="37" t="s">
        <v>7522</v>
      </c>
    </row>
    <row r="394" spans="1:5" s="49" customFormat="1" ht="24.95" customHeight="1" x14ac:dyDescent="0.2">
      <c r="A394" s="530">
        <v>40450</v>
      </c>
      <c r="B394" s="541" t="s">
        <v>21925</v>
      </c>
      <c r="C394" s="538" t="s">
        <v>771</v>
      </c>
      <c r="D394" s="607">
        <v>376.39</v>
      </c>
      <c r="E394" s="37" t="s">
        <v>7522</v>
      </c>
    </row>
    <row r="395" spans="1:5" s="49" customFormat="1" ht="24.95" customHeight="1" x14ac:dyDescent="0.2">
      <c r="A395" s="530">
        <v>40451</v>
      </c>
      <c r="B395" s="541" t="s">
        <v>21926</v>
      </c>
      <c r="C395" s="538" t="s">
        <v>771</v>
      </c>
      <c r="D395" s="607">
        <v>371.66</v>
      </c>
      <c r="E395" s="37" t="s">
        <v>7522</v>
      </c>
    </row>
    <row r="396" spans="1:5" s="49" customFormat="1" ht="24.95" customHeight="1" x14ac:dyDescent="0.2">
      <c r="A396" s="530">
        <v>40452</v>
      </c>
      <c r="B396" s="541" t="s">
        <v>21927</v>
      </c>
      <c r="C396" s="538" t="s">
        <v>771</v>
      </c>
      <c r="D396" s="607">
        <v>438.4</v>
      </c>
      <c r="E396" s="37" t="s">
        <v>7522</v>
      </c>
    </row>
    <row r="397" spans="1:5" s="49" customFormat="1" ht="24.95" customHeight="1" x14ac:dyDescent="0.2">
      <c r="A397" s="530">
        <v>40453</v>
      </c>
      <c r="B397" s="541" t="s">
        <v>21928</v>
      </c>
      <c r="C397" s="538" t="s">
        <v>771</v>
      </c>
      <c r="D397" s="607">
        <v>437.2</v>
      </c>
      <c r="E397" s="37" t="s">
        <v>7522</v>
      </c>
    </row>
    <row r="398" spans="1:5" s="49" customFormat="1" ht="24.95" customHeight="1" x14ac:dyDescent="0.2">
      <c r="A398" s="530">
        <v>40454</v>
      </c>
      <c r="B398" s="541" t="s">
        <v>21929</v>
      </c>
      <c r="C398" s="538" t="s">
        <v>771</v>
      </c>
      <c r="D398" s="607">
        <v>463.06</v>
      </c>
      <c r="E398" s="37" t="s">
        <v>7522</v>
      </c>
    </row>
    <row r="399" spans="1:5" s="49" customFormat="1" ht="24.95" customHeight="1" x14ac:dyDescent="0.2">
      <c r="A399" s="530">
        <v>40455</v>
      </c>
      <c r="B399" s="541" t="s">
        <v>21930</v>
      </c>
      <c r="C399" s="538" t="s">
        <v>771</v>
      </c>
      <c r="D399" s="607">
        <v>459.28</v>
      </c>
      <c r="E399" s="37" t="s">
        <v>7522</v>
      </c>
    </row>
    <row r="400" spans="1:5" s="49" customFormat="1" ht="24.95" customHeight="1" x14ac:dyDescent="0.2">
      <c r="A400" s="530">
        <v>40456</v>
      </c>
      <c r="B400" s="541" t="s">
        <v>21931</v>
      </c>
      <c r="C400" s="538" t="s">
        <v>771</v>
      </c>
      <c r="D400" s="607">
        <v>475.39</v>
      </c>
      <c r="E400" s="37" t="s">
        <v>7522</v>
      </c>
    </row>
    <row r="401" spans="1:5" s="49" customFormat="1" ht="24.95" customHeight="1" x14ac:dyDescent="0.2">
      <c r="A401" s="530">
        <v>40457</v>
      </c>
      <c r="B401" s="541" t="s">
        <v>21932</v>
      </c>
      <c r="C401" s="538" t="s">
        <v>771</v>
      </c>
      <c r="D401" s="607">
        <v>617.89</v>
      </c>
      <c r="E401" s="37" t="s">
        <v>7522</v>
      </c>
    </row>
    <row r="402" spans="1:5" s="49" customFormat="1" ht="24.95" customHeight="1" x14ac:dyDescent="0.2">
      <c r="A402" s="530">
        <v>40458</v>
      </c>
      <c r="B402" s="541" t="s">
        <v>21933</v>
      </c>
      <c r="C402" s="538" t="s">
        <v>771</v>
      </c>
      <c r="D402" s="607">
        <v>633.71</v>
      </c>
      <c r="E402" s="37" t="s">
        <v>7522</v>
      </c>
    </row>
    <row r="403" spans="1:5" s="49" customFormat="1" ht="24.95" customHeight="1" x14ac:dyDescent="0.2">
      <c r="A403" s="530">
        <v>40459</v>
      </c>
      <c r="B403" s="541" t="s">
        <v>21934</v>
      </c>
      <c r="C403" s="538" t="s">
        <v>771</v>
      </c>
      <c r="D403" s="607">
        <v>624.05999999999995</v>
      </c>
      <c r="E403" s="37" t="s">
        <v>7522</v>
      </c>
    </row>
    <row r="404" spans="1:5" s="49" customFormat="1" ht="24.95" customHeight="1" x14ac:dyDescent="0.2">
      <c r="A404" s="530">
        <v>40460</v>
      </c>
      <c r="B404" s="541" t="s">
        <v>21935</v>
      </c>
      <c r="C404" s="538" t="s">
        <v>771</v>
      </c>
      <c r="D404" s="607">
        <v>665.47</v>
      </c>
      <c r="E404" s="37" t="s">
        <v>7522</v>
      </c>
    </row>
    <row r="405" spans="1:5" s="49" customFormat="1" ht="24.95" customHeight="1" x14ac:dyDescent="0.2">
      <c r="A405" s="530">
        <v>40461</v>
      </c>
      <c r="B405" s="541" t="s">
        <v>21936</v>
      </c>
      <c r="C405" s="538" t="s">
        <v>771</v>
      </c>
      <c r="D405" s="607">
        <v>648.72</v>
      </c>
      <c r="E405" s="37" t="s">
        <v>7522</v>
      </c>
    </row>
    <row r="406" spans="1:5" s="49" customFormat="1" ht="24.95" customHeight="1" x14ac:dyDescent="0.2">
      <c r="A406" s="530">
        <v>40462</v>
      </c>
      <c r="B406" s="541" t="s">
        <v>21937</v>
      </c>
      <c r="C406" s="538" t="s">
        <v>771</v>
      </c>
      <c r="D406" s="607">
        <v>999</v>
      </c>
      <c r="E406" s="37" t="s">
        <v>7522</v>
      </c>
    </row>
    <row r="407" spans="1:5" s="49" customFormat="1" ht="24.95" customHeight="1" x14ac:dyDescent="0.2">
      <c r="A407" s="530">
        <v>40463</v>
      </c>
      <c r="B407" s="541" t="s">
        <v>21938</v>
      </c>
      <c r="C407" s="538" t="s">
        <v>771</v>
      </c>
      <c r="D407" s="607">
        <v>871.24</v>
      </c>
      <c r="E407" s="37" t="s">
        <v>7522</v>
      </c>
    </row>
    <row r="408" spans="1:5" s="49" customFormat="1" ht="24.95" customHeight="1" x14ac:dyDescent="0.2">
      <c r="A408" s="530">
        <v>40464</v>
      </c>
      <c r="B408" s="541" t="s">
        <v>21939</v>
      </c>
      <c r="C408" s="538" t="s">
        <v>771</v>
      </c>
      <c r="D408" s="607">
        <v>1011.33</v>
      </c>
      <c r="E408" s="37" t="s">
        <v>7522</v>
      </c>
    </row>
    <row r="409" spans="1:5" s="49" customFormat="1" ht="24.95" customHeight="1" x14ac:dyDescent="0.2">
      <c r="A409" s="530">
        <v>40465</v>
      </c>
      <c r="B409" s="541" t="s">
        <v>21940</v>
      </c>
      <c r="C409" s="538" t="s">
        <v>771</v>
      </c>
      <c r="D409" s="607">
        <v>912.59</v>
      </c>
      <c r="E409" s="37" t="s">
        <v>7522</v>
      </c>
    </row>
    <row r="410" spans="1:5" s="49" customFormat="1" ht="24.95" customHeight="1" x14ac:dyDescent="0.2">
      <c r="A410" s="530">
        <v>40466</v>
      </c>
      <c r="B410" s="541" t="s">
        <v>21941</v>
      </c>
      <c r="C410" s="538" t="s">
        <v>771</v>
      </c>
      <c r="D410" s="607">
        <v>826.35</v>
      </c>
      <c r="E410" s="37" t="s">
        <v>7522</v>
      </c>
    </row>
    <row r="411" spans="1:5" s="49" customFormat="1" ht="24.95" customHeight="1" x14ac:dyDescent="0.2">
      <c r="A411" s="530">
        <v>40490</v>
      </c>
      <c r="B411" s="541" t="s">
        <v>21942</v>
      </c>
      <c r="C411" s="538" t="s">
        <v>771</v>
      </c>
      <c r="D411" s="607">
        <v>470.72</v>
      </c>
      <c r="E411" s="37" t="s">
        <v>7522</v>
      </c>
    </row>
    <row r="412" spans="1:5" s="49" customFormat="1" ht="24.95" customHeight="1" x14ac:dyDescent="0.2">
      <c r="A412" s="530">
        <v>40491</v>
      </c>
      <c r="B412" s="541" t="s">
        <v>21943</v>
      </c>
      <c r="C412" s="538" t="s">
        <v>771</v>
      </c>
      <c r="D412" s="607">
        <v>476.34</v>
      </c>
      <c r="E412" s="37" t="s">
        <v>7522</v>
      </c>
    </row>
    <row r="413" spans="1:5" s="49" customFormat="1" ht="24.95" customHeight="1" x14ac:dyDescent="0.2">
      <c r="A413" s="530">
        <v>40492</v>
      </c>
      <c r="B413" s="541" t="s">
        <v>21944</v>
      </c>
      <c r="C413" s="538" t="s">
        <v>771</v>
      </c>
      <c r="D413" s="607">
        <v>452.22</v>
      </c>
      <c r="E413" s="37" t="s">
        <v>7522</v>
      </c>
    </row>
    <row r="414" spans="1:5" s="49" customFormat="1" ht="24.95" customHeight="1" x14ac:dyDescent="0.2">
      <c r="A414" s="530">
        <v>40493</v>
      </c>
      <c r="B414" s="541" t="s">
        <v>21945</v>
      </c>
      <c r="C414" s="538" t="s">
        <v>771</v>
      </c>
      <c r="D414" s="607">
        <v>462.1</v>
      </c>
      <c r="E414" s="37" t="s">
        <v>7522</v>
      </c>
    </row>
    <row r="415" spans="1:5" s="49" customFormat="1" ht="24.95" customHeight="1" x14ac:dyDescent="0.2">
      <c r="A415" s="530">
        <v>40494</v>
      </c>
      <c r="B415" s="541" t="s">
        <v>21946</v>
      </c>
      <c r="C415" s="538" t="s">
        <v>771</v>
      </c>
      <c r="D415" s="607">
        <v>925.89</v>
      </c>
      <c r="E415" s="37" t="s">
        <v>7522</v>
      </c>
    </row>
    <row r="416" spans="1:5" s="49" customFormat="1" ht="24.95" customHeight="1" x14ac:dyDescent="0.2">
      <c r="A416" s="530">
        <v>40495</v>
      </c>
      <c r="B416" s="541" t="s">
        <v>21947</v>
      </c>
      <c r="C416" s="538" t="s">
        <v>771</v>
      </c>
      <c r="D416" s="607">
        <v>945.02</v>
      </c>
      <c r="E416" s="37" t="s">
        <v>7522</v>
      </c>
    </row>
    <row r="417" spans="1:5" s="49" customFormat="1" ht="24.95" customHeight="1" x14ac:dyDescent="0.2">
      <c r="A417" s="530">
        <v>40496</v>
      </c>
      <c r="B417" s="541" t="s">
        <v>21948</v>
      </c>
      <c r="C417" s="538" t="s">
        <v>771</v>
      </c>
      <c r="D417" s="607">
        <v>981.39</v>
      </c>
      <c r="E417" s="37" t="s">
        <v>7522</v>
      </c>
    </row>
    <row r="418" spans="1:5" s="49" customFormat="1" ht="24.95" customHeight="1" x14ac:dyDescent="0.2">
      <c r="A418" s="530">
        <v>40497</v>
      </c>
      <c r="B418" s="541" t="s">
        <v>21949</v>
      </c>
      <c r="C418" s="538" t="s">
        <v>771</v>
      </c>
      <c r="D418" s="607">
        <v>967.18</v>
      </c>
      <c r="E418" s="37" t="s">
        <v>7522</v>
      </c>
    </row>
    <row r="419" spans="1:5" s="49" customFormat="1" ht="24.95" customHeight="1" x14ac:dyDescent="0.2">
      <c r="A419" s="530">
        <v>40498</v>
      </c>
      <c r="B419" s="541" t="s">
        <v>21950</v>
      </c>
      <c r="C419" s="538" t="s">
        <v>771</v>
      </c>
      <c r="D419" s="607">
        <v>1167.3900000000001</v>
      </c>
      <c r="E419" s="37" t="s">
        <v>7522</v>
      </c>
    </row>
    <row r="420" spans="1:5" s="49" customFormat="1" ht="24.95" customHeight="1" x14ac:dyDescent="0.2">
      <c r="A420" s="530">
        <v>40499</v>
      </c>
      <c r="B420" s="541" t="s">
        <v>21951</v>
      </c>
      <c r="C420" s="538" t="s">
        <v>771</v>
      </c>
      <c r="D420" s="607">
        <v>1163.8</v>
      </c>
      <c r="E420" s="37" t="s">
        <v>7522</v>
      </c>
    </row>
    <row r="421" spans="1:5" s="49" customFormat="1" ht="24.95" customHeight="1" x14ac:dyDescent="0.2">
      <c r="A421" s="530">
        <v>40500</v>
      </c>
      <c r="B421" s="541" t="s">
        <v>21952</v>
      </c>
      <c r="C421" s="538" t="s">
        <v>771</v>
      </c>
      <c r="D421" s="607">
        <v>1241.3800000000001</v>
      </c>
      <c r="E421" s="37" t="s">
        <v>7522</v>
      </c>
    </row>
    <row r="422" spans="1:5" s="49" customFormat="1" ht="24.95" customHeight="1" x14ac:dyDescent="0.2">
      <c r="A422" s="530">
        <v>40501</v>
      </c>
      <c r="B422" s="541" t="s">
        <v>21953</v>
      </c>
      <c r="C422" s="538" t="s">
        <v>771</v>
      </c>
      <c r="D422" s="607">
        <v>1230.03</v>
      </c>
      <c r="E422" s="37" t="s">
        <v>7522</v>
      </c>
    </row>
    <row r="423" spans="1:5" s="49" customFormat="1" ht="24.95" customHeight="1" x14ac:dyDescent="0.2">
      <c r="A423" s="530">
        <v>40502</v>
      </c>
      <c r="B423" s="541" t="s">
        <v>21954</v>
      </c>
      <c r="C423" s="538" t="s">
        <v>771</v>
      </c>
      <c r="D423" s="607">
        <v>1278.3800000000001</v>
      </c>
      <c r="E423" s="37" t="s">
        <v>7522</v>
      </c>
    </row>
    <row r="424" spans="1:5" s="49" customFormat="1" ht="24.95" customHeight="1" x14ac:dyDescent="0.2">
      <c r="A424" s="530">
        <v>40503</v>
      </c>
      <c r="B424" s="541" t="s">
        <v>21955</v>
      </c>
      <c r="C424" s="538" t="s">
        <v>771</v>
      </c>
      <c r="D424" s="607">
        <v>1705.91</v>
      </c>
      <c r="E424" s="37" t="s">
        <v>7522</v>
      </c>
    </row>
    <row r="425" spans="1:5" s="49" customFormat="1" ht="24.95" customHeight="1" x14ac:dyDescent="0.2">
      <c r="A425" s="530">
        <v>40504</v>
      </c>
      <c r="B425" s="541" t="s">
        <v>21956</v>
      </c>
      <c r="C425" s="538" t="s">
        <v>771</v>
      </c>
      <c r="D425" s="607">
        <v>1753.37</v>
      </c>
      <c r="E425" s="37" t="s">
        <v>7522</v>
      </c>
    </row>
    <row r="426" spans="1:5" s="49" customFormat="1" ht="24.95" customHeight="1" x14ac:dyDescent="0.2">
      <c r="A426" s="530">
        <v>40505</v>
      </c>
      <c r="B426" s="541" t="s">
        <v>21957</v>
      </c>
      <c r="C426" s="538" t="s">
        <v>771</v>
      </c>
      <c r="D426" s="607">
        <v>1724.4</v>
      </c>
      <c r="E426" s="37" t="s">
        <v>7522</v>
      </c>
    </row>
    <row r="427" spans="1:5" s="49" customFormat="1" ht="24.95" customHeight="1" x14ac:dyDescent="0.2">
      <c r="A427" s="530">
        <v>40506</v>
      </c>
      <c r="B427" s="541" t="s">
        <v>21958</v>
      </c>
      <c r="C427" s="538" t="s">
        <v>771</v>
      </c>
      <c r="D427" s="607">
        <v>1848.64</v>
      </c>
      <c r="E427" s="37" t="s">
        <v>7522</v>
      </c>
    </row>
    <row r="428" spans="1:5" s="49" customFormat="1" ht="24.95" customHeight="1" x14ac:dyDescent="0.2">
      <c r="A428" s="530">
        <v>40507</v>
      </c>
      <c r="B428" s="541" t="s">
        <v>21959</v>
      </c>
      <c r="C428" s="538" t="s">
        <v>771</v>
      </c>
      <c r="D428" s="607">
        <v>1798.4</v>
      </c>
      <c r="E428" s="37" t="s">
        <v>7522</v>
      </c>
    </row>
    <row r="429" spans="1:5" s="49" customFormat="1" ht="24.95" customHeight="1" x14ac:dyDescent="0.2">
      <c r="A429" s="530">
        <v>40508</v>
      </c>
      <c r="B429" s="541" t="s">
        <v>21960</v>
      </c>
      <c r="C429" s="538" t="s">
        <v>771</v>
      </c>
      <c r="D429" s="607">
        <v>2849.22</v>
      </c>
      <c r="E429" s="37" t="s">
        <v>7522</v>
      </c>
    </row>
    <row r="430" spans="1:5" s="49" customFormat="1" ht="24.95" customHeight="1" x14ac:dyDescent="0.2">
      <c r="A430" s="530">
        <v>40509</v>
      </c>
      <c r="B430" s="541" t="s">
        <v>21961</v>
      </c>
      <c r="C430" s="538" t="s">
        <v>771</v>
      </c>
      <c r="D430" s="607">
        <v>2465.94</v>
      </c>
      <c r="E430" s="37" t="s">
        <v>7522</v>
      </c>
    </row>
    <row r="431" spans="1:5" s="49" customFormat="1" ht="24.95" customHeight="1" x14ac:dyDescent="0.2">
      <c r="A431" s="530">
        <v>40510</v>
      </c>
      <c r="B431" s="541" t="s">
        <v>21962</v>
      </c>
      <c r="C431" s="538" t="s">
        <v>771</v>
      </c>
      <c r="D431" s="607">
        <v>2886.21</v>
      </c>
      <c r="E431" s="37" t="s">
        <v>7522</v>
      </c>
    </row>
    <row r="432" spans="1:5" s="49" customFormat="1" ht="24.95" customHeight="1" x14ac:dyDescent="0.2">
      <c r="A432" s="530">
        <v>40511</v>
      </c>
      <c r="B432" s="541" t="s">
        <v>21963</v>
      </c>
      <c r="C432" s="538" t="s">
        <v>771</v>
      </c>
      <c r="D432" s="607">
        <v>2589.9899999999998</v>
      </c>
      <c r="E432" s="37" t="s">
        <v>7522</v>
      </c>
    </row>
    <row r="433" spans="1:5" s="49" customFormat="1" ht="24.95" customHeight="1" x14ac:dyDescent="0.2">
      <c r="A433" s="530">
        <v>40512</v>
      </c>
      <c r="B433" s="541" t="s">
        <v>21964</v>
      </c>
      <c r="C433" s="538" t="s">
        <v>771</v>
      </c>
      <c r="D433" s="607">
        <v>2331.27</v>
      </c>
      <c r="E433" s="37" t="s">
        <v>7522</v>
      </c>
    </row>
    <row r="434" spans="1:5" s="49" customFormat="1" ht="24.95" customHeight="1" x14ac:dyDescent="0.2">
      <c r="A434" s="530">
        <v>40586</v>
      </c>
      <c r="B434" s="541" t="s">
        <v>7554</v>
      </c>
      <c r="C434" s="538" t="s">
        <v>771</v>
      </c>
      <c r="D434" s="607">
        <v>4108.2700000000004</v>
      </c>
      <c r="E434" s="37"/>
    </row>
    <row r="435" spans="1:5" s="49" customFormat="1" ht="24.95" customHeight="1" x14ac:dyDescent="0.2">
      <c r="A435" s="530">
        <v>40592</v>
      </c>
      <c r="B435" s="541" t="s">
        <v>265</v>
      </c>
      <c r="C435" s="538" t="s">
        <v>771</v>
      </c>
      <c r="D435" s="607">
        <v>4288.8100000000004</v>
      </c>
      <c r="E435" s="37"/>
    </row>
    <row r="436" spans="1:5" s="49" customFormat="1" ht="24.95" customHeight="1" x14ac:dyDescent="0.2">
      <c r="A436" s="530">
        <v>40598</v>
      </c>
      <c r="B436" s="541" t="s">
        <v>21965</v>
      </c>
      <c r="C436" s="538" t="s">
        <v>771</v>
      </c>
      <c r="D436" s="607">
        <v>5971.99</v>
      </c>
      <c r="E436" s="37"/>
    </row>
    <row r="437" spans="1:5" s="49" customFormat="1" ht="24.95" customHeight="1" x14ac:dyDescent="0.2">
      <c r="A437" s="530">
        <v>40587</v>
      </c>
      <c r="B437" s="541" t="s">
        <v>7555</v>
      </c>
      <c r="C437" s="538" t="s">
        <v>771</v>
      </c>
      <c r="D437" s="607">
        <v>5909.67</v>
      </c>
      <c r="E437" s="37"/>
    </row>
    <row r="438" spans="1:5" s="49" customFormat="1" ht="24.95" customHeight="1" x14ac:dyDescent="0.2">
      <c r="A438" s="530">
        <v>40593</v>
      </c>
      <c r="B438" s="541" t="s">
        <v>266</v>
      </c>
      <c r="C438" s="538" t="s">
        <v>771</v>
      </c>
      <c r="D438" s="607">
        <v>6535.56</v>
      </c>
      <c r="E438" s="37"/>
    </row>
    <row r="439" spans="1:5" s="49" customFormat="1" ht="24.95" customHeight="1" x14ac:dyDescent="0.2">
      <c r="A439" s="530">
        <v>40588</v>
      </c>
      <c r="B439" s="541" t="s">
        <v>7556</v>
      </c>
      <c r="C439" s="538" t="s">
        <v>771</v>
      </c>
      <c r="D439" s="607">
        <v>8417.5300000000007</v>
      </c>
      <c r="E439" s="37"/>
    </row>
    <row r="440" spans="1:5" s="49" customFormat="1" ht="24.95" customHeight="1" x14ac:dyDescent="0.2">
      <c r="A440" s="530">
        <v>40594</v>
      </c>
      <c r="B440" s="541" t="s">
        <v>267</v>
      </c>
      <c r="C440" s="538" t="s">
        <v>771</v>
      </c>
      <c r="D440" s="607">
        <v>9811.1</v>
      </c>
      <c r="E440" s="37"/>
    </row>
    <row r="441" spans="1:5" s="49" customFormat="1" ht="24.95" customHeight="1" x14ac:dyDescent="0.2">
      <c r="A441" s="530">
        <v>40599</v>
      </c>
      <c r="B441" s="541" t="s">
        <v>268</v>
      </c>
      <c r="C441" s="538" t="s">
        <v>771</v>
      </c>
      <c r="D441" s="607">
        <v>8623.9</v>
      </c>
      <c r="E441" s="37"/>
    </row>
    <row r="442" spans="1:5" s="49" customFormat="1" ht="24.95" customHeight="1" x14ac:dyDescent="0.2">
      <c r="A442" s="530">
        <v>40589</v>
      </c>
      <c r="B442" s="541" t="s">
        <v>7557</v>
      </c>
      <c r="C442" s="538" t="s">
        <v>771</v>
      </c>
      <c r="D442" s="607">
        <v>7945.68</v>
      </c>
      <c r="E442" s="37"/>
    </row>
    <row r="443" spans="1:5" s="49" customFormat="1" ht="24.95" customHeight="1" x14ac:dyDescent="0.2">
      <c r="A443" s="530">
        <v>40595</v>
      </c>
      <c r="B443" s="541" t="s">
        <v>269</v>
      </c>
      <c r="C443" s="538" t="s">
        <v>771</v>
      </c>
      <c r="D443" s="607">
        <v>8874.32</v>
      </c>
      <c r="E443" s="37"/>
    </row>
    <row r="444" spans="1:5" s="49" customFormat="1" ht="24.95" customHeight="1" x14ac:dyDescent="0.2">
      <c r="A444" s="530">
        <v>40590</v>
      </c>
      <c r="B444" s="541" t="s">
        <v>7558</v>
      </c>
      <c r="C444" s="538" t="s">
        <v>771</v>
      </c>
      <c r="D444" s="607">
        <v>9626.32</v>
      </c>
      <c r="E444" s="37"/>
    </row>
    <row r="445" spans="1:5" s="49" customFormat="1" ht="24.95" customHeight="1" x14ac:dyDescent="0.2">
      <c r="A445" s="530">
        <v>40596</v>
      </c>
      <c r="B445" s="541" t="s">
        <v>270</v>
      </c>
      <c r="C445" s="538" t="s">
        <v>771</v>
      </c>
      <c r="D445" s="607">
        <v>10654</v>
      </c>
      <c r="E445" s="37"/>
    </row>
    <row r="446" spans="1:5" s="49" customFormat="1" ht="24.95" customHeight="1" x14ac:dyDescent="0.2">
      <c r="A446" s="530">
        <v>40591</v>
      </c>
      <c r="B446" s="541" t="s">
        <v>7559</v>
      </c>
      <c r="C446" s="538" t="s">
        <v>771</v>
      </c>
      <c r="D446" s="607">
        <v>10569</v>
      </c>
      <c r="E446" s="37"/>
    </row>
    <row r="447" spans="1:5" s="49" customFormat="1" ht="24.95" customHeight="1" x14ac:dyDescent="0.2">
      <c r="A447" s="530">
        <v>40597</v>
      </c>
      <c r="B447" s="541" t="s">
        <v>271</v>
      </c>
      <c r="C447" s="538" t="s">
        <v>771</v>
      </c>
      <c r="D447" s="607">
        <v>11402.32</v>
      </c>
      <c r="E447" s="37"/>
    </row>
    <row r="448" spans="1:5" s="49" customFormat="1" ht="24.95" customHeight="1" x14ac:dyDescent="0.2">
      <c r="A448" s="530">
        <v>40573</v>
      </c>
      <c r="B448" s="541" t="s">
        <v>7560</v>
      </c>
      <c r="C448" s="538" t="s">
        <v>771</v>
      </c>
      <c r="D448" s="607">
        <v>2494.38</v>
      </c>
      <c r="E448" s="37"/>
    </row>
    <row r="449" spans="1:5" s="49" customFormat="1" ht="24.95" customHeight="1" x14ac:dyDescent="0.2">
      <c r="A449" s="530">
        <v>40579</v>
      </c>
      <c r="B449" s="541" t="s">
        <v>272</v>
      </c>
      <c r="C449" s="538" t="s">
        <v>771</v>
      </c>
      <c r="D449" s="607">
        <v>2629.78</v>
      </c>
      <c r="E449" s="37"/>
    </row>
    <row r="450" spans="1:5" s="49" customFormat="1" ht="24.95" customHeight="1" x14ac:dyDescent="0.2">
      <c r="A450" s="530">
        <v>41113</v>
      </c>
      <c r="B450" s="541" t="s">
        <v>21966</v>
      </c>
      <c r="C450" s="538" t="s">
        <v>771</v>
      </c>
      <c r="D450" s="607">
        <v>4288.79</v>
      </c>
      <c r="E450" s="37"/>
    </row>
    <row r="451" spans="1:5" s="49" customFormat="1" ht="24.95" customHeight="1" x14ac:dyDescent="0.2">
      <c r="A451" s="530">
        <v>40574</v>
      </c>
      <c r="B451" s="541" t="s">
        <v>7561</v>
      </c>
      <c r="C451" s="538" t="s">
        <v>771</v>
      </c>
      <c r="D451" s="607">
        <v>3530.45</v>
      </c>
      <c r="E451" s="37"/>
    </row>
    <row r="452" spans="1:5" s="49" customFormat="1" ht="24.95" customHeight="1" x14ac:dyDescent="0.2">
      <c r="A452" s="530">
        <v>40580</v>
      </c>
      <c r="B452" s="541" t="s">
        <v>273</v>
      </c>
      <c r="C452" s="538" t="s">
        <v>771</v>
      </c>
      <c r="D452" s="607">
        <v>3972.85</v>
      </c>
      <c r="E452" s="37"/>
    </row>
    <row r="453" spans="1:5" s="49" customFormat="1" ht="24.95" customHeight="1" x14ac:dyDescent="0.2">
      <c r="A453" s="530">
        <v>40575</v>
      </c>
      <c r="B453" s="541" t="s">
        <v>7562</v>
      </c>
      <c r="C453" s="538" t="s">
        <v>771</v>
      </c>
      <c r="D453" s="607">
        <v>5117.41</v>
      </c>
      <c r="E453" s="37"/>
    </row>
    <row r="454" spans="1:5" s="49" customFormat="1" ht="24.95" customHeight="1" x14ac:dyDescent="0.2">
      <c r="A454" s="530">
        <v>40581</v>
      </c>
      <c r="B454" s="541" t="s">
        <v>274</v>
      </c>
      <c r="C454" s="538" t="s">
        <v>771</v>
      </c>
      <c r="D454" s="607">
        <v>6441.25</v>
      </c>
      <c r="E454" s="37"/>
    </row>
    <row r="455" spans="1:5" s="49" customFormat="1" ht="24.95" customHeight="1" x14ac:dyDescent="0.2">
      <c r="A455" s="530">
        <v>40576</v>
      </c>
      <c r="B455" s="541" t="s">
        <v>7563</v>
      </c>
      <c r="C455" s="538" t="s">
        <v>771</v>
      </c>
      <c r="D455" s="607">
        <v>5017.18</v>
      </c>
      <c r="E455" s="37"/>
    </row>
    <row r="456" spans="1:5" s="49" customFormat="1" ht="24.95" customHeight="1" x14ac:dyDescent="0.2">
      <c r="A456" s="530">
        <v>40582</v>
      </c>
      <c r="B456" s="541" t="s">
        <v>275</v>
      </c>
      <c r="C456" s="538" t="s">
        <v>771</v>
      </c>
      <c r="D456" s="607">
        <v>5495.62</v>
      </c>
      <c r="E456" s="37"/>
    </row>
    <row r="457" spans="1:5" s="49" customFormat="1" ht="24.95" customHeight="1" x14ac:dyDescent="0.2">
      <c r="A457" s="530">
        <v>40577</v>
      </c>
      <c r="B457" s="541" t="s">
        <v>7564</v>
      </c>
      <c r="C457" s="538" t="s">
        <v>771</v>
      </c>
      <c r="D457" s="607">
        <v>6304.99</v>
      </c>
      <c r="E457" s="37"/>
    </row>
    <row r="458" spans="1:5" s="49" customFormat="1" ht="24.95" customHeight="1" x14ac:dyDescent="0.2">
      <c r="A458" s="530">
        <v>40583</v>
      </c>
      <c r="B458" s="541" t="s">
        <v>276</v>
      </c>
      <c r="C458" s="538" t="s">
        <v>771</v>
      </c>
      <c r="D458" s="607">
        <v>7510.28</v>
      </c>
      <c r="E458" s="37"/>
    </row>
    <row r="459" spans="1:5" s="49" customFormat="1" ht="24.95" customHeight="1" x14ac:dyDescent="0.2">
      <c r="A459" s="530">
        <v>40578</v>
      </c>
      <c r="B459" s="541" t="s">
        <v>7565</v>
      </c>
      <c r="C459" s="538" t="s">
        <v>771</v>
      </c>
      <c r="D459" s="607">
        <v>6868.66</v>
      </c>
      <c r="E459" s="37"/>
    </row>
    <row r="460" spans="1:5" s="49" customFormat="1" ht="24.95" customHeight="1" x14ac:dyDescent="0.2">
      <c r="A460" s="530">
        <v>40584</v>
      </c>
      <c r="B460" s="541" t="s">
        <v>277</v>
      </c>
      <c r="C460" s="538" t="s">
        <v>771</v>
      </c>
      <c r="D460" s="607">
        <v>7848.94</v>
      </c>
      <c r="E460" s="37"/>
    </row>
    <row r="461" spans="1:5" s="49" customFormat="1" ht="24.95" customHeight="1" x14ac:dyDescent="0.2">
      <c r="A461" s="530">
        <v>40601</v>
      </c>
      <c r="B461" s="541" t="s">
        <v>7566</v>
      </c>
      <c r="C461" s="538" t="s">
        <v>771</v>
      </c>
      <c r="D461" s="607">
        <v>5763.87</v>
      </c>
      <c r="E461" s="37"/>
    </row>
    <row r="462" spans="1:5" s="49" customFormat="1" ht="24.95" customHeight="1" x14ac:dyDescent="0.2">
      <c r="A462" s="530">
        <v>40607</v>
      </c>
      <c r="B462" s="541" t="s">
        <v>278</v>
      </c>
      <c r="C462" s="538" t="s">
        <v>771</v>
      </c>
      <c r="D462" s="607">
        <v>6097.87</v>
      </c>
      <c r="E462" s="37"/>
    </row>
    <row r="463" spans="1:5" s="49" customFormat="1" ht="24.95" customHeight="1" x14ac:dyDescent="0.2">
      <c r="A463" s="530">
        <v>40602</v>
      </c>
      <c r="B463" s="541" t="s">
        <v>7567</v>
      </c>
      <c r="C463" s="538" t="s">
        <v>771</v>
      </c>
      <c r="D463" s="607">
        <v>8399.2199999999993</v>
      </c>
      <c r="E463" s="37"/>
    </row>
    <row r="464" spans="1:5" s="49" customFormat="1" ht="24.95" customHeight="1" x14ac:dyDescent="0.2">
      <c r="A464" s="530">
        <v>40608</v>
      </c>
      <c r="B464" s="541" t="s">
        <v>279</v>
      </c>
      <c r="C464" s="538" t="s">
        <v>771</v>
      </c>
      <c r="D464" s="607">
        <v>8964.9</v>
      </c>
      <c r="E464" s="37"/>
    </row>
    <row r="465" spans="1:5" s="49" customFormat="1" ht="24.95" customHeight="1" x14ac:dyDescent="0.2">
      <c r="A465" s="530">
        <v>40603</v>
      </c>
      <c r="B465" s="541" t="s">
        <v>7568</v>
      </c>
      <c r="C465" s="538" t="s">
        <v>771</v>
      </c>
      <c r="D465" s="607">
        <v>12208.11</v>
      </c>
      <c r="E465" s="37"/>
    </row>
    <row r="466" spans="1:5" s="49" customFormat="1" ht="24.95" customHeight="1" x14ac:dyDescent="0.2">
      <c r="A466" s="530">
        <v>40609</v>
      </c>
      <c r="B466" s="541" t="s">
        <v>280</v>
      </c>
      <c r="C466" s="538" t="s">
        <v>771</v>
      </c>
      <c r="D466" s="607">
        <v>13814.3</v>
      </c>
      <c r="E466" s="37"/>
    </row>
    <row r="467" spans="1:5" s="49" customFormat="1" ht="24.95" customHeight="1" x14ac:dyDescent="0.2">
      <c r="A467" s="530">
        <v>40604</v>
      </c>
      <c r="B467" s="541" t="s">
        <v>7569</v>
      </c>
      <c r="C467" s="538" t="s">
        <v>771</v>
      </c>
      <c r="D467" s="607">
        <v>11007.8</v>
      </c>
      <c r="E467" s="37"/>
    </row>
    <row r="468" spans="1:5" s="49" customFormat="1" ht="24.95" customHeight="1" x14ac:dyDescent="0.2">
      <c r="A468" s="530">
        <v>40610</v>
      </c>
      <c r="B468" s="541" t="s">
        <v>281</v>
      </c>
      <c r="C468" s="538" t="s">
        <v>771</v>
      </c>
      <c r="D468" s="607">
        <v>12331.08</v>
      </c>
      <c r="E468" s="37"/>
    </row>
    <row r="469" spans="1:5" s="49" customFormat="1" ht="24.95" customHeight="1" x14ac:dyDescent="0.2">
      <c r="A469" s="530">
        <v>40605</v>
      </c>
      <c r="B469" s="541" t="s">
        <v>7570</v>
      </c>
      <c r="C469" s="538" t="s">
        <v>771</v>
      </c>
      <c r="D469" s="607">
        <v>13664.73</v>
      </c>
      <c r="E469" s="37"/>
    </row>
    <row r="470" spans="1:5" s="49" customFormat="1" ht="24.95" customHeight="1" x14ac:dyDescent="0.2">
      <c r="A470" s="530">
        <v>40611</v>
      </c>
      <c r="B470" s="541" t="s">
        <v>282</v>
      </c>
      <c r="C470" s="538" t="s">
        <v>771</v>
      </c>
      <c r="D470" s="607">
        <v>15460.07</v>
      </c>
      <c r="E470" s="37"/>
    </row>
    <row r="471" spans="1:5" s="49" customFormat="1" ht="24.95" customHeight="1" x14ac:dyDescent="0.2">
      <c r="A471" s="530">
        <v>40606</v>
      </c>
      <c r="B471" s="541" t="s">
        <v>7571</v>
      </c>
      <c r="C471" s="538" t="s">
        <v>771</v>
      </c>
      <c r="D471" s="607">
        <v>14705.09</v>
      </c>
      <c r="E471" s="37"/>
    </row>
    <row r="472" spans="1:5" s="49" customFormat="1" ht="24.95" customHeight="1" x14ac:dyDescent="0.2">
      <c r="A472" s="530">
        <v>40612</v>
      </c>
      <c r="B472" s="541" t="s">
        <v>283</v>
      </c>
      <c r="C472" s="538" t="s">
        <v>771</v>
      </c>
      <c r="D472" s="607">
        <v>16454.93</v>
      </c>
      <c r="E472" s="37"/>
    </row>
    <row r="473" spans="1:5" s="49" customFormat="1" ht="24.95" customHeight="1" x14ac:dyDescent="0.2">
      <c r="A473" s="530">
        <v>40305</v>
      </c>
      <c r="B473" s="541" t="s">
        <v>7572</v>
      </c>
      <c r="C473" s="538" t="s">
        <v>744</v>
      </c>
      <c r="D473" s="607">
        <v>12.51</v>
      </c>
      <c r="E473" s="37"/>
    </row>
    <row r="474" spans="1:5" s="49" customFormat="1" ht="24.95" customHeight="1" x14ac:dyDescent="0.2">
      <c r="A474" s="530">
        <v>40306</v>
      </c>
      <c r="B474" s="541" t="s">
        <v>7573</v>
      </c>
      <c r="C474" s="538" t="s">
        <v>744</v>
      </c>
      <c r="D474" s="607">
        <v>25.03</v>
      </c>
      <c r="E474" s="37"/>
    </row>
    <row r="475" spans="1:5" s="49" customFormat="1" ht="24.95" customHeight="1" x14ac:dyDescent="0.2">
      <c r="A475" s="530">
        <v>40307</v>
      </c>
      <c r="B475" s="541" t="s">
        <v>7574</v>
      </c>
      <c r="C475" s="538" t="s">
        <v>744</v>
      </c>
      <c r="D475" s="607">
        <v>112.76</v>
      </c>
      <c r="E475" s="37"/>
    </row>
    <row r="476" spans="1:5" s="49" customFormat="1" ht="24.95" customHeight="1" x14ac:dyDescent="0.2">
      <c r="A476" s="530">
        <v>41049</v>
      </c>
      <c r="B476" s="541" t="s">
        <v>284</v>
      </c>
      <c r="C476" s="538" t="s">
        <v>771</v>
      </c>
      <c r="D476" s="607">
        <v>19.68</v>
      </c>
      <c r="E476" s="37"/>
    </row>
    <row r="477" spans="1:5" s="49" customFormat="1" ht="24.95" customHeight="1" x14ac:dyDescent="0.2">
      <c r="A477" s="530">
        <v>41124</v>
      </c>
      <c r="B477" s="541" t="s">
        <v>7575</v>
      </c>
      <c r="C477" s="538" t="s">
        <v>17091</v>
      </c>
      <c r="D477" s="607">
        <v>59.55</v>
      </c>
      <c r="E477" s="37"/>
    </row>
    <row r="478" spans="1:5" s="49" customFormat="1" ht="24.95" customHeight="1" x14ac:dyDescent="0.2">
      <c r="A478" s="530">
        <v>40372</v>
      </c>
      <c r="B478" s="541" t="s">
        <v>285</v>
      </c>
      <c r="C478" s="538" t="s">
        <v>744</v>
      </c>
      <c r="D478" s="607">
        <v>196.63</v>
      </c>
      <c r="E478" s="37"/>
    </row>
    <row r="479" spans="1:5" s="49" customFormat="1" ht="24.95" customHeight="1" x14ac:dyDescent="0.2">
      <c r="A479" s="530">
        <v>40374</v>
      </c>
      <c r="B479" s="541" t="s">
        <v>286</v>
      </c>
      <c r="C479" s="538" t="s">
        <v>744</v>
      </c>
      <c r="D479" s="607">
        <v>290.14999999999998</v>
      </c>
      <c r="E479" s="37"/>
    </row>
    <row r="480" spans="1:5" s="49" customFormat="1" ht="24.95" customHeight="1" x14ac:dyDescent="0.2">
      <c r="A480" s="530">
        <v>40373</v>
      </c>
      <c r="B480" s="541" t="s">
        <v>287</v>
      </c>
      <c r="C480" s="538" t="s">
        <v>744</v>
      </c>
      <c r="D480" s="607">
        <v>256.02</v>
      </c>
      <c r="E480" s="37"/>
    </row>
    <row r="481" spans="1:5" s="49" customFormat="1" ht="24.95" customHeight="1" x14ac:dyDescent="0.2">
      <c r="A481" s="530">
        <v>40375</v>
      </c>
      <c r="B481" s="541" t="s">
        <v>288</v>
      </c>
      <c r="C481" s="538" t="s">
        <v>744</v>
      </c>
      <c r="D481" s="607">
        <v>154.03</v>
      </c>
      <c r="E481" s="37"/>
    </row>
    <row r="482" spans="1:5" s="49" customFormat="1" ht="24.95" customHeight="1" x14ac:dyDescent="0.2">
      <c r="A482" s="530">
        <v>40678</v>
      </c>
      <c r="B482" s="541" t="s">
        <v>289</v>
      </c>
      <c r="C482" s="538" t="s">
        <v>771</v>
      </c>
      <c r="D482" s="607">
        <v>365.11</v>
      </c>
      <c r="E482" s="37"/>
    </row>
    <row r="483" spans="1:5" s="49" customFormat="1" ht="24.95" customHeight="1" x14ac:dyDescent="0.2">
      <c r="A483" s="530">
        <v>40679</v>
      </c>
      <c r="B483" s="541" t="s">
        <v>290</v>
      </c>
      <c r="C483" s="538" t="s">
        <v>17091</v>
      </c>
      <c r="D483" s="607">
        <v>725.04</v>
      </c>
      <c r="E483" s="37"/>
    </row>
    <row r="484" spans="1:5" s="49" customFormat="1" ht="24.95" customHeight="1" x14ac:dyDescent="0.2">
      <c r="A484" s="530">
        <v>40684</v>
      </c>
      <c r="B484" s="541" t="s">
        <v>291</v>
      </c>
      <c r="C484" s="538" t="s">
        <v>17091</v>
      </c>
      <c r="D484" s="607">
        <v>792.76</v>
      </c>
      <c r="E484" s="37"/>
    </row>
    <row r="485" spans="1:5" s="49" customFormat="1" ht="24.95" customHeight="1" x14ac:dyDescent="0.2">
      <c r="A485" s="530">
        <v>40683</v>
      </c>
      <c r="B485" s="541" t="s">
        <v>292</v>
      </c>
      <c r="C485" s="538" t="s">
        <v>771</v>
      </c>
      <c r="D485" s="607">
        <v>388.03</v>
      </c>
      <c r="E485" s="37"/>
    </row>
    <row r="486" spans="1:5" s="49" customFormat="1" ht="24.95" customHeight="1" x14ac:dyDescent="0.2">
      <c r="A486" s="530">
        <v>40685</v>
      </c>
      <c r="B486" s="541" t="s">
        <v>293</v>
      </c>
      <c r="C486" s="538" t="s">
        <v>17091</v>
      </c>
      <c r="D486" s="607">
        <v>695.8</v>
      </c>
      <c r="E486" s="37"/>
    </row>
    <row r="487" spans="1:5" s="49" customFormat="1" ht="24.95" customHeight="1" x14ac:dyDescent="0.2">
      <c r="A487" s="530">
        <v>40686</v>
      </c>
      <c r="B487" s="541" t="s">
        <v>294</v>
      </c>
      <c r="C487" s="538" t="s">
        <v>771</v>
      </c>
      <c r="D487" s="607">
        <v>498.07</v>
      </c>
      <c r="E487" s="37"/>
    </row>
    <row r="488" spans="1:5" s="49" customFormat="1" ht="24.95" customHeight="1" x14ac:dyDescent="0.2">
      <c r="A488" s="530">
        <v>40687</v>
      </c>
      <c r="B488" s="541" t="s">
        <v>295</v>
      </c>
      <c r="C488" s="538" t="s">
        <v>771</v>
      </c>
      <c r="D488" s="607">
        <v>475.59</v>
      </c>
      <c r="E488" s="37"/>
    </row>
    <row r="489" spans="1:5" s="49" customFormat="1" ht="24.95" customHeight="1" x14ac:dyDescent="0.2">
      <c r="A489" s="530">
        <v>40676</v>
      </c>
      <c r="B489" s="541" t="s">
        <v>296</v>
      </c>
      <c r="C489" s="538" t="s">
        <v>771</v>
      </c>
      <c r="D489" s="607">
        <v>301.92</v>
      </c>
      <c r="E489" s="37"/>
    </row>
    <row r="490" spans="1:5" s="49" customFormat="1" ht="24.95" customHeight="1" x14ac:dyDescent="0.2">
      <c r="A490" s="530">
        <v>40677</v>
      </c>
      <c r="B490" s="541" t="s">
        <v>297</v>
      </c>
      <c r="C490" s="538" t="s">
        <v>17091</v>
      </c>
      <c r="D490" s="607">
        <v>652.83000000000004</v>
      </c>
      <c r="E490" s="37"/>
    </row>
    <row r="491" spans="1:5" s="49" customFormat="1" ht="24.95" customHeight="1" x14ac:dyDescent="0.2">
      <c r="A491" s="530">
        <v>40681</v>
      </c>
      <c r="B491" s="541" t="s">
        <v>298</v>
      </c>
      <c r="C491" s="538" t="s">
        <v>17091</v>
      </c>
      <c r="D491" s="607">
        <v>739.95</v>
      </c>
      <c r="E491" s="37"/>
    </row>
    <row r="492" spans="1:5" s="49" customFormat="1" ht="24.95" customHeight="1" x14ac:dyDescent="0.2">
      <c r="A492" s="530">
        <v>40680</v>
      </c>
      <c r="B492" s="541" t="s">
        <v>299</v>
      </c>
      <c r="C492" s="538" t="s">
        <v>771</v>
      </c>
      <c r="D492" s="607">
        <v>369.98</v>
      </c>
      <c r="E492" s="37"/>
    </row>
    <row r="493" spans="1:5" s="49" customFormat="1" ht="24.95" customHeight="1" x14ac:dyDescent="0.2">
      <c r="A493" s="530">
        <v>40682</v>
      </c>
      <c r="B493" s="541" t="s">
        <v>300</v>
      </c>
      <c r="C493" s="538" t="s">
        <v>17091</v>
      </c>
      <c r="D493" s="607">
        <v>650.66999999999996</v>
      </c>
      <c r="E493" s="37"/>
    </row>
    <row r="494" spans="1:5" s="49" customFormat="1" ht="24.95" customHeight="1" x14ac:dyDescent="0.2">
      <c r="A494" s="530">
        <v>41189</v>
      </c>
      <c r="B494" s="541" t="s">
        <v>301</v>
      </c>
      <c r="C494" s="538" t="s">
        <v>771</v>
      </c>
      <c r="D494" s="607">
        <v>38.85</v>
      </c>
      <c r="E494" s="37" t="s">
        <v>7522</v>
      </c>
    </row>
    <row r="495" spans="1:5" s="49" customFormat="1" ht="24.95" customHeight="1" x14ac:dyDescent="0.2">
      <c r="A495" s="530">
        <v>40728</v>
      </c>
      <c r="B495" s="541" t="s">
        <v>302</v>
      </c>
      <c r="C495" s="538" t="s">
        <v>17091</v>
      </c>
      <c r="D495" s="607">
        <v>361.8</v>
      </c>
      <c r="E495" s="37" t="s">
        <v>7522</v>
      </c>
    </row>
    <row r="496" spans="1:5" s="49" customFormat="1" ht="24.95" customHeight="1" x14ac:dyDescent="0.2">
      <c r="A496" s="530">
        <v>40732</v>
      </c>
      <c r="B496" s="541" t="s">
        <v>303</v>
      </c>
      <c r="C496" s="538" t="s">
        <v>17091</v>
      </c>
      <c r="D496" s="607">
        <v>621.59</v>
      </c>
      <c r="E496" s="37" t="s">
        <v>7522</v>
      </c>
    </row>
    <row r="497" spans="1:5" s="49" customFormat="1" ht="24.95" customHeight="1" x14ac:dyDescent="0.2">
      <c r="A497" s="530">
        <v>40733</v>
      </c>
      <c r="B497" s="541" t="s">
        <v>304</v>
      </c>
      <c r="C497" s="538" t="s">
        <v>17091</v>
      </c>
      <c r="D497" s="607">
        <v>1550.15</v>
      </c>
      <c r="E497" s="37" t="s">
        <v>7522</v>
      </c>
    </row>
    <row r="498" spans="1:5" s="49" customFormat="1" ht="24.95" customHeight="1" x14ac:dyDescent="0.2">
      <c r="A498" s="530">
        <v>40734</v>
      </c>
      <c r="B498" s="541" t="s">
        <v>305</v>
      </c>
      <c r="C498" s="538" t="s">
        <v>17091</v>
      </c>
      <c r="D498" s="607">
        <v>2428.44</v>
      </c>
      <c r="E498" s="37" t="s">
        <v>7522</v>
      </c>
    </row>
    <row r="499" spans="1:5" s="49" customFormat="1" ht="24.95" customHeight="1" x14ac:dyDescent="0.2">
      <c r="A499" s="530">
        <v>40735</v>
      </c>
      <c r="B499" s="541" t="s">
        <v>306</v>
      </c>
      <c r="C499" s="538" t="s">
        <v>17091</v>
      </c>
      <c r="D499" s="607">
        <v>3509.69</v>
      </c>
      <c r="E499" s="37" t="s">
        <v>7522</v>
      </c>
    </row>
    <row r="500" spans="1:5" s="49" customFormat="1" ht="24.95" customHeight="1" x14ac:dyDescent="0.2">
      <c r="A500" s="530">
        <v>40736</v>
      </c>
      <c r="B500" s="541" t="s">
        <v>307</v>
      </c>
      <c r="C500" s="538" t="s">
        <v>17091</v>
      </c>
      <c r="D500" s="607">
        <v>4721.6000000000004</v>
      </c>
      <c r="E500" s="37" t="s">
        <v>7522</v>
      </c>
    </row>
    <row r="501" spans="1:5" s="49" customFormat="1" ht="24.95" customHeight="1" x14ac:dyDescent="0.2">
      <c r="A501" s="530">
        <v>40737</v>
      </c>
      <c r="B501" s="541" t="s">
        <v>308</v>
      </c>
      <c r="C501" s="538" t="s">
        <v>17091</v>
      </c>
      <c r="D501" s="607">
        <v>7509.75</v>
      </c>
      <c r="E501" s="37" t="s">
        <v>7522</v>
      </c>
    </row>
    <row r="502" spans="1:5" s="49" customFormat="1" ht="24.95" customHeight="1" x14ac:dyDescent="0.2">
      <c r="A502" s="530">
        <v>40738</v>
      </c>
      <c r="B502" s="541" t="s">
        <v>309</v>
      </c>
      <c r="C502" s="538" t="s">
        <v>17091</v>
      </c>
      <c r="D502" s="607">
        <v>4809.34</v>
      </c>
      <c r="E502" s="37" t="s">
        <v>7522</v>
      </c>
    </row>
    <row r="503" spans="1:5" s="49" customFormat="1" ht="24.95" customHeight="1" x14ac:dyDescent="0.2">
      <c r="A503" s="530">
        <v>40739</v>
      </c>
      <c r="B503" s="541" t="s">
        <v>310</v>
      </c>
      <c r="C503" s="538" t="s">
        <v>17091</v>
      </c>
      <c r="D503" s="607">
        <v>6474.99</v>
      </c>
      <c r="E503" s="37" t="s">
        <v>7522</v>
      </c>
    </row>
    <row r="504" spans="1:5" s="49" customFormat="1" ht="24.95" customHeight="1" x14ac:dyDescent="0.2">
      <c r="A504" s="530">
        <v>40740</v>
      </c>
      <c r="B504" s="541" t="s">
        <v>311</v>
      </c>
      <c r="C504" s="538" t="s">
        <v>17091</v>
      </c>
      <c r="D504" s="607">
        <v>10047.799999999999</v>
      </c>
      <c r="E504" s="37" t="s">
        <v>7522</v>
      </c>
    </row>
    <row r="505" spans="1:5" s="49" customFormat="1" ht="24.95" customHeight="1" x14ac:dyDescent="0.2">
      <c r="A505" s="530">
        <v>40741</v>
      </c>
      <c r="B505" s="541" t="s">
        <v>312</v>
      </c>
      <c r="C505" s="538" t="s">
        <v>17091</v>
      </c>
      <c r="D505" s="607">
        <v>6116.35</v>
      </c>
      <c r="E505" s="37" t="s">
        <v>7522</v>
      </c>
    </row>
    <row r="506" spans="1:5" s="49" customFormat="1" ht="24.95" customHeight="1" x14ac:dyDescent="0.2">
      <c r="A506" s="530">
        <v>40742</v>
      </c>
      <c r="B506" s="541" t="s">
        <v>313</v>
      </c>
      <c r="C506" s="538" t="s">
        <v>17091</v>
      </c>
      <c r="D506" s="607">
        <v>12583.9</v>
      </c>
      <c r="E506" s="37" t="s">
        <v>7522</v>
      </c>
    </row>
    <row r="507" spans="1:5" s="49" customFormat="1" ht="24.95" customHeight="1" x14ac:dyDescent="0.2">
      <c r="A507" s="530">
        <v>40729</v>
      </c>
      <c r="B507" s="541" t="s">
        <v>314</v>
      </c>
      <c r="C507" s="538" t="s">
        <v>17091</v>
      </c>
      <c r="D507" s="607">
        <v>304.20999999999998</v>
      </c>
      <c r="E507" s="37" t="s">
        <v>7522</v>
      </c>
    </row>
    <row r="508" spans="1:5" s="49" customFormat="1" ht="24.95" customHeight="1" x14ac:dyDescent="0.2">
      <c r="A508" s="530">
        <v>40730</v>
      </c>
      <c r="B508" s="541" t="s">
        <v>315</v>
      </c>
      <c r="C508" s="538" t="s">
        <v>17091</v>
      </c>
      <c r="D508" s="607">
        <v>361.8</v>
      </c>
      <c r="E508" s="37" t="s">
        <v>7522</v>
      </c>
    </row>
    <row r="509" spans="1:5" s="49" customFormat="1" ht="24.95" customHeight="1" x14ac:dyDescent="0.2">
      <c r="A509" s="530">
        <v>40731</v>
      </c>
      <c r="B509" s="541" t="s">
        <v>316</v>
      </c>
      <c r="C509" s="538" t="s">
        <v>17091</v>
      </c>
      <c r="D509" s="607">
        <v>431.42</v>
      </c>
      <c r="E509" s="37" t="s">
        <v>7522</v>
      </c>
    </row>
    <row r="510" spans="1:5" s="49" customFormat="1" ht="24.95" customHeight="1" x14ac:dyDescent="0.2">
      <c r="A510" s="530">
        <v>40650</v>
      </c>
      <c r="B510" s="541" t="s">
        <v>21967</v>
      </c>
      <c r="C510" s="538" t="s">
        <v>771</v>
      </c>
      <c r="D510" s="607">
        <v>51.54</v>
      </c>
      <c r="E510" s="37" t="s">
        <v>7522</v>
      </c>
    </row>
    <row r="511" spans="1:5" s="49" customFormat="1" ht="24.95" customHeight="1" x14ac:dyDescent="0.2">
      <c r="A511" s="530">
        <v>40637</v>
      </c>
      <c r="B511" s="541" t="s">
        <v>21968</v>
      </c>
      <c r="C511" s="538" t="s">
        <v>771</v>
      </c>
      <c r="D511" s="607">
        <v>30.46</v>
      </c>
      <c r="E511" s="37"/>
    </row>
    <row r="512" spans="1:5" s="49" customFormat="1" ht="24.95" customHeight="1" x14ac:dyDescent="0.2">
      <c r="A512" s="530">
        <v>40636</v>
      </c>
      <c r="B512" s="541" t="s">
        <v>21969</v>
      </c>
      <c r="C512" s="538" t="s">
        <v>771</v>
      </c>
      <c r="D512" s="607">
        <v>18.670000000000002</v>
      </c>
      <c r="E512" s="37"/>
    </row>
    <row r="513" spans="1:5" s="49" customFormat="1" ht="24.95" customHeight="1" x14ac:dyDescent="0.2">
      <c r="A513" s="530">
        <v>40712</v>
      </c>
      <c r="B513" s="541" t="s">
        <v>8709</v>
      </c>
      <c r="C513" s="538" t="s">
        <v>771</v>
      </c>
      <c r="D513" s="607">
        <v>85.21</v>
      </c>
      <c r="E513" s="37" t="s">
        <v>7522</v>
      </c>
    </row>
    <row r="514" spans="1:5" s="49" customFormat="1" ht="24.95" customHeight="1" x14ac:dyDescent="0.2">
      <c r="A514" s="530">
        <v>40713</v>
      </c>
      <c r="B514" s="541" t="s">
        <v>8710</v>
      </c>
      <c r="C514" s="538" t="s">
        <v>771</v>
      </c>
      <c r="D514" s="607">
        <v>106.41</v>
      </c>
      <c r="E514" s="37" t="s">
        <v>7522</v>
      </c>
    </row>
    <row r="515" spans="1:5" s="49" customFormat="1" ht="24.95" customHeight="1" x14ac:dyDescent="0.2">
      <c r="A515" s="530">
        <v>41262</v>
      </c>
      <c r="B515" s="541" t="s">
        <v>21970</v>
      </c>
      <c r="C515" s="538" t="s">
        <v>771</v>
      </c>
      <c r="D515" s="607">
        <v>88.29</v>
      </c>
      <c r="E515" s="37"/>
    </row>
    <row r="516" spans="1:5" s="49" customFormat="1" ht="24.95" customHeight="1" x14ac:dyDescent="0.2">
      <c r="A516" s="530">
        <v>41259</v>
      </c>
      <c r="B516" s="541" t="s">
        <v>317</v>
      </c>
      <c r="C516" s="538" t="s">
        <v>771</v>
      </c>
      <c r="D516" s="607">
        <v>16.45</v>
      </c>
      <c r="E516" s="37"/>
    </row>
    <row r="517" spans="1:5" s="49" customFormat="1" ht="24.95" customHeight="1" x14ac:dyDescent="0.2">
      <c r="A517" s="530">
        <v>40640</v>
      </c>
      <c r="B517" s="541" t="s">
        <v>21971</v>
      </c>
      <c r="C517" s="538" t="s">
        <v>771</v>
      </c>
      <c r="D517" s="607">
        <v>103.97</v>
      </c>
      <c r="E517" s="37" t="s">
        <v>7522</v>
      </c>
    </row>
    <row r="518" spans="1:5" s="49" customFormat="1" ht="24.95" customHeight="1" x14ac:dyDescent="0.2">
      <c r="A518" s="530">
        <v>40642</v>
      </c>
      <c r="B518" s="541" t="s">
        <v>21972</v>
      </c>
      <c r="C518" s="538" t="s">
        <v>771</v>
      </c>
      <c r="D518" s="607">
        <v>105.99</v>
      </c>
      <c r="E518" s="37" t="s">
        <v>7522</v>
      </c>
    </row>
    <row r="519" spans="1:5" s="49" customFormat="1" ht="24.95" customHeight="1" x14ac:dyDescent="0.2">
      <c r="A519" s="530">
        <v>40643</v>
      </c>
      <c r="B519" s="541" t="s">
        <v>21973</v>
      </c>
      <c r="C519" s="538" t="s">
        <v>771</v>
      </c>
      <c r="D519" s="607">
        <v>113.1</v>
      </c>
      <c r="E519" s="37" t="s">
        <v>7522</v>
      </c>
    </row>
    <row r="520" spans="1:5" s="49" customFormat="1" ht="24.95" customHeight="1" x14ac:dyDescent="0.2">
      <c r="A520" s="530">
        <v>40641</v>
      </c>
      <c r="B520" s="541" t="s">
        <v>21974</v>
      </c>
      <c r="C520" s="538" t="s">
        <v>771</v>
      </c>
      <c r="D520" s="607">
        <v>100.45</v>
      </c>
      <c r="E520" s="37" t="s">
        <v>7522</v>
      </c>
    </row>
    <row r="521" spans="1:5" s="49" customFormat="1" ht="24.95" customHeight="1" x14ac:dyDescent="0.2">
      <c r="A521" s="530">
        <v>40648</v>
      </c>
      <c r="B521" s="541" t="s">
        <v>21975</v>
      </c>
      <c r="C521" s="538" t="s">
        <v>771</v>
      </c>
      <c r="D521" s="607">
        <v>125.62</v>
      </c>
      <c r="E521" s="37" t="s">
        <v>7522</v>
      </c>
    </row>
    <row r="522" spans="1:5" s="49" customFormat="1" ht="24.95" customHeight="1" x14ac:dyDescent="0.2">
      <c r="A522" s="530">
        <v>40649</v>
      </c>
      <c r="B522" s="541" t="s">
        <v>21976</v>
      </c>
      <c r="C522" s="538" t="s">
        <v>771</v>
      </c>
      <c r="D522" s="607">
        <v>93.45</v>
      </c>
      <c r="E522" s="37" t="s">
        <v>7522</v>
      </c>
    </row>
    <row r="523" spans="1:5" s="49" customFormat="1" ht="24.95" customHeight="1" x14ac:dyDescent="0.2">
      <c r="A523" s="530">
        <v>40645</v>
      </c>
      <c r="B523" s="541" t="s">
        <v>21977</v>
      </c>
      <c r="C523" s="538" t="s">
        <v>771</v>
      </c>
      <c r="D523" s="607">
        <v>209.11</v>
      </c>
      <c r="E523" s="37" t="s">
        <v>7522</v>
      </c>
    </row>
    <row r="524" spans="1:5" s="49" customFormat="1" ht="24.95" customHeight="1" x14ac:dyDescent="0.2">
      <c r="A524" s="530">
        <v>40644</v>
      </c>
      <c r="B524" s="541" t="s">
        <v>21978</v>
      </c>
      <c r="C524" s="538" t="s">
        <v>771</v>
      </c>
      <c r="D524" s="607">
        <v>133.06</v>
      </c>
      <c r="E524" s="37" t="s">
        <v>7522</v>
      </c>
    </row>
    <row r="525" spans="1:5" s="49" customFormat="1" ht="24.95" customHeight="1" x14ac:dyDescent="0.2">
      <c r="A525" s="530">
        <v>40646</v>
      </c>
      <c r="B525" s="541" t="s">
        <v>21979</v>
      </c>
      <c r="C525" s="538" t="s">
        <v>771</v>
      </c>
      <c r="D525" s="607">
        <v>123.06</v>
      </c>
      <c r="E525" s="37" t="s">
        <v>7522</v>
      </c>
    </row>
    <row r="526" spans="1:5" s="49" customFormat="1" ht="24.95" customHeight="1" x14ac:dyDescent="0.2">
      <c r="A526" s="530">
        <v>40647</v>
      </c>
      <c r="B526" s="541" t="s">
        <v>21980</v>
      </c>
      <c r="C526" s="538" t="s">
        <v>771</v>
      </c>
      <c r="D526" s="607">
        <v>118.51</v>
      </c>
      <c r="E526" s="37" t="s">
        <v>7522</v>
      </c>
    </row>
    <row r="527" spans="1:5" s="49" customFormat="1" ht="24.95" customHeight="1" x14ac:dyDescent="0.2">
      <c r="A527" s="530">
        <v>40704</v>
      </c>
      <c r="B527" s="541" t="s">
        <v>21981</v>
      </c>
      <c r="C527" s="538" t="s">
        <v>771</v>
      </c>
      <c r="D527" s="607">
        <v>83.03</v>
      </c>
      <c r="E527" s="37" t="s">
        <v>7522</v>
      </c>
    </row>
    <row r="528" spans="1:5" s="49" customFormat="1" ht="24.95" customHeight="1" x14ac:dyDescent="0.2">
      <c r="A528" s="530">
        <v>41107</v>
      </c>
      <c r="B528" s="541" t="s">
        <v>21982</v>
      </c>
      <c r="C528" s="538" t="s">
        <v>771</v>
      </c>
      <c r="D528" s="607">
        <v>122.8</v>
      </c>
      <c r="E528" s="37" t="s">
        <v>7522</v>
      </c>
    </row>
    <row r="529" spans="1:5" s="49" customFormat="1" ht="24.95" customHeight="1" x14ac:dyDescent="0.2">
      <c r="A529" s="530">
        <v>40638</v>
      </c>
      <c r="B529" s="541" t="s">
        <v>21983</v>
      </c>
      <c r="C529" s="538" t="s">
        <v>771</v>
      </c>
      <c r="D529" s="607">
        <v>427.25</v>
      </c>
      <c r="E529" s="37"/>
    </row>
    <row r="530" spans="1:5" s="49" customFormat="1" ht="24.95" customHeight="1" x14ac:dyDescent="0.2">
      <c r="A530" s="530">
        <v>41188</v>
      </c>
      <c r="B530" s="541" t="s">
        <v>21984</v>
      </c>
      <c r="C530" s="538" t="s">
        <v>771</v>
      </c>
      <c r="D530" s="607">
        <v>676.63</v>
      </c>
      <c r="E530" s="37"/>
    </row>
    <row r="531" spans="1:5" s="49" customFormat="1" ht="24.95" customHeight="1" x14ac:dyDescent="0.2">
      <c r="A531" s="530">
        <v>41187</v>
      </c>
      <c r="B531" s="541" t="s">
        <v>21985</v>
      </c>
      <c r="C531" s="538" t="s">
        <v>771</v>
      </c>
      <c r="D531" s="607">
        <v>888.9</v>
      </c>
      <c r="E531" s="37"/>
    </row>
    <row r="532" spans="1:5" s="49" customFormat="1" ht="24.95" customHeight="1" x14ac:dyDescent="0.2">
      <c r="A532" s="530">
        <v>40705</v>
      </c>
      <c r="B532" s="541" t="s">
        <v>21986</v>
      </c>
      <c r="C532" s="538" t="s">
        <v>771</v>
      </c>
      <c r="D532" s="607">
        <v>68.63</v>
      </c>
      <c r="E532" s="37" t="s">
        <v>7522</v>
      </c>
    </row>
    <row r="533" spans="1:5" s="49" customFormat="1" ht="24.95" customHeight="1" x14ac:dyDescent="0.2">
      <c r="A533" s="530">
        <v>40639</v>
      </c>
      <c r="B533" s="541" t="s">
        <v>7576</v>
      </c>
      <c r="C533" s="538" t="s">
        <v>771</v>
      </c>
      <c r="D533" s="607">
        <v>434.14</v>
      </c>
      <c r="E533" s="37"/>
    </row>
    <row r="534" spans="1:5" s="49" customFormat="1" ht="24.95" customHeight="1" x14ac:dyDescent="0.2">
      <c r="A534" s="530">
        <v>41227</v>
      </c>
      <c r="B534" s="541" t="s">
        <v>21987</v>
      </c>
      <c r="C534" s="538" t="s">
        <v>771</v>
      </c>
      <c r="D534" s="607">
        <v>97.57</v>
      </c>
      <c r="E534" s="37"/>
    </row>
    <row r="535" spans="1:5" s="49" customFormat="1" ht="24.95" customHeight="1" x14ac:dyDescent="0.2">
      <c r="A535" s="530">
        <v>40951</v>
      </c>
      <c r="B535" s="541" t="s">
        <v>318</v>
      </c>
      <c r="C535" s="538" t="s">
        <v>771</v>
      </c>
      <c r="D535" s="607">
        <v>20.079999999999998</v>
      </c>
      <c r="E535" s="37"/>
    </row>
    <row r="536" spans="1:5" s="49" customFormat="1" ht="24.95" customHeight="1" x14ac:dyDescent="0.2">
      <c r="A536" s="530">
        <v>41121</v>
      </c>
      <c r="B536" s="541" t="s">
        <v>319</v>
      </c>
      <c r="C536" s="538" t="s">
        <v>771</v>
      </c>
      <c r="D536" s="607">
        <v>25.47</v>
      </c>
      <c r="E536" s="37"/>
    </row>
    <row r="537" spans="1:5" s="49" customFormat="1" ht="24.95" customHeight="1" x14ac:dyDescent="0.2">
      <c r="A537" s="530">
        <v>41120</v>
      </c>
      <c r="B537" s="541" t="s">
        <v>320</v>
      </c>
      <c r="C537" s="538" t="s">
        <v>771</v>
      </c>
      <c r="D537" s="607">
        <v>12.27</v>
      </c>
      <c r="E537" s="37"/>
    </row>
    <row r="538" spans="1:5" s="49" customFormat="1" ht="24.95" customHeight="1" x14ac:dyDescent="0.2">
      <c r="A538" s="530">
        <v>41128</v>
      </c>
      <c r="B538" s="541" t="s">
        <v>21988</v>
      </c>
      <c r="C538" s="538" t="s">
        <v>771</v>
      </c>
      <c r="D538" s="607">
        <v>11.97</v>
      </c>
      <c r="E538" s="37"/>
    </row>
    <row r="539" spans="1:5" s="49" customFormat="1" ht="24.95" customHeight="1" x14ac:dyDescent="0.2">
      <c r="A539" s="530">
        <v>41129</v>
      </c>
      <c r="B539" s="541" t="s">
        <v>321</v>
      </c>
      <c r="C539" s="538" t="s">
        <v>771</v>
      </c>
      <c r="D539" s="607">
        <v>14.99</v>
      </c>
      <c r="E539" s="37"/>
    </row>
    <row r="540" spans="1:5" s="49" customFormat="1" ht="24.95" customHeight="1" x14ac:dyDescent="0.2">
      <c r="A540" s="530">
        <v>41131</v>
      </c>
      <c r="B540" s="541" t="s">
        <v>322</v>
      </c>
      <c r="C540" s="538" t="s">
        <v>771</v>
      </c>
      <c r="D540" s="607">
        <v>19.73</v>
      </c>
      <c r="E540" s="37"/>
    </row>
    <row r="541" spans="1:5" s="49" customFormat="1" ht="24.95" customHeight="1" x14ac:dyDescent="0.2">
      <c r="A541" s="530">
        <v>41130</v>
      </c>
      <c r="B541" s="541" t="s">
        <v>323</v>
      </c>
      <c r="C541" s="538" t="s">
        <v>771</v>
      </c>
      <c r="D541" s="607">
        <v>33.64</v>
      </c>
      <c r="E541" s="37"/>
    </row>
    <row r="542" spans="1:5" s="49" customFormat="1" ht="24.95" customHeight="1" x14ac:dyDescent="0.2">
      <c r="A542" s="530">
        <v>40997</v>
      </c>
      <c r="B542" s="541" t="s">
        <v>21989</v>
      </c>
      <c r="C542" s="538" t="s">
        <v>744</v>
      </c>
      <c r="D542" s="607">
        <v>87.5</v>
      </c>
      <c r="E542" s="37"/>
    </row>
    <row r="543" spans="1:5" s="49" customFormat="1" ht="24.95" customHeight="1" x14ac:dyDescent="0.2">
      <c r="A543" s="530">
        <v>40724</v>
      </c>
      <c r="B543" s="541" t="s">
        <v>324</v>
      </c>
      <c r="C543" s="538" t="s">
        <v>744</v>
      </c>
      <c r="D543" s="607">
        <v>152.16</v>
      </c>
      <c r="E543" s="37"/>
    </row>
    <row r="544" spans="1:5" s="49" customFormat="1" ht="24.95" customHeight="1" x14ac:dyDescent="0.2">
      <c r="A544" s="530">
        <v>40722</v>
      </c>
      <c r="B544" s="541" t="s">
        <v>21990</v>
      </c>
      <c r="C544" s="538" t="s">
        <v>744</v>
      </c>
      <c r="D544" s="607">
        <v>8.9700000000000006</v>
      </c>
      <c r="E544" s="37"/>
    </row>
    <row r="545" spans="1:5" s="49" customFormat="1" ht="24.95" customHeight="1" x14ac:dyDescent="0.2">
      <c r="A545" s="530">
        <v>40998</v>
      </c>
      <c r="B545" s="541" t="s">
        <v>325</v>
      </c>
      <c r="C545" s="538" t="s">
        <v>744</v>
      </c>
      <c r="D545" s="607">
        <v>9.89</v>
      </c>
      <c r="E545" s="37"/>
    </row>
    <row r="546" spans="1:5" s="49" customFormat="1" ht="24.95" customHeight="1" x14ac:dyDescent="0.2">
      <c r="A546" s="530">
        <v>40723</v>
      </c>
      <c r="B546" s="541" t="s">
        <v>326</v>
      </c>
      <c r="C546" s="538" t="s">
        <v>744</v>
      </c>
      <c r="D546" s="607">
        <v>62.39</v>
      </c>
      <c r="E546" s="37"/>
    </row>
    <row r="547" spans="1:5" s="49" customFormat="1" ht="24.95" customHeight="1" x14ac:dyDescent="0.2">
      <c r="A547" s="530">
        <v>40335</v>
      </c>
      <c r="B547" s="541" t="s">
        <v>7577</v>
      </c>
      <c r="C547" s="538" t="s">
        <v>745</v>
      </c>
      <c r="D547" s="607">
        <v>560.39</v>
      </c>
      <c r="E547" s="37" t="s">
        <v>7522</v>
      </c>
    </row>
    <row r="548" spans="1:5" s="49" customFormat="1" ht="24.95" customHeight="1" x14ac:dyDescent="0.2">
      <c r="A548" s="530">
        <v>40334</v>
      </c>
      <c r="B548" s="541" t="s">
        <v>7578</v>
      </c>
      <c r="C548" s="538" t="s">
        <v>745</v>
      </c>
      <c r="D548" s="607">
        <v>770.62</v>
      </c>
      <c r="E548" s="37" t="s">
        <v>7522</v>
      </c>
    </row>
    <row r="549" spans="1:5" s="49" customFormat="1" ht="24.95" customHeight="1" x14ac:dyDescent="0.2">
      <c r="A549" s="530">
        <v>40333</v>
      </c>
      <c r="B549" s="541" t="s">
        <v>21991</v>
      </c>
      <c r="C549" s="538" t="s">
        <v>745</v>
      </c>
      <c r="D549" s="607">
        <v>280.19</v>
      </c>
      <c r="E549" s="37" t="s">
        <v>7522</v>
      </c>
    </row>
    <row r="550" spans="1:5" s="49" customFormat="1" ht="24.95" customHeight="1" x14ac:dyDescent="0.2">
      <c r="A550" s="530">
        <v>40332</v>
      </c>
      <c r="B550" s="541" t="s">
        <v>21992</v>
      </c>
      <c r="C550" s="538" t="s">
        <v>745</v>
      </c>
      <c r="D550" s="607">
        <v>385.31</v>
      </c>
      <c r="E550" s="37" t="s">
        <v>7522</v>
      </c>
    </row>
    <row r="551" spans="1:5" s="49" customFormat="1" ht="24.95" customHeight="1" x14ac:dyDescent="0.2">
      <c r="A551" s="530">
        <v>40675</v>
      </c>
      <c r="B551" s="541" t="s">
        <v>327</v>
      </c>
      <c r="C551" s="538" t="s">
        <v>17091</v>
      </c>
      <c r="D551" s="607">
        <v>210.22</v>
      </c>
      <c r="E551" s="37"/>
    </row>
    <row r="552" spans="1:5" s="49" customFormat="1" ht="24.95" customHeight="1" x14ac:dyDescent="0.2">
      <c r="A552" s="530">
        <v>40673</v>
      </c>
      <c r="B552" s="541" t="s">
        <v>328</v>
      </c>
      <c r="C552" s="538" t="s">
        <v>17091</v>
      </c>
      <c r="D552" s="607">
        <v>76.34</v>
      </c>
      <c r="E552" s="37"/>
    </row>
    <row r="553" spans="1:5" s="49" customFormat="1" ht="24.95" customHeight="1" x14ac:dyDescent="0.2">
      <c r="A553" s="530">
        <v>40674</v>
      </c>
      <c r="B553" s="541" t="s">
        <v>329</v>
      </c>
      <c r="C553" s="538" t="s">
        <v>17091</v>
      </c>
      <c r="D553" s="607">
        <v>81.680000000000007</v>
      </c>
      <c r="E553" s="37"/>
    </row>
    <row r="554" spans="1:5" s="49" customFormat="1" ht="24.95" customHeight="1" x14ac:dyDescent="0.2">
      <c r="A554" s="530">
        <v>41037</v>
      </c>
      <c r="B554" s="541" t="s">
        <v>330</v>
      </c>
      <c r="C554" s="538" t="s">
        <v>771</v>
      </c>
      <c r="D554" s="607">
        <v>64.42</v>
      </c>
      <c r="E554" s="37"/>
    </row>
    <row r="555" spans="1:5" s="49" customFormat="1" ht="24.95" customHeight="1" x14ac:dyDescent="0.2">
      <c r="A555" s="530">
        <v>40258</v>
      </c>
      <c r="B555" s="541" t="s">
        <v>7579</v>
      </c>
      <c r="C555" s="538" t="s">
        <v>744</v>
      </c>
      <c r="D555" s="607">
        <v>62.52</v>
      </c>
      <c r="E555" s="37"/>
    </row>
    <row r="556" spans="1:5" s="49" customFormat="1" ht="24.95" customHeight="1" x14ac:dyDescent="0.2">
      <c r="A556" s="530">
        <v>40261</v>
      </c>
      <c r="B556" s="541" t="s">
        <v>7580</v>
      </c>
      <c r="C556" s="538" t="s">
        <v>744</v>
      </c>
      <c r="D556" s="607">
        <v>70.819999999999993</v>
      </c>
      <c r="E556" s="37"/>
    </row>
    <row r="557" spans="1:5" s="49" customFormat="1" ht="24.95" customHeight="1" x14ac:dyDescent="0.2">
      <c r="A557" s="530">
        <v>40259</v>
      </c>
      <c r="B557" s="541" t="s">
        <v>7581</v>
      </c>
      <c r="C557" s="538" t="s">
        <v>744</v>
      </c>
      <c r="D557" s="607">
        <v>92.14</v>
      </c>
      <c r="E557" s="37"/>
    </row>
    <row r="558" spans="1:5" s="49" customFormat="1" ht="24.95" customHeight="1" x14ac:dyDescent="0.2">
      <c r="A558" s="530">
        <v>40262</v>
      </c>
      <c r="B558" s="541" t="s">
        <v>7582</v>
      </c>
      <c r="C558" s="538" t="s">
        <v>744</v>
      </c>
      <c r="D558" s="607">
        <v>100.44</v>
      </c>
      <c r="E558" s="37"/>
    </row>
    <row r="559" spans="1:5" s="49" customFormat="1" ht="24.95" customHeight="1" x14ac:dyDescent="0.2">
      <c r="A559" s="530">
        <v>40260</v>
      </c>
      <c r="B559" s="541" t="s">
        <v>7583</v>
      </c>
      <c r="C559" s="538" t="s">
        <v>744</v>
      </c>
      <c r="D559" s="607">
        <v>136.58000000000001</v>
      </c>
      <c r="E559" s="37"/>
    </row>
    <row r="560" spans="1:5" s="49" customFormat="1" ht="24.95" customHeight="1" x14ac:dyDescent="0.2">
      <c r="A560" s="530">
        <v>40263</v>
      </c>
      <c r="B560" s="541" t="s">
        <v>7584</v>
      </c>
      <c r="C560" s="538" t="s">
        <v>744</v>
      </c>
      <c r="D560" s="607">
        <v>144.88</v>
      </c>
      <c r="E560" s="37"/>
    </row>
    <row r="561" spans="1:5" s="49" customFormat="1" ht="24.95" customHeight="1" x14ac:dyDescent="0.2">
      <c r="A561" s="530">
        <v>40267</v>
      </c>
      <c r="B561" s="541" t="s">
        <v>7585</v>
      </c>
      <c r="C561" s="538" t="s">
        <v>744</v>
      </c>
      <c r="D561" s="607">
        <v>149.26</v>
      </c>
      <c r="E561" s="37"/>
    </row>
    <row r="562" spans="1:5" s="49" customFormat="1" ht="24.95" customHeight="1" x14ac:dyDescent="0.2">
      <c r="A562" s="530">
        <v>40264</v>
      </c>
      <c r="B562" s="541" t="s">
        <v>7586</v>
      </c>
      <c r="C562" s="538" t="s">
        <v>744</v>
      </c>
      <c r="D562" s="607">
        <v>140.96</v>
      </c>
      <c r="E562" s="37"/>
    </row>
    <row r="563" spans="1:5" s="49" customFormat="1" ht="24.95" customHeight="1" x14ac:dyDescent="0.2">
      <c r="A563" s="530">
        <v>40268</v>
      </c>
      <c r="B563" s="541" t="s">
        <v>7587</v>
      </c>
      <c r="C563" s="538" t="s">
        <v>744</v>
      </c>
      <c r="D563" s="607">
        <v>183.73</v>
      </c>
      <c r="E563" s="37"/>
    </row>
    <row r="564" spans="1:5" s="49" customFormat="1" ht="24.95" customHeight="1" x14ac:dyDescent="0.2">
      <c r="A564" s="530">
        <v>40265</v>
      </c>
      <c r="B564" s="541" t="s">
        <v>7588</v>
      </c>
      <c r="C564" s="538" t="s">
        <v>744</v>
      </c>
      <c r="D564" s="607">
        <v>175.43</v>
      </c>
      <c r="E564" s="37"/>
    </row>
    <row r="565" spans="1:5" s="49" customFormat="1" ht="24.95" customHeight="1" x14ac:dyDescent="0.2">
      <c r="A565" s="530">
        <v>40269</v>
      </c>
      <c r="B565" s="541" t="s">
        <v>7589</v>
      </c>
      <c r="C565" s="538" t="s">
        <v>744</v>
      </c>
      <c r="D565" s="607">
        <v>319.87</v>
      </c>
      <c r="E565" s="37"/>
    </row>
    <row r="566" spans="1:5" s="49" customFormat="1" ht="24.95" customHeight="1" x14ac:dyDescent="0.2">
      <c r="A566" s="530">
        <v>40266</v>
      </c>
      <c r="B566" s="541" t="s">
        <v>7590</v>
      </c>
      <c r="C566" s="538" t="s">
        <v>744</v>
      </c>
      <c r="D566" s="607">
        <v>311.58</v>
      </c>
      <c r="E566" s="37"/>
    </row>
    <row r="567" spans="1:5" s="49" customFormat="1" ht="24.95" customHeight="1" x14ac:dyDescent="0.2">
      <c r="A567" s="530">
        <v>40276</v>
      </c>
      <c r="B567" s="541" t="s">
        <v>7591</v>
      </c>
      <c r="C567" s="538" t="s">
        <v>744</v>
      </c>
      <c r="D567" s="607">
        <v>374.3</v>
      </c>
      <c r="E567" s="37"/>
    </row>
    <row r="568" spans="1:5" s="49" customFormat="1" ht="24.95" customHeight="1" x14ac:dyDescent="0.2">
      <c r="A568" s="530">
        <v>40256</v>
      </c>
      <c r="B568" s="541" t="s">
        <v>7592</v>
      </c>
      <c r="C568" s="538" t="s">
        <v>744</v>
      </c>
      <c r="D568" s="607">
        <v>92.14</v>
      </c>
      <c r="E568" s="37"/>
    </row>
    <row r="569" spans="1:5" s="49" customFormat="1" ht="24.95" customHeight="1" x14ac:dyDescent="0.2">
      <c r="A569" s="530">
        <v>40257</v>
      </c>
      <c r="B569" s="541" t="s">
        <v>7593</v>
      </c>
      <c r="C569" s="538" t="s">
        <v>744</v>
      </c>
      <c r="D569" s="607">
        <v>209.81</v>
      </c>
      <c r="E569" s="37"/>
    </row>
    <row r="570" spans="1:5" s="49" customFormat="1" ht="24.95" customHeight="1" x14ac:dyDescent="0.2">
      <c r="A570" s="530">
        <v>41192</v>
      </c>
      <c r="B570" s="541" t="s">
        <v>21993</v>
      </c>
      <c r="C570" s="538" t="s">
        <v>744</v>
      </c>
      <c r="D570" s="607">
        <v>208.94</v>
      </c>
      <c r="E570" s="37" t="s">
        <v>7522</v>
      </c>
    </row>
    <row r="571" spans="1:5" s="49" customFormat="1" ht="24.95" customHeight="1" x14ac:dyDescent="0.2">
      <c r="A571" s="530">
        <v>41198</v>
      </c>
      <c r="B571" s="541" t="s">
        <v>21994</v>
      </c>
      <c r="C571" s="538" t="s">
        <v>744</v>
      </c>
      <c r="D571" s="607">
        <v>211.01</v>
      </c>
      <c r="E571" s="37" t="s">
        <v>7522</v>
      </c>
    </row>
    <row r="572" spans="1:5" s="49" customFormat="1" ht="24.95" customHeight="1" x14ac:dyDescent="0.2">
      <c r="A572" s="530">
        <v>40282</v>
      </c>
      <c r="B572" s="541" t="s">
        <v>7594</v>
      </c>
      <c r="C572" s="538" t="s">
        <v>744</v>
      </c>
      <c r="D572" s="607">
        <v>11.37</v>
      </c>
      <c r="E572" s="37"/>
    </row>
    <row r="573" spans="1:5" s="49" customFormat="1" ht="24.95" customHeight="1" x14ac:dyDescent="0.2">
      <c r="A573" s="530">
        <v>40285</v>
      </c>
      <c r="B573" s="541" t="s">
        <v>7595</v>
      </c>
      <c r="C573" s="538" t="s">
        <v>744</v>
      </c>
      <c r="D573" s="607">
        <v>19.66</v>
      </c>
      <c r="E573" s="37"/>
    </row>
    <row r="574" spans="1:5" s="49" customFormat="1" ht="24.95" customHeight="1" x14ac:dyDescent="0.2">
      <c r="A574" s="530">
        <v>40283</v>
      </c>
      <c r="B574" s="541" t="s">
        <v>7596</v>
      </c>
      <c r="C574" s="538" t="s">
        <v>744</v>
      </c>
      <c r="D574" s="607">
        <v>12.51</v>
      </c>
      <c r="E574" s="37"/>
    </row>
    <row r="575" spans="1:5" s="49" customFormat="1" ht="24.95" customHeight="1" x14ac:dyDescent="0.2">
      <c r="A575" s="530">
        <v>40286</v>
      </c>
      <c r="B575" s="541" t="s">
        <v>7597</v>
      </c>
      <c r="C575" s="538" t="s">
        <v>744</v>
      </c>
      <c r="D575" s="607">
        <v>20.81</v>
      </c>
      <c r="E575" s="37"/>
    </row>
    <row r="576" spans="1:5" s="49" customFormat="1" ht="24.95" customHeight="1" x14ac:dyDescent="0.2">
      <c r="A576" s="530">
        <v>40284</v>
      </c>
      <c r="B576" s="541" t="s">
        <v>7598</v>
      </c>
      <c r="C576" s="538" t="s">
        <v>744</v>
      </c>
      <c r="D576" s="607">
        <v>14.72</v>
      </c>
      <c r="E576" s="37"/>
    </row>
    <row r="577" spans="1:5" s="49" customFormat="1" ht="24.95" customHeight="1" x14ac:dyDescent="0.2">
      <c r="A577" s="530">
        <v>40287</v>
      </c>
      <c r="B577" s="541" t="s">
        <v>7599</v>
      </c>
      <c r="C577" s="538" t="s">
        <v>744</v>
      </c>
      <c r="D577" s="607">
        <v>23.02</v>
      </c>
      <c r="E577" s="37"/>
    </row>
    <row r="578" spans="1:5" s="49" customFormat="1" ht="24.95" customHeight="1" x14ac:dyDescent="0.2">
      <c r="A578" s="530">
        <v>40288</v>
      </c>
      <c r="B578" s="541" t="s">
        <v>7600</v>
      </c>
      <c r="C578" s="538" t="s">
        <v>744</v>
      </c>
      <c r="D578" s="607">
        <v>20.85</v>
      </c>
      <c r="E578" s="37"/>
    </row>
    <row r="579" spans="1:5" s="49" customFormat="1" ht="24.95" customHeight="1" x14ac:dyDescent="0.2">
      <c r="A579" s="530">
        <v>40291</v>
      </c>
      <c r="B579" s="541" t="s">
        <v>7601</v>
      </c>
      <c r="C579" s="538" t="s">
        <v>744</v>
      </c>
      <c r="D579" s="607">
        <v>29.15</v>
      </c>
      <c r="E579" s="37"/>
    </row>
    <row r="580" spans="1:5" s="49" customFormat="1" ht="24.95" customHeight="1" x14ac:dyDescent="0.2">
      <c r="A580" s="530">
        <v>40289</v>
      </c>
      <c r="B580" s="541" t="s">
        <v>7602</v>
      </c>
      <c r="C580" s="538" t="s">
        <v>744</v>
      </c>
      <c r="D580" s="607">
        <v>25.03</v>
      </c>
      <c r="E580" s="37"/>
    </row>
    <row r="581" spans="1:5" s="49" customFormat="1" ht="24.95" customHeight="1" x14ac:dyDescent="0.2">
      <c r="A581" s="530">
        <v>40292</v>
      </c>
      <c r="B581" s="541" t="s">
        <v>7603</v>
      </c>
      <c r="C581" s="538" t="s">
        <v>744</v>
      </c>
      <c r="D581" s="607">
        <v>33.33</v>
      </c>
      <c r="E581" s="37"/>
    </row>
    <row r="582" spans="1:5" s="49" customFormat="1" ht="24.95" customHeight="1" x14ac:dyDescent="0.2">
      <c r="A582" s="530">
        <v>40290</v>
      </c>
      <c r="B582" s="541" t="s">
        <v>7604</v>
      </c>
      <c r="C582" s="538" t="s">
        <v>744</v>
      </c>
      <c r="D582" s="607">
        <v>31.28</v>
      </c>
      <c r="E582" s="37"/>
    </row>
    <row r="583" spans="1:5" s="49" customFormat="1" ht="24.95" customHeight="1" x14ac:dyDescent="0.2">
      <c r="A583" s="530">
        <v>40293</v>
      </c>
      <c r="B583" s="541" t="s">
        <v>7605</v>
      </c>
      <c r="C583" s="538" t="s">
        <v>744</v>
      </c>
      <c r="D583" s="607">
        <v>39.58</v>
      </c>
      <c r="E583" s="37"/>
    </row>
    <row r="584" spans="1:5" s="49" customFormat="1" ht="24.95" customHeight="1" x14ac:dyDescent="0.2">
      <c r="A584" s="530">
        <v>40294</v>
      </c>
      <c r="B584" s="541" t="s">
        <v>7606</v>
      </c>
      <c r="C584" s="538" t="s">
        <v>744</v>
      </c>
      <c r="D584" s="607">
        <v>112.76</v>
      </c>
      <c r="E584" s="37"/>
    </row>
    <row r="585" spans="1:5" s="49" customFormat="1" ht="24.95" customHeight="1" x14ac:dyDescent="0.2">
      <c r="A585" s="530">
        <v>40297</v>
      </c>
      <c r="B585" s="541" t="s">
        <v>7607</v>
      </c>
      <c r="C585" s="538" t="s">
        <v>744</v>
      </c>
      <c r="D585" s="607">
        <v>121.06</v>
      </c>
      <c r="E585" s="37"/>
    </row>
    <row r="586" spans="1:5" s="49" customFormat="1" ht="24.95" customHeight="1" x14ac:dyDescent="0.2">
      <c r="A586" s="530">
        <v>40295</v>
      </c>
      <c r="B586" s="541" t="s">
        <v>7608</v>
      </c>
      <c r="C586" s="538" t="s">
        <v>744</v>
      </c>
      <c r="D586" s="607">
        <v>127.51</v>
      </c>
      <c r="E586" s="37"/>
    </row>
    <row r="587" spans="1:5" s="49" customFormat="1" ht="24.95" customHeight="1" x14ac:dyDescent="0.2">
      <c r="A587" s="530">
        <v>40298</v>
      </c>
      <c r="B587" s="541" t="s">
        <v>7609</v>
      </c>
      <c r="C587" s="538" t="s">
        <v>744</v>
      </c>
      <c r="D587" s="607">
        <v>135.81</v>
      </c>
      <c r="E587" s="37"/>
    </row>
    <row r="588" spans="1:5" s="49" customFormat="1" ht="24.95" customHeight="1" x14ac:dyDescent="0.2">
      <c r="A588" s="530">
        <v>40296</v>
      </c>
      <c r="B588" s="541" t="s">
        <v>7610</v>
      </c>
      <c r="C588" s="538" t="s">
        <v>744</v>
      </c>
      <c r="D588" s="607">
        <v>154.51</v>
      </c>
      <c r="E588" s="37"/>
    </row>
    <row r="589" spans="1:5" s="49" customFormat="1" ht="24.95" customHeight="1" x14ac:dyDescent="0.2">
      <c r="A589" s="530">
        <v>40299</v>
      </c>
      <c r="B589" s="541" t="s">
        <v>7611</v>
      </c>
      <c r="C589" s="538" t="s">
        <v>744</v>
      </c>
      <c r="D589" s="607">
        <v>162.81</v>
      </c>
      <c r="E589" s="37"/>
    </row>
    <row r="590" spans="1:5" s="49" customFormat="1" ht="24.95" customHeight="1" x14ac:dyDescent="0.2">
      <c r="A590" s="530">
        <v>40327</v>
      </c>
      <c r="B590" s="541" t="s">
        <v>331</v>
      </c>
      <c r="C590" s="538" t="s">
        <v>745</v>
      </c>
      <c r="D590" s="607">
        <v>178.13</v>
      </c>
      <c r="E590" s="37" t="s">
        <v>7522</v>
      </c>
    </row>
    <row r="591" spans="1:5" s="49" customFormat="1" ht="24.95" customHeight="1" x14ac:dyDescent="0.2">
      <c r="A591" s="530">
        <v>40328</v>
      </c>
      <c r="B591" s="541" t="s">
        <v>21995</v>
      </c>
      <c r="C591" s="538" t="s">
        <v>744</v>
      </c>
      <c r="D591" s="607">
        <v>119.71</v>
      </c>
      <c r="E591" s="37" t="s">
        <v>7522</v>
      </c>
    </row>
    <row r="592" spans="1:5" s="49" customFormat="1" ht="24.95" customHeight="1" x14ac:dyDescent="0.2">
      <c r="A592" s="530">
        <v>43332</v>
      </c>
      <c r="B592" s="541" t="s">
        <v>21996</v>
      </c>
      <c r="C592" s="538" t="s">
        <v>17098</v>
      </c>
      <c r="D592" s="607">
        <v>6179.7</v>
      </c>
      <c r="E592" s="37"/>
    </row>
    <row r="593" spans="1:5" s="49" customFormat="1" ht="24.95" customHeight="1" x14ac:dyDescent="0.2">
      <c r="A593" s="530">
        <v>40316</v>
      </c>
      <c r="B593" s="541" t="s">
        <v>332</v>
      </c>
      <c r="C593" s="538" t="s">
        <v>745</v>
      </c>
      <c r="D593" s="607">
        <v>70.95</v>
      </c>
      <c r="E593" s="37" t="s">
        <v>7522</v>
      </c>
    </row>
    <row r="594" spans="1:5" s="49" customFormat="1" ht="24.95" customHeight="1" x14ac:dyDescent="0.2">
      <c r="A594" s="530">
        <v>40317</v>
      </c>
      <c r="B594" s="541" t="s">
        <v>21997</v>
      </c>
      <c r="C594" s="538" t="s">
        <v>745</v>
      </c>
      <c r="D594" s="607">
        <v>60.26</v>
      </c>
      <c r="E594" s="37" t="s">
        <v>7522</v>
      </c>
    </row>
    <row r="595" spans="1:5" s="49" customFormat="1" ht="24.95" customHeight="1" x14ac:dyDescent="0.2">
      <c r="A595" s="530">
        <v>40318</v>
      </c>
      <c r="B595" s="541" t="s">
        <v>333</v>
      </c>
      <c r="C595" s="538" t="s">
        <v>745</v>
      </c>
      <c r="D595" s="607">
        <v>6.89</v>
      </c>
      <c r="E595" s="37"/>
    </row>
    <row r="596" spans="1:5" s="49" customFormat="1" ht="24.95" customHeight="1" x14ac:dyDescent="0.2">
      <c r="A596" s="530">
        <v>40311</v>
      </c>
      <c r="B596" s="541" t="s">
        <v>21998</v>
      </c>
      <c r="C596" s="538" t="s">
        <v>745</v>
      </c>
      <c r="D596" s="607">
        <v>104.57</v>
      </c>
      <c r="E596" s="37" t="s">
        <v>7522</v>
      </c>
    </row>
    <row r="597" spans="1:5" s="49" customFormat="1" ht="24.95" customHeight="1" x14ac:dyDescent="0.2">
      <c r="A597" s="530">
        <v>40312</v>
      </c>
      <c r="B597" s="541" t="s">
        <v>21999</v>
      </c>
      <c r="C597" s="538" t="s">
        <v>745</v>
      </c>
      <c r="D597" s="607">
        <v>87.68</v>
      </c>
      <c r="E597" s="37" t="s">
        <v>7522</v>
      </c>
    </row>
    <row r="598" spans="1:5" s="49" customFormat="1" ht="24.95" customHeight="1" x14ac:dyDescent="0.2">
      <c r="A598" s="530">
        <v>40313</v>
      </c>
      <c r="B598" s="541" t="s">
        <v>22000</v>
      </c>
      <c r="C598" s="538" t="s">
        <v>745</v>
      </c>
      <c r="D598" s="607">
        <v>74.489999999999995</v>
      </c>
      <c r="E598" s="37" t="s">
        <v>7522</v>
      </c>
    </row>
    <row r="599" spans="1:5" s="49" customFormat="1" ht="24.95" customHeight="1" x14ac:dyDescent="0.2">
      <c r="A599" s="530">
        <v>40310</v>
      </c>
      <c r="B599" s="541" t="s">
        <v>22001</v>
      </c>
      <c r="C599" s="538" t="s">
        <v>745</v>
      </c>
      <c r="D599" s="607">
        <v>153.07</v>
      </c>
      <c r="E599" s="37" t="s">
        <v>7522</v>
      </c>
    </row>
    <row r="600" spans="1:5" s="49" customFormat="1" ht="24.95" customHeight="1" x14ac:dyDescent="0.2">
      <c r="A600" s="530">
        <v>40748</v>
      </c>
      <c r="B600" s="541" t="s">
        <v>22002</v>
      </c>
      <c r="C600" s="538" t="s">
        <v>745</v>
      </c>
      <c r="D600" s="607">
        <v>205.9</v>
      </c>
      <c r="E600" s="37"/>
    </row>
    <row r="601" spans="1:5" s="49" customFormat="1" ht="24.95" customHeight="1" x14ac:dyDescent="0.2">
      <c r="A601" s="530">
        <v>41400</v>
      </c>
      <c r="B601" s="541" t="s">
        <v>22003</v>
      </c>
      <c r="C601" s="538" t="s">
        <v>744</v>
      </c>
      <c r="D601" s="607">
        <v>406.35</v>
      </c>
      <c r="E601" s="37" t="s">
        <v>7522</v>
      </c>
    </row>
    <row r="602" spans="1:5" s="49" customFormat="1" ht="24.95" customHeight="1" x14ac:dyDescent="0.2">
      <c r="A602" s="530">
        <v>40726</v>
      </c>
      <c r="B602" s="541" t="s">
        <v>22004</v>
      </c>
      <c r="C602" s="538" t="s">
        <v>744</v>
      </c>
      <c r="D602" s="607">
        <v>362.74</v>
      </c>
      <c r="E602" s="37" t="s">
        <v>7522</v>
      </c>
    </row>
    <row r="603" spans="1:5" s="49" customFormat="1" ht="24.95" customHeight="1" x14ac:dyDescent="0.2">
      <c r="A603" s="530">
        <v>40725</v>
      </c>
      <c r="B603" s="541" t="s">
        <v>334</v>
      </c>
      <c r="C603" s="538" t="s">
        <v>744</v>
      </c>
      <c r="D603" s="607">
        <v>359.26</v>
      </c>
      <c r="E603" s="37" t="s">
        <v>7522</v>
      </c>
    </row>
    <row r="604" spans="1:5" s="49" customFormat="1" ht="24.95" customHeight="1" x14ac:dyDescent="0.2">
      <c r="A604" s="530">
        <v>41394</v>
      </c>
      <c r="B604" s="541" t="s">
        <v>22005</v>
      </c>
      <c r="C604" s="538" t="s">
        <v>745</v>
      </c>
      <c r="D604" s="607">
        <v>23.45</v>
      </c>
      <c r="E604" s="37"/>
    </row>
    <row r="605" spans="1:5" s="49" customFormat="1" ht="24.95" customHeight="1" x14ac:dyDescent="0.2">
      <c r="A605" s="530">
        <v>41393</v>
      </c>
      <c r="B605" s="541" t="s">
        <v>22006</v>
      </c>
      <c r="C605" s="538" t="s">
        <v>745</v>
      </c>
      <c r="D605" s="607">
        <v>22.44</v>
      </c>
      <c r="E605" s="37"/>
    </row>
    <row r="606" spans="1:5" s="49" customFormat="1" ht="24.95" customHeight="1" x14ac:dyDescent="0.2">
      <c r="A606" s="530">
        <v>41391</v>
      </c>
      <c r="B606" s="541" t="s">
        <v>22007</v>
      </c>
      <c r="C606" s="538" t="s">
        <v>745</v>
      </c>
      <c r="D606" s="607">
        <v>68.510000000000005</v>
      </c>
      <c r="E606" s="37"/>
    </row>
    <row r="607" spans="1:5" s="49" customFormat="1" ht="24.95" customHeight="1" x14ac:dyDescent="0.2">
      <c r="A607" s="530">
        <v>41392</v>
      </c>
      <c r="B607" s="541" t="s">
        <v>22008</v>
      </c>
      <c r="C607" s="538" t="s">
        <v>745</v>
      </c>
      <c r="D607" s="607">
        <v>33.229999999999997</v>
      </c>
      <c r="E607" s="37"/>
    </row>
    <row r="608" spans="1:5" s="49" customFormat="1" ht="24.95" customHeight="1" x14ac:dyDescent="0.2">
      <c r="A608" s="530">
        <v>41197</v>
      </c>
      <c r="B608" s="541" t="s">
        <v>335</v>
      </c>
      <c r="C608" s="538" t="s">
        <v>745</v>
      </c>
      <c r="D608" s="607">
        <v>58</v>
      </c>
      <c r="E608" s="37"/>
    </row>
    <row r="609" spans="1:5" s="49" customFormat="1" ht="24.95" customHeight="1" x14ac:dyDescent="0.2">
      <c r="A609" s="530">
        <v>40709</v>
      </c>
      <c r="B609" s="541" t="s">
        <v>22009</v>
      </c>
      <c r="C609" s="538" t="s">
        <v>745</v>
      </c>
      <c r="D609" s="607">
        <v>20.74</v>
      </c>
      <c r="E609" s="37"/>
    </row>
    <row r="610" spans="1:5" s="49" customFormat="1" ht="24.95" customHeight="1" x14ac:dyDescent="0.2">
      <c r="A610" s="530">
        <v>40721</v>
      </c>
      <c r="B610" s="541" t="s">
        <v>336</v>
      </c>
      <c r="C610" s="538" t="s">
        <v>744</v>
      </c>
      <c r="D610" s="607">
        <v>107.58</v>
      </c>
      <c r="E610" s="37" t="s">
        <v>7522</v>
      </c>
    </row>
    <row r="611" spans="1:5" s="49" customFormat="1" ht="24.95" customHeight="1" x14ac:dyDescent="0.2">
      <c r="A611" s="530">
        <v>40396</v>
      </c>
      <c r="B611" s="541" t="s">
        <v>337</v>
      </c>
      <c r="C611" s="538" t="s">
        <v>745</v>
      </c>
      <c r="D611" s="607">
        <v>34.24</v>
      </c>
      <c r="E611" s="37"/>
    </row>
    <row r="612" spans="1:5" s="49" customFormat="1" ht="24.95" customHeight="1" x14ac:dyDescent="0.2">
      <c r="A612" s="530">
        <v>40744</v>
      </c>
      <c r="B612" s="541" t="s">
        <v>338</v>
      </c>
      <c r="C612" s="538" t="s">
        <v>771</v>
      </c>
      <c r="D612" s="607">
        <v>31.24</v>
      </c>
      <c r="E612" s="37"/>
    </row>
    <row r="613" spans="1:5" s="49" customFormat="1" ht="24.95" customHeight="1" x14ac:dyDescent="0.2">
      <c r="A613" s="530">
        <v>40746</v>
      </c>
      <c r="B613" s="541" t="s">
        <v>339</v>
      </c>
      <c r="C613" s="538" t="s">
        <v>771</v>
      </c>
      <c r="D613" s="607">
        <v>60.88</v>
      </c>
      <c r="E613" s="37"/>
    </row>
    <row r="614" spans="1:5" s="49" customFormat="1" ht="24.95" customHeight="1" x14ac:dyDescent="0.2">
      <c r="A614" s="530">
        <v>40743</v>
      </c>
      <c r="B614" s="541" t="s">
        <v>340</v>
      </c>
      <c r="C614" s="538" t="s">
        <v>771</v>
      </c>
      <c r="D614" s="607">
        <v>16.43</v>
      </c>
      <c r="E614" s="37"/>
    </row>
    <row r="615" spans="1:5" s="49" customFormat="1" ht="24.95" customHeight="1" x14ac:dyDescent="0.2">
      <c r="A615" s="530">
        <v>40745</v>
      </c>
      <c r="B615" s="541" t="s">
        <v>341</v>
      </c>
      <c r="C615" s="538" t="s">
        <v>771</v>
      </c>
      <c r="D615" s="607">
        <v>46.06</v>
      </c>
      <c r="E615" s="37"/>
    </row>
    <row r="616" spans="1:5" s="49" customFormat="1" ht="24.95" customHeight="1" x14ac:dyDescent="0.2">
      <c r="A616" s="530">
        <v>40397</v>
      </c>
      <c r="B616" s="541" t="s">
        <v>342</v>
      </c>
      <c r="C616" s="538" t="s">
        <v>745</v>
      </c>
      <c r="D616" s="607">
        <v>83.63</v>
      </c>
      <c r="E616" s="37"/>
    </row>
    <row r="617" spans="1:5" s="49" customFormat="1" ht="24.95" customHeight="1" x14ac:dyDescent="0.2">
      <c r="A617" s="530">
        <v>41221</v>
      </c>
      <c r="B617" s="541" t="s">
        <v>343</v>
      </c>
      <c r="C617" s="538" t="s">
        <v>745</v>
      </c>
      <c r="D617" s="607">
        <v>3.94</v>
      </c>
      <c r="E617" s="37"/>
    </row>
    <row r="618" spans="1:5" s="49" customFormat="1" ht="24.95" customHeight="1" x14ac:dyDescent="0.2">
      <c r="A618" s="530">
        <v>41401</v>
      </c>
      <c r="B618" s="541" t="s">
        <v>22010</v>
      </c>
      <c r="C618" s="538" t="s">
        <v>745</v>
      </c>
      <c r="D618" s="607">
        <v>6.44</v>
      </c>
      <c r="E618" s="37"/>
    </row>
    <row r="619" spans="1:5" s="49" customFormat="1" ht="24.95" customHeight="1" x14ac:dyDescent="0.2">
      <c r="A619" s="530">
        <v>40714</v>
      </c>
      <c r="B619" s="541" t="s">
        <v>344</v>
      </c>
      <c r="C619" s="538" t="s">
        <v>745</v>
      </c>
      <c r="D619" s="607">
        <v>8.6</v>
      </c>
      <c r="E619" s="37"/>
    </row>
    <row r="620" spans="1:5" s="49" customFormat="1" ht="24.95" customHeight="1" x14ac:dyDescent="0.2">
      <c r="A620" s="530">
        <v>40660</v>
      </c>
      <c r="B620" s="541" t="s">
        <v>345</v>
      </c>
      <c r="C620" s="538" t="s">
        <v>771</v>
      </c>
      <c r="D620" s="607">
        <v>55.34</v>
      </c>
      <c r="E620" s="37"/>
    </row>
    <row r="621" spans="1:5" s="49" customFormat="1" ht="24.95" customHeight="1" x14ac:dyDescent="0.2">
      <c r="A621" s="530">
        <v>40661</v>
      </c>
      <c r="B621" s="541" t="s">
        <v>346</v>
      </c>
      <c r="C621" s="538" t="s">
        <v>771</v>
      </c>
      <c r="D621" s="607">
        <v>111.72</v>
      </c>
      <c r="E621" s="37"/>
    </row>
    <row r="622" spans="1:5" s="49" customFormat="1" ht="24.95" customHeight="1" x14ac:dyDescent="0.2">
      <c r="A622" s="530">
        <v>40662</v>
      </c>
      <c r="B622" s="541" t="s">
        <v>347</v>
      </c>
      <c r="C622" s="538" t="s">
        <v>771</v>
      </c>
      <c r="D622" s="607">
        <v>58.61</v>
      </c>
      <c r="E622" s="37"/>
    </row>
    <row r="623" spans="1:5" s="49" customFormat="1" ht="24.95" customHeight="1" x14ac:dyDescent="0.2">
      <c r="A623" s="530">
        <v>40663</v>
      </c>
      <c r="B623" s="541" t="s">
        <v>348</v>
      </c>
      <c r="C623" s="538" t="s">
        <v>771</v>
      </c>
      <c r="D623" s="607">
        <v>51.91</v>
      </c>
      <c r="E623" s="37" t="s">
        <v>7522</v>
      </c>
    </row>
    <row r="624" spans="1:5" s="49" customFormat="1" ht="24.95" customHeight="1" x14ac:dyDescent="0.2">
      <c r="A624" s="530">
        <v>41018</v>
      </c>
      <c r="B624" s="541" t="s">
        <v>349</v>
      </c>
      <c r="C624" s="538" t="s">
        <v>771</v>
      </c>
      <c r="D624" s="607">
        <v>51.19</v>
      </c>
      <c r="E624" s="37"/>
    </row>
    <row r="625" spans="1:5" s="49" customFormat="1" ht="24.95" customHeight="1" x14ac:dyDescent="0.2">
      <c r="A625" s="530">
        <v>40665</v>
      </c>
      <c r="B625" s="541" t="s">
        <v>350</v>
      </c>
      <c r="C625" s="538" t="s">
        <v>771</v>
      </c>
      <c r="D625" s="607">
        <v>56.61</v>
      </c>
      <c r="E625" s="37" t="s">
        <v>7522</v>
      </c>
    </row>
    <row r="626" spans="1:5" s="49" customFormat="1" ht="24.95" customHeight="1" x14ac:dyDescent="0.2">
      <c r="A626" s="530">
        <v>40659</v>
      </c>
      <c r="B626" s="541" t="s">
        <v>351</v>
      </c>
      <c r="C626" s="538" t="s">
        <v>771</v>
      </c>
      <c r="D626" s="607">
        <v>50.79</v>
      </c>
      <c r="E626" s="37"/>
    </row>
    <row r="627" spans="1:5" s="49" customFormat="1" ht="24.95" customHeight="1" x14ac:dyDescent="0.2">
      <c r="A627" s="530">
        <v>41024</v>
      </c>
      <c r="B627" s="541" t="s">
        <v>22011</v>
      </c>
      <c r="C627" s="538" t="s">
        <v>771</v>
      </c>
      <c r="D627" s="607">
        <v>19.649999999999999</v>
      </c>
      <c r="E627" s="37"/>
    </row>
    <row r="628" spans="1:5" s="49" customFormat="1" ht="24.95" customHeight="1" x14ac:dyDescent="0.2">
      <c r="A628" s="530">
        <v>40657</v>
      </c>
      <c r="B628" s="541" t="s">
        <v>352</v>
      </c>
      <c r="C628" s="538" t="s">
        <v>771</v>
      </c>
      <c r="D628" s="607">
        <v>193.47</v>
      </c>
      <c r="E628" s="37"/>
    </row>
    <row r="629" spans="1:5" s="49" customFormat="1" ht="24.95" customHeight="1" x14ac:dyDescent="0.2">
      <c r="A629" s="530">
        <v>41395</v>
      </c>
      <c r="B629" s="541" t="s">
        <v>7612</v>
      </c>
      <c r="C629" s="538" t="s">
        <v>745</v>
      </c>
      <c r="D629" s="607">
        <v>658.75</v>
      </c>
      <c r="E629" s="37" t="s">
        <v>7522</v>
      </c>
    </row>
    <row r="630" spans="1:5" s="49" customFormat="1" ht="24.95" customHeight="1" x14ac:dyDescent="0.2">
      <c r="A630" s="530">
        <v>41396</v>
      </c>
      <c r="B630" s="541" t="s">
        <v>22012</v>
      </c>
      <c r="C630" s="538" t="s">
        <v>745</v>
      </c>
      <c r="D630" s="607">
        <v>753.27</v>
      </c>
      <c r="E630" s="37" t="s">
        <v>7522</v>
      </c>
    </row>
    <row r="631" spans="1:5" s="49" customFormat="1" ht="24.95" customHeight="1" x14ac:dyDescent="0.2">
      <c r="A631" s="530">
        <v>41397</v>
      </c>
      <c r="B631" s="541" t="s">
        <v>22013</v>
      </c>
      <c r="C631" s="538" t="s">
        <v>745</v>
      </c>
      <c r="D631" s="607">
        <v>739.8</v>
      </c>
      <c r="E631" s="37" t="s">
        <v>7522</v>
      </c>
    </row>
    <row r="632" spans="1:5" s="49" customFormat="1" ht="24.95" customHeight="1" x14ac:dyDescent="0.2">
      <c r="A632" s="530">
        <v>41398</v>
      </c>
      <c r="B632" s="541" t="s">
        <v>22014</v>
      </c>
      <c r="C632" s="538" t="s">
        <v>745</v>
      </c>
      <c r="D632" s="607">
        <v>838.89</v>
      </c>
      <c r="E632" s="37" t="s">
        <v>7522</v>
      </c>
    </row>
    <row r="633" spans="1:5" s="49" customFormat="1" ht="24.95" customHeight="1" x14ac:dyDescent="0.2">
      <c r="A633" s="530">
        <v>41399</v>
      </c>
      <c r="B633" s="541" t="s">
        <v>22015</v>
      </c>
      <c r="C633" s="538" t="s">
        <v>745</v>
      </c>
      <c r="D633" s="607">
        <v>854.21</v>
      </c>
      <c r="E633" s="37" t="s">
        <v>7522</v>
      </c>
    </row>
    <row r="634" spans="1:5" s="49" customFormat="1" ht="24.95" customHeight="1" x14ac:dyDescent="0.2">
      <c r="A634" s="530">
        <v>40654</v>
      </c>
      <c r="B634" s="541" t="s">
        <v>22016</v>
      </c>
      <c r="C634" s="538" t="s">
        <v>17091</v>
      </c>
      <c r="D634" s="607">
        <v>628.61</v>
      </c>
      <c r="E634" s="37" t="s">
        <v>7522</v>
      </c>
    </row>
    <row r="635" spans="1:5" s="49" customFormat="1" ht="24.95" customHeight="1" x14ac:dyDescent="0.2">
      <c r="A635" s="530">
        <v>40653</v>
      </c>
      <c r="B635" s="541" t="s">
        <v>353</v>
      </c>
      <c r="C635" s="538" t="s">
        <v>17091</v>
      </c>
      <c r="D635" s="607">
        <v>690.76</v>
      </c>
      <c r="E635" s="37" t="s">
        <v>7522</v>
      </c>
    </row>
    <row r="636" spans="1:5" s="49" customFormat="1" ht="24.95" customHeight="1" x14ac:dyDescent="0.2">
      <c r="A636" s="530">
        <v>41337</v>
      </c>
      <c r="B636" s="541" t="s">
        <v>354</v>
      </c>
      <c r="C636" s="538" t="s">
        <v>17091</v>
      </c>
      <c r="D636" s="607">
        <v>292.73</v>
      </c>
      <c r="E636" s="37" t="s">
        <v>7522</v>
      </c>
    </row>
    <row r="637" spans="1:5" s="49" customFormat="1" ht="24.95" customHeight="1" x14ac:dyDescent="0.2">
      <c r="A637" s="530">
        <v>40719</v>
      </c>
      <c r="B637" s="541" t="s">
        <v>355</v>
      </c>
      <c r="C637" s="538" t="s">
        <v>744</v>
      </c>
      <c r="D637" s="607">
        <v>48.09</v>
      </c>
      <c r="E637" s="37"/>
    </row>
    <row r="638" spans="1:5" s="49" customFormat="1" ht="24.95" customHeight="1" x14ac:dyDescent="0.2">
      <c r="A638" s="530">
        <v>41019</v>
      </c>
      <c r="B638" s="541" t="s">
        <v>22017</v>
      </c>
      <c r="C638" s="538" t="s">
        <v>771</v>
      </c>
      <c r="D638" s="607">
        <v>648.77</v>
      </c>
      <c r="E638" s="37"/>
    </row>
    <row r="639" spans="1:5" s="49" customFormat="1" ht="24.95" customHeight="1" x14ac:dyDescent="0.2">
      <c r="A639" s="530">
        <v>40557</v>
      </c>
      <c r="B639" s="541" t="s">
        <v>22018</v>
      </c>
      <c r="C639" s="538" t="s">
        <v>17091</v>
      </c>
      <c r="D639" s="607">
        <v>130.25</v>
      </c>
      <c r="E639" s="37" t="s">
        <v>7522</v>
      </c>
    </row>
    <row r="640" spans="1:5" s="49" customFormat="1" ht="24.95" customHeight="1" x14ac:dyDescent="0.2">
      <c r="A640" s="530">
        <v>40391</v>
      </c>
      <c r="B640" s="541" t="s">
        <v>356</v>
      </c>
      <c r="C640" s="538" t="s">
        <v>745</v>
      </c>
      <c r="D640" s="607">
        <v>4.7699999999999996</v>
      </c>
      <c r="E640" s="37"/>
    </row>
    <row r="641" spans="1:5" s="49" customFormat="1" ht="24.95" customHeight="1" x14ac:dyDescent="0.2">
      <c r="A641" s="530">
        <v>40380</v>
      </c>
      <c r="B641" s="541" t="s">
        <v>357</v>
      </c>
      <c r="C641" s="538" t="s">
        <v>745</v>
      </c>
      <c r="D641" s="607">
        <v>44.13</v>
      </c>
      <c r="E641" s="37"/>
    </row>
    <row r="642" spans="1:5" s="49" customFormat="1" ht="24.95" customHeight="1" x14ac:dyDescent="0.2">
      <c r="A642" s="530">
        <v>40399</v>
      </c>
      <c r="B642" s="541" t="s">
        <v>358</v>
      </c>
      <c r="C642" s="538" t="s">
        <v>745</v>
      </c>
      <c r="D642" s="607">
        <v>181.58</v>
      </c>
      <c r="E642" s="37"/>
    </row>
    <row r="643" spans="1:5" s="49" customFormat="1" ht="24.95" customHeight="1" x14ac:dyDescent="0.2">
      <c r="A643" s="530">
        <v>41028</v>
      </c>
      <c r="B643" s="541" t="s">
        <v>359</v>
      </c>
      <c r="C643" s="538" t="s">
        <v>745</v>
      </c>
      <c r="D643" s="607">
        <v>2.68</v>
      </c>
      <c r="E643" s="37"/>
    </row>
    <row r="644" spans="1:5" s="49" customFormat="1" ht="24.95" customHeight="1" x14ac:dyDescent="0.2">
      <c r="A644" s="530">
        <v>41167</v>
      </c>
      <c r="B644" s="541" t="s">
        <v>7613</v>
      </c>
      <c r="C644" s="538" t="s">
        <v>17091</v>
      </c>
      <c r="D644" s="607">
        <v>2358.2600000000002</v>
      </c>
      <c r="E644" s="37"/>
    </row>
    <row r="645" spans="1:5" s="49" customFormat="1" ht="24.95" customHeight="1" x14ac:dyDescent="0.2">
      <c r="A645" s="530">
        <v>41168</v>
      </c>
      <c r="B645" s="541" t="s">
        <v>7614</v>
      </c>
      <c r="C645" s="538" t="s">
        <v>17091</v>
      </c>
      <c r="D645" s="607">
        <v>2762.51</v>
      </c>
      <c r="E645" s="37"/>
    </row>
    <row r="646" spans="1:5" s="49" customFormat="1" ht="24.95" customHeight="1" x14ac:dyDescent="0.2">
      <c r="A646" s="530">
        <v>40570</v>
      </c>
      <c r="B646" s="541" t="s">
        <v>750</v>
      </c>
      <c r="C646" s="538" t="s">
        <v>17091</v>
      </c>
      <c r="D646" s="607">
        <v>10223.11</v>
      </c>
      <c r="E646" s="37" t="s">
        <v>7522</v>
      </c>
    </row>
    <row r="647" spans="1:5" s="49" customFormat="1" ht="24.95" customHeight="1" x14ac:dyDescent="0.2">
      <c r="A647" s="530">
        <v>41115</v>
      </c>
      <c r="B647" s="541" t="s">
        <v>360</v>
      </c>
      <c r="C647" s="538" t="s">
        <v>17091</v>
      </c>
      <c r="D647" s="607">
        <v>1248.9100000000001</v>
      </c>
      <c r="E647" s="37"/>
    </row>
    <row r="648" spans="1:5" s="49" customFormat="1" ht="24.95" customHeight="1" x14ac:dyDescent="0.2">
      <c r="A648" s="530">
        <v>41116</v>
      </c>
      <c r="B648" s="541" t="s">
        <v>361</v>
      </c>
      <c r="C648" s="538" t="s">
        <v>17091</v>
      </c>
      <c r="D648" s="607">
        <v>1668.87</v>
      </c>
      <c r="E648" s="37"/>
    </row>
    <row r="649" spans="1:5" s="49" customFormat="1" ht="24.95" customHeight="1" x14ac:dyDescent="0.2">
      <c r="A649" s="530">
        <v>41117</v>
      </c>
      <c r="B649" s="541" t="s">
        <v>362</v>
      </c>
      <c r="C649" s="538" t="s">
        <v>17091</v>
      </c>
      <c r="D649" s="607">
        <v>2078.7800000000002</v>
      </c>
      <c r="E649" s="37"/>
    </row>
    <row r="650" spans="1:5" s="49" customFormat="1" ht="24.95" customHeight="1" x14ac:dyDescent="0.2">
      <c r="A650" s="530">
        <v>40572</v>
      </c>
      <c r="B650" s="541" t="s">
        <v>363</v>
      </c>
      <c r="C650" s="538" t="s">
        <v>17091</v>
      </c>
      <c r="D650" s="607">
        <v>16924.060000000001</v>
      </c>
      <c r="E650" s="37" t="s">
        <v>7522</v>
      </c>
    </row>
    <row r="651" spans="1:5" s="49" customFormat="1" ht="24.95" customHeight="1" x14ac:dyDescent="0.2">
      <c r="A651" s="530">
        <v>40553</v>
      </c>
      <c r="B651" s="541" t="s">
        <v>22019</v>
      </c>
      <c r="C651" s="538" t="s">
        <v>17091</v>
      </c>
      <c r="D651" s="607">
        <v>3715.68</v>
      </c>
      <c r="E651" s="37" t="s">
        <v>7522</v>
      </c>
    </row>
    <row r="652" spans="1:5" s="49" customFormat="1" ht="24.95" customHeight="1" x14ac:dyDescent="0.2">
      <c r="A652" s="530">
        <v>40554</v>
      </c>
      <c r="B652" s="541" t="s">
        <v>22020</v>
      </c>
      <c r="C652" s="538" t="s">
        <v>17091</v>
      </c>
      <c r="D652" s="607">
        <v>4135.68</v>
      </c>
      <c r="E652" s="37" t="s">
        <v>7522</v>
      </c>
    </row>
    <row r="653" spans="1:5" s="49" customFormat="1" ht="24.95" customHeight="1" x14ac:dyDescent="0.2">
      <c r="A653" s="530">
        <v>40555</v>
      </c>
      <c r="B653" s="541" t="s">
        <v>22021</v>
      </c>
      <c r="C653" s="538" t="s">
        <v>17091</v>
      </c>
      <c r="D653" s="607">
        <v>4555.67</v>
      </c>
      <c r="E653" s="37" t="s">
        <v>7522</v>
      </c>
    </row>
    <row r="654" spans="1:5" s="49" customFormat="1" ht="24.95" customHeight="1" x14ac:dyDescent="0.2">
      <c r="A654" s="530">
        <v>40556</v>
      </c>
      <c r="B654" s="541" t="s">
        <v>22022</v>
      </c>
      <c r="C654" s="538" t="s">
        <v>17091</v>
      </c>
      <c r="D654" s="607">
        <v>4975.66</v>
      </c>
      <c r="E654" s="37" t="s">
        <v>7522</v>
      </c>
    </row>
    <row r="655" spans="1:5" s="49" customFormat="1" ht="24.95" customHeight="1" x14ac:dyDescent="0.2">
      <c r="A655" s="530">
        <v>41086</v>
      </c>
      <c r="B655" s="541" t="s">
        <v>22023</v>
      </c>
      <c r="C655" s="538" t="s">
        <v>745</v>
      </c>
      <c r="D655" s="607">
        <v>10.5</v>
      </c>
      <c r="E655" s="37"/>
    </row>
    <row r="656" spans="1:5" s="49" customFormat="1" ht="24.95" customHeight="1" x14ac:dyDescent="0.2">
      <c r="A656" s="530">
        <v>41021</v>
      </c>
      <c r="B656" s="541" t="s">
        <v>22024</v>
      </c>
      <c r="C656" s="538" t="s">
        <v>745</v>
      </c>
      <c r="D656" s="607">
        <v>8.4499999999999993</v>
      </c>
      <c r="E656" s="37"/>
    </row>
    <row r="657" spans="1:5" s="49" customFormat="1" ht="24.95" customHeight="1" x14ac:dyDescent="0.2">
      <c r="A657" s="530">
        <v>40304</v>
      </c>
      <c r="B657" s="541" t="s">
        <v>364</v>
      </c>
      <c r="C657" s="538" t="s">
        <v>744</v>
      </c>
      <c r="D657" s="607">
        <v>69.23</v>
      </c>
      <c r="E657" s="37" t="s">
        <v>7522</v>
      </c>
    </row>
    <row r="658" spans="1:5" s="49" customFormat="1" ht="24.95" customHeight="1" x14ac:dyDescent="0.2">
      <c r="A658" s="530">
        <v>40302</v>
      </c>
      <c r="B658" s="541" t="s">
        <v>365</v>
      </c>
      <c r="C658" s="538" t="s">
        <v>744</v>
      </c>
      <c r="D658" s="607">
        <v>65.81</v>
      </c>
      <c r="E658" s="37"/>
    </row>
    <row r="659" spans="1:5" s="49" customFormat="1" ht="24.95" customHeight="1" x14ac:dyDescent="0.2">
      <c r="A659" s="530">
        <v>40301</v>
      </c>
      <c r="B659" s="541" t="s">
        <v>366</v>
      </c>
      <c r="C659" s="538" t="s">
        <v>744</v>
      </c>
      <c r="D659" s="607">
        <v>95.43</v>
      </c>
      <c r="E659" s="37"/>
    </row>
    <row r="660" spans="1:5" s="49" customFormat="1" ht="24.95" customHeight="1" x14ac:dyDescent="0.2">
      <c r="A660" s="530">
        <v>40303</v>
      </c>
      <c r="B660" s="541" t="s">
        <v>367</v>
      </c>
      <c r="C660" s="538" t="s">
        <v>744</v>
      </c>
      <c r="D660" s="607">
        <v>41.79</v>
      </c>
      <c r="E660" s="37"/>
    </row>
    <row r="661" spans="1:5" s="49" customFormat="1" ht="24.95" customHeight="1" x14ac:dyDescent="0.2">
      <c r="A661" s="530">
        <v>40559</v>
      </c>
      <c r="B661" s="541" t="s">
        <v>761</v>
      </c>
      <c r="C661" s="538" t="s">
        <v>17091</v>
      </c>
      <c r="D661" s="607">
        <v>571.91999999999996</v>
      </c>
      <c r="E661" s="37" t="s">
        <v>7522</v>
      </c>
    </row>
    <row r="662" spans="1:5" s="49" customFormat="1" ht="24.95" customHeight="1" x14ac:dyDescent="0.2">
      <c r="A662" s="530">
        <v>41332</v>
      </c>
      <c r="B662" s="541" t="s">
        <v>7615</v>
      </c>
      <c r="C662" s="538" t="s">
        <v>771</v>
      </c>
      <c r="D662" s="607">
        <v>239.69</v>
      </c>
      <c r="E662" s="37"/>
    </row>
    <row r="663" spans="1:5" s="49" customFormat="1" ht="24.95" customHeight="1" x14ac:dyDescent="0.2">
      <c r="A663" s="530">
        <v>41224</v>
      </c>
      <c r="B663" s="541" t="s">
        <v>368</v>
      </c>
      <c r="C663" s="538" t="s">
        <v>771</v>
      </c>
      <c r="D663" s="607">
        <v>16.98</v>
      </c>
      <c r="E663" s="37"/>
    </row>
    <row r="664" spans="1:5" s="49" customFormat="1" ht="24.95" customHeight="1" x14ac:dyDescent="0.2">
      <c r="A664" s="530">
        <v>41225</v>
      </c>
      <c r="B664" s="541" t="s">
        <v>369</v>
      </c>
      <c r="C664" s="538" t="s">
        <v>771</v>
      </c>
      <c r="D664" s="607">
        <v>20.87</v>
      </c>
      <c r="E664" s="37"/>
    </row>
    <row r="665" spans="1:5" s="49" customFormat="1" ht="24.95" customHeight="1" x14ac:dyDescent="0.2">
      <c r="A665" s="530">
        <v>41226</v>
      </c>
      <c r="B665" s="541" t="s">
        <v>370</v>
      </c>
      <c r="C665" s="538" t="s">
        <v>771</v>
      </c>
      <c r="D665" s="607">
        <v>24.75</v>
      </c>
      <c r="E665" s="37"/>
    </row>
    <row r="666" spans="1:5" s="49" customFormat="1" ht="24.95" customHeight="1" x14ac:dyDescent="0.2">
      <c r="A666" s="530">
        <v>41060</v>
      </c>
      <c r="B666" s="541" t="s">
        <v>371</v>
      </c>
      <c r="C666" s="538" t="s">
        <v>771</v>
      </c>
      <c r="D666" s="607">
        <v>55.51</v>
      </c>
      <c r="E666" s="37"/>
    </row>
    <row r="667" spans="1:5" s="49" customFormat="1" ht="24.95" customHeight="1" x14ac:dyDescent="0.2">
      <c r="A667" s="530">
        <v>41059</v>
      </c>
      <c r="B667" s="541" t="s">
        <v>372</v>
      </c>
      <c r="C667" s="538" t="s">
        <v>771</v>
      </c>
      <c r="D667" s="607">
        <v>88.54</v>
      </c>
      <c r="E667" s="37"/>
    </row>
    <row r="668" spans="1:5" s="49" customFormat="1" ht="24.95" customHeight="1" x14ac:dyDescent="0.2">
      <c r="A668" s="530">
        <v>40567</v>
      </c>
      <c r="B668" s="541" t="s">
        <v>373</v>
      </c>
      <c r="C668" s="538" t="s">
        <v>771</v>
      </c>
      <c r="D668" s="607">
        <v>76.38</v>
      </c>
      <c r="E668" s="37"/>
    </row>
    <row r="669" spans="1:5" s="49" customFormat="1" ht="24.95" customHeight="1" x14ac:dyDescent="0.2">
      <c r="A669" s="530">
        <v>40747</v>
      </c>
      <c r="B669" s="541" t="s">
        <v>374</v>
      </c>
      <c r="C669" s="538" t="s">
        <v>771</v>
      </c>
      <c r="D669" s="607">
        <v>118.31</v>
      </c>
      <c r="E669" s="37"/>
    </row>
    <row r="670" spans="1:5" s="49" customFormat="1" ht="24.95" customHeight="1" x14ac:dyDescent="0.2">
      <c r="A670" s="530">
        <v>40727</v>
      </c>
      <c r="B670" s="541" t="s">
        <v>375</v>
      </c>
      <c r="C670" s="538" t="s">
        <v>744</v>
      </c>
      <c r="D670" s="607">
        <v>332.56</v>
      </c>
      <c r="E670" s="37" t="s">
        <v>7522</v>
      </c>
    </row>
    <row r="671" spans="1:5" s="49" customFormat="1" ht="24.95" customHeight="1" x14ac:dyDescent="0.2">
      <c r="A671" s="530">
        <v>41264</v>
      </c>
      <c r="B671" s="541" t="s">
        <v>376</v>
      </c>
      <c r="C671" s="538" t="s">
        <v>744</v>
      </c>
      <c r="D671" s="607">
        <v>392</v>
      </c>
      <c r="E671" s="37" t="s">
        <v>7522</v>
      </c>
    </row>
    <row r="672" spans="1:5" s="49" customFormat="1" ht="24.95" customHeight="1" x14ac:dyDescent="0.2">
      <c r="A672" s="530">
        <v>41239</v>
      </c>
      <c r="B672" s="541" t="s">
        <v>377</v>
      </c>
      <c r="C672" s="538" t="s">
        <v>744</v>
      </c>
      <c r="D672" s="607">
        <v>92.98</v>
      </c>
      <c r="E672" s="37"/>
    </row>
    <row r="673" spans="1:5" s="49" customFormat="1" ht="24.95" customHeight="1" x14ac:dyDescent="0.2">
      <c r="A673" s="530">
        <v>40688</v>
      </c>
      <c r="B673" s="541" t="s">
        <v>378</v>
      </c>
      <c r="C673" s="538" t="s">
        <v>17091</v>
      </c>
      <c r="D673" s="607">
        <v>294.94</v>
      </c>
      <c r="E673" s="37"/>
    </row>
    <row r="674" spans="1:5" s="49" customFormat="1" ht="24.95" customHeight="1" x14ac:dyDescent="0.2">
      <c r="A674" s="530">
        <v>40690</v>
      </c>
      <c r="B674" s="541" t="s">
        <v>379</v>
      </c>
      <c r="C674" s="538" t="s">
        <v>17091</v>
      </c>
      <c r="D674" s="607">
        <v>1453.62</v>
      </c>
      <c r="E674" s="37"/>
    </row>
    <row r="675" spans="1:5" s="49" customFormat="1" ht="24.95" customHeight="1" x14ac:dyDescent="0.2">
      <c r="A675" s="530">
        <v>40691</v>
      </c>
      <c r="B675" s="541" t="s">
        <v>380</v>
      </c>
      <c r="C675" s="538" t="s">
        <v>17091</v>
      </c>
      <c r="D675" s="607">
        <v>1735.08</v>
      </c>
      <c r="E675" s="37"/>
    </row>
    <row r="676" spans="1:5" s="49" customFormat="1" ht="24.95" customHeight="1" x14ac:dyDescent="0.2">
      <c r="A676" s="530">
        <v>40689</v>
      </c>
      <c r="B676" s="541" t="s">
        <v>381</v>
      </c>
      <c r="C676" s="538" t="s">
        <v>17091</v>
      </c>
      <c r="D676" s="607">
        <v>747.06</v>
      </c>
      <c r="E676" s="37"/>
    </row>
    <row r="677" spans="1:5" s="49" customFormat="1" ht="24.95" customHeight="1" x14ac:dyDescent="0.2">
      <c r="A677" s="530">
        <v>40666</v>
      </c>
      <c r="B677" s="541" t="s">
        <v>382</v>
      </c>
      <c r="C677" s="538" t="s">
        <v>771</v>
      </c>
      <c r="D677" s="607">
        <v>88.22</v>
      </c>
      <c r="E677" s="37"/>
    </row>
    <row r="678" spans="1:5" s="49" customFormat="1" ht="24.95" customHeight="1" x14ac:dyDescent="0.2">
      <c r="A678" s="530">
        <v>40667</v>
      </c>
      <c r="B678" s="541" t="s">
        <v>383</v>
      </c>
      <c r="C678" s="538" t="s">
        <v>771</v>
      </c>
      <c r="D678" s="607">
        <v>92.2</v>
      </c>
      <c r="E678" s="37"/>
    </row>
    <row r="679" spans="1:5" s="49" customFormat="1" ht="24.95" customHeight="1" x14ac:dyDescent="0.2">
      <c r="A679" s="530">
        <v>41180</v>
      </c>
      <c r="B679" s="541" t="s">
        <v>384</v>
      </c>
      <c r="C679" s="538" t="s">
        <v>771</v>
      </c>
      <c r="D679" s="607">
        <v>77.13</v>
      </c>
      <c r="E679" s="37" t="s">
        <v>7522</v>
      </c>
    </row>
    <row r="680" spans="1:5" s="49" customFormat="1" ht="24.95" customHeight="1" x14ac:dyDescent="0.2">
      <c r="A680" s="530">
        <v>40668</v>
      </c>
      <c r="B680" s="541" t="s">
        <v>385</v>
      </c>
      <c r="C680" s="538" t="s">
        <v>771</v>
      </c>
      <c r="D680" s="607">
        <v>101.3</v>
      </c>
      <c r="E680" s="37"/>
    </row>
    <row r="681" spans="1:5" s="49" customFormat="1" ht="24.95" customHeight="1" x14ac:dyDescent="0.2">
      <c r="A681" s="530">
        <v>40982</v>
      </c>
      <c r="B681" s="541" t="s">
        <v>386</v>
      </c>
      <c r="C681" s="538" t="s">
        <v>771</v>
      </c>
      <c r="D681" s="607">
        <v>176.65</v>
      </c>
      <c r="E681" s="37"/>
    </row>
    <row r="682" spans="1:5" s="49" customFormat="1" ht="24.95" customHeight="1" x14ac:dyDescent="0.2">
      <c r="A682" s="530">
        <v>41336</v>
      </c>
      <c r="B682" s="541" t="s">
        <v>387</v>
      </c>
      <c r="C682" s="538" t="s">
        <v>771</v>
      </c>
      <c r="D682" s="607">
        <v>92.34</v>
      </c>
      <c r="E682" s="37" t="s">
        <v>7522</v>
      </c>
    </row>
    <row r="683" spans="1:5" s="49" customFormat="1" ht="24.95" customHeight="1" x14ac:dyDescent="0.2">
      <c r="A683" s="530">
        <v>40669</v>
      </c>
      <c r="B683" s="541" t="s">
        <v>388</v>
      </c>
      <c r="C683" s="538" t="s">
        <v>771</v>
      </c>
      <c r="D683" s="607">
        <v>86.63</v>
      </c>
      <c r="E683" s="37"/>
    </row>
    <row r="684" spans="1:5" s="49" customFormat="1" ht="24.95" customHeight="1" x14ac:dyDescent="0.2">
      <c r="A684" s="530">
        <v>40670</v>
      </c>
      <c r="B684" s="541" t="s">
        <v>389</v>
      </c>
      <c r="C684" s="538" t="s">
        <v>771</v>
      </c>
      <c r="D684" s="607">
        <v>64.38</v>
      </c>
      <c r="E684" s="37"/>
    </row>
    <row r="685" spans="1:5" s="49" customFormat="1" ht="24.95" customHeight="1" x14ac:dyDescent="0.2">
      <c r="A685" s="530">
        <v>40560</v>
      </c>
      <c r="B685" s="541" t="s">
        <v>390</v>
      </c>
      <c r="C685" s="538" t="s">
        <v>17091</v>
      </c>
      <c r="D685" s="607">
        <v>222.93</v>
      </c>
      <c r="E685" s="37" t="s">
        <v>7522</v>
      </c>
    </row>
    <row r="686" spans="1:5" s="49" customFormat="1" ht="24.95" customHeight="1" x14ac:dyDescent="0.2">
      <c r="A686" s="530">
        <v>40558</v>
      </c>
      <c r="B686" s="541" t="s">
        <v>391</v>
      </c>
      <c r="C686" s="538" t="s">
        <v>17091</v>
      </c>
      <c r="D686" s="607">
        <v>309.2</v>
      </c>
      <c r="E686" s="37" t="s">
        <v>7522</v>
      </c>
    </row>
    <row r="687" spans="1:5" s="49" customFormat="1" ht="24.95" customHeight="1" x14ac:dyDescent="0.2">
      <c r="A687" s="530">
        <v>41029</v>
      </c>
      <c r="B687" s="541" t="s">
        <v>22025</v>
      </c>
      <c r="C687" s="538" t="s">
        <v>745</v>
      </c>
      <c r="D687" s="607">
        <v>37.840000000000003</v>
      </c>
      <c r="E687" s="37"/>
    </row>
    <row r="688" spans="1:5" s="49" customFormat="1" ht="24.95" customHeight="1" x14ac:dyDescent="0.2">
      <c r="A688" s="530">
        <v>41040</v>
      </c>
      <c r="B688" s="541" t="s">
        <v>392</v>
      </c>
      <c r="C688" s="538" t="s">
        <v>745</v>
      </c>
      <c r="D688" s="607">
        <v>31.4</v>
      </c>
      <c r="E688" s="37"/>
    </row>
    <row r="689" spans="1:5" s="49" customFormat="1" ht="24.95" customHeight="1" x14ac:dyDescent="0.2">
      <c r="A689" s="530">
        <v>42658</v>
      </c>
      <c r="B689" s="541" t="s">
        <v>393</v>
      </c>
      <c r="C689" s="538" t="s">
        <v>745</v>
      </c>
      <c r="D689" s="607">
        <v>34.46</v>
      </c>
      <c r="E689" s="37"/>
    </row>
    <row r="690" spans="1:5" s="49" customFormat="1" ht="24.95" customHeight="1" x14ac:dyDescent="0.2">
      <c r="A690" s="530">
        <v>40655</v>
      </c>
      <c r="B690" s="541" t="s">
        <v>394</v>
      </c>
      <c r="C690" s="538" t="s">
        <v>17091</v>
      </c>
      <c r="D690" s="607">
        <v>352.37</v>
      </c>
      <c r="E690" s="37" t="s">
        <v>7522</v>
      </c>
    </row>
    <row r="691" spans="1:5" s="49" customFormat="1" ht="24.95" customHeight="1" x14ac:dyDescent="0.2">
      <c r="A691" s="530">
        <v>41092</v>
      </c>
      <c r="B691" s="541" t="s">
        <v>395</v>
      </c>
      <c r="C691" s="538" t="s">
        <v>396</v>
      </c>
      <c r="D691" s="607">
        <v>23.97</v>
      </c>
      <c r="E691" s="37"/>
    </row>
    <row r="692" spans="1:5" s="49" customFormat="1" ht="24.95" customHeight="1" x14ac:dyDescent="0.2">
      <c r="A692" s="530">
        <v>41091</v>
      </c>
      <c r="B692" s="541" t="s">
        <v>397</v>
      </c>
      <c r="C692" s="538" t="s">
        <v>396</v>
      </c>
      <c r="D692" s="607">
        <v>32.44</v>
      </c>
      <c r="E692" s="37"/>
    </row>
    <row r="693" spans="1:5" s="49" customFormat="1" ht="24.95" customHeight="1" x14ac:dyDescent="0.2">
      <c r="A693" s="530">
        <v>40706</v>
      </c>
      <c r="B693" s="541" t="s">
        <v>398</v>
      </c>
      <c r="C693" s="538" t="s">
        <v>771</v>
      </c>
      <c r="D693" s="607">
        <v>296.47000000000003</v>
      </c>
      <c r="E693" s="37" t="s">
        <v>7522</v>
      </c>
    </row>
    <row r="694" spans="1:5" s="49" customFormat="1" ht="24.95" customHeight="1" x14ac:dyDescent="0.2">
      <c r="A694" s="530">
        <v>40651</v>
      </c>
      <c r="B694" s="541" t="s">
        <v>22026</v>
      </c>
      <c r="C694" s="538" t="s">
        <v>771</v>
      </c>
      <c r="D694" s="607">
        <v>357.87</v>
      </c>
      <c r="E694" s="37" t="s">
        <v>7522</v>
      </c>
    </row>
    <row r="695" spans="1:5" s="49" customFormat="1" ht="24.95" customHeight="1" x14ac:dyDescent="0.2">
      <c r="A695" s="530">
        <v>41122</v>
      </c>
      <c r="B695" s="541" t="s">
        <v>399</v>
      </c>
      <c r="C695" s="538" t="s">
        <v>771</v>
      </c>
      <c r="D695" s="607">
        <v>17.22</v>
      </c>
      <c r="E695" s="37"/>
    </row>
    <row r="696" spans="1:5" s="49" customFormat="1" ht="24.95" customHeight="1" x14ac:dyDescent="0.2">
      <c r="A696" s="530">
        <v>41123</v>
      </c>
      <c r="B696" s="541" t="s">
        <v>400</v>
      </c>
      <c r="C696" s="538" t="s">
        <v>771</v>
      </c>
      <c r="D696" s="607">
        <v>24.76</v>
      </c>
      <c r="E696" s="37"/>
    </row>
    <row r="697" spans="1:5" s="49" customFormat="1" ht="24.95" customHeight="1" x14ac:dyDescent="0.2">
      <c r="A697" s="530">
        <v>41126</v>
      </c>
      <c r="B697" s="541" t="s">
        <v>401</v>
      </c>
      <c r="C697" s="538" t="s">
        <v>771</v>
      </c>
      <c r="D697" s="607">
        <v>201.94</v>
      </c>
      <c r="E697" s="37"/>
    </row>
    <row r="698" spans="1:5" s="49" customFormat="1" ht="24.95" customHeight="1" x14ac:dyDescent="0.2">
      <c r="A698" s="530">
        <v>41125</v>
      </c>
      <c r="B698" s="541" t="s">
        <v>402</v>
      </c>
      <c r="C698" s="538" t="s">
        <v>771</v>
      </c>
      <c r="D698" s="607">
        <v>28.89</v>
      </c>
      <c r="E698" s="37"/>
    </row>
    <row r="699" spans="1:5" s="49" customFormat="1" ht="24.95" customHeight="1" x14ac:dyDescent="0.2">
      <c r="A699" s="530">
        <v>41119</v>
      </c>
      <c r="B699" s="541" t="s">
        <v>403</v>
      </c>
      <c r="C699" s="538" t="s">
        <v>771</v>
      </c>
      <c r="D699" s="607">
        <v>6.59</v>
      </c>
      <c r="E699" s="37"/>
    </row>
    <row r="700" spans="1:5" s="49" customFormat="1" ht="24.95" customHeight="1" x14ac:dyDescent="0.2">
      <c r="A700" s="530">
        <v>41114</v>
      </c>
      <c r="B700" s="541" t="s">
        <v>404</v>
      </c>
      <c r="C700" s="538" t="s">
        <v>771</v>
      </c>
      <c r="D700" s="607">
        <v>8.5500000000000007</v>
      </c>
      <c r="E700" s="37"/>
    </row>
    <row r="701" spans="1:5" s="49" customFormat="1" ht="24.95" customHeight="1" x14ac:dyDescent="0.2">
      <c r="A701" s="530">
        <v>41127</v>
      </c>
      <c r="B701" s="541" t="s">
        <v>405</v>
      </c>
      <c r="C701" s="538" t="s">
        <v>771</v>
      </c>
      <c r="D701" s="607">
        <v>35.83</v>
      </c>
      <c r="E701" s="37"/>
    </row>
    <row r="702" spans="1:5" s="49" customFormat="1" ht="24.95" customHeight="1" x14ac:dyDescent="0.2">
      <c r="A702" s="530">
        <v>40707</v>
      </c>
      <c r="B702" s="541" t="s">
        <v>406</v>
      </c>
      <c r="C702" s="538" t="s">
        <v>771</v>
      </c>
      <c r="D702" s="607">
        <v>233.35</v>
      </c>
      <c r="E702" s="37" t="s">
        <v>7522</v>
      </c>
    </row>
    <row r="703" spans="1:5" s="49" customFormat="1" ht="24.95" customHeight="1" x14ac:dyDescent="0.2">
      <c r="A703" s="530">
        <v>41118</v>
      </c>
      <c r="B703" s="541" t="s">
        <v>407</v>
      </c>
      <c r="C703" s="538" t="s">
        <v>771</v>
      </c>
      <c r="D703" s="607">
        <v>11.65</v>
      </c>
      <c r="E703" s="37"/>
    </row>
    <row r="704" spans="1:5" s="49" customFormat="1" ht="24.95" customHeight="1" x14ac:dyDescent="0.2">
      <c r="A704" s="530">
        <v>40702</v>
      </c>
      <c r="B704" s="541" t="s">
        <v>408</v>
      </c>
      <c r="C704" s="538" t="s">
        <v>744</v>
      </c>
      <c r="D704" s="607">
        <v>358.97</v>
      </c>
      <c r="E704" s="37" t="s">
        <v>7522</v>
      </c>
    </row>
    <row r="705" spans="1:5" s="49" customFormat="1" ht="24.95" customHeight="1" x14ac:dyDescent="0.2">
      <c r="A705" s="530">
        <v>40701</v>
      </c>
      <c r="B705" s="541" t="s">
        <v>409</v>
      </c>
      <c r="C705" s="538" t="s">
        <v>744</v>
      </c>
      <c r="D705" s="607">
        <v>152.16</v>
      </c>
      <c r="E705" s="37" t="s">
        <v>7522</v>
      </c>
    </row>
    <row r="706" spans="1:5" s="49" customFormat="1" ht="24.95" customHeight="1" x14ac:dyDescent="0.2">
      <c r="A706" s="530">
        <v>40698</v>
      </c>
      <c r="B706" s="541" t="s">
        <v>410</v>
      </c>
      <c r="C706" s="538" t="s">
        <v>771</v>
      </c>
      <c r="D706" s="607">
        <v>76.52</v>
      </c>
      <c r="E706" s="37" t="s">
        <v>7522</v>
      </c>
    </row>
    <row r="707" spans="1:5" s="49" customFormat="1" ht="24.95" customHeight="1" x14ac:dyDescent="0.2">
      <c r="A707" s="530">
        <v>40700</v>
      </c>
      <c r="B707" s="541" t="s">
        <v>411</v>
      </c>
      <c r="C707" s="538" t="s">
        <v>771</v>
      </c>
      <c r="D707" s="607">
        <v>94.31</v>
      </c>
      <c r="E707" s="37" t="s">
        <v>7522</v>
      </c>
    </row>
    <row r="708" spans="1:5" s="49" customFormat="1" ht="24.95" customHeight="1" x14ac:dyDescent="0.2">
      <c r="A708" s="530">
        <v>40696</v>
      </c>
      <c r="B708" s="541" t="s">
        <v>412</v>
      </c>
      <c r="C708" s="538" t="s">
        <v>771</v>
      </c>
      <c r="D708" s="607">
        <v>184.17</v>
      </c>
      <c r="E708" s="37" t="s">
        <v>7522</v>
      </c>
    </row>
    <row r="709" spans="1:5" s="49" customFormat="1" ht="24.95" customHeight="1" x14ac:dyDescent="0.2">
      <c r="A709" s="530">
        <v>40695</v>
      </c>
      <c r="B709" s="541" t="s">
        <v>413</v>
      </c>
      <c r="C709" s="538" t="s">
        <v>771</v>
      </c>
      <c r="D709" s="607">
        <v>64.89</v>
      </c>
      <c r="E709" s="37"/>
    </row>
    <row r="710" spans="1:5" s="49" customFormat="1" ht="24.95" customHeight="1" x14ac:dyDescent="0.2">
      <c r="A710" s="530">
        <v>40692</v>
      </c>
      <c r="B710" s="541" t="s">
        <v>414</v>
      </c>
      <c r="C710" s="538" t="s">
        <v>771</v>
      </c>
      <c r="D710" s="607">
        <v>3.61</v>
      </c>
      <c r="E710" s="37"/>
    </row>
    <row r="711" spans="1:5" s="49" customFormat="1" ht="24.95" customHeight="1" x14ac:dyDescent="0.2">
      <c r="A711" s="530">
        <v>40697</v>
      </c>
      <c r="B711" s="541" t="s">
        <v>415</v>
      </c>
      <c r="C711" s="538" t="s">
        <v>771</v>
      </c>
      <c r="D711" s="607">
        <v>75.02</v>
      </c>
      <c r="E711" s="37" t="s">
        <v>7522</v>
      </c>
    </row>
    <row r="712" spans="1:5" s="49" customFormat="1" ht="24.95" customHeight="1" x14ac:dyDescent="0.2">
      <c r="A712" s="530">
        <v>40699</v>
      </c>
      <c r="B712" s="541" t="s">
        <v>416</v>
      </c>
      <c r="C712" s="538" t="s">
        <v>771</v>
      </c>
      <c r="D712" s="607">
        <v>211.91</v>
      </c>
      <c r="E712" s="37" t="s">
        <v>7522</v>
      </c>
    </row>
    <row r="713" spans="1:5" s="49" customFormat="1" ht="24.95" customHeight="1" x14ac:dyDescent="0.2">
      <c r="A713" s="530">
        <v>40693</v>
      </c>
      <c r="B713" s="541" t="s">
        <v>417</v>
      </c>
      <c r="C713" s="538" t="s">
        <v>771</v>
      </c>
      <c r="D713" s="607">
        <v>35.130000000000003</v>
      </c>
      <c r="E713" s="37"/>
    </row>
    <row r="714" spans="1:5" s="49" customFormat="1" ht="24.95" customHeight="1" x14ac:dyDescent="0.2">
      <c r="A714" s="530">
        <v>40694</v>
      </c>
      <c r="B714" s="541" t="s">
        <v>418</v>
      </c>
      <c r="C714" s="538" t="s">
        <v>771</v>
      </c>
      <c r="D714" s="607">
        <v>65.38</v>
      </c>
      <c r="E714" s="37" t="s">
        <v>7522</v>
      </c>
    </row>
    <row r="715" spans="1:5" s="49" customFormat="1" ht="24.95" customHeight="1" x14ac:dyDescent="0.2">
      <c r="A715" s="539" t="s">
        <v>7616</v>
      </c>
      <c r="B715" s="539"/>
      <c r="C715" s="539"/>
      <c r="D715" s="606" t="s">
        <v>1475</v>
      </c>
      <c r="E715" s="539"/>
    </row>
    <row r="716" spans="1:5" s="49" customFormat="1" ht="24.95" customHeight="1" x14ac:dyDescent="0.2">
      <c r="A716" s="530">
        <v>40972</v>
      </c>
      <c r="B716" s="541" t="s">
        <v>22027</v>
      </c>
      <c r="C716" s="538" t="s">
        <v>51</v>
      </c>
      <c r="D716" s="607">
        <v>15.28</v>
      </c>
      <c r="E716" s="37"/>
    </row>
    <row r="717" spans="1:5" s="49" customFormat="1" ht="24.95" customHeight="1" x14ac:dyDescent="0.2">
      <c r="A717" s="530">
        <v>41405</v>
      </c>
      <c r="B717" s="541" t="s">
        <v>419</v>
      </c>
      <c r="C717" s="538" t="s">
        <v>8</v>
      </c>
      <c r="D717" s="607">
        <v>2346.23</v>
      </c>
      <c r="E717" s="37"/>
    </row>
    <row r="718" spans="1:5" s="49" customFormat="1" ht="24.95" customHeight="1" x14ac:dyDescent="0.2">
      <c r="A718" s="530">
        <v>41360</v>
      </c>
      <c r="B718" s="541" t="s">
        <v>420</v>
      </c>
      <c r="C718" s="538" t="s">
        <v>8</v>
      </c>
      <c r="D718" s="607">
        <v>1702.46</v>
      </c>
      <c r="E718" s="37"/>
    </row>
    <row r="719" spans="1:5" s="49" customFormat="1" ht="24.95" customHeight="1" x14ac:dyDescent="0.2">
      <c r="A719" s="530">
        <v>40968</v>
      </c>
      <c r="B719" s="541" t="s">
        <v>421</v>
      </c>
      <c r="C719" s="538" t="s">
        <v>8</v>
      </c>
      <c r="D719" s="607">
        <v>3035.21</v>
      </c>
      <c r="E719" s="37"/>
    </row>
    <row r="720" spans="1:5" s="49" customFormat="1" ht="24.95" customHeight="1" x14ac:dyDescent="0.2">
      <c r="A720" s="530">
        <v>40976</v>
      </c>
      <c r="B720" s="541" t="s">
        <v>422</v>
      </c>
      <c r="C720" s="538" t="s">
        <v>8</v>
      </c>
      <c r="D720" s="607">
        <v>33260</v>
      </c>
      <c r="E720" s="37"/>
    </row>
    <row r="721" spans="1:5" s="49" customFormat="1" ht="24.95" customHeight="1" x14ac:dyDescent="0.2">
      <c r="A721" s="530">
        <v>42545</v>
      </c>
      <c r="B721" s="541" t="s">
        <v>423</v>
      </c>
      <c r="C721" s="538" t="s">
        <v>8</v>
      </c>
      <c r="D721" s="607">
        <v>2337.9</v>
      </c>
      <c r="E721" s="37"/>
    </row>
    <row r="722" spans="1:5" s="49" customFormat="1" ht="24.95" customHeight="1" x14ac:dyDescent="0.2">
      <c r="A722" s="530">
        <v>40974</v>
      </c>
      <c r="B722" s="541" t="s">
        <v>424</v>
      </c>
      <c r="C722" s="538" t="s">
        <v>8</v>
      </c>
      <c r="D722" s="607">
        <v>1452.44</v>
      </c>
      <c r="E722" s="37"/>
    </row>
    <row r="723" spans="1:5" s="49" customFormat="1" ht="24.95" customHeight="1" x14ac:dyDescent="0.2">
      <c r="A723" s="530">
        <v>40978</v>
      </c>
      <c r="B723" s="541" t="s">
        <v>425</v>
      </c>
      <c r="C723" s="538" t="s">
        <v>8</v>
      </c>
      <c r="D723" s="607">
        <v>1905</v>
      </c>
      <c r="E723" s="37"/>
    </row>
    <row r="724" spans="1:5" s="49" customFormat="1" ht="24.95" customHeight="1" x14ac:dyDescent="0.2">
      <c r="A724" s="530">
        <v>40975</v>
      </c>
      <c r="B724" s="541" t="s">
        <v>426</v>
      </c>
      <c r="C724" s="538" t="s">
        <v>8</v>
      </c>
      <c r="D724" s="607">
        <v>1350.66</v>
      </c>
      <c r="E724" s="37"/>
    </row>
    <row r="725" spans="1:5" s="49" customFormat="1" ht="24.95" customHeight="1" x14ac:dyDescent="0.2">
      <c r="A725" s="530">
        <v>40969</v>
      </c>
      <c r="B725" s="541" t="s">
        <v>427</v>
      </c>
      <c r="C725" s="538" t="s">
        <v>8</v>
      </c>
      <c r="D725" s="607">
        <v>1613.18</v>
      </c>
      <c r="E725" s="37"/>
    </row>
    <row r="726" spans="1:5" s="49" customFormat="1" ht="24.95" customHeight="1" x14ac:dyDescent="0.2">
      <c r="A726" s="530">
        <v>40971</v>
      </c>
      <c r="B726" s="541" t="s">
        <v>428</v>
      </c>
      <c r="C726" s="538" t="s">
        <v>8</v>
      </c>
      <c r="D726" s="607">
        <v>1928.74</v>
      </c>
      <c r="E726" s="37"/>
    </row>
    <row r="727" spans="1:5" s="49" customFormat="1" ht="24.95" customHeight="1" x14ac:dyDescent="0.2">
      <c r="A727" s="539" t="s">
        <v>7617</v>
      </c>
      <c r="B727" s="539"/>
      <c r="C727" s="539"/>
      <c r="D727" s="606" t="s">
        <v>1475</v>
      </c>
      <c r="E727" s="539"/>
    </row>
    <row r="728" spans="1:5" s="49" customFormat="1" ht="24.95" customHeight="1" x14ac:dyDescent="0.2">
      <c r="A728" s="530">
        <v>40910</v>
      </c>
      <c r="B728" s="541" t="s">
        <v>429</v>
      </c>
      <c r="C728" s="538" t="s">
        <v>17091</v>
      </c>
      <c r="D728" s="607">
        <v>12401.1</v>
      </c>
      <c r="E728" s="37" t="s">
        <v>7522</v>
      </c>
    </row>
    <row r="729" spans="1:5" s="49" customFormat="1" ht="24.95" customHeight="1" x14ac:dyDescent="0.2">
      <c r="A729" s="530">
        <v>41362</v>
      </c>
      <c r="B729" s="541" t="s">
        <v>430</v>
      </c>
      <c r="C729" s="538" t="s">
        <v>17091</v>
      </c>
      <c r="D729" s="607">
        <v>12225.34</v>
      </c>
      <c r="E729" s="37"/>
    </row>
    <row r="730" spans="1:5" s="49" customFormat="1" ht="24.95" customHeight="1" x14ac:dyDescent="0.2">
      <c r="A730" s="530">
        <v>43343</v>
      </c>
      <c r="B730" s="541" t="s">
        <v>22028</v>
      </c>
      <c r="C730" s="538" t="s">
        <v>745</v>
      </c>
      <c r="D730" s="607">
        <v>168.34</v>
      </c>
      <c r="E730" s="37"/>
    </row>
    <row r="731" spans="1:5" s="49" customFormat="1" ht="24.95" customHeight="1" x14ac:dyDescent="0.2">
      <c r="A731" s="530">
        <v>41151</v>
      </c>
      <c r="B731" s="541" t="s">
        <v>431</v>
      </c>
      <c r="C731" s="538" t="s">
        <v>17091</v>
      </c>
      <c r="D731" s="607">
        <v>1714.97</v>
      </c>
      <c r="E731" s="37"/>
    </row>
    <row r="732" spans="1:5" s="49" customFormat="1" ht="24.95" customHeight="1" x14ac:dyDescent="0.2">
      <c r="A732" s="530">
        <v>41346</v>
      </c>
      <c r="B732" s="541" t="s">
        <v>432</v>
      </c>
      <c r="C732" s="538" t="s">
        <v>771</v>
      </c>
      <c r="D732" s="607">
        <v>25.58</v>
      </c>
      <c r="E732" s="37"/>
    </row>
    <row r="733" spans="1:5" s="49" customFormat="1" ht="24.95" customHeight="1" x14ac:dyDescent="0.2">
      <c r="A733" s="530">
        <v>41150</v>
      </c>
      <c r="B733" s="541" t="s">
        <v>433</v>
      </c>
      <c r="C733" s="538" t="s">
        <v>771</v>
      </c>
      <c r="D733" s="607">
        <v>6.06</v>
      </c>
      <c r="E733" s="37"/>
    </row>
    <row r="734" spans="1:5" s="49" customFormat="1" ht="24.95" customHeight="1" x14ac:dyDescent="0.2">
      <c r="A734" s="530">
        <v>41149</v>
      </c>
      <c r="B734" s="541" t="s">
        <v>434</v>
      </c>
      <c r="C734" s="538" t="s">
        <v>771</v>
      </c>
      <c r="D734" s="607">
        <v>7.05</v>
      </c>
      <c r="E734" s="37"/>
    </row>
    <row r="735" spans="1:5" s="49" customFormat="1" ht="24.95" customHeight="1" x14ac:dyDescent="0.2">
      <c r="A735" s="530">
        <v>41410</v>
      </c>
      <c r="B735" s="541" t="s">
        <v>435</v>
      </c>
      <c r="C735" s="538" t="s">
        <v>771</v>
      </c>
      <c r="D735" s="607">
        <v>6.77</v>
      </c>
      <c r="E735" s="37"/>
    </row>
    <row r="736" spans="1:5" s="49" customFormat="1" ht="24.95" customHeight="1" x14ac:dyDescent="0.2">
      <c r="A736" s="530">
        <v>41148</v>
      </c>
      <c r="B736" s="541" t="s">
        <v>436</v>
      </c>
      <c r="C736" s="538" t="s">
        <v>771</v>
      </c>
      <c r="D736" s="607">
        <v>7.6</v>
      </c>
      <c r="E736" s="37"/>
    </row>
    <row r="737" spans="1:5" s="49" customFormat="1" ht="24.95" customHeight="1" x14ac:dyDescent="0.2">
      <c r="A737" s="530">
        <v>41152</v>
      </c>
      <c r="B737" s="541" t="s">
        <v>437</v>
      </c>
      <c r="C737" s="538" t="s">
        <v>17091</v>
      </c>
      <c r="D737" s="607">
        <v>448.42</v>
      </c>
      <c r="E737" s="37"/>
    </row>
    <row r="738" spans="1:5" s="49" customFormat="1" ht="24.95" customHeight="1" x14ac:dyDescent="0.2">
      <c r="A738" s="530">
        <v>41004</v>
      </c>
      <c r="B738" s="541" t="s">
        <v>438</v>
      </c>
      <c r="C738" s="538" t="s">
        <v>17091</v>
      </c>
      <c r="D738" s="607">
        <v>915.72</v>
      </c>
      <c r="E738" s="37"/>
    </row>
    <row r="739" spans="1:5" s="49" customFormat="1" ht="24.95" customHeight="1" x14ac:dyDescent="0.2">
      <c r="A739" s="530">
        <v>40911</v>
      </c>
      <c r="B739" s="541" t="s">
        <v>439</v>
      </c>
      <c r="C739" s="538" t="s">
        <v>745</v>
      </c>
      <c r="D739" s="607">
        <v>47.71</v>
      </c>
      <c r="E739" s="37" t="s">
        <v>7522</v>
      </c>
    </row>
    <row r="740" spans="1:5" s="49" customFormat="1" ht="24.95" customHeight="1" x14ac:dyDescent="0.2">
      <c r="A740" s="530">
        <v>40915</v>
      </c>
      <c r="B740" s="541" t="s">
        <v>22029</v>
      </c>
      <c r="C740" s="538" t="s">
        <v>745</v>
      </c>
      <c r="D740" s="607">
        <v>102.15</v>
      </c>
      <c r="E740" s="37" t="s">
        <v>7522</v>
      </c>
    </row>
    <row r="741" spans="1:5" s="49" customFormat="1" ht="24.95" customHeight="1" x14ac:dyDescent="0.2">
      <c r="A741" s="530">
        <v>40899</v>
      </c>
      <c r="B741" s="541" t="s">
        <v>22030</v>
      </c>
      <c r="C741" s="538" t="s">
        <v>771</v>
      </c>
      <c r="D741" s="607">
        <v>16.54</v>
      </c>
      <c r="E741" s="37" t="s">
        <v>7522</v>
      </c>
    </row>
    <row r="742" spans="1:5" s="49" customFormat="1" ht="24.95" customHeight="1" x14ac:dyDescent="0.2">
      <c r="A742" s="530">
        <v>40900</v>
      </c>
      <c r="B742" s="541" t="s">
        <v>22031</v>
      </c>
      <c r="C742" s="538" t="s">
        <v>771</v>
      </c>
      <c r="D742" s="607">
        <v>22.34</v>
      </c>
      <c r="E742" s="37" t="s">
        <v>7522</v>
      </c>
    </row>
    <row r="743" spans="1:5" s="49" customFormat="1" ht="24.95" customHeight="1" x14ac:dyDescent="0.2">
      <c r="A743" s="530">
        <v>41365</v>
      </c>
      <c r="B743" s="541" t="s">
        <v>22032</v>
      </c>
      <c r="C743" s="538" t="s">
        <v>771</v>
      </c>
      <c r="D743" s="607">
        <v>16.63</v>
      </c>
      <c r="E743" s="37" t="s">
        <v>7522</v>
      </c>
    </row>
    <row r="744" spans="1:5" s="49" customFormat="1" ht="24.95" customHeight="1" x14ac:dyDescent="0.2">
      <c r="A744" s="530">
        <v>41110</v>
      </c>
      <c r="B744" s="541" t="s">
        <v>22033</v>
      </c>
      <c r="C744" s="538" t="s">
        <v>771</v>
      </c>
      <c r="D744" s="607">
        <v>15.1</v>
      </c>
      <c r="E744" s="37" t="s">
        <v>7522</v>
      </c>
    </row>
    <row r="745" spans="1:5" s="49" customFormat="1" ht="24.95" customHeight="1" x14ac:dyDescent="0.2">
      <c r="A745" s="530">
        <v>40903</v>
      </c>
      <c r="B745" s="541" t="s">
        <v>440</v>
      </c>
      <c r="C745" s="538" t="s">
        <v>771</v>
      </c>
      <c r="D745" s="607">
        <v>22.08</v>
      </c>
      <c r="E745" s="37" t="s">
        <v>7522</v>
      </c>
    </row>
    <row r="746" spans="1:5" s="49" customFormat="1" ht="24.95" customHeight="1" x14ac:dyDescent="0.2">
      <c r="A746" s="530">
        <v>40904</v>
      </c>
      <c r="B746" s="541" t="s">
        <v>441</v>
      </c>
      <c r="C746" s="538" t="s">
        <v>771</v>
      </c>
      <c r="D746" s="607">
        <v>42.47</v>
      </c>
      <c r="E746" s="37" t="s">
        <v>7522</v>
      </c>
    </row>
    <row r="747" spans="1:5" s="49" customFormat="1" ht="24.95" customHeight="1" x14ac:dyDescent="0.2">
      <c r="A747" s="530">
        <v>40905</v>
      </c>
      <c r="B747" s="541" t="s">
        <v>22034</v>
      </c>
      <c r="C747" s="538" t="s">
        <v>771</v>
      </c>
      <c r="D747" s="607">
        <v>24.08</v>
      </c>
      <c r="E747" s="37" t="s">
        <v>7522</v>
      </c>
    </row>
    <row r="748" spans="1:5" s="49" customFormat="1" ht="24.95" customHeight="1" x14ac:dyDescent="0.2">
      <c r="A748" s="530">
        <v>43330</v>
      </c>
      <c r="B748" s="541" t="s">
        <v>22035</v>
      </c>
      <c r="C748" s="538" t="s">
        <v>771</v>
      </c>
      <c r="D748" s="607">
        <v>27.5</v>
      </c>
      <c r="E748" s="37" t="s">
        <v>7522</v>
      </c>
    </row>
    <row r="749" spans="1:5" s="49" customFormat="1" ht="24.95" customHeight="1" x14ac:dyDescent="0.2">
      <c r="A749" s="530">
        <v>40901</v>
      </c>
      <c r="B749" s="541" t="s">
        <v>22036</v>
      </c>
      <c r="C749" s="538" t="s">
        <v>771</v>
      </c>
      <c r="D749" s="607">
        <v>15.79</v>
      </c>
      <c r="E749" s="37" t="s">
        <v>7522</v>
      </c>
    </row>
    <row r="750" spans="1:5" s="49" customFormat="1" ht="24.95" customHeight="1" x14ac:dyDescent="0.2">
      <c r="A750" s="530">
        <v>42475</v>
      </c>
      <c r="B750" s="541" t="s">
        <v>7618</v>
      </c>
      <c r="C750" s="538" t="s">
        <v>744</v>
      </c>
      <c r="D750" s="607">
        <v>547.59</v>
      </c>
      <c r="E750" s="37" t="s">
        <v>7522</v>
      </c>
    </row>
    <row r="751" spans="1:5" s="49" customFormat="1" ht="24.95" customHeight="1" x14ac:dyDescent="0.2">
      <c r="A751" s="530">
        <v>40945</v>
      </c>
      <c r="B751" s="541" t="s">
        <v>442</v>
      </c>
      <c r="C751" s="538" t="s">
        <v>771</v>
      </c>
      <c r="D751" s="607">
        <v>52.65</v>
      </c>
      <c r="E751" s="37" t="s">
        <v>7522</v>
      </c>
    </row>
    <row r="752" spans="1:5" s="49" customFormat="1" ht="24.95" customHeight="1" x14ac:dyDescent="0.2">
      <c r="A752" s="530">
        <v>41109</v>
      </c>
      <c r="B752" s="541" t="s">
        <v>443</v>
      </c>
      <c r="C752" s="538" t="s">
        <v>771</v>
      </c>
      <c r="D752" s="607">
        <v>2.76</v>
      </c>
      <c r="E752" s="37"/>
    </row>
    <row r="753" spans="1:5" s="49" customFormat="1" ht="24.95" customHeight="1" x14ac:dyDescent="0.2">
      <c r="A753" s="530">
        <v>40164</v>
      </c>
      <c r="B753" s="541" t="s">
        <v>444</v>
      </c>
      <c r="C753" s="538" t="s">
        <v>745</v>
      </c>
      <c r="D753" s="607">
        <v>40.049999999999997</v>
      </c>
      <c r="E753" s="37"/>
    </row>
    <row r="754" spans="1:5" s="49" customFormat="1" ht="24.95" customHeight="1" x14ac:dyDescent="0.2">
      <c r="A754" s="530">
        <v>40944</v>
      </c>
      <c r="B754" s="541" t="s">
        <v>445</v>
      </c>
      <c r="C754" s="538" t="s">
        <v>771</v>
      </c>
      <c r="D754" s="607">
        <v>487.36</v>
      </c>
      <c r="E754" s="37" t="s">
        <v>7522</v>
      </c>
    </row>
    <row r="755" spans="1:5" s="49" customFormat="1" ht="24.95" customHeight="1" x14ac:dyDescent="0.2">
      <c r="A755" s="530">
        <v>40902</v>
      </c>
      <c r="B755" s="541" t="s">
        <v>446</v>
      </c>
      <c r="C755" s="538" t="s">
        <v>771</v>
      </c>
      <c r="D755" s="607">
        <v>4.9400000000000004</v>
      </c>
      <c r="E755" s="37"/>
    </row>
    <row r="756" spans="1:5" s="49" customFormat="1" ht="24.95" customHeight="1" x14ac:dyDescent="0.2">
      <c r="A756" s="530">
        <v>41344</v>
      </c>
      <c r="B756" s="541" t="s">
        <v>447</v>
      </c>
      <c r="C756" s="538" t="s">
        <v>771</v>
      </c>
      <c r="D756" s="607">
        <v>72.52</v>
      </c>
      <c r="E756" s="37"/>
    </row>
    <row r="757" spans="1:5" s="49" customFormat="1" ht="24.95" customHeight="1" x14ac:dyDescent="0.2">
      <c r="A757" s="530">
        <v>41345</v>
      </c>
      <c r="B757" s="541" t="s">
        <v>448</v>
      </c>
      <c r="C757" s="538" t="s">
        <v>771</v>
      </c>
      <c r="D757" s="607">
        <v>105.77</v>
      </c>
      <c r="E757" s="37"/>
    </row>
    <row r="758" spans="1:5" s="49" customFormat="1" ht="24.95" customHeight="1" x14ac:dyDescent="0.2">
      <c r="A758" s="530">
        <v>41242</v>
      </c>
      <c r="B758" s="541" t="s">
        <v>449</v>
      </c>
      <c r="C758" s="538" t="s">
        <v>745</v>
      </c>
      <c r="D758" s="607">
        <v>71.73</v>
      </c>
      <c r="E758" s="37"/>
    </row>
    <row r="759" spans="1:5" s="49" customFormat="1" ht="24.95" customHeight="1" x14ac:dyDescent="0.2">
      <c r="A759" s="530">
        <v>42476</v>
      </c>
      <c r="B759" s="541" t="s">
        <v>450</v>
      </c>
      <c r="C759" s="538" t="s">
        <v>17091</v>
      </c>
      <c r="D759" s="607">
        <v>40.94</v>
      </c>
      <c r="E759" s="37"/>
    </row>
    <row r="760" spans="1:5" s="49" customFormat="1" ht="24.95" customHeight="1" x14ac:dyDescent="0.2">
      <c r="A760" s="530">
        <v>41136</v>
      </c>
      <c r="B760" s="541" t="s">
        <v>451</v>
      </c>
      <c r="C760" s="538" t="s">
        <v>17091</v>
      </c>
      <c r="D760" s="607">
        <v>125.34</v>
      </c>
      <c r="E760" s="37"/>
    </row>
    <row r="761" spans="1:5" s="49" customFormat="1" ht="24.95" customHeight="1" x14ac:dyDescent="0.2">
      <c r="A761" s="530">
        <v>41135</v>
      </c>
      <c r="B761" s="541" t="s">
        <v>452</v>
      </c>
      <c r="C761" s="538" t="s">
        <v>17091</v>
      </c>
      <c r="D761" s="607">
        <v>92.49</v>
      </c>
      <c r="E761" s="37"/>
    </row>
    <row r="762" spans="1:5" s="49" customFormat="1" ht="24.95" customHeight="1" x14ac:dyDescent="0.2">
      <c r="A762" s="530">
        <v>40912</v>
      </c>
      <c r="B762" s="541" t="s">
        <v>453</v>
      </c>
      <c r="C762" s="538" t="s">
        <v>745</v>
      </c>
      <c r="D762" s="607">
        <v>89.38</v>
      </c>
      <c r="E762" s="37" t="s">
        <v>7522</v>
      </c>
    </row>
    <row r="763" spans="1:5" s="49" customFormat="1" ht="24.95" customHeight="1" x14ac:dyDescent="0.2">
      <c r="A763" s="530">
        <v>40908</v>
      </c>
      <c r="B763" s="541" t="s">
        <v>454</v>
      </c>
      <c r="C763" s="538" t="s">
        <v>17091</v>
      </c>
      <c r="D763" s="607">
        <v>8076</v>
      </c>
      <c r="E763" s="37" t="s">
        <v>7522</v>
      </c>
    </row>
    <row r="764" spans="1:5" s="49" customFormat="1" ht="24.95" customHeight="1" x14ac:dyDescent="0.2">
      <c r="A764" s="530">
        <v>40907</v>
      </c>
      <c r="B764" s="541" t="s">
        <v>455</v>
      </c>
      <c r="C764" s="538" t="s">
        <v>17091</v>
      </c>
      <c r="D764" s="607">
        <v>13774.05</v>
      </c>
      <c r="E764" s="37" t="s">
        <v>7522</v>
      </c>
    </row>
    <row r="765" spans="1:5" s="49" customFormat="1" ht="24.95" customHeight="1" x14ac:dyDescent="0.2">
      <c r="A765" s="530">
        <v>40906</v>
      </c>
      <c r="B765" s="541" t="s">
        <v>456</v>
      </c>
      <c r="C765" s="538" t="s">
        <v>771</v>
      </c>
      <c r="D765" s="607">
        <v>3964.24</v>
      </c>
      <c r="E765" s="37"/>
    </row>
    <row r="766" spans="1:5" s="49" customFormat="1" ht="24.95" customHeight="1" x14ac:dyDescent="0.2">
      <c r="A766" s="530">
        <v>41240</v>
      </c>
      <c r="B766" s="541" t="s">
        <v>7619</v>
      </c>
      <c r="C766" s="538" t="s">
        <v>745</v>
      </c>
      <c r="D766" s="607">
        <v>80.989999999999995</v>
      </c>
      <c r="E766" s="37" t="s">
        <v>7522</v>
      </c>
    </row>
    <row r="767" spans="1:5" s="49" customFormat="1" ht="24.95" customHeight="1" x14ac:dyDescent="0.2">
      <c r="A767" s="530">
        <v>40946</v>
      </c>
      <c r="B767" s="541" t="s">
        <v>22037</v>
      </c>
      <c r="C767" s="538" t="s">
        <v>745</v>
      </c>
      <c r="D767" s="607">
        <v>89.88</v>
      </c>
      <c r="E767" s="37" t="s">
        <v>7522</v>
      </c>
    </row>
    <row r="768" spans="1:5" s="49" customFormat="1" ht="24.95" customHeight="1" x14ac:dyDescent="0.2">
      <c r="A768" s="530">
        <v>40942</v>
      </c>
      <c r="B768" s="541" t="s">
        <v>457</v>
      </c>
      <c r="C768" s="538" t="s">
        <v>745</v>
      </c>
      <c r="D768" s="607">
        <v>38.35</v>
      </c>
      <c r="E768" s="37" t="s">
        <v>7522</v>
      </c>
    </row>
    <row r="769" spans="1:5" s="49" customFormat="1" ht="24.95" customHeight="1" x14ac:dyDescent="0.2">
      <c r="A769" s="530">
        <v>41245</v>
      </c>
      <c r="B769" s="541" t="s">
        <v>458</v>
      </c>
      <c r="C769" s="538" t="s">
        <v>745</v>
      </c>
      <c r="D769" s="607">
        <v>37.78</v>
      </c>
      <c r="E769" s="37"/>
    </row>
    <row r="770" spans="1:5" s="49" customFormat="1" ht="24.95" customHeight="1" x14ac:dyDescent="0.2">
      <c r="A770" s="530">
        <v>41404</v>
      </c>
      <c r="B770" s="541" t="s">
        <v>22038</v>
      </c>
      <c r="C770" s="538" t="s">
        <v>745</v>
      </c>
      <c r="D770" s="607">
        <v>34.83</v>
      </c>
      <c r="E770" s="37"/>
    </row>
    <row r="771" spans="1:5" s="49" customFormat="1" ht="24.95" customHeight="1" x14ac:dyDescent="0.2">
      <c r="A771" s="530">
        <v>41244</v>
      </c>
      <c r="B771" s="541" t="s">
        <v>459</v>
      </c>
      <c r="C771" s="538" t="s">
        <v>745</v>
      </c>
      <c r="D771" s="607">
        <v>22.97</v>
      </c>
      <c r="E771" s="37"/>
    </row>
    <row r="772" spans="1:5" s="49" customFormat="1" ht="24.95" customHeight="1" x14ac:dyDescent="0.2">
      <c r="A772" s="530">
        <v>43328</v>
      </c>
      <c r="B772" s="541" t="s">
        <v>460</v>
      </c>
      <c r="C772" s="538" t="s">
        <v>17091</v>
      </c>
      <c r="D772" s="607">
        <v>11.64</v>
      </c>
      <c r="E772" s="37"/>
    </row>
    <row r="773" spans="1:5" s="49" customFormat="1" ht="24.95" customHeight="1" x14ac:dyDescent="0.2">
      <c r="A773" s="530">
        <v>40909</v>
      </c>
      <c r="B773" s="541" t="s">
        <v>22039</v>
      </c>
      <c r="C773" s="538" t="s">
        <v>17091</v>
      </c>
      <c r="D773" s="607">
        <v>2513.15</v>
      </c>
      <c r="E773" s="37" t="s">
        <v>7522</v>
      </c>
    </row>
    <row r="774" spans="1:5" s="49" customFormat="1" ht="24.95" customHeight="1" x14ac:dyDescent="0.2">
      <c r="A774" s="530">
        <v>41237</v>
      </c>
      <c r="B774" s="541" t="s">
        <v>68</v>
      </c>
      <c r="C774" s="538" t="s">
        <v>17091</v>
      </c>
      <c r="D774" s="607">
        <v>1963.34</v>
      </c>
      <c r="E774" s="37" t="s">
        <v>7522</v>
      </c>
    </row>
    <row r="775" spans="1:5" s="49" customFormat="1" ht="24.95" customHeight="1" x14ac:dyDescent="0.2">
      <c r="A775" s="530">
        <v>41140</v>
      </c>
      <c r="B775" s="541" t="s">
        <v>461</v>
      </c>
      <c r="C775" s="538" t="s">
        <v>17091</v>
      </c>
      <c r="D775" s="607">
        <v>1222.7</v>
      </c>
      <c r="E775" s="37"/>
    </row>
    <row r="776" spans="1:5" s="49" customFormat="1" ht="24.95" customHeight="1" x14ac:dyDescent="0.2">
      <c r="A776" s="530">
        <v>41139</v>
      </c>
      <c r="B776" s="541" t="s">
        <v>462</v>
      </c>
      <c r="C776" s="538" t="s">
        <v>17091</v>
      </c>
      <c r="D776" s="607">
        <v>1766.85</v>
      </c>
      <c r="E776" s="37"/>
    </row>
    <row r="777" spans="1:5" s="49" customFormat="1" ht="24.95" customHeight="1" x14ac:dyDescent="0.2">
      <c r="A777" s="530">
        <v>41138</v>
      </c>
      <c r="B777" s="541" t="s">
        <v>463</v>
      </c>
      <c r="C777" s="538" t="s">
        <v>17091</v>
      </c>
      <c r="D777" s="607">
        <v>1967.74</v>
      </c>
      <c r="E777" s="37"/>
    </row>
    <row r="778" spans="1:5" s="49" customFormat="1" ht="24.95" customHeight="1" x14ac:dyDescent="0.2">
      <c r="A778" s="530">
        <v>41246</v>
      </c>
      <c r="B778" s="541" t="s">
        <v>464</v>
      </c>
      <c r="C778" s="538" t="s">
        <v>771</v>
      </c>
      <c r="D778" s="607">
        <v>48.09</v>
      </c>
      <c r="E778" s="37" t="s">
        <v>7522</v>
      </c>
    </row>
    <row r="779" spans="1:5" s="49" customFormat="1" ht="24.95" customHeight="1" x14ac:dyDescent="0.2">
      <c r="A779" s="530">
        <v>40943</v>
      </c>
      <c r="B779" s="541" t="s">
        <v>465</v>
      </c>
      <c r="C779" s="538" t="s">
        <v>771</v>
      </c>
      <c r="D779" s="607">
        <v>46.56</v>
      </c>
      <c r="E779" s="37" t="s">
        <v>7522</v>
      </c>
    </row>
    <row r="780" spans="1:5" s="49" customFormat="1" ht="24.95" customHeight="1" x14ac:dyDescent="0.2">
      <c r="A780" s="530">
        <v>40922</v>
      </c>
      <c r="B780" s="541" t="s">
        <v>466</v>
      </c>
      <c r="C780" s="538" t="s">
        <v>744</v>
      </c>
      <c r="D780" s="607">
        <v>4.6900000000000004</v>
      </c>
      <c r="E780" s="37"/>
    </row>
    <row r="781" spans="1:5" s="49" customFormat="1" ht="24.95" customHeight="1" x14ac:dyDescent="0.2">
      <c r="A781" s="530">
        <v>40914</v>
      </c>
      <c r="B781" s="541" t="s">
        <v>467</v>
      </c>
      <c r="C781" s="538" t="s">
        <v>771</v>
      </c>
      <c r="D781" s="607">
        <v>15.66</v>
      </c>
      <c r="E781" s="37" t="s">
        <v>7522</v>
      </c>
    </row>
    <row r="782" spans="1:5" s="49" customFormat="1" ht="24.95" customHeight="1" x14ac:dyDescent="0.2">
      <c r="A782" s="530">
        <v>40913</v>
      </c>
      <c r="B782" s="541" t="s">
        <v>468</v>
      </c>
      <c r="C782" s="538" t="s">
        <v>771</v>
      </c>
      <c r="D782" s="607">
        <v>112.46</v>
      </c>
      <c r="E782" s="37"/>
    </row>
    <row r="783" spans="1:5" s="49" customFormat="1" ht="24.95" customHeight="1" x14ac:dyDescent="0.2">
      <c r="A783" s="530">
        <v>41191</v>
      </c>
      <c r="B783" s="541" t="s">
        <v>22040</v>
      </c>
      <c r="C783" s="538" t="s">
        <v>771</v>
      </c>
      <c r="D783" s="607">
        <v>308.32</v>
      </c>
      <c r="E783" s="37" t="s">
        <v>7522</v>
      </c>
    </row>
    <row r="784" spans="1:5" s="49" customFormat="1" ht="24.95" customHeight="1" x14ac:dyDescent="0.2">
      <c r="A784" s="530">
        <v>40947</v>
      </c>
      <c r="B784" s="541" t="s">
        <v>469</v>
      </c>
      <c r="C784" s="538" t="s">
        <v>17091</v>
      </c>
      <c r="D784" s="607">
        <v>3007.55</v>
      </c>
      <c r="E784" s="37" t="s">
        <v>7522</v>
      </c>
    </row>
    <row r="785" spans="1:5" s="49" customFormat="1" ht="24.95" customHeight="1" x14ac:dyDescent="0.2">
      <c r="A785" s="530">
        <v>43329</v>
      </c>
      <c r="B785" s="541" t="s">
        <v>470</v>
      </c>
      <c r="C785" s="538" t="s">
        <v>17091</v>
      </c>
      <c r="D785" s="607">
        <v>196.14</v>
      </c>
      <c r="E785" s="37" t="s">
        <v>7522</v>
      </c>
    </row>
    <row r="786" spans="1:5" s="49" customFormat="1" ht="24.95" customHeight="1" x14ac:dyDescent="0.2">
      <c r="A786" s="530">
        <v>42050</v>
      </c>
      <c r="B786" s="541" t="s">
        <v>22041</v>
      </c>
      <c r="C786" s="538" t="s">
        <v>745</v>
      </c>
      <c r="D786" s="607">
        <v>104.11</v>
      </c>
      <c r="E786" s="37" t="s">
        <v>7522</v>
      </c>
    </row>
    <row r="787" spans="1:5" s="49" customFormat="1" ht="24.95" customHeight="1" x14ac:dyDescent="0.2">
      <c r="A787" s="539" t="s">
        <v>7620</v>
      </c>
      <c r="B787" s="539"/>
      <c r="C787" s="539"/>
      <c r="D787" s="606" t="s">
        <v>1475</v>
      </c>
      <c r="E787" s="539"/>
    </row>
    <row r="788" spans="1:5" s="49" customFormat="1" ht="24.95" customHeight="1" x14ac:dyDescent="0.2">
      <c r="A788" s="530">
        <v>42203</v>
      </c>
      <c r="B788" s="541" t="s">
        <v>471</v>
      </c>
      <c r="C788" s="538" t="s">
        <v>17091</v>
      </c>
      <c r="D788" s="607">
        <v>110.79</v>
      </c>
      <c r="E788" s="37" t="s">
        <v>7522</v>
      </c>
    </row>
    <row r="789" spans="1:5" s="49" customFormat="1" ht="24.95" customHeight="1" x14ac:dyDescent="0.2">
      <c r="A789" s="530">
        <v>42202</v>
      </c>
      <c r="B789" s="541" t="s">
        <v>472</v>
      </c>
      <c r="C789" s="538" t="s">
        <v>17091</v>
      </c>
      <c r="D789" s="607">
        <v>89.38</v>
      </c>
      <c r="E789" s="37" t="s">
        <v>7522</v>
      </c>
    </row>
    <row r="790" spans="1:5" s="49" customFormat="1" ht="24.95" customHeight="1" x14ac:dyDescent="0.2">
      <c r="A790" s="530">
        <v>42041</v>
      </c>
      <c r="B790" s="541" t="s">
        <v>22042</v>
      </c>
      <c r="C790" s="538" t="s">
        <v>771</v>
      </c>
      <c r="D790" s="607">
        <v>24.09</v>
      </c>
      <c r="E790" s="37" t="s">
        <v>7522</v>
      </c>
    </row>
    <row r="791" spans="1:5" s="49" customFormat="1" ht="24.95" customHeight="1" x14ac:dyDescent="0.2">
      <c r="A791" s="530">
        <v>42199</v>
      </c>
      <c r="B791" s="541" t="s">
        <v>473</v>
      </c>
      <c r="C791" s="538" t="s">
        <v>745</v>
      </c>
      <c r="D791" s="607">
        <v>1.61</v>
      </c>
      <c r="E791" s="37"/>
    </row>
    <row r="792" spans="1:5" s="49" customFormat="1" ht="24.95" customHeight="1" x14ac:dyDescent="0.2">
      <c r="A792" s="530">
        <v>42210</v>
      </c>
      <c r="B792" s="541" t="s">
        <v>474</v>
      </c>
      <c r="C792" s="538" t="s">
        <v>745</v>
      </c>
      <c r="D792" s="607">
        <v>19.329999999999998</v>
      </c>
      <c r="E792" s="37" t="s">
        <v>7522</v>
      </c>
    </row>
    <row r="793" spans="1:5" s="49" customFormat="1" ht="24.95" customHeight="1" x14ac:dyDescent="0.2">
      <c r="A793" s="530">
        <v>42206</v>
      </c>
      <c r="B793" s="541" t="s">
        <v>475</v>
      </c>
      <c r="C793" s="538" t="s">
        <v>745</v>
      </c>
      <c r="D793" s="607">
        <v>14.89</v>
      </c>
      <c r="E793" s="37" t="s">
        <v>7522</v>
      </c>
    </row>
    <row r="794" spans="1:5" s="49" customFormat="1" ht="24.95" customHeight="1" x14ac:dyDescent="0.2">
      <c r="A794" s="530">
        <v>42208</v>
      </c>
      <c r="B794" s="541" t="s">
        <v>476</v>
      </c>
      <c r="C794" s="538" t="s">
        <v>745</v>
      </c>
      <c r="D794" s="607">
        <v>1.81</v>
      </c>
      <c r="E794" s="37"/>
    </row>
    <row r="795" spans="1:5" s="49" customFormat="1" ht="24.95" customHeight="1" x14ac:dyDescent="0.2">
      <c r="A795" s="530">
        <v>42209</v>
      </c>
      <c r="B795" s="541" t="s">
        <v>477</v>
      </c>
      <c r="C795" s="538" t="s">
        <v>745</v>
      </c>
      <c r="D795" s="607">
        <v>8.01</v>
      </c>
      <c r="E795" s="37" t="s">
        <v>7522</v>
      </c>
    </row>
    <row r="796" spans="1:5" s="49" customFormat="1" ht="24.95" customHeight="1" x14ac:dyDescent="0.2">
      <c r="A796" s="530">
        <v>42207</v>
      </c>
      <c r="B796" s="541" t="s">
        <v>478</v>
      </c>
      <c r="C796" s="538" t="s">
        <v>745</v>
      </c>
      <c r="D796" s="607">
        <v>3.45</v>
      </c>
      <c r="E796" s="37"/>
    </row>
    <row r="797" spans="1:5" s="49" customFormat="1" ht="24.95" customHeight="1" x14ac:dyDescent="0.2">
      <c r="A797" s="530">
        <v>42200</v>
      </c>
      <c r="B797" s="541" t="s">
        <v>479</v>
      </c>
      <c r="C797" s="538" t="s">
        <v>745</v>
      </c>
      <c r="D797" s="607">
        <v>4.8899999999999997</v>
      </c>
      <c r="E797" s="37"/>
    </row>
    <row r="798" spans="1:5" s="49" customFormat="1" ht="24.95" customHeight="1" x14ac:dyDescent="0.2">
      <c r="A798" s="530">
        <v>42201</v>
      </c>
      <c r="B798" s="541" t="s">
        <v>480</v>
      </c>
      <c r="C798" s="538" t="s">
        <v>745</v>
      </c>
      <c r="D798" s="607">
        <v>3.2</v>
      </c>
      <c r="E798" s="37"/>
    </row>
    <row r="799" spans="1:5" s="49" customFormat="1" ht="24.95" customHeight="1" x14ac:dyDescent="0.2">
      <c r="A799" s="530">
        <v>41247</v>
      </c>
      <c r="B799" s="541" t="s">
        <v>22043</v>
      </c>
      <c r="C799" s="538" t="s">
        <v>744</v>
      </c>
      <c r="D799" s="607">
        <v>63.55</v>
      </c>
      <c r="E799" s="37"/>
    </row>
    <row r="800" spans="1:5" s="49" customFormat="1" ht="24.95" customHeight="1" x14ac:dyDescent="0.2">
      <c r="A800" s="530">
        <v>42204</v>
      </c>
      <c r="B800" s="541" t="s">
        <v>481</v>
      </c>
      <c r="C800" s="538" t="s">
        <v>17091</v>
      </c>
      <c r="D800" s="607">
        <v>36.340000000000003</v>
      </c>
      <c r="E800" s="37" t="s">
        <v>7522</v>
      </c>
    </row>
    <row r="801" spans="1:5" s="49" customFormat="1" ht="24.95" customHeight="1" x14ac:dyDescent="0.2">
      <c r="A801" s="530">
        <v>42044</v>
      </c>
      <c r="B801" s="541" t="s">
        <v>566</v>
      </c>
      <c r="C801" s="538" t="s">
        <v>17091</v>
      </c>
      <c r="D801" s="607">
        <v>4917.29</v>
      </c>
      <c r="E801" s="37"/>
    </row>
    <row r="802" spans="1:5" s="49" customFormat="1" ht="24.95" customHeight="1" x14ac:dyDescent="0.2">
      <c r="A802" s="530">
        <v>40102</v>
      </c>
      <c r="B802" s="541" t="s">
        <v>482</v>
      </c>
      <c r="C802" s="538" t="s">
        <v>745</v>
      </c>
      <c r="D802" s="607">
        <v>14.24</v>
      </c>
      <c r="E802" s="37" t="s">
        <v>7522</v>
      </c>
    </row>
    <row r="803" spans="1:5" s="49" customFormat="1" ht="24.95" customHeight="1" x14ac:dyDescent="0.2">
      <c r="A803" s="530">
        <v>42039</v>
      </c>
      <c r="B803" s="541" t="s">
        <v>483</v>
      </c>
      <c r="C803" s="538" t="s">
        <v>745</v>
      </c>
      <c r="D803" s="607">
        <v>14.15</v>
      </c>
      <c r="E803" s="37" t="s">
        <v>7522</v>
      </c>
    </row>
    <row r="804" spans="1:5" s="49" customFormat="1" ht="24.95" customHeight="1" x14ac:dyDescent="0.2">
      <c r="A804" s="530">
        <v>42205</v>
      </c>
      <c r="B804" s="541" t="s">
        <v>484</v>
      </c>
      <c r="C804" s="538" t="s">
        <v>745</v>
      </c>
      <c r="D804" s="607">
        <v>1.52</v>
      </c>
      <c r="E804" s="37"/>
    </row>
    <row r="805" spans="1:5" s="49" customFormat="1" ht="24.95" customHeight="1" x14ac:dyDescent="0.2">
      <c r="A805" s="539" t="s">
        <v>7621</v>
      </c>
      <c r="B805" s="539"/>
      <c r="C805" s="539"/>
      <c r="D805" s="606" t="s">
        <v>1475</v>
      </c>
      <c r="E805" s="539"/>
    </row>
    <row r="806" spans="1:5" s="49" customFormat="1" ht="24.95" customHeight="1" x14ac:dyDescent="0.2">
      <c r="A806" s="530">
        <v>41153</v>
      </c>
      <c r="B806" s="541" t="s">
        <v>485</v>
      </c>
      <c r="C806" s="538" t="s">
        <v>17091</v>
      </c>
      <c r="D806" s="607">
        <v>64.790000000000006</v>
      </c>
      <c r="E806" s="37"/>
    </row>
    <row r="807" spans="1:5" s="49" customFormat="1" ht="24.95" customHeight="1" x14ac:dyDescent="0.2">
      <c r="A807" s="530">
        <v>41409</v>
      </c>
      <c r="B807" s="541" t="s">
        <v>486</v>
      </c>
      <c r="C807" s="538" t="s">
        <v>17091</v>
      </c>
      <c r="D807" s="607">
        <v>349.85</v>
      </c>
      <c r="E807" s="37"/>
    </row>
    <row r="808" spans="1:5" s="49" customFormat="1" ht="24.95" customHeight="1" x14ac:dyDescent="0.2">
      <c r="A808" s="530">
        <v>40928</v>
      </c>
      <c r="B808" s="541" t="s">
        <v>487</v>
      </c>
      <c r="C808" s="538" t="s">
        <v>17091</v>
      </c>
      <c r="D808" s="607">
        <v>41.05</v>
      </c>
      <c r="E808" s="37" t="s">
        <v>7522</v>
      </c>
    </row>
    <row r="809" spans="1:5" s="49" customFormat="1" ht="24.95" customHeight="1" x14ac:dyDescent="0.2">
      <c r="A809" s="530">
        <v>41408</v>
      </c>
      <c r="B809" s="541" t="s">
        <v>488</v>
      </c>
      <c r="C809" s="538" t="s">
        <v>17091</v>
      </c>
      <c r="D809" s="607">
        <v>2655.19</v>
      </c>
      <c r="E809" s="37"/>
    </row>
    <row r="810" spans="1:5" s="49" customFormat="1" ht="24.95" customHeight="1" x14ac:dyDescent="0.2">
      <c r="A810" s="530">
        <v>41147</v>
      </c>
      <c r="B810" s="541" t="s">
        <v>489</v>
      </c>
      <c r="C810" s="538" t="s">
        <v>771</v>
      </c>
      <c r="D810" s="607">
        <v>7.7</v>
      </c>
      <c r="E810" s="37"/>
    </row>
    <row r="811" spans="1:5" s="49" customFormat="1" ht="24.95" customHeight="1" x14ac:dyDescent="0.2">
      <c r="A811" s="530">
        <v>42046</v>
      </c>
      <c r="B811" s="541" t="s">
        <v>490</v>
      </c>
      <c r="C811" s="538" t="s">
        <v>17091</v>
      </c>
      <c r="D811" s="607">
        <v>17.100000000000001</v>
      </c>
      <c r="E811" s="37"/>
    </row>
    <row r="812" spans="1:5" s="49" customFormat="1" ht="24.95" customHeight="1" x14ac:dyDescent="0.2">
      <c r="A812" s="530">
        <v>41407</v>
      </c>
      <c r="B812" s="541" t="s">
        <v>491</v>
      </c>
      <c r="C812" s="538" t="s">
        <v>17091</v>
      </c>
      <c r="D812" s="607">
        <v>14397.77</v>
      </c>
      <c r="E812" s="37"/>
    </row>
    <row r="813" spans="1:5" s="49" customFormat="1" ht="24.95" customHeight="1" x14ac:dyDescent="0.2">
      <c r="A813" s="530">
        <v>41146</v>
      </c>
      <c r="B813" s="541" t="s">
        <v>492</v>
      </c>
      <c r="C813" s="538" t="s">
        <v>17091</v>
      </c>
      <c r="D813" s="607">
        <v>15612.16</v>
      </c>
      <c r="E813" s="37"/>
    </row>
    <row r="814" spans="1:5" s="49" customFormat="1" ht="24.95" customHeight="1" x14ac:dyDescent="0.2">
      <c r="A814" s="530">
        <v>41017</v>
      </c>
      <c r="B814" s="541" t="s">
        <v>493</v>
      </c>
      <c r="C814" s="538" t="s">
        <v>771</v>
      </c>
      <c r="D814" s="607">
        <v>475.64</v>
      </c>
      <c r="E814" s="37"/>
    </row>
    <row r="815" spans="1:5" s="49" customFormat="1" ht="24.95" customHeight="1" x14ac:dyDescent="0.2">
      <c r="A815" s="530">
        <v>40929</v>
      </c>
      <c r="B815" s="541" t="s">
        <v>7622</v>
      </c>
      <c r="C815" s="538" t="s">
        <v>771</v>
      </c>
      <c r="D815" s="607">
        <v>258.97000000000003</v>
      </c>
      <c r="E815" s="37" t="s">
        <v>7522</v>
      </c>
    </row>
    <row r="816" spans="1:5" s="49" customFormat="1" ht="24.95" customHeight="1" x14ac:dyDescent="0.2">
      <c r="A816" s="530">
        <v>41203</v>
      </c>
      <c r="B816" s="541" t="s">
        <v>22044</v>
      </c>
      <c r="C816" s="538" t="s">
        <v>771</v>
      </c>
      <c r="D816" s="607">
        <v>510.8</v>
      </c>
      <c r="E816" s="37" t="s">
        <v>7522</v>
      </c>
    </row>
    <row r="817" spans="1:5" s="49" customFormat="1" ht="24.95" customHeight="1" x14ac:dyDescent="0.2">
      <c r="A817" s="530">
        <v>42047</v>
      </c>
      <c r="B817" s="541" t="s">
        <v>494</v>
      </c>
      <c r="C817" s="538" t="s">
        <v>17091</v>
      </c>
      <c r="D817" s="607">
        <v>44.74</v>
      </c>
      <c r="E817" s="37"/>
    </row>
    <row r="818" spans="1:5" s="49" customFormat="1" ht="24.95" customHeight="1" x14ac:dyDescent="0.2">
      <c r="A818" s="530">
        <v>41145</v>
      </c>
      <c r="B818" s="541" t="s">
        <v>22045</v>
      </c>
      <c r="C818" s="538" t="s">
        <v>17091</v>
      </c>
      <c r="D818" s="607">
        <v>9079.4500000000007</v>
      </c>
      <c r="E818" s="37"/>
    </row>
    <row r="819" spans="1:5" s="49" customFormat="1" ht="24.95" customHeight="1" x14ac:dyDescent="0.2">
      <c r="A819" s="530">
        <v>41141</v>
      </c>
      <c r="B819" s="541" t="s">
        <v>7623</v>
      </c>
      <c r="C819" s="538" t="s">
        <v>17091</v>
      </c>
      <c r="D819" s="607">
        <v>1813.43</v>
      </c>
      <c r="E819" s="37"/>
    </row>
    <row r="820" spans="1:5" s="49" customFormat="1" ht="24.95" customHeight="1" x14ac:dyDescent="0.2">
      <c r="A820" s="530">
        <v>41142</v>
      </c>
      <c r="B820" s="541" t="s">
        <v>7624</v>
      </c>
      <c r="C820" s="538" t="s">
        <v>17091</v>
      </c>
      <c r="D820" s="607">
        <v>2570.9299999999998</v>
      </c>
      <c r="E820" s="37"/>
    </row>
    <row r="821" spans="1:5" s="49" customFormat="1" ht="24.95" customHeight="1" x14ac:dyDescent="0.2">
      <c r="A821" s="530">
        <v>41143</v>
      </c>
      <c r="B821" s="541" t="s">
        <v>7625</v>
      </c>
      <c r="C821" s="538" t="s">
        <v>17091</v>
      </c>
      <c r="D821" s="607">
        <v>3990.96</v>
      </c>
      <c r="E821" s="37"/>
    </row>
    <row r="822" spans="1:5" s="49" customFormat="1" ht="24.95" customHeight="1" x14ac:dyDescent="0.2">
      <c r="A822" s="530">
        <v>43162</v>
      </c>
      <c r="B822" s="541" t="s">
        <v>495</v>
      </c>
      <c r="C822" s="538" t="s">
        <v>771</v>
      </c>
      <c r="D822" s="607">
        <v>273.08999999999997</v>
      </c>
      <c r="E822" s="37" t="s">
        <v>7522</v>
      </c>
    </row>
    <row r="823" spans="1:5" s="49" customFormat="1" ht="24.95" customHeight="1" x14ac:dyDescent="0.2">
      <c r="A823" s="530">
        <v>40931</v>
      </c>
      <c r="B823" s="541" t="s">
        <v>496</v>
      </c>
      <c r="C823" s="538" t="s">
        <v>745</v>
      </c>
      <c r="D823" s="607">
        <v>225.44</v>
      </c>
      <c r="E823" s="37" t="s">
        <v>7522</v>
      </c>
    </row>
    <row r="824" spans="1:5" s="49" customFormat="1" ht="24.95" customHeight="1" x14ac:dyDescent="0.2">
      <c r="A824" s="530">
        <v>41526</v>
      </c>
      <c r="B824" s="541" t="s">
        <v>497</v>
      </c>
      <c r="C824" s="538" t="s">
        <v>745</v>
      </c>
      <c r="D824" s="607">
        <v>9.01</v>
      </c>
      <c r="E824" s="37" t="s">
        <v>7522</v>
      </c>
    </row>
    <row r="825" spans="1:5" s="49" customFormat="1" ht="24.95" customHeight="1" x14ac:dyDescent="0.2">
      <c r="A825" s="530">
        <v>42524</v>
      </c>
      <c r="B825" s="541" t="s">
        <v>498</v>
      </c>
      <c r="C825" s="538" t="s">
        <v>745</v>
      </c>
      <c r="D825" s="607">
        <v>74.739999999999995</v>
      </c>
      <c r="E825" s="37"/>
    </row>
    <row r="826" spans="1:5" s="49" customFormat="1" ht="24.95" customHeight="1" x14ac:dyDescent="0.2">
      <c r="A826" s="530">
        <v>40938</v>
      </c>
      <c r="B826" s="541" t="s">
        <v>499</v>
      </c>
      <c r="C826" s="538" t="s">
        <v>745</v>
      </c>
      <c r="D826" s="607">
        <v>902.08</v>
      </c>
      <c r="E826" s="37"/>
    </row>
    <row r="827" spans="1:5" s="49" customFormat="1" ht="24.95" customHeight="1" x14ac:dyDescent="0.2">
      <c r="A827" s="530">
        <v>40924</v>
      </c>
      <c r="B827" s="541" t="s">
        <v>7626</v>
      </c>
      <c r="C827" s="538" t="s">
        <v>745</v>
      </c>
      <c r="D827" s="607">
        <v>12.66</v>
      </c>
      <c r="E827" s="37" t="s">
        <v>7522</v>
      </c>
    </row>
    <row r="828" spans="1:5" s="49" customFormat="1" ht="24.95" customHeight="1" x14ac:dyDescent="0.2">
      <c r="A828" s="530">
        <v>40925</v>
      </c>
      <c r="B828" s="541" t="s">
        <v>7627</v>
      </c>
      <c r="C828" s="538" t="s">
        <v>745</v>
      </c>
      <c r="D828" s="607">
        <v>16.21</v>
      </c>
      <c r="E828" s="37" t="s">
        <v>7522</v>
      </c>
    </row>
    <row r="829" spans="1:5" s="49" customFormat="1" ht="24.95" customHeight="1" x14ac:dyDescent="0.2">
      <c r="A829" s="530">
        <v>40926</v>
      </c>
      <c r="B829" s="541" t="s">
        <v>7628</v>
      </c>
      <c r="C829" s="538" t="s">
        <v>745</v>
      </c>
      <c r="D829" s="607">
        <v>19.78</v>
      </c>
      <c r="E829" s="37" t="s">
        <v>7522</v>
      </c>
    </row>
    <row r="830" spans="1:5" s="49" customFormat="1" ht="24.95" customHeight="1" x14ac:dyDescent="0.2">
      <c r="A830" s="530">
        <v>40927</v>
      </c>
      <c r="B830" s="541" t="s">
        <v>7629</v>
      </c>
      <c r="C830" s="538" t="s">
        <v>745</v>
      </c>
      <c r="D830" s="607">
        <v>37.39</v>
      </c>
      <c r="E830" s="37" t="s">
        <v>7522</v>
      </c>
    </row>
    <row r="831" spans="1:5" s="49" customFormat="1" ht="24.95" customHeight="1" x14ac:dyDescent="0.2">
      <c r="A831" s="530">
        <v>41202</v>
      </c>
      <c r="B831" s="541" t="s">
        <v>500</v>
      </c>
      <c r="C831" s="538" t="s">
        <v>771</v>
      </c>
      <c r="D831" s="607">
        <v>23.34</v>
      </c>
      <c r="E831" s="37"/>
    </row>
    <row r="832" spans="1:5" s="49" customFormat="1" ht="24.95" customHeight="1" x14ac:dyDescent="0.2">
      <c r="A832" s="530">
        <v>40937</v>
      </c>
      <c r="B832" s="541" t="s">
        <v>26</v>
      </c>
      <c r="C832" s="538" t="s">
        <v>745</v>
      </c>
      <c r="D832" s="607">
        <v>407.22</v>
      </c>
      <c r="E832" s="37"/>
    </row>
    <row r="833" spans="1:5" s="49" customFormat="1" ht="24.95" customHeight="1" x14ac:dyDescent="0.2">
      <c r="A833" s="530">
        <v>40939</v>
      </c>
      <c r="B833" s="541" t="s">
        <v>22046</v>
      </c>
      <c r="C833" s="538" t="s">
        <v>745</v>
      </c>
      <c r="D833" s="607">
        <v>750.58</v>
      </c>
      <c r="E833" s="37"/>
    </row>
    <row r="834" spans="1:5" s="49" customFormat="1" ht="24.95" customHeight="1" x14ac:dyDescent="0.2">
      <c r="A834" s="530">
        <v>40936</v>
      </c>
      <c r="B834" s="541" t="s">
        <v>501</v>
      </c>
      <c r="C834" s="538" t="s">
        <v>745</v>
      </c>
      <c r="D834" s="607">
        <v>483.35</v>
      </c>
      <c r="E834" s="37"/>
    </row>
    <row r="835" spans="1:5" s="49" customFormat="1" ht="24.95" customHeight="1" x14ac:dyDescent="0.2">
      <c r="A835" s="530">
        <v>40930</v>
      </c>
      <c r="B835" s="541" t="s">
        <v>502</v>
      </c>
      <c r="C835" s="538" t="s">
        <v>745</v>
      </c>
      <c r="D835" s="607">
        <v>220.95</v>
      </c>
      <c r="E835" s="37" t="s">
        <v>7522</v>
      </c>
    </row>
    <row r="836" spans="1:5" s="49" customFormat="1" ht="24.95" customHeight="1" x14ac:dyDescent="0.2">
      <c r="A836" s="530">
        <v>41222</v>
      </c>
      <c r="B836" s="541" t="s">
        <v>22047</v>
      </c>
      <c r="C836" s="538" t="s">
        <v>17091</v>
      </c>
      <c r="D836" s="607">
        <v>81.28</v>
      </c>
      <c r="E836" s="37"/>
    </row>
    <row r="837" spans="1:5" s="49" customFormat="1" ht="24.95" customHeight="1" x14ac:dyDescent="0.2">
      <c r="A837" s="530">
        <v>40932</v>
      </c>
      <c r="B837" s="541" t="s">
        <v>22048</v>
      </c>
      <c r="C837" s="538" t="s">
        <v>17091</v>
      </c>
      <c r="D837" s="607">
        <v>19.78</v>
      </c>
      <c r="E837" s="37"/>
    </row>
    <row r="838" spans="1:5" s="49" customFormat="1" ht="24.95" customHeight="1" x14ac:dyDescent="0.2">
      <c r="A838" s="530">
        <v>40934</v>
      </c>
      <c r="B838" s="541" t="s">
        <v>503</v>
      </c>
      <c r="C838" s="538" t="s">
        <v>17091</v>
      </c>
      <c r="D838" s="607">
        <v>21.64</v>
      </c>
      <c r="E838" s="37"/>
    </row>
    <row r="839" spans="1:5" s="49" customFormat="1" ht="24.95" customHeight="1" x14ac:dyDescent="0.2">
      <c r="A839" s="530">
        <v>40933</v>
      </c>
      <c r="B839" s="541" t="s">
        <v>22049</v>
      </c>
      <c r="C839" s="538" t="s">
        <v>17091</v>
      </c>
      <c r="D839" s="607">
        <v>50.82</v>
      </c>
      <c r="E839" s="37"/>
    </row>
    <row r="840" spans="1:5" s="49" customFormat="1" ht="24.95" customHeight="1" x14ac:dyDescent="0.2">
      <c r="A840" s="530">
        <v>40935</v>
      </c>
      <c r="B840" s="541" t="s">
        <v>504</v>
      </c>
      <c r="C840" s="538" t="s">
        <v>17091</v>
      </c>
      <c r="D840" s="607">
        <v>56.06</v>
      </c>
      <c r="E840" s="37"/>
    </row>
    <row r="841" spans="1:5" s="49" customFormat="1" ht="24.95" customHeight="1" x14ac:dyDescent="0.2">
      <c r="A841" s="530">
        <v>41359</v>
      </c>
      <c r="B841" s="541" t="s">
        <v>22050</v>
      </c>
      <c r="C841" s="538" t="s">
        <v>771</v>
      </c>
      <c r="D841" s="607">
        <v>22.96</v>
      </c>
      <c r="E841" s="37" t="s">
        <v>7522</v>
      </c>
    </row>
    <row r="842" spans="1:5" s="49" customFormat="1" ht="24.95" customHeight="1" x14ac:dyDescent="0.2">
      <c r="A842" s="539" t="s">
        <v>7630</v>
      </c>
      <c r="B842" s="539"/>
      <c r="C842" s="539"/>
      <c r="D842" s="606" t="s">
        <v>1475</v>
      </c>
      <c r="E842" s="539"/>
    </row>
    <row r="843" spans="1:5" s="49" customFormat="1" ht="24.95" customHeight="1" x14ac:dyDescent="0.2">
      <c r="A843" s="530">
        <v>42878</v>
      </c>
      <c r="B843" s="541" t="s">
        <v>505</v>
      </c>
      <c r="C843" s="538" t="s">
        <v>17098</v>
      </c>
      <c r="D843" s="607">
        <v>4346.29</v>
      </c>
      <c r="E843" s="37"/>
    </row>
    <row r="844" spans="1:5" s="49" customFormat="1" ht="24.95" customHeight="1" x14ac:dyDescent="0.2">
      <c r="A844" s="530">
        <v>42888</v>
      </c>
      <c r="B844" s="541" t="s">
        <v>506</v>
      </c>
      <c r="C844" s="538" t="s">
        <v>17098</v>
      </c>
      <c r="D844" s="607">
        <v>6932.9</v>
      </c>
      <c r="E844" s="37"/>
    </row>
    <row r="845" spans="1:5" s="49" customFormat="1" ht="24.95" customHeight="1" x14ac:dyDescent="0.2">
      <c r="A845" s="539" t="s">
        <v>7631</v>
      </c>
      <c r="B845" s="539"/>
      <c r="C845" s="539"/>
      <c r="D845" s="606" t="s">
        <v>1475</v>
      </c>
      <c r="E845" s="539"/>
    </row>
    <row r="846" spans="1:5" s="49" customFormat="1" ht="24.95" customHeight="1" x14ac:dyDescent="0.2">
      <c r="A846" s="530">
        <v>40981</v>
      </c>
      <c r="B846" s="541" t="s">
        <v>507</v>
      </c>
      <c r="C846" s="538" t="s">
        <v>745</v>
      </c>
      <c r="D846" s="607">
        <v>1.71</v>
      </c>
      <c r="E846" s="37"/>
    </row>
    <row r="847" spans="1:5" s="49" customFormat="1" ht="24.95" customHeight="1" x14ac:dyDescent="0.2">
      <c r="A847" s="530">
        <v>40101</v>
      </c>
      <c r="B847" s="541" t="s">
        <v>508</v>
      </c>
      <c r="C847" s="538" t="s">
        <v>17091</v>
      </c>
      <c r="D847" s="607">
        <v>144.24</v>
      </c>
      <c r="E847" s="37"/>
    </row>
    <row r="848" spans="1:5" s="49" customFormat="1" ht="24.95" customHeight="1" x14ac:dyDescent="0.2">
      <c r="A848" s="530">
        <v>40110</v>
      </c>
      <c r="B848" s="541" t="s">
        <v>22051</v>
      </c>
      <c r="C848" s="538" t="s">
        <v>744</v>
      </c>
      <c r="D848" s="607">
        <v>32.049999999999997</v>
      </c>
      <c r="E848" s="37"/>
    </row>
    <row r="849" spans="1:5" s="49" customFormat="1" ht="24.95" customHeight="1" x14ac:dyDescent="0.2">
      <c r="A849" s="530">
        <v>40137</v>
      </c>
      <c r="B849" s="541" t="s">
        <v>509</v>
      </c>
      <c r="C849" s="538" t="s">
        <v>17091</v>
      </c>
      <c r="D849" s="607">
        <v>1624.8</v>
      </c>
      <c r="E849" s="37" t="s">
        <v>7522</v>
      </c>
    </row>
    <row r="850" spans="1:5" s="49" customFormat="1" ht="24.95" customHeight="1" x14ac:dyDescent="0.2">
      <c r="A850" s="530">
        <v>40138</v>
      </c>
      <c r="B850" s="541" t="s">
        <v>7632</v>
      </c>
      <c r="C850" s="538" t="s">
        <v>17091</v>
      </c>
      <c r="D850" s="607">
        <v>2745.21</v>
      </c>
      <c r="E850" s="37" t="s">
        <v>7522</v>
      </c>
    </row>
    <row r="851" spans="1:5" s="49" customFormat="1" ht="24.95" customHeight="1" x14ac:dyDescent="0.2">
      <c r="A851" s="530">
        <v>43336</v>
      </c>
      <c r="B851" s="541" t="s">
        <v>510</v>
      </c>
      <c r="C851" s="538" t="s">
        <v>745</v>
      </c>
      <c r="D851" s="607">
        <v>1.31</v>
      </c>
      <c r="E851" s="37"/>
    </row>
    <row r="852" spans="1:5" s="49" customFormat="1" ht="24.95" customHeight="1" x14ac:dyDescent="0.2">
      <c r="A852" s="530">
        <v>40980</v>
      </c>
      <c r="B852" s="541" t="s">
        <v>511</v>
      </c>
      <c r="C852" s="538" t="s">
        <v>744</v>
      </c>
      <c r="D852" s="607">
        <v>14.81</v>
      </c>
      <c r="E852" s="37"/>
    </row>
    <row r="853" spans="1:5" s="49" customFormat="1" ht="24.95" customHeight="1" x14ac:dyDescent="0.2">
      <c r="A853" s="530">
        <v>40115</v>
      </c>
      <c r="B853" s="541" t="s">
        <v>512</v>
      </c>
      <c r="C853" s="538" t="s">
        <v>8</v>
      </c>
      <c r="D853" s="607">
        <v>221.9</v>
      </c>
      <c r="E853" s="37" t="s">
        <v>7522</v>
      </c>
    </row>
    <row r="854" spans="1:5" s="49" customFormat="1" ht="24.95" customHeight="1" x14ac:dyDescent="0.2">
      <c r="A854" s="530">
        <v>40104</v>
      </c>
      <c r="B854" s="541" t="s">
        <v>513</v>
      </c>
      <c r="C854" s="538" t="s">
        <v>771</v>
      </c>
      <c r="D854" s="607">
        <v>16.16</v>
      </c>
      <c r="E854" s="37" t="s">
        <v>7522</v>
      </c>
    </row>
    <row r="855" spans="1:5" s="49" customFormat="1" ht="24.95" customHeight="1" x14ac:dyDescent="0.2">
      <c r="A855" s="530">
        <v>40143</v>
      </c>
      <c r="B855" s="541" t="s">
        <v>22052</v>
      </c>
      <c r="C855" s="538" t="s">
        <v>744</v>
      </c>
      <c r="D855" s="607">
        <v>97.28</v>
      </c>
      <c r="E855" s="37" t="s">
        <v>7522</v>
      </c>
    </row>
    <row r="856" spans="1:5" s="49" customFormat="1" ht="24.95" customHeight="1" x14ac:dyDescent="0.2">
      <c r="A856" s="530">
        <v>40107</v>
      </c>
      <c r="B856" s="541" t="s">
        <v>82</v>
      </c>
      <c r="C856" s="538" t="s">
        <v>744</v>
      </c>
      <c r="D856" s="607">
        <v>5.43</v>
      </c>
      <c r="E856" s="37"/>
    </row>
    <row r="857" spans="1:5" s="49" customFormat="1" ht="24.95" customHeight="1" x14ac:dyDescent="0.2">
      <c r="A857" s="530">
        <v>40108</v>
      </c>
      <c r="B857" s="541" t="s">
        <v>514</v>
      </c>
      <c r="C857" s="538" t="s">
        <v>745</v>
      </c>
      <c r="D857" s="607">
        <v>2.65</v>
      </c>
      <c r="E857" s="37"/>
    </row>
    <row r="858" spans="1:5" s="49" customFormat="1" ht="24.95" customHeight="1" x14ac:dyDescent="0.2">
      <c r="A858" s="530">
        <v>40081</v>
      </c>
      <c r="B858" s="541" t="s">
        <v>515</v>
      </c>
      <c r="C858" s="538" t="s">
        <v>744</v>
      </c>
      <c r="D858" s="607">
        <v>8.4499999999999993</v>
      </c>
      <c r="E858" s="37"/>
    </row>
    <row r="859" spans="1:5" s="49" customFormat="1" ht="24.95" customHeight="1" x14ac:dyDescent="0.2">
      <c r="A859" s="530">
        <v>40136</v>
      </c>
      <c r="B859" s="541" t="s">
        <v>516</v>
      </c>
      <c r="C859" s="538" t="s">
        <v>771</v>
      </c>
      <c r="D859" s="607">
        <v>488.14</v>
      </c>
      <c r="E859" s="37" t="s">
        <v>7522</v>
      </c>
    </row>
    <row r="860" spans="1:5" s="49" customFormat="1" ht="24.95" customHeight="1" x14ac:dyDescent="0.2">
      <c r="A860" s="530">
        <v>40096</v>
      </c>
      <c r="B860" s="541" t="s">
        <v>22053</v>
      </c>
      <c r="C860" s="538" t="s">
        <v>771</v>
      </c>
      <c r="D860" s="607">
        <v>339.06</v>
      </c>
      <c r="E860" s="37"/>
    </row>
    <row r="861" spans="1:5" s="49" customFormat="1" ht="24.95" customHeight="1" x14ac:dyDescent="0.2">
      <c r="A861" s="530">
        <v>40134</v>
      </c>
      <c r="B861" s="541" t="s">
        <v>517</v>
      </c>
      <c r="C861" s="538" t="s">
        <v>745</v>
      </c>
      <c r="D861" s="607">
        <v>4.88</v>
      </c>
      <c r="E861" s="37"/>
    </row>
    <row r="862" spans="1:5" s="49" customFormat="1" ht="24.95" customHeight="1" x14ac:dyDescent="0.2">
      <c r="A862" s="530">
        <v>40105</v>
      </c>
      <c r="B862" s="541" t="s">
        <v>518</v>
      </c>
      <c r="C862" s="538" t="s">
        <v>745</v>
      </c>
      <c r="D862" s="607">
        <v>0.61</v>
      </c>
      <c r="E862" s="37"/>
    </row>
    <row r="863" spans="1:5" s="49" customFormat="1" ht="24.95" customHeight="1" x14ac:dyDescent="0.2">
      <c r="A863" s="530">
        <v>40084</v>
      </c>
      <c r="B863" s="541" t="s">
        <v>519</v>
      </c>
      <c r="C863" s="538" t="s">
        <v>771</v>
      </c>
      <c r="D863" s="607">
        <v>1.65</v>
      </c>
      <c r="E863" s="37"/>
    </row>
    <row r="864" spans="1:5" s="49" customFormat="1" ht="24.95" customHeight="1" x14ac:dyDescent="0.2">
      <c r="A864" s="530">
        <v>40144</v>
      </c>
      <c r="B864" s="541" t="s">
        <v>7633</v>
      </c>
      <c r="C864" s="538" t="s">
        <v>771</v>
      </c>
      <c r="D864" s="607">
        <v>140.28</v>
      </c>
      <c r="E864" s="37" t="s">
        <v>7522</v>
      </c>
    </row>
    <row r="865" spans="1:5" s="49" customFormat="1" ht="24.95" customHeight="1" x14ac:dyDescent="0.2">
      <c r="A865" s="530">
        <v>40106</v>
      </c>
      <c r="B865" s="541" t="s">
        <v>520</v>
      </c>
      <c r="C865" s="538" t="s">
        <v>744</v>
      </c>
      <c r="D865" s="607">
        <v>10.14</v>
      </c>
      <c r="E865" s="37" t="s">
        <v>7522</v>
      </c>
    </row>
    <row r="866" spans="1:5" s="49" customFormat="1" ht="24.95" customHeight="1" x14ac:dyDescent="0.2">
      <c r="A866" s="530">
        <v>40135</v>
      </c>
      <c r="B866" s="541" t="s">
        <v>521</v>
      </c>
      <c r="C866" s="538" t="s">
        <v>745</v>
      </c>
      <c r="D866" s="607">
        <v>12.11</v>
      </c>
      <c r="E866" s="37"/>
    </row>
    <row r="867" spans="1:5" s="49" customFormat="1" ht="24.95" customHeight="1" x14ac:dyDescent="0.2">
      <c r="A867" s="530">
        <v>40111</v>
      </c>
      <c r="B867" s="541" t="s">
        <v>522</v>
      </c>
      <c r="C867" s="538" t="s">
        <v>745</v>
      </c>
      <c r="D867" s="607">
        <v>5.48</v>
      </c>
      <c r="E867" s="37" t="s">
        <v>7522</v>
      </c>
    </row>
    <row r="868" spans="1:5" s="49" customFormat="1" ht="24.95" customHeight="1" x14ac:dyDescent="0.2">
      <c r="A868" s="530">
        <v>40126</v>
      </c>
      <c r="B868" s="541" t="s">
        <v>523</v>
      </c>
      <c r="C868" s="538" t="s">
        <v>745</v>
      </c>
      <c r="D868" s="607">
        <v>3.55</v>
      </c>
      <c r="E868" s="37" t="s">
        <v>7522</v>
      </c>
    </row>
    <row r="869" spans="1:5" s="49" customFormat="1" ht="24.95" customHeight="1" x14ac:dyDescent="0.2">
      <c r="A869" s="530">
        <v>40127</v>
      </c>
      <c r="B869" s="541" t="s">
        <v>524</v>
      </c>
      <c r="C869" s="538" t="s">
        <v>745</v>
      </c>
      <c r="D869" s="607">
        <v>4.84</v>
      </c>
      <c r="E869" s="37" t="s">
        <v>7522</v>
      </c>
    </row>
    <row r="870" spans="1:5" s="49" customFormat="1" ht="24.95" customHeight="1" x14ac:dyDescent="0.2">
      <c r="A870" s="530">
        <v>40128</v>
      </c>
      <c r="B870" s="541" t="s">
        <v>525</v>
      </c>
      <c r="C870" s="538" t="s">
        <v>745</v>
      </c>
      <c r="D870" s="607">
        <v>6.37</v>
      </c>
      <c r="E870" s="37" t="s">
        <v>7522</v>
      </c>
    </row>
    <row r="871" spans="1:5" s="49" customFormat="1" ht="24.95" customHeight="1" x14ac:dyDescent="0.2">
      <c r="A871" s="530">
        <v>40129</v>
      </c>
      <c r="B871" s="541" t="s">
        <v>526</v>
      </c>
      <c r="C871" s="538" t="s">
        <v>745</v>
      </c>
      <c r="D871" s="607">
        <v>8.44</v>
      </c>
      <c r="E871" s="37" t="s">
        <v>7522</v>
      </c>
    </row>
    <row r="872" spans="1:5" s="49" customFormat="1" ht="24.95" customHeight="1" x14ac:dyDescent="0.2">
      <c r="A872" s="530">
        <v>40085</v>
      </c>
      <c r="B872" s="541" t="s">
        <v>527</v>
      </c>
      <c r="C872" s="538" t="s">
        <v>771</v>
      </c>
      <c r="D872" s="607">
        <v>1.23</v>
      </c>
      <c r="E872" s="37"/>
    </row>
    <row r="873" spans="1:5" s="49" customFormat="1" ht="24.95" customHeight="1" x14ac:dyDescent="0.2">
      <c r="A873" s="530">
        <v>40086</v>
      </c>
      <c r="B873" s="541" t="s">
        <v>528</v>
      </c>
      <c r="C873" s="538" t="s">
        <v>771</v>
      </c>
      <c r="D873" s="607">
        <v>27.87</v>
      </c>
      <c r="E873" s="37"/>
    </row>
    <row r="874" spans="1:5" s="49" customFormat="1" ht="24.95" customHeight="1" x14ac:dyDescent="0.2">
      <c r="A874" s="530">
        <v>40087</v>
      </c>
      <c r="B874" s="541" t="s">
        <v>529</v>
      </c>
      <c r="C874" s="538" t="s">
        <v>17091</v>
      </c>
      <c r="D874" s="607">
        <v>103.15</v>
      </c>
      <c r="E874" s="37"/>
    </row>
    <row r="875" spans="1:5" s="49" customFormat="1" ht="24.95" customHeight="1" x14ac:dyDescent="0.2">
      <c r="A875" s="530">
        <v>40983</v>
      </c>
      <c r="B875" s="541" t="s">
        <v>22054</v>
      </c>
      <c r="C875" s="538" t="s">
        <v>771</v>
      </c>
      <c r="D875" s="607">
        <v>8.82</v>
      </c>
      <c r="E875" s="37"/>
    </row>
    <row r="876" spans="1:5" s="49" customFormat="1" ht="24.95" customHeight="1" x14ac:dyDescent="0.2">
      <c r="A876" s="530">
        <v>40100</v>
      </c>
      <c r="B876" s="541" t="s">
        <v>530</v>
      </c>
      <c r="C876" s="538" t="s">
        <v>771</v>
      </c>
      <c r="D876" s="607">
        <v>83.27</v>
      </c>
      <c r="E876" s="37"/>
    </row>
    <row r="877" spans="1:5" s="49" customFormat="1" ht="24.95" customHeight="1" x14ac:dyDescent="0.2">
      <c r="A877" s="530">
        <v>40141</v>
      </c>
      <c r="B877" s="541" t="s">
        <v>531</v>
      </c>
      <c r="C877" s="538" t="s">
        <v>771</v>
      </c>
      <c r="D877" s="607">
        <v>51.91</v>
      </c>
      <c r="E877" s="37" t="s">
        <v>7522</v>
      </c>
    </row>
    <row r="878" spans="1:5" s="49" customFormat="1" ht="24.95" customHeight="1" x14ac:dyDescent="0.2">
      <c r="A878" s="530">
        <v>40118</v>
      </c>
      <c r="B878" s="541" t="s">
        <v>532</v>
      </c>
      <c r="C878" s="538" t="s">
        <v>745</v>
      </c>
      <c r="D878" s="607">
        <v>60.29</v>
      </c>
      <c r="E878" s="37" t="s">
        <v>7522</v>
      </c>
    </row>
    <row r="879" spans="1:5" s="49" customFormat="1" ht="24.95" customHeight="1" x14ac:dyDescent="0.2">
      <c r="A879" s="530">
        <v>40116</v>
      </c>
      <c r="B879" s="541" t="s">
        <v>533</v>
      </c>
      <c r="C879" s="538" t="s">
        <v>745</v>
      </c>
      <c r="D879" s="607">
        <v>55.5</v>
      </c>
      <c r="E879" s="37" t="s">
        <v>7522</v>
      </c>
    </row>
    <row r="880" spans="1:5" s="49" customFormat="1" ht="24.95" customHeight="1" x14ac:dyDescent="0.2">
      <c r="A880" s="530">
        <v>40117</v>
      </c>
      <c r="B880" s="541" t="s">
        <v>534</v>
      </c>
      <c r="C880" s="538" t="s">
        <v>745</v>
      </c>
      <c r="D880" s="607">
        <v>39.11</v>
      </c>
      <c r="E880" s="37" t="s">
        <v>7522</v>
      </c>
    </row>
    <row r="881" spans="1:5" s="49" customFormat="1" ht="24.95" customHeight="1" x14ac:dyDescent="0.2">
      <c r="A881" s="530">
        <v>40148</v>
      </c>
      <c r="B881" s="541" t="s">
        <v>535</v>
      </c>
      <c r="C881" s="538" t="s">
        <v>771</v>
      </c>
      <c r="D881" s="607">
        <v>2.87</v>
      </c>
      <c r="E881" s="37"/>
    </row>
    <row r="882" spans="1:5" s="49" customFormat="1" ht="24.95" customHeight="1" x14ac:dyDescent="0.2">
      <c r="A882" s="530">
        <v>40112</v>
      </c>
      <c r="B882" s="541" t="s">
        <v>536</v>
      </c>
      <c r="C882" s="538" t="s">
        <v>745</v>
      </c>
      <c r="D882" s="607">
        <v>1.78</v>
      </c>
      <c r="E882" s="37" t="s">
        <v>7522</v>
      </c>
    </row>
    <row r="883" spans="1:5" s="49" customFormat="1" ht="24.95" customHeight="1" x14ac:dyDescent="0.2">
      <c r="A883" s="530">
        <v>40149</v>
      </c>
      <c r="B883" s="541" t="s">
        <v>537</v>
      </c>
      <c r="C883" s="538" t="s">
        <v>745</v>
      </c>
      <c r="D883" s="607">
        <v>5.87</v>
      </c>
      <c r="E883" s="37"/>
    </row>
    <row r="884" spans="1:5" s="49" customFormat="1" ht="24.95" customHeight="1" x14ac:dyDescent="0.2">
      <c r="A884" s="530">
        <v>40094</v>
      </c>
      <c r="B884" s="541" t="s">
        <v>538</v>
      </c>
      <c r="C884" s="538" t="s">
        <v>745</v>
      </c>
      <c r="D884" s="607">
        <v>82.1</v>
      </c>
      <c r="E884" s="37"/>
    </row>
    <row r="885" spans="1:5" s="49" customFormat="1" ht="24.95" customHeight="1" x14ac:dyDescent="0.2">
      <c r="A885" s="530">
        <v>40095</v>
      </c>
      <c r="B885" s="541" t="s">
        <v>539</v>
      </c>
      <c r="C885" s="538" t="s">
        <v>745</v>
      </c>
      <c r="D885" s="607">
        <v>521.54999999999995</v>
      </c>
      <c r="E885" s="37" t="s">
        <v>7522</v>
      </c>
    </row>
    <row r="886" spans="1:5" s="49" customFormat="1" ht="24.95" customHeight="1" x14ac:dyDescent="0.2">
      <c r="A886" s="530">
        <v>40114</v>
      </c>
      <c r="B886" s="541" t="s">
        <v>540</v>
      </c>
      <c r="C886" s="538" t="s">
        <v>8</v>
      </c>
      <c r="D886" s="607">
        <v>186.25</v>
      </c>
      <c r="E886" s="37" t="s">
        <v>7522</v>
      </c>
    </row>
    <row r="887" spans="1:5" s="49" customFormat="1" ht="24.95" customHeight="1" x14ac:dyDescent="0.2">
      <c r="A887" s="530">
        <v>40130</v>
      </c>
      <c r="B887" s="541" t="s">
        <v>541</v>
      </c>
      <c r="C887" s="538" t="s">
        <v>8</v>
      </c>
      <c r="D887" s="607">
        <v>242.82</v>
      </c>
      <c r="E887" s="37" t="s">
        <v>7522</v>
      </c>
    </row>
    <row r="888" spans="1:5" s="49" customFormat="1" ht="24.95" customHeight="1" x14ac:dyDescent="0.2">
      <c r="A888" s="530">
        <v>40131</v>
      </c>
      <c r="B888" s="541" t="s">
        <v>542</v>
      </c>
      <c r="C888" s="538" t="s">
        <v>8</v>
      </c>
      <c r="D888" s="607">
        <v>205.08</v>
      </c>
      <c r="E888" s="37" t="s">
        <v>7522</v>
      </c>
    </row>
    <row r="889" spans="1:5" s="49" customFormat="1" ht="24.95" customHeight="1" x14ac:dyDescent="0.2">
      <c r="A889" s="530">
        <v>40083</v>
      </c>
      <c r="B889" s="541" t="s">
        <v>543</v>
      </c>
      <c r="C889" s="538" t="s">
        <v>745</v>
      </c>
      <c r="D889" s="607">
        <v>2.52</v>
      </c>
      <c r="E889" s="37" t="s">
        <v>7522</v>
      </c>
    </row>
    <row r="890" spans="1:5" s="49" customFormat="1" ht="24.95" customHeight="1" x14ac:dyDescent="0.2">
      <c r="A890" s="530">
        <v>40079</v>
      </c>
      <c r="B890" s="541" t="s">
        <v>544</v>
      </c>
      <c r="C890" s="538" t="s">
        <v>744</v>
      </c>
      <c r="D890" s="607">
        <v>22.07</v>
      </c>
      <c r="E890" s="37" t="s">
        <v>7522</v>
      </c>
    </row>
    <row r="891" spans="1:5" s="49" customFormat="1" ht="24.95" customHeight="1" x14ac:dyDescent="0.2">
      <c r="A891" s="530">
        <v>40082</v>
      </c>
      <c r="B891" s="541" t="s">
        <v>545</v>
      </c>
      <c r="C891" s="538" t="s">
        <v>745</v>
      </c>
      <c r="D891" s="607">
        <v>0.11</v>
      </c>
      <c r="E891" s="37"/>
    </row>
    <row r="892" spans="1:5" s="49" customFormat="1" ht="24.95" customHeight="1" x14ac:dyDescent="0.2">
      <c r="A892" s="530">
        <v>40119</v>
      </c>
      <c r="B892" s="541" t="s">
        <v>546</v>
      </c>
      <c r="C892" s="538" t="s">
        <v>745</v>
      </c>
      <c r="D892" s="607">
        <v>26.92</v>
      </c>
      <c r="E892" s="37" t="s">
        <v>7522</v>
      </c>
    </row>
    <row r="893" spans="1:5" s="49" customFormat="1" ht="24.95" customHeight="1" x14ac:dyDescent="0.2">
      <c r="A893" s="530">
        <v>40122</v>
      </c>
      <c r="B893" s="541" t="s">
        <v>546</v>
      </c>
      <c r="C893" s="538" t="s">
        <v>8</v>
      </c>
      <c r="D893" s="607">
        <v>304.67</v>
      </c>
      <c r="E893" s="37" t="s">
        <v>7522</v>
      </c>
    </row>
    <row r="894" spans="1:5" s="49" customFormat="1" ht="24.95" customHeight="1" x14ac:dyDescent="0.2">
      <c r="A894" s="530">
        <v>40120</v>
      </c>
      <c r="B894" s="541" t="s">
        <v>547</v>
      </c>
      <c r="C894" s="538" t="s">
        <v>745</v>
      </c>
      <c r="D894" s="607">
        <v>10.53</v>
      </c>
      <c r="E894" s="37" t="s">
        <v>7522</v>
      </c>
    </row>
    <row r="895" spans="1:5" s="49" customFormat="1" ht="24.95" customHeight="1" x14ac:dyDescent="0.2">
      <c r="A895" s="530">
        <v>40121</v>
      </c>
      <c r="B895" s="541" t="s">
        <v>548</v>
      </c>
      <c r="C895" s="538" t="s">
        <v>745</v>
      </c>
      <c r="D895" s="607">
        <v>31.7</v>
      </c>
      <c r="E895" s="37" t="s">
        <v>7522</v>
      </c>
    </row>
    <row r="896" spans="1:5" s="49" customFormat="1" ht="24.95" customHeight="1" x14ac:dyDescent="0.2">
      <c r="A896" s="530">
        <v>40123</v>
      </c>
      <c r="B896" s="541" t="s">
        <v>548</v>
      </c>
      <c r="C896" s="538" t="s">
        <v>8</v>
      </c>
      <c r="D896" s="607">
        <v>335.88</v>
      </c>
      <c r="E896" s="37" t="s">
        <v>7522</v>
      </c>
    </row>
    <row r="897" spans="1:5" s="49" customFormat="1" ht="24.95" customHeight="1" x14ac:dyDescent="0.2">
      <c r="A897" s="530">
        <v>40080</v>
      </c>
      <c r="B897" s="541" t="s">
        <v>549</v>
      </c>
      <c r="C897" s="538" t="s">
        <v>744</v>
      </c>
      <c r="D897" s="607">
        <v>1.62</v>
      </c>
      <c r="E897" s="37" t="s">
        <v>7522</v>
      </c>
    </row>
    <row r="898" spans="1:5" s="49" customFormat="1" ht="24.95" customHeight="1" x14ac:dyDescent="0.2">
      <c r="A898" s="530">
        <v>40089</v>
      </c>
      <c r="B898" s="541" t="s">
        <v>550</v>
      </c>
      <c r="C898" s="538" t="s">
        <v>17091</v>
      </c>
      <c r="D898" s="607">
        <v>1829.24</v>
      </c>
      <c r="E898" s="37" t="s">
        <v>7522</v>
      </c>
    </row>
    <row r="899" spans="1:5" s="49" customFormat="1" ht="24.95" customHeight="1" x14ac:dyDescent="0.2">
      <c r="A899" s="530">
        <v>40088</v>
      </c>
      <c r="B899" s="541" t="s">
        <v>551</v>
      </c>
      <c r="C899" s="538" t="s">
        <v>17091</v>
      </c>
      <c r="D899" s="607">
        <v>727.2</v>
      </c>
      <c r="E899" s="37" t="s">
        <v>7522</v>
      </c>
    </row>
    <row r="900" spans="1:5" s="49" customFormat="1" ht="24.95" customHeight="1" x14ac:dyDescent="0.2">
      <c r="A900" s="530">
        <v>40092</v>
      </c>
      <c r="B900" s="541" t="s">
        <v>22055</v>
      </c>
      <c r="C900" s="538" t="s">
        <v>17091</v>
      </c>
      <c r="D900" s="607">
        <v>295.37</v>
      </c>
      <c r="E900" s="37" t="s">
        <v>7522</v>
      </c>
    </row>
    <row r="901" spans="1:5" s="49" customFormat="1" ht="24.95" customHeight="1" x14ac:dyDescent="0.2">
      <c r="A901" s="530">
        <v>40078</v>
      </c>
      <c r="B901" s="541" t="s">
        <v>22056</v>
      </c>
      <c r="C901" s="538" t="s">
        <v>771</v>
      </c>
      <c r="D901" s="607">
        <v>7.51</v>
      </c>
      <c r="E901" s="37" t="s">
        <v>7522</v>
      </c>
    </row>
    <row r="902" spans="1:5" s="49" customFormat="1" ht="24.95" customHeight="1" x14ac:dyDescent="0.2">
      <c r="A902" s="530">
        <v>40097</v>
      </c>
      <c r="B902" s="541" t="s">
        <v>552</v>
      </c>
      <c r="C902" s="538" t="s">
        <v>771</v>
      </c>
      <c r="D902" s="607">
        <v>117.86</v>
      </c>
      <c r="E902" s="37"/>
    </row>
    <row r="903" spans="1:5" s="49" customFormat="1" ht="24.95" customHeight="1" x14ac:dyDescent="0.2">
      <c r="A903" s="530">
        <v>40090</v>
      </c>
      <c r="B903" s="541" t="s">
        <v>553</v>
      </c>
      <c r="C903" s="538" t="s">
        <v>771</v>
      </c>
      <c r="D903" s="607">
        <v>30.64</v>
      </c>
      <c r="E903" s="37" t="s">
        <v>7522</v>
      </c>
    </row>
    <row r="904" spans="1:5" s="49" customFormat="1" ht="24.95" customHeight="1" x14ac:dyDescent="0.2">
      <c r="A904" s="530">
        <v>40099</v>
      </c>
      <c r="B904" s="541" t="s">
        <v>554</v>
      </c>
      <c r="C904" s="538" t="s">
        <v>744</v>
      </c>
      <c r="D904" s="607">
        <v>724.03</v>
      </c>
      <c r="E904" s="37" t="s">
        <v>7522</v>
      </c>
    </row>
    <row r="905" spans="1:5" s="49" customFormat="1" ht="24.95" customHeight="1" x14ac:dyDescent="0.2">
      <c r="A905" s="530">
        <v>40091</v>
      </c>
      <c r="B905" s="541" t="s">
        <v>555</v>
      </c>
      <c r="C905" s="538" t="s">
        <v>771</v>
      </c>
      <c r="D905" s="607">
        <v>41.28</v>
      </c>
      <c r="E905" s="37" t="s">
        <v>7522</v>
      </c>
    </row>
    <row r="906" spans="1:5" s="49" customFormat="1" ht="24.95" customHeight="1" x14ac:dyDescent="0.2">
      <c r="A906" s="530">
        <v>40093</v>
      </c>
      <c r="B906" s="541" t="s">
        <v>556</v>
      </c>
      <c r="C906" s="538" t="s">
        <v>745</v>
      </c>
      <c r="D906" s="607">
        <v>74.37</v>
      </c>
      <c r="E906" s="37"/>
    </row>
    <row r="907" spans="1:5" s="49" customFormat="1" ht="24.95" customHeight="1" x14ac:dyDescent="0.2">
      <c r="A907" s="530">
        <v>43353</v>
      </c>
      <c r="B907" s="541" t="s">
        <v>22057</v>
      </c>
      <c r="C907" s="538" t="s">
        <v>745</v>
      </c>
      <c r="D907" s="607">
        <v>0.65</v>
      </c>
      <c r="E907" s="37"/>
    </row>
    <row r="908" spans="1:5" s="49" customFormat="1" ht="24.95" customHeight="1" x14ac:dyDescent="0.2">
      <c r="A908" s="530">
        <v>43337</v>
      </c>
      <c r="B908" s="541" t="s">
        <v>22058</v>
      </c>
      <c r="C908" s="538" t="s">
        <v>745</v>
      </c>
      <c r="D908" s="607">
        <v>0.56999999999999995</v>
      </c>
      <c r="E908" s="37"/>
    </row>
    <row r="909" spans="1:5" s="49" customFormat="1" ht="24.95" customHeight="1" x14ac:dyDescent="0.2">
      <c r="A909" s="530">
        <v>40077</v>
      </c>
      <c r="B909" s="541" t="s">
        <v>557</v>
      </c>
      <c r="C909" s="538" t="s">
        <v>745</v>
      </c>
      <c r="D909" s="607">
        <v>0.2</v>
      </c>
      <c r="E909" s="37"/>
    </row>
    <row r="910" spans="1:5" s="49" customFormat="1" ht="24.95" customHeight="1" x14ac:dyDescent="0.2">
      <c r="A910" s="530">
        <v>40142</v>
      </c>
      <c r="B910" s="541" t="s">
        <v>7634</v>
      </c>
      <c r="C910" s="538" t="s">
        <v>771</v>
      </c>
      <c r="D910" s="607">
        <v>95.6</v>
      </c>
      <c r="E910" s="37" t="s">
        <v>7522</v>
      </c>
    </row>
    <row r="911" spans="1:5" s="49" customFormat="1" ht="24.95" customHeight="1" x14ac:dyDescent="0.2">
      <c r="A911" s="530">
        <v>40124</v>
      </c>
      <c r="B911" s="541" t="s">
        <v>558</v>
      </c>
      <c r="C911" s="538" t="s">
        <v>745</v>
      </c>
      <c r="D911" s="607">
        <v>8.5399999999999991</v>
      </c>
      <c r="E911" s="37" t="s">
        <v>7522</v>
      </c>
    </row>
    <row r="912" spans="1:5" s="49" customFormat="1" ht="24.95" customHeight="1" x14ac:dyDescent="0.2">
      <c r="A912" s="530">
        <v>40146</v>
      </c>
      <c r="B912" s="541" t="s">
        <v>559</v>
      </c>
      <c r="C912" s="538" t="s">
        <v>745</v>
      </c>
      <c r="D912" s="607">
        <v>15.41</v>
      </c>
      <c r="E912" s="37" t="s">
        <v>7522</v>
      </c>
    </row>
    <row r="913" spans="1:5" s="49" customFormat="1" ht="24.95" customHeight="1" x14ac:dyDescent="0.2">
      <c r="A913" s="530">
        <v>40145</v>
      </c>
      <c r="B913" s="541" t="s">
        <v>560</v>
      </c>
      <c r="C913" s="538" t="s">
        <v>745</v>
      </c>
      <c r="D913" s="607">
        <v>435.09</v>
      </c>
      <c r="E913" s="37" t="s">
        <v>7522</v>
      </c>
    </row>
    <row r="914" spans="1:5" s="49" customFormat="1" ht="24.95" customHeight="1" x14ac:dyDescent="0.2">
      <c r="A914" s="530">
        <v>40109</v>
      </c>
      <c r="B914" s="541" t="s">
        <v>561</v>
      </c>
      <c r="C914" s="538" t="s">
        <v>744</v>
      </c>
      <c r="D914" s="607">
        <v>28.16</v>
      </c>
      <c r="E914" s="37"/>
    </row>
    <row r="915" spans="1:5" s="49" customFormat="1" ht="24.95" customHeight="1" x14ac:dyDescent="0.2">
      <c r="A915" s="530">
        <v>40125</v>
      </c>
      <c r="B915" s="541" t="s">
        <v>562</v>
      </c>
      <c r="C915" s="538" t="s">
        <v>745</v>
      </c>
      <c r="D915" s="607">
        <v>11.75</v>
      </c>
      <c r="E915" s="37" t="s">
        <v>7522</v>
      </c>
    </row>
    <row r="916" spans="1:5" s="49" customFormat="1" ht="24.95" customHeight="1" x14ac:dyDescent="0.2">
      <c r="A916" s="530">
        <v>40113</v>
      </c>
      <c r="B916" s="541" t="s">
        <v>563</v>
      </c>
      <c r="C916" s="538" t="s">
        <v>745</v>
      </c>
      <c r="D916" s="607">
        <v>12.4</v>
      </c>
      <c r="E916" s="37" t="s">
        <v>7522</v>
      </c>
    </row>
    <row r="917" spans="1:5" s="49" customFormat="1" ht="24.95" customHeight="1" x14ac:dyDescent="0.2">
      <c r="A917" s="530">
        <v>40140</v>
      </c>
      <c r="B917" s="541" t="s">
        <v>7635</v>
      </c>
      <c r="C917" s="538" t="s">
        <v>771</v>
      </c>
      <c r="D917" s="607">
        <v>96.09</v>
      </c>
      <c r="E917" s="37" t="s">
        <v>7522</v>
      </c>
    </row>
    <row r="918" spans="1:5" s="49" customFormat="1" ht="24.95" customHeight="1" x14ac:dyDescent="0.2">
      <c r="A918" s="530">
        <v>40139</v>
      </c>
      <c r="B918" s="541" t="s">
        <v>564</v>
      </c>
      <c r="C918" s="538" t="s">
        <v>771</v>
      </c>
      <c r="D918" s="607">
        <v>10.43</v>
      </c>
      <c r="E918" s="37"/>
    </row>
    <row r="919" spans="1:5" s="49" customFormat="1" ht="24.95" customHeight="1" x14ac:dyDescent="0.2">
      <c r="A919" s="539" t="s">
        <v>7636</v>
      </c>
      <c r="B919" s="539"/>
      <c r="C919" s="539"/>
      <c r="D919" s="606" t="s">
        <v>1475</v>
      </c>
      <c r="E919" s="539"/>
    </row>
    <row r="920" spans="1:5" s="49" customFormat="1" ht="24.95" customHeight="1" x14ac:dyDescent="0.2">
      <c r="A920" s="530">
        <v>42186</v>
      </c>
      <c r="B920" s="541" t="s">
        <v>565</v>
      </c>
      <c r="C920" s="538" t="s">
        <v>17098</v>
      </c>
      <c r="D920" s="607">
        <v>7209.28</v>
      </c>
      <c r="E920" s="37"/>
    </row>
    <row r="921" spans="1:5" s="49" customFormat="1" ht="24.95" customHeight="1" x14ac:dyDescent="0.2">
      <c r="A921" s="539" t="s">
        <v>7637</v>
      </c>
      <c r="B921" s="539"/>
      <c r="C921" s="539"/>
      <c r="D921" s="606" t="s">
        <v>1475</v>
      </c>
      <c r="E921" s="539"/>
    </row>
    <row r="922" spans="1:5" s="49" customFormat="1" ht="24.95" customHeight="1" x14ac:dyDescent="0.2">
      <c r="A922" s="530">
        <v>41352</v>
      </c>
      <c r="B922" s="541" t="s">
        <v>7638</v>
      </c>
      <c r="C922" s="538" t="s">
        <v>17091</v>
      </c>
      <c r="D922" s="607">
        <v>145.16999999999999</v>
      </c>
      <c r="E922" s="37"/>
    </row>
    <row r="923" spans="1:5" s="49" customFormat="1" ht="24.95" customHeight="1" x14ac:dyDescent="0.2">
      <c r="A923" s="530">
        <v>41340</v>
      </c>
      <c r="B923" s="541" t="s">
        <v>22059</v>
      </c>
      <c r="C923" s="538" t="s">
        <v>771</v>
      </c>
      <c r="D923" s="607">
        <v>660.2</v>
      </c>
      <c r="E923" s="37"/>
    </row>
    <row r="924" spans="1:5" s="49" customFormat="1" ht="24.95" customHeight="1" x14ac:dyDescent="0.2">
      <c r="A924" s="530">
        <v>40331</v>
      </c>
      <c r="B924" s="541" t="s">
        <v>567</v>
      </c>
      <c r="C924" s="538" t="s">
        <v>745</v>
      </c>
      <c r="D924" s="607">
        <v>83</v>
      </c>
      <c r="E924" s="37" t="s">
        <v>7522</v>
      </c>
    </row>
    <row r="925" spans="1:5" s="49" customFormat="1" ht="24.95" customHeight="1" x14ac:dyDescent="0.2">
      <c r="A925" s="530">
        <v>40403</v>
      </c>
      <c r="B925" s="541" t="s">
        <v>7639</v>
      </c>
      <c r="C925" s="538" t="s">
        <v>771</v>
      </c>
      <c r="D925" s="607">
        <v>173.83</v>
      </c>
      <c r="E925" s="37" t="s">
        <v>7522</v>
      </c>
    </row>
    <row r="926" spans="1:5" s="49" customFormat="1" ht="24.95" customHeight="1" x14ac:dyDescent="0.2">
      <c r="A926" s="530">
        <v>40405</v>
      </c>
      <c r="B926" s="541" t="s">
        <v>568</v>
      </c>
      <c r="C926" s="538" t="s">
        <v>771</v>
      </c>
      <c r="D926" s="607">
        <v>246.02</v>
      </c>
      <c r="E926" s="37"/>
    </row>
    <row r="927" spans="1:5" s="49" customFormat="1" ht="24.95" customHeight="1" x14ac:dyDescent="0.2">
      <c r="A927" s="530">
        <v>40408</v>
      </c>
      <c r="B927" s="541" t="s">
        <v>569</v>
      </c>
      <c r="C927" s="538" t="s">
        <v>771</v>
      </c>
      <c r="D927" s="607">
        <v>453.48</v>
      </c>
      <c r="E927" s="37" t="s">
        <v>7522</v>
      </c>
    </row>
    <row r="928" spans="1:5" s="49" customFormat="1" ht="24.95" customHeight="1" x14ac:dyDescent="0.2">
      <c r="A928" s="530">
        <v>40406</v>
      </c>
      <c r="B928" s="541" t="s">
        <v>22060</v>
      </c>
      <c r="C928" s="538" t="s">
        <v>771</v>
      </c>
      <c r="D928" s="607">
        <v>413.6</v>
      </c>
      <c r="E928" s="37" t="s">
        <v>7522</v>
      </c>
    </row>
    <row r="929" spans="1:5" s="49" customFormat="1" ht="24.95" customHeight="1" x14ac:dyDescent="0.2">
      <c r="A929" s="530">
        <v>40407</v>
      </c>
      <c r="B929" s="541" t="s">
        <v>22061</v>
      </c>
      <c r="C929" s="538" t="s">
        <v>771</v>
      </c>
      <c r="D929" s="607">
        <v>709.43</v>
      </c>
      <c r="E929" s="37" t="s">
        <v>7522</v>
      </c>
    </row>
    <row r="930" spans="1:5" s="49" customFormat="1" ht="24.95" customHeight="1" x14ac:dyDescent="0.2">
      <c r="A930" s="530">
        <v>40409</v>
      </c>
      <c r="B930" s="541" t="s">
        <v>22062</v>
      </c>
      <c r="C930" s="538" t="s">
        <v>771</v>
      </c>
      <c r="D930" s="607">
        <v>789.19</v>
      </c>
      <c r="E930" s="37" t="s">
        <v>7522</v>
      </c>
    </row>
    <row r="931" spans="1:5" s="49" customFormat="1" ht="24.95" customHeight="1" x14ac:dyDescent="0.2">
      <c r="A931" s="530">
        <v>40404</v>
      </c>
      <c r="B931" s="541" t="s">
        <v>570</v>
      </c>
      <c r="C931" s="538" t="s">
        <v>771</v>
      </c>
      <c r="D931" s="607">
        <v>167.87</v>
      </c>
      <c r="E931" s="37"/>
    </row>
    <row r="932" spans="1:5" s="49" customFormat="1" ht="24.95" customHeight="1" x14ac:dyDescent="0.2">
      <c r="A932" s="530">
        <v>42051</v>
      </c>
      <c r="B932" s="541" t="s">
        <v>22063</v>
      </c>
      <c r="C932" s="538" t="s">
        <v>771</v>
      </c>
      <c r="D932" s="607">
        <v>1078.76</v>
      </c>
      <c r="E932" s="37" t="s">
        <v>7522</v>
      </c>
    </row>
    <row r="933" spans="1:5" s="49" customFormat="1" ht="24.95" customHeight="1" x14ac:dyDescent="0.2">
      <c r="A933" s="530">
        <v>42052</v>
      </c>
      <c r="B933" s="541" t="s">
        <v>22064</v>
      </c>
      <c r="C933" s="538" t="s">
        <v>771</v>
      </c>
      <c r="D933" s="607">
        <v>598.85</v>
      </c>
      <c r="E933" s="37" t="s">
        <v>7522</v>
      </c>
    </row>
    <row r="934" spans="1:5" s="49" customFormat="1" ht="24.95" customHeight="1" x14ac:dyDescent="0.2">
      <c r="A934" s="530">
        <v>40410</v>
      </c>
      <c r="B934" s="541" t="s">
        <v>7640</v>
      </c>
      <c r="C934" s="538" t="s">
        <v>771</v>
      </c>
      <c r="D934" s="607">
        <v>389.21</v>
      </c>
      <c r="E934" s="37" t="s">
        <v>7522</v>
      </c>
    </row>
    <row r="935" spans="1:5" s="49" customFormat="1" ht="24.95" customHeight="1" x14ac:dyDescent="0.2">
      <c r="A935" s="530">
        <v>40309</v>
      </c>
      <c r="B935" s="541" t="s">
        <v>22065</v>
      </c>
      <c r="C935" s="538" t="s">
        <v>745</v>
      </c>
      <c r="D935" s="607">
        <v>173.16</v>
      </c>
      <c r="E935" s="37" t="s">
        <v>7522</v>
      </c>
    </row>
    <row r="936" spans="1:5" s="49" customFormat="1" ht="24.95" customHeight="1" x14ac:dyDescent="0.2">
      <c r="A936" s="530">
        <v>41258</v>
      </c>
      <c r="B936" s="541" t="s">
        <v>571</v>
      </c>
      <c r="C936" s="538" t="s">
        <v>771</v>
      </c>
      <c r="D936" s="607">
        <v>216.98</v>
      </c>
      <c r="E936" s="37"/>
    </row>
    <row r="937" spans="1:5" s="49" customFormat="1" ht="24.95" customHeight="1" x14ac:dyDescent="0.2">
      <c r="A937" s="530">
        <v>41034</v>
      </c>
      <c r="B937" s="541" t="s">
        <v>572</v>
      </c>
      <c r="C937" s="538" t="s">
        <v>771</v>
      </c>
      <c r="D937" s="607">
        <v>166.9</v>
      </c>
      <c r="E937" s="37"/>
    </row>
    <row r="938" spans="1:5" s="49" customFormat="1" ht="24.95" customHeight="1" x14ac:dyDescent="0.2">
      <c r="A938" s="530">
        <v>41026</v>
      </c>
      <c r="B938" s="541" t="s">
        <v>22066</v>
      </c>
      <c r="C938" s="538" t="s">
        <v>771</v>
      </c>
      <c r="D938" s="607">
        <v>140.16</v>
      </c>
      <c r="E938" s="37"/>
    </row>
    <row r="939" spans="1:5" s="49" customFormat="1" ht="24.95" customHeight="1" x14ac:dyDescent="0.2">
      <c r="A939" s="530">
        <v>41022</v>
      </c>
      <c r="B939" s="541" t="s">
        <v>22067</v>
      </c>
      <c r="C939" s="538" t="s">
        <v>771</v>
      </c>
      <c r="D939" s="607">
        <v>130.81</v>
      </c>
      <c r="E939" s="37"/>
    </row>
    <row r="940" spans="1:5" s="49" customFormat="1" ht="24.95" customHeight="1" x14ac:dyDescent="0.2">
      <c r="A940" s="539" t="s">
        <v>7641</v>
      </c>
      <c r="B940" s="539"/>
      <c r="C940" s="539"/>
      <c r="D940" s="606" t="s">
        <v>1475</v>
      </c>
      <c r="E940" s="539"/>
    </row>
    <row r="941" spans="1:5" s="49" customFormat="1" ht="24.95" customHeight="1" x14ac:dyDescent="0.2">
      <c r="A941" s="530">
        <v>41403</v>
      </c>
      <c r="B941" s="541" t="s">
        <v>22068</v>
      </c>
      <c r="C941" s="538" t="s">
        <v>771</v>
      </c>
      <c r="D941" s="607">
        <v>801.8</v>
      </c>
      <c r="E941" s="37"/>
    </row>
    <row r="942" spans="1:5" s="49" customFormat="1" ht="24.95" customHeight="1" x14ac:dyDescent="0.2">
      <c r="A942" s="530">
        <v>40398</v>
      </c>
      <c r="B942" s="541" t="s">
        <v>573</v>
      </c>
      <c r="C942" s="538" t="s">
        <v>745</v>
      </c>
      <c r="D942" s="607">
        <v>181.58</v>
      </c>
      <c r="E942" s="37"/>
    </row>
    <row r="943" spans="1:5" s="49" customFormat="1" ht="24.95" customHeight="1" x14ac:dyDescent="0.2">
      <c r="A943" s="530">
        <v>41036</v>
      </c>
      <c r="B943" s="541" t="s">
        <v>574</v>
      </c>
      <c r="C943" s="538" t="s">
        <v>776</v>
      </c>
      <c r="D943" s="607">
        <v>87.11</v>
      </c>
      <c r="E943" s="37"/>
    </row>
    <row r="944" spans="1:5" s="49" customFormat="1" ht="24.95" customHeight="1" x14ac:dyDescent="0.2">
      <c r="A944" s="530">
        <v>41423</v>
      </c>
      <c r="B944" s="541" t="s">
        <v>22069</v>
      </c>
      <c r="C944" s="538" t="s">
        <v>745</v>
      </c>
      <c r="D944" s="607">
        <v>2834.52</v>
      </c>
      <c r="E944" s="37"/>
    </row>
    <row r="945" spans="1:5" s="49" customFormat="1" ht="24.95" customHeight="1" x14ac:dyDescent="0.2">
      <c r="A945" s="530">
        <v>41424</v>
      </c>
      <c r="B945" s="541" t="s">
        <v>22070</v>
      </c>
      <c r="C945" s="538" t="s">
        <v>745</v>
      </c>
      <c r="D945" s="607">
        <v>2789.07</v>
      </c>
      <c r="E945" s="37"/>
    </row>
    <row r="946" spans="1:5" s="49" customFormat="1" ht="24.95" customHeight="1" x14ac:dyDescent="0.2">
      <c r="A946" s="530">
        <v>41425</v>
      </c>
      <c r="B946" s="541" t="s">
        <v>22071</v>
      </c>
      <c r="C946" s="538" t="s">
        <v>745</v>
      </c>
      <c r="D946" s="607">
        <v>3064.74</v>
      </c>
      <c r="E946" s="37"/>
    </row>
    <row r="947" spans="1:5" s="49" customFormat="1" ht="24.95" customHeight="1" x14ac:dyDescent="0.2">
      <c r="A947" s="530">
        <v>41426</v>
      </c>
      <c r="B947" s="541" t="s">
        <v>22072</v>
      </c>
      <c r="C947" s="538" t="s">
        <v>745</v>
      </c>
      <c r="D947" s="607">
        <v>3200.75</v>
      </c>
      <c r="E947" s="37"/>
    </row>
    <row r="948" spans="1:5" s="49" customFormat="1" ht="24.95" customHeight="1" x14ac:dyDescent="0.2">
      <c r="A948" s="530">
        <v>41428</v>
      </c>
      <c r="B948" s="541" t="s">
        <v>22073</v>
      </c>
      <c r="C948" s="538" t="s">
        <v>745</v>
      </c>
      <c r="D948" s="607">
        <v>3322.27</v>
      </c>
      <c r="E948" s="37"/>
    </row>
    <row r="949" spans="1:5" s="49" customFormat="1" ht="24.95" customHeight="1" x14ac:dyDescent="0.2">
      <c r="A949" s="530">
        <v>41417</v>
      </c>
      <c r="B949" s="541" t="s">
        <v>22074</v>
      </c>
      <c r="C949" s="538" t="s">
        <v>745</v>
      </c>
      <c r="D949" s="607">
        <v>2188.46</v>
      </c>
      <c r="E949" s="37"/>
    </row>
    <row r="950" spans="1:5" s="49" customFormat="1" ht="24.95" customHeight="1" x14ac:dyDescent="0.2">
      <c r="A950" s="530">
        <v>41418</v>
      </c>
      <c r="B950" s="541" t="s">
        <v>22075</v>
      </c>
      <c r="C950" s="538" t="s">
        <v>745</v>
      </c>
      <c r="D950" s="607">
        <v>2228.0500000000002</v>
      </c>
      <c r="E950" s="37"/>
    </row>
    <row r="951" spans="1:5" s="49" customFormat="1" ht="24.95" customHeight="1" x14ac:dyDescent="0.2">
      <c r="A951" s="530">
        <v>41419</v>
      </c>
      <c r="B951" s="541" t="s">
        <v>22076</v>
      </c>
      <c r="C951" s="538" t="s">
        <v>745</v>
      </c>
      <c r="D951" s="607">
        <v>2296.7600000000002</v>
      </c>
      <c r="E951" s="37"/>
    </row>
    <row r="952" spans="1:5" s="49" customFormat="1" ht="24.95" customHeight="1" x14ac:dyDescent="0.2">
      <c r="A952" s="530">
        <v>41420</v>
      </c>
      <c r="B952" s="541" t="s">
        <v>22077</v>
      </c>
      <c r="C952" s="538" t="s">
        <v>745</v>
      </c>
      <c r="D952" s="607">
        <v>2567.38</v>
      </c>
      <c r="E952" s="37"/>
    </row>
    <row r="953" spans="1:5" s="49" customFormat="1" ht="24.95" customHeight="1" x14ac:dyDescent="0.2">
      <c r="A953" s="530">
        <v>41421</v>
      </c>
      <c r="B953" s="541" t="s">
        <v>22078</v>
      </c>
      <c r="C953" s="538" t="s">
        <v>745</v>
      </c>
      <c r="D953" s="607">
        <v>2750.04</v>
      </c>
      <c r="E953" s="37"/>
    </row>
    <row r="954" spans="1:5" s="49" customFormat="1" ht="24.95" customHeight="1" x14ac:dyDescent="0.2">
      <c r="A954" s="530">
        <v>41422</v>
      </c>
      <c r="B954" s="541" t="s">
        <v>22079</v>
      </c>
      <c r="C954" s="538" t="s">
        <v>745</v>
      </c>
      <c r="D954" s="607">
        <v>2839.59</v>
      </c>
      <c r="E954" s="37"/>
    </row>
    <row r="955" spans="1:5" s="49" customFormat="1" ht="24.95" customHeight="1" x14ac:dyDescent="0.2">
      <c r="A955" s="530">
        <v>41427</v>
      </c>
      <c r="B955" s="541" t="s">
        <v>22080</v>
      </c>
      <c r="C955" s="538" t="s">
        <v>745</v>
      </c>
      <c r="D955" s="607">
        <v>3285.72</v>
      </c>
      <c r="E955" s="37"/>
    </row>
    <row r="956" spans="1:5" s="49" customFormat="1" ht="24.95" customHeight="1" x14ac:dyDescent="0.2">
      <c r="A956" s="539" t="s">
        <v>7642</v>
      </c>
      <c r="B956" s="539"/>
      <c r="C956" s="539"/>
      <c r="D956" s="606" t="s">
        <v>1475</v>
      </c>
      <c r="E956" s="539"/>
    </row>
    <row r="957" spans="1:5" s="49" customFormat="1" ht="24.95" customHeight="1" x14ac:dyDescent="0.2">
      <c r="A957" s="530">
        <v>40381</v>
      </c>
      <c r="B957" s="541" t="s">
        <v>22081</v>
      </c>
      <c r="C957" s="538" t="s">
        <v>745</v>
      </c>
      <c r="D957" s="607">
        <v>18.53</v>
      </c>
      <c r="E957" s="37"/>
    </row>
    <row r="958" spans="1:5" s="49" customFormat="1" ht="24.95" customHeight="1" x14ac:dyDescent="0.2">
      <c r="A958" s="530">
        <v>41260</v>
      </c>
      <c r="B958" s="541" t="s">
        <v>575</v>
      </c>
      <c r="C958" s="538" t="s">
        <v>17091</v>
      </c>
      <c r="D958" s="607">
        <v>816.37</v>
      </c>
      <c r="E958" s="37" t="s">
        <v>7522</v>
      </c>
    </row>
    <row r="959" spans="1:5" s="49" customFormat="1" ht="24.95" customHeight="1" x14ac:dyDescent="0.2">
      <c r="A959" s="530">
        <v>41045</v>
      </c>
      <c r="B959" s="541" t="s">
        <v>576</v>
      </c>
      <c r="C959" s="538" t="s">
        <v>17091</v>
      </c>
      <c r="D959" s="607">
        <v>819.07</v>
      </c>
      <c r="E959" s="37" t="s">
        <v>7522</v>
      </c>
    </row>
    <row r="960" spans="1:5" s="49" customFormat="1" ht="24.95" customHeight="1" x14ac:dyDescent="0.2">
      <c r="A960" s="530">
        <v>40387</v>
      </c>
      <c r="B960" s="541" t="s">
        <v>22082</v>
      </c>
      <c r="C960" s="538" t="s">
        <v>17100</v>
      </c>
      <c r="D960" s="607">
        <v>153.86000000000001</v>
      </c>
      <c r="E960" s="37" t="s">
        <v>7522</v>
      </c>
    </row>
    <row r="961" spans="1:5" s="49" customFormat="1" ht="24.95" customHeight="1" x14ac:dyDescent="0.2">
      <c r="A961" s="530">
        <v>40339</v>
      </c>
      <c r="B961" s="541" t="s">
        <v>22083</v>
      </c>
      <c r="C961" s="538" t="s">
        <v>771</v>
      </c>
      <c r="D961" s="607">
        <v>65.430000000000007</v>
      </c>
      <c r="E961" s="37"/>
    </row>
    <row r="962" spans="1:5" s="49" customFormat="1" ht="24.95" customHeight="1" x14ac:dyDescent="0.2">
      <c r="A962" s="530">
        <v>40379</v>
      </c>
      <c r="B962" s="541" t="s">
        <v>577</v>
      </c>
      <c r="C962" s="538" t="s">
        <v>173</v>
      </c>
      <c r="D962" s="607">
        <v>8.9700000000000006</v>
      </c>
      <c r="E962" s="37" t="s">
        <v>7522</v>
      </c>
    </row>
    <row r="963" spans="1:5" s="49" customFormat="1" ht="24.95" customHeight="1" x14ac:dyDescent="0.2">
      <c r="A963" s="530">
        <v>42875</v>
      </c>
      <c r="B963" s="541" t="s">
        <v>22084</v>
      </c>
      <c r="C963" s="538" t="s">
        <v>771</v>
      </c>
      <c r="D963" s="607">
        <v>38.67</v>
      </c>
      <c r="E963" s="37"/>
    </row>
    <row r="964" spans="1:5" s="49" customFormat="1" ht="24.95" customHeight="1" x14ac:dyDescent="0.2">
      <c r="A964" s="530">
        <v>40991</v>
      </c>
      <c r="B964" s="541" t="s">
        <v>22085</v>
      </c>
      <c r="C964" s="538" t="s">
        <v>173</v>
      </c>
      <c r="D964" s="607">
        <v>108</v>
      </c>
      <c r="E964" s="37"/>
    </row>
    <row r="965" spans="1:5" s="49" customFormat="1" ht="24.95" customHeight="1" x14ac:dyDescent="0.2">
      <c r="A965" s="530">
        <v>40382</v>
      </c>
      <c r="B965" s="541" t="s">
        <v>578</v>
      </c>
      <c r="C965" s="538" t="s">
        <v>744</v>
      </c>
      <c r="D965" s="607">
        <v>653.97</v>
      </c>
      <c r="E965" s="37"/>
    </row>
    <row r="966" spans="1:5" s="49" customFormat="1" ht="24.95" customHeight="1" x14ac:dyDescent="0.2">
      <c r="A966" s="530">
        <v>42660</v>
      </c>
      <c r="B966" s="541" t="s">
        <v>579</v>
      </c>
      <c r="C966" s="538" t="s">
        <v>744</v>
      </c>
      <c r="D966" s="607">
        <v>697.33</v>
      </c>
      <c r="E966" s="37"/>
    </row>
    <row r="967" spans="1:5" s="49" customFormat="1" ht="24.95" customHeight="1" x14ac:dyDescent="0.2">
      <c r="A967" s="530">
        <v>40401</v>
      </c>
      <c r="B967" s="541" t="s">
        <v>22086</v>
      </c>
      <c r="C967" s="538" t="s">
        <v>17091</v>
      </c>
      <c r="D967" s="607">
        <v>1872.35</v>
      </c>
      <c r="E967" s="37" t="s">
        <v>7522</v>
      </c>
    </row>
    <row r="968" spans="1:5" s="49" customFormat="1" ht="24.95" customHeight="1" x14ac:dyDescent="0.2">
      <c r="A968" s="530">
        <v>41200</v>
      </c>
      <c r="B968" s="541" t="s">
        <v>7643</v>
      </c>
      <c r="C968" s="538" t="s">
        <v>17091</v>
      </c>
      <c r="D968" s="607">
        <v>25.68</v>
      </c>
      <c r="E968" s="37"/>
    </row>
    <row r="969" spans="1:5" s="49" customFormat="1" ht="24.95" customHeight="1" x14ac:dyDescent="0.2">
      <c r="A969" s="530">
        <v>42876</v>
      </c>
      <c r="B969" s="541" t="s">
        <v>580</v>
      </c>
      <c r="C969" s="538" t="s">
        <v>745</v>
      </c>
      <c r="D969" s="607">
        <v>131.58000000000001</v>
      </c>
      <c r="E969" s="37"/>
    </row>
    <row r="970" spans="1:5" s="49" customFormat="1" ht="24.95" customHeight="1" x14ac:dyDescent="0.2">
      <c r="A970" s="530">
        <v>42239</v>
      </c>
      <c r="B970" s="541" t="s">
        <v>22087</v>
      </c>
      <c r="C970" s="538" t="s">
        <v>744</v>
      </c>
      <c r="D970" s="607">
        <v>140.83000000000001</v>
      </c>
      <c r="E970" s="37" t="s">
        <v>7522</v>
      </c>
    </row>
    <row r="971" spans="1:5" s="49" customFormat="1" ht="24.95" customHeight="1" x14ac:dyDescent="0.2">
      <c r="A971" s="530">
        <v>40329</v>
      </c>
      <c r="B971" s="541" t="s">
        <v>22088</v>
      </c>
      <c r="C971" s="538" t="s">
        <v>744</v>
      </c>
      <c r="D971" s="607">
        <v>162.81</v>
      </c>
      <c r="E971" s="37" t="s">
        <v>7522</v>
      </c>
    </row>
    <row r="972" spans="1:5" s="49" customFormat="1" ht="24.95" customHeight="1" x14ac:dyDescent="0.2">
      <c r="A972" s="530">
        <v>41195</v>
      </c>
      <c r="B972" s="541" t="s">
        <v>581</v>
      </c>
      <c r="C972" s="538" t="s">
        <v>173</v>
      </c>
      <c r="D972" s="607">
        <v>8.44</v>
      </c>
      <c r="E972" s="37"/>
    </row>
    <row r="973" spans="1:5" s="49" customFormat="1" ht="24.95" customHeight="1" x14ac:dyDescent="0.2">
      <c r="A973" s="530">
        <v>40315</v>
      </c>
      <c r="B973" s="541" t="s">
        <v>582</v>
      </c>
      <c r="C973" s="538" t="s">
        <v>745</v>
      </c>
      <c r="D973" s="607">
        <v>280.52</v>
      </c>
      <c r="E973" s="37" t="s">
        <v>7522</v>
      </c>
    </row>
    <row r="974" spans="1:5" s="49" customFormat="1" ht="24.95" customHeight="1" x14ac:dyDescent="0.2">
      <c r="A974" s="530">
        <v>40314</v>
      </c>
      <c r="B974" s="541" t="s">
        <v>22089</v>
      </c>
      <c r="C974" s="538" t="s">
        <v>745</v>
      </c>
      <c r="D974" s="607">
        <v>116.57</v>
      </c>
      <c r="E974" s="37" t="s">
        <v>7522</v>
      </c>
    </row>
    <row r="975" spans="1:5" s="49" customFormat="1" ht="24.95" customHeight="1" x14ac:dyDescent="0.2">
      <c r="A975" s="530">
        <v>40321</v>
      </c>
      <c r="B975" s="541" t="s">
        <v>22090</v>
      </c>
      <c r="C975" s="538" t="s">
        <v>745</v>
      </c>
      <c r="D975" s="607">
        <v>81.34</v>
      </c>
      <c r="E975" s="37" t="s">
        <v>7522</v>
      </c>
    </row>
    <row r="976" spans="1:5" s="49" customFormat="1" ht="24.95" customHeight="1" x14ac:dyDescent="0.2">
      <c r="A976" s="530">
        <v>40323</v>
      </c>
      <c r="B976" s="541" t="s">
        <v>22091</v>
      </c>
      <c r="C976" s="538" t="s">
        <v>745</v>
      </c>
      <c r="D976" s="607">
        <v>84.58</v>
      </c>
      <c r="E976" s="37" t="s">
        <v>7522</v>
      </c>
    </row>
    <row r="977" spans="1:5" s="49" customFormat="1" ht="24.95" customHeight="1" x14ac:dyDescent="0.2">
      <c r="A977" s="530">
        <v>40324</v>
      </c>
      <c r="B977" s="541" t="s">
        <v>22092</v>
      </c>
      <c r="C977" s="538" t="s">
        <v>745</v>
      </c>
      <c r="D977" s="607">
        <v>73.58</v>
      </c>
      <c r="E977" s="37" t="s">
        <v>7522</v>
      </c>
    </row>
    <row r="978" spans="1:5" s="49" customFormat="1" ht="24.95" customHeight="1" x14ac:dyDescent="0.2">
      <c r="A978" s="530">
        <v>40325</v>
      </c>
      <c r="B978" s="541" t="s">
        <v>22093</v>
      </c>
      <c r="C978" s="538" t="s">
        <v>745</v>
      </c>
      <c r="D978" s="607">
        <v>64.069999999999993</v>
      </c>
      <c r="E978" s="37" t="s">
        <v>7522</v>
      </c>
    </row>
    <row r="979" spans="1:5" s="49" customFormat="1" ht="24.95" customHeight="1" x14ac:dyDescent="0.2">
      <c r="A979" s="530">
        <v>40319</v>
      </c>
      <c r="B979" s="541" t="s">
        <v>22094</v>
      </c>
      <c r="C979" s="538" t="s">
        <v>745</v>
      </c>
      <c r="D979" s="607">
        <v>102.97</v>
      </c>
      <c r="E979" s="37" t="s">
        <v>7522</v>
      </c>
    </row>
    <row r="980" spans="1:5" s="49" customFormat="1" ht="24.95" customHeight="1" x14ac:dyDescent="0.2">
      <c r="A980" s="530">
        <v>40320</v>
      </c>
      <c r="B980" s="541" t="s">
        <v>22095</v>
      </c>
      <c r="C980" s="538" t="s">
        <v>745</v>
      </c>
      <c r="D980" s="607">
        <v>113.98</v>
      </c>
      <c r="E980" s="37" t="s">
        <v>7522</v>
      </c>
    </row>
    <row r="981" spans="1:5" s="49" customFormat="1" ht="24.95" customHeight="1" x14ac:dyDescent="0.2">
      <c r="A981" s="530">
        <v>40322</v>
      </c>
      <c r="B981" s="541" t="s">
        <v>22096</v>
      </c>
      <c r="C981" s="538" t="s">
        <v>745</v>
      </c>
      <c r="D981" s="607">
        <v>119.46</v>
      </c>
      <c r="E981" s="37" t="s">
        <v>7522</v>
      </c>
    </row>
    <row r="982" spans="1:5" s="49" customFormat="1" ht="24.95" customHeight="1" x14ac:dyDescent="0.2">
      <c r="A982" s="530">
        <v>40342</v>
      </c>
      <c r="B982" s="541" t="s">
        <v>583</v>
      </c>
      <c r="C982" s="538" t="s">
        <v>17091</v>
      </c>
      <c r="D982" s="607">
        <v>37.369999999999997</v>
      </c>
      <c r="E982" s="37"/>
    </row>
    <row r="983" spans="1:5" s="49" customFormat="1" ht="24.95" customHeight="1" x14ac:dyDescent="0.2">
      <c r="A983" s="530">
        <v>40338</v>
      </c>
      <c r="B983" s="541" t="s">
        <v>584</v>
      </c>
      <c r="C983" s="538" t="s">
        <v>17091</v>
      </c>
      <c r="D983" s="607">
        <v>28.9</v>
      </c>
      <c r="E983" s="37"/>
    </row>
    <row r="984" spans="1:5" s="49" customFormat="1" ht="24.95" customHeight="1" x14ac:dyDescent="0.2">
      <c r="A984" s="530">
        <v>40341</v>
      </c>
      <c r="B984" s="541" t="s">
        <v>22097</v>
      </c>
      <c r="C984" s="538" t="s">
        <v>17091</v>
      </c>
      <c r="D984" s="607">
        <v>7.71</v>
      </c>
      <c r="E984" s="37"/>
    </row>
    <row r="985" spans="1:5" s="49" customFormat="1" ht="24.95" customHeight="1" x14ac:dyDescent="0.2">
      <c r="A985" s="530">
        <v>40416</v>
      </c>
      <c r="B985" s="541" t="s">
        <v>585</v>
      </c>
      <c r="C985" s="538" t="s">
        <v>771</v>
      </c>
      <c r="D985" s="607">
        <v>282.79000000000002</v>
      </c>
      <c r="E985" s="37"/>
    </row>
    <row r="986" spans="1:5" s="49" customFormat="1" ht="24.95" customHeight="1" x14ac:dyDescent="0.2">
      <c r="A986" s="530">
        <v>40389</v>
      </c>
      <c r="B986" s="541" t="s">
        <v>586</v>
      </c>
      <c r="C986" s="538" t="s">
        <v>771</v>
      </c>
      <c r="D986" s="607">
        <v>66.540000000000006</v>
      </c>
      <c r="E986" s="37"/>
    </row>
    <row r="987" spans="1:5" s="49" customFormat="1" ht="24.95" customHeight="1" x14ac:dyDescent="0.2">
      <c r="A987" s="530">
        <v>40388</v>
      </c>
      <c r="B987" s="541" t="s">
        <v>587</v>
      </c>
      <c r="C987" s="538" t="s">
        <v>771</v>
      </c>
      <c r="D987" s="607">
        <v>276.20999999999998</v>
      </c>
      <c r="E987" s="37"/>
    </row>
    <row r="988" spans="1:5" s="49" customFormat="1" ht="24.95" customHeight="1" x14ac:dyDescent="0.2">
      <c r="A988" s="530">
        <v>41232</v>
      </c>
      <c r="B988" s="541" t="s">
        <v>588</v>
      </c>
      <c r="C988" s="538" t="s">
        <v>745</v>
      </c>
      <c r="D988" s="607">
        <v>10.88</v>
      </c>
      <c r="E988" s="37"/>
    </row>
    <row r="989" spans="1:5" s="49" customFormat="1" ht="24.95" customHeight="1" x14ac:dyDescent="0.2">
      <c r="A989" s="530">
        <v>40402</v>
      </c>
      <c r="B989" s="541" t="s">
        <v>589</v>
      </c>
      <c r="C989" s="538" t="s">
        <v>745</v>
      </c>
      <c r="D989" s="607">
        <v>28.74</v>
      </c>
      <c r="E989" s="37"/>
    </row>
    <row r="990" spans="1:5" s="49" customFormat="1" ht="24.95" customHeight="1" x14ac:dyDescent="0.2">
      <c r="A990" s="530">
        <v>41033</v>
      </c>
      <c r="B990" s="541" t="s">
        <v>590</v>
      </c>
      <c r="C990" s="538" t="s">
        <v>8708</v>
      </c>
      <c r="D990" s="607">
        <v>46.41</v>
      </c>
      <c r="E990" s="37"/>
    </row>
    <row r="991" spans="1:5" s="49" customFormat="1" ht="24.95" customHeight="1" x14ac:dyDescent="0.2">
      <c r="A991" s="530">
        <v>41233</v>
      </c>
      <c r="B991" s="541" t="s">
        <v>591</v>
      </c>
      <c r="C991" s="538" t="s">
        <v>173</v>
      </c>
      <c r="D991" s="607">
        <v>648.94000000000005</v>
      </c>
      <c r="E991" s="37"/>
    </row>
    <row r="992" spans="1:5" s="49" customFormat="1" ht="24.95" customHeight="1" x14ac:dyDescent="0.2">
      <c r="A992" s="530">
        <v>40386</v>
      </c>
      <c r="B992" s="541" t="s">
        <v>592</v>
      </c>
      <c r="C992" s="538" t="s">
        <v>771</v>
      </c>
      <c r="D992" s="607">
        <v>147.94999999999999</v>
      </c>
      <c r="E992" s="37" t="s">
        <v>7522</v>
      </c>
    </row>
    <row r="993" spans="1:5" s="49" customFormat="1" ht="24.95" customHeight="1" x14ac:dyDescent="0.2">
      <c r="A993" s="530">
        <v>41199</v>
      </c>
      <c r="B993" s="541" t="s">
        <v>22098</v>
      </c>
      <c r="C993" s="538" t="s">
        <v>771</v>
      </c>
      <c r="D993" s="607">
        <v>50.68</v>
      </c>
      <c r="E993" s="37"/>
    </row>
    <row r="994" spans="1:5" s="49" customFormat="1" ht="24.95" customHeight="1" x14ac:dyDescent="0.2">
      <c r="A994" s="530">
        <v>42529</v>
      </c>
      <c r="B994" s="541" t="s">
        <v>22099</v>
      </c>
      <c r="C994" s="538" t="s">
        <v>771</v>
      </c>
      <c r="D994" s="607">
        <v>772.2</v>
      </c>
      <c r="E994" s="37"/>
    </row>
    <row r="995" spans="1:5" s="49" customFormat="1" ht="24.95" customHeight="1" x14ac:dyDescent="0.2">
      <c r="A995" s="530">
        <v>40384</v>
      </c>
      <c r="B995" s="541" t="s">
        <v>22100</v>
      </c>
      <c r="C995" s="538" t="s">
        <v>771</v>
      </c>
      <c r="D995" s="607">
        <v>1411.6</v>
      </c>
      <c r="E995" s="37"/>
    </row>
    <row r="996" spans="1:5" s="49" customFormat="1" ht="24.95" customHeight="1" x14ac:dyDescent="0.2">
      <c r="A996" s="530">
        <v>40385</v>
      </c>
      <c r="B996" s="541" t="s">
        <v>22101</v>
      </c>
      <c r="C996" s="538" t="s">
        <v>771</v>
      </c>
      <c r="D996" s="607">
        <v>1452.08</v>
      </c>
      <c r="E996" s="37"/>
    </row>
    <row r="997" spans="1:5" s="49" customFormat="1" ht="24.95" customHeight="1" x14ac:dyDescent="0.2">
      <c r="A997" s="530">
        <v>40393</v>
      </c>
      <c r="B997" s="541" t="s">
        <v>593</v>
      </c>
      <c r="C997" s="538" t="s">
        <v>771</v>
      </c>
      <c r="D997" s="607">
        <v>17.75</v>
      </c>
      <c r="E997" s="37"/>
    </row>
    <row r="998" spans="1:5" s="49" customFormat="1" ht="24.95" customHeight="1" x14ac:dyDescent="0.2">
      <c r="A998" s="530">
        <v>40394</v>
      </c>
      <c r="B998" s="541" t="s">
        <v>594</v>
      </c>
      <c r="C998" s="538" t="s">
        <v>771</v>
      </c>
      <c r="D998" s="607">
        <v>21.16</v>
      </c>
      <c r="E998" s="37"/>
    </row>
    <row r="999" spans="1:5" s="49" customFormat="1" ht="24.95" customHeight="1" x14ac:dyDescent="0.2">
      <c r="A999" s="530">
        <v>40390</v>
      </c>
      <c r="B999" s="541" t="s">
        <v>595</v>
      </c>
      <c r="C999" s="538" t="s">
        <v>745</v>
      </c>
      <c r="D999" s="607">
        <v>3.9</v>
      </c>
      <c r="E999" s="37"/>
    </row>
    <row r="1000" spans="1:5" s="49" customFormat="1" ht="24.95" customHeight="1" x14ac:dyDescent="0.2">
      <c r="A1000" s="530">
        <v>42256</v>
      </c>
      <c r="B1000" s="541" t="s">
        <v>22102</v>
      </c>
      <c r="C1000" s="538" t="s">
        <v>745</v>
      </c>
      <c r="D1000" s="607">
        <v>3801.8</v>
      </c>
      <c r="E1000" s="37" t="s">
        <v>7522</v>
      </c>
    </row>
    <row r="1001" spans="1:5" s="49" customFormat="1" ht="24.95" customHeight="1" x14ac:dyDescent="0.2">
      <c r="A1001" s="530">
        <v>40400</v>
      </c>
      <c r="B1001" s="541" t="s">
        <v>22103</v>
      </c>
      <c r="C1001" s="538" t="s">
        <v>173</v>
      </c>
      <c r="D1001" s="607">
        <v>11.01</v>
      </c>
      <c r="E1001" s="37" t="s">
        <v>7522</v>
      </c>
    </row>
    <row r="1002" spans="1:5" s="49" customFormat="1" ht="24.95" customHeight="1" x14ac:dyDescent="0.2">
      <c r="A1002" s="530">
        <v>41201</v>
      </c>
      <c r="B1002" s="541" t="s">
        <v>7644</v>
      </c>
      <c r="C1002" s="538" t="s">
        <v>745</v>
      </c>
      <c r="D1002" s="607">
        <v>784.77</v>
      </c>
      <c r="E1002" s="37"/>
    </row>
    <row r="1003" spans="1:5" s="49" customFormat="1" ht="24.95" customHeight="1" x14ac:dyDescent="0.2">
      <c r="A1003" s="530">
        <v>41035</v>
      </c>
      <c r="B1003" s="541" t="s">
        <v>596</v>
      </c>
      <c r="C1003" s="538" t="s">
        <v>771</v>
      </c>
      <c r="D1003" s="607">
        <v>97.11</v>
      </c>
      <c r="E1003" s="37"/>
    </row>
    <row r="1004" spans="1:5" s="49" customFormat="1" ht="24.95" customHeight="1" x14ac:dyDescent="0.2">
      <c r="A1004" s="530">
        <v>41263</v>
      </c>
      <c r="B1004" s="541" t="s">
        <v>22104</v>
      </c>
      <c r="C1004" s="538" t="s">
        <v>771</v>
      </c>
      <c r="D1004" s="607">
        <v>164.94</v>
      </c>
      <c r="E1004" s="37"/>
    </row>
    <row r="1005" spans="1:5" s="49" customFormat="1" ht="24.95" customHeight="1" x14ac:dyDescent="0.2">
      <c r="A1005" s="530">
        <v>41089</v>
      </c>
      <c r="B1005" s="541" t="s">
        <v>22105</v>
      </c>
      <c r="C1005" s="538" t="s">
        <v>771</v>
      </c>
      <c r="D1005" s="607">
        <v>163.07</v>
      </c>
      <c r="E1005" s="37"/>
    </row>
    <row r="1006" spans="1:5" s="49" customFormat="1" ht="24.95" customHeight="1" x14ac:dyDescent="0.2">
      <c r="A1006" s="530">
        <v>41039</v>
      </c>
      <c r="B1006" s="541" t="s">
        <v>22106</v>
      </c>
      <c r="C1006" s="538" t="s">
        <v>771</v>
      </c>
      <c r="D1006" s="607">
        <v>174.68</v>
      </c>
      <c r="E1006" s="37"/>
    </row>
    <row r="1007" spans="1:5" s="49" customFormat="1" ht="24.95" customHeight="1" x14ac:dyDescent="0.2">
      <c r="A1007" s="530">
        <v>41030</v>
      </c>
      <c r="B1007" s="541" t="s">
        <v>597</v>
      </c>
      <c r="C1007" s="538" t="s">
        <v>771</v>
      </c>
      <c r="D1007" s="607">
        <v>154.38</v>
      </c>
      <c r="E1007" s="37"/>
    </row>
    <row r="1008" spans="1:5" s="49" customFormat="1" ht="24.95" customHeight="1" x14ac:dyDescent="0.2">
      <c r="A1008" s="539" t="s">
        <v>7645</v>
      </c>
      <c r="B1008" s="539"/>
      <c r="C1008" s="539"/>
      <c r="D1008" s="606" t="s">
        <v>1475</v>
      </c>
      <c r="E1008" s="539"/>
    </row>
    <row r="1009" spans="1:5" s="49" customFormat="1" ht="24.95" customHeight="1" x14ac:dyDescent="0.2">
      <c r="A1009" s="530">
        <v>42045</v>
      </c>
      <c r="B1009" s="541" t="s">
        <v>762</v>
      </c>
      <c r="C1009" s="538" t="s">
        <v>744</v>
      </c>
      <c r="D1009" s="607">
        <v>4.7699999999999996</v>
      </c>
      <c r="E1009" s="37"/>
    </row>
    <row r="1010" spans="1:5" s="49" customFormat="1" ht="24.95" customHeight="1" x14ac:dyDescent="0.2">
      <c r="A1010" s="530">
        <v>42043</v>
      </c>
      <c r="B1010" s="541" t="s">
        <v>22107</v>
      </c>
      <c r="C1010" s="538" t="s">
        <v>51</v>
      </c>
      <c r="D1010" s="607">
        <v>15.28</v>
      </c>
      <c r="E1010" s="37"/>
    </row>
    <row r="1011" spans="1:5" s="49" customFormat="1" ht="24.95" customHeight="1" x14ac:dyDescent="0.2">
      <c r="A1011" s="539" t="s">
        <v>7646</v>
      </c>
      <c r="B1011" s="539"/>
      <c r="C1011" s="539"/>
      <c r="D1011" s="606" t="s">
        <v>1475</v>
      </c>
      <c r="E1011" s="539"/>
    </row>
    <row r="1012" spans="1:5" s="49" customFormat="1" ht="24.95" customHeight="1" x14ac:dyDescent="0.2">
      <c r="A1012" s="530">
        <v>42512</v>
      </c>
      <c r="B1012" s="541" t="s">
        <v>598</v>
      </c>
      <c r="C1012" s="538" t="s">
        <v>744</v>
      </c>
      <c r="D1012" s="607">
        <v>3.31</v>
      </c>
      <c r="E1012" s="37"/>
    </row>
    <row r="1013" spans="1:5" s="49" customFormat="1" ht="24.95" customHeight="1" x14ac:dyDescent="0.2">
      <c r="A1013" s="530">
        <v>42513</v>
      </c>
      <c r="B1013" s="541" t="s">
        <v>599</v>
      </c>
      <c r="C1013" s="538" t="s">
        <v>744</v>
      </c>
      <c r="D1013" s="607">
        <v>4.3</v>
      </c>
      <c r="E1013" s="37"/>
    </row>
    <row r="1014" spans="1:5" s="49" customFormat="1" ht="24.95" customHeight="1" x14ac:dyDescent="0.2">
      <c r="A1014" s="530">
        <v>42514</v>
      </c>
      <c r="B1014" s="541" t="s">
        <v>600</v>
      </c>
      <c r="C1014" s="538" t="s">
        <v>744</v>
      </c>
      <c r="D1014" s="607">
        <v>6.41</v>
      </c>
      <c r="E1014" s="37"/>
    </row>
    <row r="1015" spans="1:5" s="49" customFormat="1" ht="24.95" customHeight="1" x14ac:dyDescent="0.2">
      <c r="A1015" s="530">
        <v>43349</v>
      </c>
      <c r="B1015" s="541" t="s">
        <v>751</v>
      </c>
      <c r="C1015" s="538" t="s">
        <v>744</v>
      </c>
      <c r="D1015" s="607">
        <v>6.8</v>
      </c>
      <c r="E1015" s="37"/>
    </row>
    <row r="1016" spans="1:5" s="49" customFormat="1" ht="24.95" customHeight="1" x14ac:dyDescent="0.2">
      <c r="A1016" s="530">
        <v>42515</v>
      </c>
      <c r="B1016" s="541" t="s">
        <v>601</v>
      </c>
      <c r="C1016" s="538" t="s">
        <v>744</v>
      </c>
      <c r="D1016" s="607">
        <v>5.25</v>
      </c>
      <c r="E1016" s="37"/>
    </row>
    <row r="1017" spans="1:5" s="49" customFormat="1" ht="24.95" customHeight="1" x14ac:dyDescent="0.2">
      <c r="A1017" s="530">
        <v>42523</v>
      </c>
      <c r="B1017" s="541" t="s">
        <v>602</v>
      </c>
      <c r="C1017" s="538" t="s">
        <v>744</v>
      </c>
      <c r="D1017" s="607">
        <v>8.16</v>
      </c>
      <c r="E1017" s="37"/>
    </row>
    <row r="1018" spans="1:5" s="49" customFormat="1" ht="24.95" customHeight="1" x14ac:dyDescent="0.2">
      <c r="A1018" s="530">
        <v>42525</v>
      </c>
      <c r="B1018" s="541" t="s">
        <v>22108</v>
      </c>
      <c r="C1018" s="538" t="s">
        <v>744</v>
      </c>
      <c r="D1018" s="607">
        <v>63.59</v>
      </c>
      <c r="E1018" s="37"/>
    </row>
    <row r="1019" spans="1:5" s="49" customFormat="1" ht="24.95" customHeight="1" x14ac:dyDescent="0.2">
      <c r="A1019" s="530">
        <v>42576</v>
      </c>
      <c r="B1019" s="541" t="s">
        <v>603</v>
      </c>
      <c r="C1019" s="538" t="s">
        <v>744</v>
      </c>
      <c r="D1019" s="607">
        <v>105.01</v>
      </c>
      <c r="E1019" s="37"/>
    </row>
    <row r="1020" spans="1:5" s="49" customFormat="1" ht="24.95" customHeight="1" x14ac:dyDescent="0.2">
      <c r="A1020" s="530">
        <v>42577</v>
      </c>
      <c r="B1020" s="541" t="s">
        <v>604</v>
      </c>
      <c r="C1020" s="538" t="s">
        <v>744</v>
      </c>
      <c r="D1020" s="607">
        <v>8.36</v>
      </c>
      <c r="E1020" s="37"/>
    </row>
    <row r="1021" spans="1:5" s="49" customFormat="1" ht="24.95" customHeight="1" x14ac:dyDescent="0.2">
      <c r="A1021" s="530">
        <v>42578</v>
      </c>
      <c r="B1021" s="541" t="s">
        <v>605</v>
      </c>
      <c r="C1021" s="538" t="s">
        <v>744</v>
      </c>
      <c r="D1021" s="607">
        <v>3.5</v>
      </c>
      <c r="E1021" s="37"/>
    </row>
    <row r="1022" spans="1:5" s="49" customFormat="1" ht="24.95" customHeight="1" x14ac:dyDescent="0.2">
      <c r="A1022" s="530">
        <v>42580</v>
      </c>
      <c r="B1022" s="541" t="s">
        <v>606</v>
      </c>
      <c r="C1022" s="538" t="s">
        <v>744</v>
      </c>
      <c r="D1022" s="607">
        <v>5.16</v>
      </c>
      <c r="E1022" s="37"/>
    </row>
    <row r="1023" spans="1:5" s="49" customFormat="1" ht="24.95" customHeight="1" x14ac:dyDescent="0.2">
      <c r="A1023" s="530">
        <v>42582</v>
      </c>
      <c r="B1023" s="541" t="s">
        <v>607</v>
      </c>
      <c r="C1023" s="538" t="s">
        <v>744</v>
      </c>
      <c r="D1023" s="607">
        <v>44.98</v>
      </c>
      <c r="E1023" s="37"/>
    </row>
    <row r="1024" spans="1:5" s="49" customFormat="1" ht="24.95" customHeight="1" x14ac:dyDescent="0.2">
      <c r="A1024" s="530">
        <v>42586</v>
      </c>
      <c r="B1024" s="541" t="s">
        <v>608</v>
      </c>
      <c r="C1024" s="538" t="s">
        <v>744</v>
      </c>
      <c r="D1024" s="607">
        <v>65.87</v>
      </c>
      <c r="E1024" s="37"/>
    </row>
    <row r="1025" spans="1:5" s="49" customFormat="1" ht="24.95" customHeight="1" x14ac:dyDescent="0.2">
      <c r="A1025" s="530">
        <v>42587</v>
      </c>
      <c r="B1025" s="541" t="s">
        <v>609</v>
      </c>
      <c r="C1025" s="538" t="s">
        <v>745</v>
      </c>
      <c r="D1025" s="607">
        <v>0.75</v>
      </c>
      <c r="E1025" s="37"/>
    </row>
    <row r="1026" spans="1:5" s="49" customFormat="1" ht="24.95" customHeight="1" x14ac:dyDescent="0.2">
      <c r="A1026" s="530">
        <v>42590</v>
      </c>
      <c r="B1026" s="541" t="s">
        <v>22109</v>
      </c>
      <c r="C1026" s="538" t="s">
        <v>745</v>
      </c>
      <c r="D1026" s="607">
        <v>10.33</v>
      </c>
      <c r="E1026" s="37"/>
    </row>
    <row r="1027" spans="1:5" s="49" customFormat="1" ht="24.95" customHeight="1" x14ac:dyDescent="0.2">
      <c r="A1027" s="530">
        <v>42591</v>
      </c>
      <c r="B1027" s="541" t="s">
        <v>610</v>
      </c>
      <c r="C1027" s="538" t="s">
        <v>745</v>
      </c>
      <c r="D1027" s="607">
        <v>35.86</v>
      </c>
      <c r="E1027" s="37"/>
    </row>
    <row r="1028" spans="1:5" s="49" customFormat="1" ht="24.95" customHeight="1" x14ac:dyDescent="0.2">
      <c r="A1028" s="530">
        <v>42592</v>
      </c>
      <c r="B1028" s="541" t="s">
        <v>611</v>
      </c>
      <c r="C1028" s="538" t="s">
        <v>745</v>
      </c>
      <c r="D1028" s="607">
        <v>14.72</v>
      </c>
      <c r="E1028" s="37" t="s">
        <v>7522</v>
      </c>
    </row>
    <row r="1029" spans="1:5" s="49" customFormat="1" ht="24.95" customHeight="1" x14ac:dyDescent="0.2">
      <c r="A1029" s="530">
        <v>42593</v>
      </c>
      <c r="B1029" s="541" t="s">
        <v>22110</v>
      </c>
      <c r="C1029" s="538" t="s">
        <v>744</v>
      </c>
      <c r="D1029" s="607">
        <v>26.69</v>
      </c>
      <c r="E1029" s="37"/>
    </row>
    <row r="1030" spans="1:5" s="49" customFormat="1" ht="24.95" customHeight="1" x14ac:dyDescent="0.2">
      <c r="A1030" s="530">
        <v>42596</v>
      </c>
      <c r="B1030" s="541" t="s">
        <v>22111</v>
      </c>
      <c r="C1030" s="538" t="s">
        <v>744</v>
      </c>
      <c r="D1030" s="607">
        <v>5.72</v>
      </c>
      <c r="E1030" s="37"/>
    </row>
    <row r="1031" spans="1:5" s="49" customFormat="1" ht="24.95" customHeight="1" x14ac:dyDescent="0.2">
      <c r="A1031" s="539" t="s">
        <v>7647</v>
      </c>
      <c r="B1031" s="539"/>
      <c r="C1031" s="539"/>
      <c r="D1031" s="606" t="s">
        <v>1475</v>
      </c>
      <c r="E1031" s="539"/>
    </row>
    <row r="1032" spans="1:5" s="49" customFormat="1" ht="24.95" customHeight="1" x14ac:dyDescent="0.2">
      <c r="A1032" s="530">
        <v>42483</v>
      </c>
      <c r="B1032" s="541" t="s">
        <v>62</v>
      </c>
      <c r="C1032" s="538" t="s">
        <v>744</v>
      </c>
      <c r="D1032" s="607">
        <v>112.7</v>
      </c>
      <c r="E1032" s="37"/>
    </row>
    <row r="1033" spans="1:5" s="49" customFormat="1" ht="24.95" customHeight="1" x14ac:dyDescent="0.2">
      <c r="A1033" s="530">
        <v>42695</v>
      </c>
      <c r="B1033" s="541" t="s">
        <v>612</v>
      </c>
      <c r="C1033" s="538" t="s">
        <v>744</v>
      </c>
      <c r="D1033" s="607">
        <v>108.04</v>
      </c>
      <c r="E1033" s="37"/>
    </row>
    <row r="1034" spans="1:5" s="49" customFormat="1" ht="24.95" customHeight="1" x14ac:dyDescent="0.2">
      <c r="A1034" s="530">
        <v>42481</v>
      </c>
      <c r="B1034" s="541" t="s">
        <v>22112</v>
      </c>
      <c r="C1034" s="538" t="s">
        <v>744</v>
      </c>
      <c r="D1034" s="607">
        <v>77.13</v>
      </c>
      <c r="E1034" s="37"/>
    </row>
    <row r="1035" spans="1:5" s="49" customFormat="1" ht="24.95" customHeight="1" x14ac:dyDescent="0.2">
      <c r="A1035" s="530">
        <v>42496</v>
      </c>
      <c r="B1035" s="541" t="s">
        <v>66</v>
      </c>
      <c r="C1035" s="538" t="s">
        <v>745</v>
      </c>
      <c r="D1035" s="607">
        <v>3.47</v>
      </c>
      <c r="E1035" s="37"/>
    </row>
    <row r="1036" spans="1:5" s="49" customFormat="1" ht="24.95" customHeight="1" x14ac:dyDescent="0.2">
      <c r="A1036" s="530">
        <v>41133</v>
      </c>
      <c r="B1036" s="541" t="s">
        <v>22113</v>
      </c>
      <c r="C1036" s="538" t="s">
        <v>745</v>
      </c>
      <c r="D1036" s="607">
        <v>11.92</v>
      </c>
      <c r="E1036" s="37"/>
    </row>
    <row r="1037" spans="1:5" s="49" customFormat="1" ht="24.95" customHeight="1" x14ac:dyDescent="0.2">
      <c r="A1037" s="530">
        <v>42479</v>
      </c>
      <c r="B1037" s="541" t="s">
        <v>22114</v>
      </c>
      <c r="C1037" s="538" t="s">
        <v>745</v>
      </c>
      <c r="D1037" s="607">
        <v>8.39</v>
      </c>
      <c r="E1037" s="37"/>
    </row>
    <row r="1038" spans="1:5" s="49" customFormat="1" ht="24.95" customHeight="1" x14ac:dyDescent="0.2">
      <c r="A1038" s="530">
        <v>43333</v>
      </c>
      <c r="B1038" s="541" t="s">
        <v>22115</v>
      </c>
      <c r="C1038" s="538" t="s">
        <v>745</v>
      </c>
      <c r="D1038" s="607">
        <v>1.1299999999999999</v>
      </c>
      <c r="E1038" s="37"/>
    </row>
    <row r="1039" spans="1:5" s="49" customFormat="1" ht="24.95" customHeight="1" x14ac:dyDescent="0.2">
      <c r="A1039" s="530">
        <v>42484</v>
      </c>
      <c r="B1039" s="541" t="s">
        <v>22116</v>
      </c>
      <c r="C1039" s="538" t="s">
        <v>745</v>
      </c>
      <c r="D1039" s="607">
        <v>5.62</v>
      </c>
      <c r="E1039" s="37" t="s">
        <v>7522</v>
      </c>
    </row>
    <row r="1040" spans="1:5" s="49" customFormat="1" ht="24.95" customHeight="1" x14ac:dyDescent="0.2">
      <c r="A1040" s="530">
        <v>42497</v>
      </c>
      <c r="B1040" s="541" t="s">
        <v>22117</v>
      </c>
      <c r="C1040" s="538" t="s">
        <v>745</v>
      </c>
      <c r="D1040" s="607">
        <v>12.06</v>
      </c>
      <c r="E1040" s="37" t="s">
        <v>7522</v>
      </c>
    </row>
    <row r="1041" spans="1:5" s="49" customFormat="1" ht="24.95" customHeight="1" x14ac:dyDescent="0.2">
      <c r="A1041" s="530">
        <v>42493</v>
      </c>
      <c r="B1041" s="541" t="s">
        <v>22118</v>
      </c>
      <c r="C1041" s="538" t="s">
        <v>745</v>
      </c>
      <c r="D1041" s="607">
        <v>72.06</v>
      </c>
      <c r="E1041" s="37" t="s">
        <v>7522</v>
      </c>
    </row>
    <row r="1042" spans="1:5" s="49" customFormat="1" ht="24.95" customHeight="1" x14ac:dyDescent="0.2">
      <c r="A1042" s="530">
        <v>42494</v>
      </c>
      <c r="B1042" s="541" t="s">
        <v>22119</v>
      </c>
      <c r="C1042" s="538" t="s">
        <v>8</v>
      </c>
      <c r="D1042" s="607">
        <v>351.89</v>
      </c>
      <c r="E1042" s="37" t="s">
        <v>7522</v>
      </c>
    </row>
    <row r="1043" spans="1:5" s="49" customFormat="1" ht="24.95" customHeight="1" x14ac:dyDescent="0.2">
      <c r="A1043" s="530">
        <v>42498</v>
      </c>
      <c r="B1043" s="541" t="s">
        <v>22120</v>
      </c>
      <c r="C1043" s="538" t="s">
        <v>745</v>
      </c>
      <c r="D1043" s="607">
        <v>77.03</v>
      </c>
      <c r="E1043" s="37" t="s">
        <v>7522</v>
      </c>
    </row>
    <row r="1044" spans="1:5" s="49" customFormat="1" ht="24.95" customHeight="1" x14ac:dyDescent="0.2">
      <c r="A1044" s="530">
        <v>42499</v>
      </c>
      <c r="B1044" s="541" t="s">
        <v>22121</v>
      </c>
      <c r="C1044" s="538" t="s">
        <v>745</v>
      </c>
      <c r="D1044" s="607">
        <v>82.55</v>
      </c>
      <c r="E1044" s="37" t="s">
        <v>7522</v>
      </c>
    </row>
    <row r="1045" spans="1:5" s="49" customFormat="1" ht="24.95" customHeight="1" x14ac:dyDescent="0.2">
      <c r="A1045" s="530">
        <v>42500</v>
      </c>
      <c r="B1045" s="541" t="s">
        <v>22122</v>
      </c>
      <c r="C1045" s="538" t="s">
        <v>745</v>
      </c>
      <c r="D1045" s="607">
        <v>97.52</v>
      </c>
      <c r="E1045" s="37" t="s">
        <v>7522</v>
      </c>
    </row>
    <row r="1046" spans="1:5" s="49" customFormat="1" ht="24.95" customHeight="1" x14ac:dyDescent="0.2">
      <c r="A1046" s="530">
        <v>42501</v>
      </c>
      <c r="B1046" s="541" t="s">
        <v>22123</v>
      </c>
      <c r="C1046" s="538" t="s">
        <v>745</v>
      </c>
      <c r="D1046" s="607">
        <v>93.72</v>
      </c>
      <c r="E1046" s="37" t="s">
        <v>7522</v>
      </c>
    </row>
    <row r="1047" spans="1:5" s="49" customFormat="1" ht="24.95" customHeight="1" x14ac:dyDescent="0.2">
      <c r="A1047" s="530">
        <v>42502</v>
      </c>
      <c r="B1047" s="541" t="s">
        <v>22124</v>
      </c>
      <c r="C1047" s="538" t="s">
        <v>745</v>
      </c>
      <c r="D1047" s="607">
        <v>91.92</v>
      </c>
      <c r="E1047" s="37" t="s">
        <v>7522</v>
      </c>
    </row>
    <row r="1048" spans="1:5" s="49" customFormat="1" ht="24.95" customHeight="1" x14ac:dyDescent="0.2">
      <c r="A1048" s="530">
        <v>42503</v>
      </c>
      <c r="B1048" s="541" t="s">
        <v>22125</v>
      </c>
      <c r="C1048" s="538" t="s">
        <v>745</v>
      </c>
      <c r="D1048" s="607">
        <v>130.84</v>
      </c>
      <c r="E1048" s="37" t="s">
        <v>7522</v>
      </c>
    </row>
    <row r="1049" spans="1:5" s="49" customFormat="1" ht="24.95" customHeight="1" x14ac:dyDescent="0.2">
      <c r="A1049" s="530">
        <v>43334</v>
      </c>
      <c r="B1049" s="541" t="s">
        <v>22126</v>
      </c>
      <c r="C1049" s="538" t="s">
        <v>745</v>
      </c>
      <c r="D1049" s="607">
        <v>0.94</v>
      </c>
      <c r="E1049" s="37"/>
    </row>
    <row r="1050" spans="1:5" s="49" customFormat="1" ht="24.95" customHeight="1" x14ac:dyDescent="0.2">
      <c r="A1050" s="530">
        <v>42485</v>
      </c>
      <c r="B1050" s="541" t="s">
        <v>22127</v>
      </c>
      <c r="C1050" s="538" t="s">
        <v>745</v>
      </c>
      <c r="D1050" s="607">
        <v>1.94</v>
      </c>
      <c r="E1050" s="37" t="s">
        <v>7522</v>
      </c>
    </row>
    <row r="1051" spans="1:5" s="49" customFormat="1" ht="24.95" customHeight="1" x14ac:dyDescent="0.2">
      <c r="A1051" s="530">
        <v>42495</v>
      </c>
      <c r="B1051" s="541" t="s">
        <v>613</v>
      </c>
      <c r="C1051" s="538" t="s">
        <v>745</v>
      </c>
      <c r="D1051" s="607">
        <v>1.1200000000000001</v>
      </c>
      <c r="E1051" s="37"/>
    </row>
    <row r="1052" spans="1:5" s="49" customFormat="1" ht="24.95" customHeight="1" x14ac:dyDescent="0.2">
      <c r="A1052" s="530">
        <v>42507</v>
      </c>
      <c r="B1052" s="541" t="s">
        <v>12</v>
      </c>
      <c r="C1052" s="538" t="s">
        <v>771</v>
      </c>
      <c r="D1052" s="607">
        <v>25.86</v>
      </c>
      <c r="E1052" s="37"/>
    </row>
    <row r="1053" spans="1:5" s="49" customFormat="1" ht="24.95" customHeight="1" x14ac:dyDescent="0.2">
      <c r="A1053" s="530">
        <v>42505</v>
      </c>
      <c r="B1053" s="541" t="s">
        <v>59</v>
      </c>
      <c r="C1053" s="538" t="s">
        <v>745</v>
      </c>
      <c r="D1053" s="607">
        <v>20.97</v>
      </c>
      <c r="E1053" s="37"/>
    </row>
    <row r="1054" spans="1:5" s="49" customFormat="1" ht="24.95" customHeight="1" x14ac:dyDescent="0.2">
      <c r="A1054" s="530">
        <v>42504</v>
      </c>
      <c r="B1054" s="541" t="s">
        <v>614</v>
      </c>
      <c r="C1054" s="538" t="s">
        <v>745</v>
      </c>
      <c r="D1054" s="607">
        <v>47.71</v>
      </c>
      <c r="E1054" s="37" t="s">
        <v>7522</v>
      </c>
    </row>
    <row r="1055" spans="1:5" s="49" customFormat="1" ht="24.95" customHeight="1" x14ac:dyDescent="0.2">
      <c r="A1055" s="530">
        <v>42506</v>
      </c>
      <c r="B1055" s="541" t="s">
        <v>615</v>
      </c>
      <c r="C1055" s="538" t="s">
        <v>745</v>
      </c>
      <c r="D1055" s="607">
        <v>47.34</v>
      </c>
      <c r="E1055" s="37" t="s">
        <v>7522</v>
      </c>
    </row>
    <row r="1056" spans="1:5" s="49" customFormat="1" ht="24.95" customHeight="1" x14ac:dyDescent="0.2">
      <c r="A1056" s="530">
        <v>42482</v>
      </c>
      <c r="B1056" s="541" t="s">
        <v>70</v>
      </c>
      <c r="C1056" s="538" t="s">
        <v>744</v>
      </c>
      <c r="D1056" s="607">
        <v>107.43</v>
      </c>
      <c r="E1056" s="37" t="s">
        <v>7522</v>
      </c>
    </row>
    <row r="1057" spans="1:5" s="49" customFormat="1" ht="24.95" customHeight="1" x14ac:dyDescent="0.2">
      <c r="A1057" s="530">
        <v>42702</v>
      </c>
      <c r="B1057" s="541" t="s">
        <v>616</v>
      </c>
      <c r="C1057" s="538" t="s">
        <v>744</v>
      </c>
      <c r="D1057" s="607">
        <v>108.04</v>
      </c>
      <c r="E1057" s="37"/>
    </row>
    <row r="1058" spans="1:5" s="49" customFormat="1" ht="24.95" customHeight="1" x14ac:dyDescent="0.2">
      <c r="A1058" s="530">
        <v>42480</v>
      </c>
      <c r="B1058" s="541" t="s">
        <v>22128</v>
      </c>
      <c r="C1058" s="538" t="s">
        <v>744</v>
      </c>
      <c r="D1058" s="607">
        <v>77.13</v>
      </c>
      <c r="E1058" s="37" t="s">
        <v>7522</v>
      </c>
    </row>
    <row r="1059" spans="1:5" s="49" customFormat="1" ht="24.95" customHeight="1" x14ac:dyDescent="0.2">
      <c r="A1059" s="530">
        <v>42489</v>
      </c>
      <c r="B1059" s="541" t="s">
        <v>22129</v>
      </c>
      <c r="C1059" s="538" t="s">
        <v>745</v>
      </c>
      <c r="D1059" s="607">
        <v>11.13</v>
      </c>
      <c r="E1059" s="37" t="s">
        <v>7522</v>
      </c>
    </row>
    <row r="1060" spans="1:5" s="49" customFormat="1" ht="24.95" customHeight="1" x14ac:dyDescent="0.2">
      <c r="A1060" s="530">
        <v>42487</v>
      </c>
      <c r="B1060" s="541" t="s">
        <v>22130</v>
      </c>
      <c r="C1060" s="538" t="s">
        <v>745</v>
      </c>
      <c r="D1060" s="607">
        <v>16.579999999999998</v>
      </c>
      <c r="E1060" s="37" t="s">
        <v>7522</v>
      </c>
    </row>
    <row r="1061" spans="1:5" s="49" customFormat="1" ht="24.95" customHeight="1" x14ac:dyDescent="0.2">
      <c r="A1061" s="530">
        <v>42847</v>
      </c>
      <c r="B1061" s="541" t="s">
        <v>22131</v>
      </c>
      <c r="C1061" s="538" t="s">
        <v>745</v>
      </c>
      <c r="D1061" s="607">
        <v>17.73</v>
      </c>
      <c r="E1061" s="37" t="s">
        <v>7522</v>
      </c>
    </row>
    <row r="1062" spans="1:5" s="49" customFormat="1" ht="24.95" customHeight="1" x14ac:dyDescent="0.2">
      <c r="A1062" s="530">
        <v>42486</v>
      </c>
      <c r="B1062" s="541" t="s">
        <v>22132</v>
      </c>
      <c r="C1062" s="538" t="s">
        <v>745</v>
      </c>
      <c r="D1062" s="607">
        <v>10.61</v>
      </c>
      <c r="E1062" s="37" t="s">
        <v>7522</v>
      </c>
    </row>
    <row r="1063" spans="1:5" s="49" customFormat="1" ht="24.95" customHeight="1" x14ac:dyDescent="0.2">
      <c r="A1063" s="530">
        <v>42488</v>
      </c>
      <c r="B1063" s="541" t="s">
        <v>22133</v>
      </c>
      <c r="C1063" s="538" t="s">
        <v>745</v>
      </c>
      <c r="D1063" s="607">
        <v>7.91</v>
      </c>
      <c r="E1063" s="37" t="s">
        <v>7522</v>
      </c>
    </row>
    <row r="1064" spans="1:5" s="49" customFormat="1" ht="24.95" customHeight="1" x14ac:dyDescent="0.2">
      <c r="A1064" s="539" t="s">
        <v>7648</v>
      </c>
      <c r="B1064" s="539"/>
      <c r="C1064" s="539"/>
      <c r="D1064" s="606" t="s">
        <v>1475</v>
      </c>
      <c r="E1064" s="539"/>
    </row>
    <row r="1065" spans="1:5" s="49" customFormat="1" ht="24.95" customHeight="1" x14ac:dyDescent="0.2">
      <c r="A1065" s="530">
        <v>42601</v>
      </c>
      <c r="B1065" s="541" t="s">
        <v>22134</v>
      </c>
      <c r="C1065" s="538" t="s">
        <v>745</v>
      </c>
      <c r="D1065" s="607">
        <v>56.28</v>
      </c>
      <c r="E1065" s="37" t="s">
        <v>7522</v>
      </c>
    </row>
    <row r="1066" spans="1:5" s="49" customFormat="1" ht="24.95" customHeight="1" x14ac:dyDescent="0.2">
      <c r="A1066" s="530">
        <v>43602</v>
      </c>
      <c r="B1066" s="541" t="s">
        <v>617</v>
      </c>
      <c r="C1066" s="538" t="s">
        <v>745</v>
      </c>
      <c r="D1066" s="607">
        <v>84.37</v>
      </c>
      <c r="E1066" s="37" t="s">
        <v>7522</v>
      </c>
    </row>
    <row r="1067" spans="1:5" s="49" customFormat="1" ht="24.95" customHeight="1" x14ac:dyDescent="0.2">
      <c r="A1067" s="530">
        <v>42602</v>
      </c>
      <c r="B1067" s="541" t="s">
        <v>22135</v>
      </c>
      <c r="C1067" s="538" t="s">
        <v>745</v>
      </c>
      <c r="D1067" s="607">
        <v>92.44</v>
      </c>
      <c r="E1067" s="37" t="s">
        <v>7522</v>
      </c>
    </row>
    <row r="1068" spans="1:5" s="49" customFormat="1" ht="24.95" customHeight="1" x14ac:dyDescent="0.2">
      <c r="A1068" s="530">
        <v>42603</v>
      </c>
      <c r="B1068" s="541" t="s">
        <v>22136</v>
      </c>
      <c r="C1068" s="538" t="s">
        <v>745</v>
      </c>
      <c r="D1068" s="607">
        <v>67.2</v>
      </c>
      <c r="E1068" s="37" t="s">
        <v>7522</v>
      </c>
    </row>
    <row r="1069" spans="1:5" s="49" customFormat="1" ht="24.95" customHeight="1" x14ac:dyDescent="0.2">
      <c r="A1069" s="530">
        <v>42604</v>
      </c>
      <c r="B1069" s="541" t="s">
        <v>22137</v>
      </c>
      <c r="C1069" s="538" t="s">
        <v>744</v>
      </c>
      <c r="D1069" s="607">
        <v>269.92</v>
      </c>
      <c r="E1069" s="37" t="s">
        <v>7522</v>
      </c>
    </row>
    <row r="1070" spans="1:5" s="49" customFormat="1" ht="24.95" customHeight="1" x14ac:dyDescent="0.2">
      <c r="A1070" s="530">
        <v>42605</v>
      </c>
      <c r="B1070" s="541" t="s">
        <v>22138</v>
      </c>
      <c r="C1070" s="538" t="s">
        <v>744</v>
      </c>
      <c r="D1070" s="607">
        <v>386.96</v>
      </c>
      <c r="E1070" s="37" t="s">
        <v>7522</v>
      </c>
    </row>
    <row r="1071" spans="1:5" s="49" customFormat="1" ht="24.95" customHeight="1" x14ac:dyDescent="0.2">
      <c r="A1071" s="530">
        <v>42606</v>
      </c>
      <c r="B1071" s="541" t="s">
        <v>22139</v>
      </c>
      <c r="C1071" s="538" t="s">
        <v>744</v>
      </c>
      <c r="D1071" s="607">
        <v>23.2</v>
      </c>
      <c r="E1071" s="37"/>
    </row>
    <row r="1072" spans="1:5" s="49" customFormat="1" ht="24.95" customHeight="1" x14ac:dyDescent="0.2">
      <c r="A1072" s="530">
        <v>42607</v>
      </c>
      <c r="B1072" s="541" t="s">
        <v>618</v>
      </c>
      <c r="C1072" s="538" t="s">
        <v>745</v>
      </c>
      <c r="D1072" s="607">
        <v>117.43</v>
      </c>
      <c r="E1072" s="37"/>
    </row>
    <row r="1073" spans="1:5" s="49" customFormat="1" ht="24.95" customHeight="1" x14ac:dyDescent="0.2">
      <c r="A1073" s="530">
        <v>42608</v>
      </c>
      <c r="B1073" s="541" t="s">
        <v>619</v>
      </c>
      <c r="C1073" s="538" t="s">
        <v>745</v>
      </c>
      <c r="D1073" s="607">
        <v>25.95</v>
      </c>
      <c r="E1073" s="37"/>
    </row>
    <row r="1074" spans="1:5" s="49" customFormat="1" ht="24.95" customHeight="1" x14ac:dyDescent="0.2">
      <c r="A1074" s="530">
        <v>42609</v>
      </c>
      <c r="B1074" s="541" t="s">
        <v>620</v>
      </c>
      <c r="C1074" s="538" t="s">
        <v>744</v>
      </c>
      <c r="D1074" s="607">
        <v>55.42</v>
      </c>
      <c r="E1074" s="37"/>
    </row>
    <row r="1075" spans="1:5" s="49" customFormat="1" ht="24.95" customHeight="1" x14ac:dyDescent="0.2">
      <c r="A1075" s="530">
        <v>42611</v>
      </c>
      <c r="B1075" s="541" t="s">
        <v>621</v>
      </c>
      <c r="C1075" s="538" t="s">
        <v>744</v>
      </c>
      <c r="D1075" s="607">
        <v>538.29999999999995</v>
      </c>
      <c r="E1075" s="37" t="s">
        <v>7522</v>
      </c>
    </row>
    <row r="1076" spans="1:5" s="49" customFormat="1" ht="24.95" customHeight="1" x14ac:dyDescent="0.2">
      <c r="A1076" s="530">
        <v>42612</v>
      </c>
      <c r="B1076" s="541" t="s">
        <v>622</v>
      </c>
      <c r="C1076" s="538" t="s">
        <v>744</v>
      </c>
      <c r="D1076" s="607">
        <v>987.95</v>
      </c>
      <c r="E1076" s="37" t="s">
        <v>7522</v>
      </c>
    </row>
    <row r="1077" spans="1:5" s="49" customFormat="1" ht="24.95" customHeight="1" x14ac:dyDescent="0.2">
      <c r="A1077" s="530">
        <v>42613</v>
      </c>
      <c r="B1077" s="541" t="s">
        <v>623</v>
      </c>
      <c r="C1077" s="538" t="s">
        <v>744</v>
      </c>
      <c r="D1077" s="607">
        <v>557.54</v>
      </c>
      <c r="E1077" s="37" t="s">
        <v>7522</v>
      </c>
    </row>
    <row r="1078" spans="1:5" s="49" customFormat="1" ht="24.95" customHeight="1" x14ac:dyDescent="0.2">
      <c r="A1078" s="530">
        <v>42615</v>
      </c>
      <c r="B1078" s="541" t="s">
        <v>624</v>
      </c>
      <c r="C1078" s="538" t="s">
        <v>771</v>
      </c>
      <c r="D1078" s="607">
        <v>265.87</v>
      </c>
      <c r="E1078" s="37" t="s">
        <v>7522</v>
      </c>
    </row>
    <row r="1079" spans="1:5" s="49" customFormat="1" ht="24.95" customHeight="1" x14ac:dyDescent="0.2">
      <c r="A1079" s="530">
        <v>41173</v>
      </c>
      <c r="B1079" s="541" t="s">
        <v>7649</v>
      </c>
      <c r="C1079" s="538" t="s">
        <v>771</v>
      </c>
      <c r="D1079" s="607">
        <v>17.05</v>
      </c>
      <c r="E1079" s="37" t="s">
        <v>7522</v>
      </c>
    </row>
    <row r="1080" spans="1:5" s="49" customFormat="1" ht="24.95" customHeight="1" x14ac:dyDescent="0.2">
      <c r="A1080" s="530">
        <v>41174</v>
      </c>
      <c r="B1080" s="541" t="s">
        <v>7650</v>
      </c>
      <c r="C1080" s="538" t="s">
        <v>771</v>
      </c>
      <c r="D1080" s="607">
        <v>18.12</v>
      </c>
      <c r="E1080" s="37" t="s">
        <v>7522</v>
      </c>
    </row>
    <row r="1081" spans="1:5" s="49" customFormat="1" ht="24.95" customHeight="1" x14ac:dyDescent="0.2">
      <c r="A1081" s="530">
        <v>41175</v>
      </c>
      <c r="B1081" s="541" t="s">
        <v>7651</v>
      </c>
      <c r="C1081" s="538" t="s">
        <v>771</v>
      </c>
      <c r="D1081" s="607">
        <v>22.43</v>
      </c>
      <c r="E1081" s="37" t="s">
        <v>7522</v>
      </c>
    </row>
    <row r="1082" spans="1:5" s="49" customFormat="1" ht="24.95" customHeight="1" x14ac:dyDescent="0.2">
      <c r="A1082" s="530">
        <v>41176</v>
      </c>
      <c r="B1082" s="541" t="s">
        <v>7652</v>
      </c>
      <c r="C1082" s="538" t="s">
        <v>771</v>
      </c>
      <c r="D1082" s="607">
        <v>33.19</v>
      </c>
      <c r="E1082" s="37" t="s">
        <v>7522</v>
      </c>
    </row>
    <row r="1083" spans="1:5" s="49" customFormat="1" ht="24.95" customHeight="1" x14ac:dyDescent="0.2">
      <c r="A1083" s="530">
        <v>42635</v>
      </c>
      <c r="B1083" s="541" t="s">
        <v>625</v>
      </c>
      <c r="C1083" s="538" t="s">
        <v>17091</v>
      </c>
      <c r="D1083" s="607">
        <v>13714.89</v>
      </c>
      <c r="E1083" s="37"/>
    </row>
    <row r="1084" spans="1:5" s="49" customFormat="1" ht="24.95" customHeight="1" x14ac:dyDescent="0.2">
      <c r="A1084" s="530">
        <v>40628</v>
      </c>
      <c r="B1084" s="541" t="s">
        <v>626</v>
      </c>
      <c r="C1084" s="538" t="s">
        <v>17091</v>
      </c>
      <c r="D1084" s="607">
        <v>27595.39</v>
      </c>
      <c r="E1084" s="37"/>
    </row>
    <row r="1085" spans="1:5" s="49" customFormat="1" ht="24.95" customHeight="1" x14ac:dyDescent="0.2">
      <c r="A1085" s="530">
        <v>40619</v>
      </c>
      <c r="B1085" s="541" t="s">
        <v>627</v>
      </c>
      <c r="C1085" s="538" t="s">
        <v>17091</v>
      </c>
      <c r="D1085" s="607">
        <v>25542.13</v>
      </c>
      <c r="E1085" s="37"/>
    </row>
    <row r="1086" spans="1:5" s="49" customFormat="1" ht="24.95" customHeight="1" x14ac:dyDescent="0.2">
      <c r="A1086" s="530">
        <v>41087</v>
      </c>
      <c r="B1086" s="541" t="s">
        <v>628</v>
      </c>
      <c r="C1086" s="538" t="s">
        <v>17091</v>
      </c>
      <c r="D1086" s="607">
        <v>1359.84</v>
      </c>
      <c r="E1086" s="37"/>
    </row>
    <row r="1087" spans="1:5" s="49" customFormat="1" ht="24.95" customHeight="1" x14ac:dyDescent="0.2">
      <c r="A1087" s="530">
        <v>42676</v>
      </c>
      <c r="B1087" s="541" t="s">
        <v>22140</v>
      </c>
      <c r="C1087" s="538" t="s">
        <v>771</v>
      </c>
      <c r="D1087" s="607">
        <v>11120.3</v>
      </c>
      <c r="E1087" s="37" t="s">
        <v>7522</v>
      </c>
    </row>
    <row r="1088" spans="1:5" s="49" customFormat="1" ht="24.95" customHeight="1" x14ac:dyDescent="0.2">
      <c r="A1088" s="530">
        <v>42677</v>
      </c>
      <c r="B1088" s="541" t="s">
        <v>22141</v>
      </c>
      <c r="C1088" s="538" t="s">
        <v>771</v>
      </c>
      <c r="D1088" s="607">
        <v>7252.67</v>
      </c>
      <c r="E1088" s="37" t="s">
        <v>7522</v>
      </c>
    </row>
    <row r="1089" spans="1:5" s="49" customFormat="1" ht="24.95" customHeight="1" x14ac:dyDescent="0.2">
      <c r="A1089" s="530">
        <v>42678</v>
      </c>
      <c r="B1089" s="541" t="s">
        <v>629</v>
      </c>
      <c r="C1089" s="538" t="s">
        <v>745</v>
      </c>
      <c r="D1089" s="607">
        <v>6.57</v>
      </c>
      <c r="E1089" s="37"/>
    </row>
    <row r="1090" spans="1:5" s="49" customFormat="1" ht="24.95" customHeight="1" x14ac:dyDescent="0.2">
      <c r="A1090" s="530">
        <v>41159</v>
      </c>
      <c r="B1090" s="541" t="s">
        <v>22142</v>
      </c>
      <c r="C1090" s="538" t="s">
        <v>17091</v>
      </c>
      <c r="D1090" s="607">
        <v>3155.83</v>
      </c>
      <c r="E1090" s="37"/>
    </row>
    <row r="1091" spans="1:5" s="49" customFormat="1" ht="24.95" customHeight="1" x14ac:dyDescent="0.2">
      <c r="A1091" s="530">
        <v>41144</v>
      </c>
      <c r="B1091" s="541" t="s">
        <v>22143</v>
      </c>
      <c r="C1091" s="538" t="s">
        <v>17091</v>
      </c>
      <c r="D1091" s="607">
        <v>2318.85</v>
      </c>
      <c r="E1091" s="37"/>
    </row>
    <row r="1092" spans="1:5" s="49" customFormat="1" ht="24.95" customHeight="1" x14ac:dyDescent="0.2">
      <c r="A1092" s="530">
        <v>41158</v>
      </c>
      <c r="B1092" s="541" t="s">
        <v>7653</v>
      </c>
      <c r="C1092" s="538" t="s">
        <v>17091</v>
      </c>
      <c r="D1092" s="607">
        <v>2705.24</v>
      </c>
      <c r="E1092" s="37"/>
    </row>
    <row r="1093" spans="1:5" s="49" customFormat="1" ht="24.95" customHeight="1" x14ac:dyDescent="0.2">
      <c r="A1093" s="530">
        <v>41160</v>
      </c>
      <c r="B1093" s="541" t="s">
        <v>7654</v>
      </c>
      <c r="C1093" s="538" t="s">
        <v>17091</v>
      </c>
      <c r="D1093" s="607">
        <v>4019.27</v>
      </c>
      <c r="E1093" s="37"/>
    </row>
    <row r="1094" spans="1:5" s="49" customFormat="1" ht="24.95" customHeight="1" x14ac:dyDescent="0.2">
      <c r="A1094" s="530">
        <v>41101</v>
      </c>
      <c r="B1094" s="541" t="s">
        <v>22144</v>
      </c>
      <c r="C1094" s="538" t="s">
        <v>17091</v>
      </c>
      <c r="D1094" s="607">
        <v>1945.59</v>
      </c>
      <c r="E1094" s="37"/>
    </row>
    <row r="1095" spans="1:5" s="49" customFormat="1" ht="24.95" customHeight="1" x14ac:dyDescent="0.2">
      <c r="A1095" s="530">
        <v>42679</v>
      </c>
      <c r="B1095" s="541" t="s">
        <v>630</v>
      </c>
      <c r="C1095" s="538" t="s">
        <v>17091</v>
      </c>
      <c r="D1095" s="607">
        <v>4346.1899999999996</v>
      </c>
      <c r="E1095" s="37"/>
    </row>
    <row r="1096" spans="1:5" s="49" customFormat="1" ht="24.95" customHeight="1" x14ac:dyDescent="0.2">
      <c r="A1096" s="530">
        <v>42680</v>
      </c>
      <c r="B1096" s="541" t="s">
        <v>7655</v>
      </c>
      <c r="C1096" s="538" t="s">
        <v>17091</v>
      </c>
      <c r="D1096" s="607">
        <v>4594.6899999999996</v>
      </c>
      <c r="E1096" s="37"/>
    </row>
    <row r="1097" spans="1:5" s="49" customFormat="1" ht="24.95" customHeight="1" x14ac:dyDescent="0.2">
      <c r="A1097" s="530">
        <v>42681</v>
      </c>
      <c r="B1097" s="541" t="s">
        <v>7656</v>
      </c>
      <c r="C1097" s="538" t="s">
        <v>17091</v>
      </c>
      <c r="D1097" s="607">
        <v>5639.39</v>
      </c>
      <c r="E1097" s="37"/>
    </row>
    <row r="1098" spans="1:5" s="49" customFormat="1" ht="24.95" customHeight="1" x14ac:dyDescent="0.2">
      <c r="A1098" s="530">
        <v>42682</v>
      </c>
      <c r="B1098" s="541" t="s">
        <v>7657</v>
      </c>
      <c r="C1098" s="538" t="s">
        <v>17091</v>
      </c>
      <c r="D1098" s="607">
        <v>2211.64</v>
      </c>
      <c r="E1098" s="37" t="s">
        <v>7522</v>
      </c>
    </row>
    <row r="1099" spans="1:5" s="49" customFormat="1" ht="24.95" customHeight="1" x14ac:dyDescent="0.2">
      <c r="A1099" s="530">
        <v>41334</v>
      </c>
      <c r="B1099" s="541" t="s">
        <v>7658</v>
      </c>
      <c r="C1099" s="538" t="s">
        <v>17091</v>
      </c>
      <c r="D1099" s="607">
        <v>2786.95</v>
      </c>
      <c r="E1099" s="37" t="s">
        <v>7522</v>
      </c>
    </row>
    <row r="1100" spans="1:5" s="49" customFormat="1" ht="24.95" customHeight="1" x14ac:dyDescent="0.2">
      <c r="A1100" s="530">
        <v>42683</v>
      </c>
      <c r="B1100" s="541" t="s">
        <v>7659</v>
      </c>
      <c r="C1100" s="538" t="s">
        <v>17091</v>
      </c>
      <c r="D1100" s="607">
        <v>2120.2600000000002</v>
      </c>
      <c r="E1100" s="37" t="s">
        <v>7522</v>
      </c>
    </row>
    <row r="1101" spans="1:5" s="49" customFormat="1" ht="24.95" customHeight="1" x14ac:dyDescent="0.2">
      <c r="A1101" s="530">
        <v>42684</v>
      </c>
      <c r="B1101" s="541" t="s">
        <v>7660</v>
      </c>
      <c r="C1101" s="538" t="s">
        <v>17091</v>
      </c>
      <c r="D1101" s="607">
        <v>3286.23</v>
      </c>
      <c r="E1101" s="37" t="s">
        <v>7522</v>
      </c>
    </row>
    <row r="1102" spans="1:5" s="49" customFormat="1" ht="24.95" customHeight="1" x14ac:dyDescent="0.2">
      <c r="A1102" s="530">
        <v>42685</v>
      </c>
      <c r="B1102" s="541" t="s">
        <v>7661</v>
      </c>
      <c r="C1102" s="538" t="s">
        <v>17091</v>
      </c>
      <c r="D1102" s="607">
        <v>4077.63</v>
      </c>
      <c r="E1102" s="37" t="s">
        <v>7522</v>
      </c>
    </row>
    <row r="1103" spans="1:5" s="49" customFormat="1" ht="24.95" customHeight="1" x14ac:dyDescent="0.2">
      <c r="A1103" s="530">
        <v>42686</v>
      </c>
      <c r="B1103" s="541" t="s">
        <v>7662</v>
      </c>
      <c r="C1103" s="538" t="s">
        <v>17091</v>
      </c>
      <c r="D1103" s="607">
        <v>4840.1400000000003</v>
      </c>
      <c r="E1103" s="37" t="s">
        <v>7522</v>
      </c>
    </row>
    <row r="1104" spans="1:5" s="49" customFormat="1" ht="24.95" customHeight="1" x14ac:dyDescent="0.2">
      <c r="A1104" s="530">
        <v>41162</v>
      </c>
      <c r="B1104" s="541" t="s">
        <v>22145</v>
      </c>
      <c r="C1104" s="538" t="s">
        <v>17091</v>
      </c>
      <c r="D1104" s="607">
        <v>2053.6799999999998</v>
      </c>
      <c r="E1104" s="37"/>
    </row>
    <row r="1105" spans="1:5" s="49" customFormat="1" ht="24.95" customHeight="1" x14ac:dyDescent="0.2">
      <c r="A1105" s="530">
        <v>41163</v>
      </c>
      <c r="B1105" s="541" t="s">
        <v>7663</v>
      </c>
      <c r="C1105" s="538" t="s">
        <v>17091</v>
      </c>
      <c r="D1105" s="607">
        <v>2457.94</v>
      </c>
      <c r="E1105" s="37"/>
    </row>
    <row r="1106" spans="1:5" s="49" customFormat="1" ht="24.95" customHeight="1" x14ac:dyDescent="0.2">
      <c r="A1106" s="530">
        <v>41164</v>
      </c>
      <c r="B1106" s="541" t="s">
        <v>7664</v>
      </c>
      <c r="C1106" s="538" t="s">
        <v>17091</v>
      </c>
      <c r="D1106" s="607">
        <v>2993.88</v>
      </c>
      <c r="E1106" s="37"/>
    </row>
    <row r="1107" spans="1:5" s="49" customFormat="1" ht="24.95" customHeight="1" x14ac:dyDescent="0.2">
      <c r="A1107" s="530">
        <v>41165</v>
      </c>
      <c r="B1107" s="541" t="s">
        <v>7665</v>
      </c>
      <c r="C1107" s="538" t="s">
        <v>17091</v>
      </c>
      <c r="D1107" s="607">
        <v>3341.7</v>
      </c>
      <c r="E1107" s="37"/>
    </row>
    <row r="1108" spans="1:5" s="49" customFormat="1" ht="24.95" customHeight="1" x14ac:dyDescent="0.2">
      <c r="A1108" s="530">
        <v>41166</v>
      </c>
      <c r="B1108" s="541" t="s">
        <v>7666</v>
      </c>
      <c r="C1108" s="538" t="s">
        <v>17091</v>
      </c>
      <c r="D1108" s="607">
        <v>4094.59</v>
      </c>
      <c r="E1108" s="37"/>
    </row>
    <row r="1109" spans="1:5" s="49" customFormat="1" ht="24.95" customHeight="1" x14ac:dyDescent="0.2">
      <c r="A1109" s="530">
        <v>42687</v>
      </c>
      <c r="B1109" s="541" t="s">
        <v>7667</v>
      </c>
      <c r="C1109" s="538" t="s">
        <v>17091</v>
      </c>
      <c r="D1109" s="607">
        <v>1417.55</v>
      </c>
      <c r="E1109" s="37"/>
    </row>
    <row r="1110" spans="1:5" s="49" customFormat="1" ht="24.95" customHeight="1" x14ac:dyDescent="0.2">
      <c r="A1110" s="530">
        <v>42688</v>
      </c>
      <c r="B1110" s="541" t="s">
        <v>7668</v>
      </c>
      <c r="C1110" s="538" t="s">
        <v>17091</v>
      </c>
      <c r="D1110" s="607">
        <v>1791.48</v>
      </c>
      <c r="E1110" s="37"/>
    </row>
    <row r="1111" spans="1:5" s="49" customFormat="1" ht="24.95" customHeight="1" x14ac:dyDescent="0.2">
      <c r="A1111" s="530">
        <v>42689</v>
      </c>
      <c r="B1111" s="541" t="s">
        <v>7669</v>
      </c>
      <c r="C1111" s="538" t="s">
        <v>17091</v>
      </c>
      <c r="D1111" s="607">
        <v>2254.9499999999998</v>
      </c>
      <c r="E1111" s="37"/>
    </row>
    <row r="1112" spans="1:5" s="49" customFormat="1" ht="24.95" customHeight="1" x14ac:dyDescent="0.2">
      <c r="A1112" s="530">
        <v>42690</v>
      </c>
      <c r="B1112" s="541" t="s">
        <v>7670</v>
      </c>
      <c r="C1112" s="538" t="s">
        <v>17091</v>
      </c>
      <c r="D1112" s="607">
        <v>3592.02</v>
      </c>
      <c r="E1112" s="37"/>
    </row>
    <row r="1113" spans="1:5" s="49" customFormat="1" ht="24.95" customHeight="1" x14ac:dyDescent="0.2">
      <c r="A1113" s="530">
        <v>42691</v>
      </c>
      <c r="B1113" s="541" t="s">
        <v>763</v>
      </c>
      <c r="C1113" s="538" t="s">
        <v>17091</v>
      </c>
      <c r="D1113" s="607">
        <v>7772.82</v>
      </c>
      <c r="E1113" s="37" t="s">
        <v>7522</v>
      </c>
    </row>
    <row r="1114" spans="1:5" s="49" customFormat="1" ht="24.95" customHeight="1" x14ac:dyDescent="0.2">
      <c r="A1114" s="530">
        <v>42693</v>
      </c>
      <c r="B1114" s="541" t="s">
        <v>631</v>
      </c>
      <c r="C1114" s="538" t="s">
        <v>771</v>
      </c>
      <c r="D1114" s="607">
        <v>3827.16</v>
      </c>
      <c r="E1114" s="37"/>
    </row>
    <row r="1115" spans="1:5" s="49" customFormat="1" ht="24.95" customHeight="1" x14ac:dyDescent="0.2">
      <c r="A1115" s="530">
        <v>42692</v>
      </c>
      <c r="B1115" s="541" t="s">
        <v>632</v>
      </c>
      <c r="C1115" s="538" t="s">
        <v>17091</v>
      </c>
      <c r="D1115" s="607">
        <v>631.91999999999996</v>
      </c>
      <c r="E1115" s="37"/>
    </row>
    <row r="1116" spans="1:5" s="49" customFormat="1" ht="24.95" customHeight="1" x14ac:dyDescent="0.2">
      <c r="A1116" s="530">
        <v>41085</v>
      </c>
      <c r="B1116" s="541" t="s">
        <v>633</v>
      </c>
      <c r="C1116" s="538" t="s">
        <v>17091</v>
      </c>
      <c r="D1116" s="607">
        <v>1446.44</v>
      </c>
      <c r="E1116" s="37"/>
    </row>
    <row r="1117" spans="1:5" s="49" customFormat="1" ht="24.95" customHeight="1" x14ac:dyDescent="0.2">
      <c r="A1117" s="530">
        <v>42694</v>
      </c>
      <c r="B1117" s="541" t="s">
        <v>634</v>
      </c>
      <c r="C1117" s="538" t="s">
        <v>17091</v>
      </c>
      <c r="D1117" s="607">
        <v>672.56</v>
      </c>
      <c r="E1117" s="37" t="s">
        <v>7522</v>
      </c>
    </row>
    <row r="1118" spans="1:5" s="49" customFormat="1" ht="24.95" customHeight="1" x14ac:dyDescent="0.2">
      <c r="A1118" s="530">
        <v>41241</v>
      </c>
      <c r="B1118" s="541" t="s">
        <v>7914</v>
      </c>
      <c r="C1118" s="538" t="s">
        <v>17091</v>
      </c>
      <c r="D1118" s="607">
        <v>1345.05</v>
      </c>
      <c r="E1118" s="37" t="s">
        <v>7522</v>
      </c>
    </row>
    <row r="1119" spans="1:5" s="49" customFormat="1" ht="24.95" customHeight="1" x14ac:dyDescent="0.2">
      <c r="A1119" s="530">
        <v>42697</v>
      </c>
      <c r="B1119" s="541" t="s">
        <v>635</v>
      </c>
      <c r="C1119" s="538" t="s">
        <v>771</v>
      </c>
      <c r="D1119" s="607">
        <v>662.8</v>
      </c>
      <c r="E1119" s="37" t="s">
        <v>7522</v>
      </c>
    </row>
    <row r="1120" spans="1:5" s="49" customFormat="1" ht="24.95" customHeight="1" x14ac:dyDescent="0.2">
      <c r="A1120" s="530">
        <v>42698</v>
      </c>
      <c r="B1120" s="541" t="s">
        <v>22146</v>
      </c>
      <c r="C1120" s="538" t="s">
        <v>771</v>
      </c>
      <c r="D1120" s="607">
        <v>203.93</v>
      </c>
      <c r="E1120" s="37" t="s">
        <v>7522</v>
      </c>
    </row>
    <row r="1121" spans="1:5" s="49" customFormat="1" ht="24.95" customHeight="1" x14ac:dyDescent="0.2">
      <c r="A1121" s="530">
        <v>42699</v>
      </c>
      <c r="B1121" s="541" t="s">
        <v>636</v>
      </c>
      <c r="C1121" s="538" t="s">
        <v>771</v>
      </c>
      <c r="D1121" s="607">
        <v>259.32</v>
      </c>
      <c r="E1121" s="37"/>
    </row>
    <row r="1122" spans="1:5" s="49" customFormat="1" ht="24.95" customHeight="1" x14ac:dyDescent="0.2">
      <c r="A1122" s="530">
        <v>42700</v>
      </c>
      <c r="B1122" s="541" t="s">
        <v>637</v>
      </c>
      <c r="C1122" s="538" t="s">
        <v>771</v>
      </c>
      <c r="D1122" s="607">
        <v>182.56</v>
      </c>
      <c r="E1122" s="37" t="s">
        <v>7522</v>
      </c>
    </row>
    <row r="1123" spans="1:5" s="49" customFormat="1" ht="24.95" customHeight="1" x14ac:dyDescent="0.2">
      <c r="A1123" s="530">
        <v>42701</v>
      </c>
      <c r="B1123" s="541" t="s">
        <v>7671</v>
      </c>
      <c r="C1123" s="538" t="s">
        <v>745</v>
      </c>
      <c r="D1123" s="607">
        <v>32.369999999999997</v>
      </c>
      <c r="E1123" s="37"/>
    </row>
    <row r="1124" spans="1:5" s="49" customFormat="1" ht="24.95" customHeight="1" x14ac:dyDescent="0.2">
      <c r="A1124" s="530">
        <v>42703</v>
      </c>
      <c r="B1124" s="541" t="s">
        <v>22147</v>
      </c>
      <c r="C1124" s="538" t="s">
        <v>745</v>
      </c>
      <c r="D1124" s="607">
        <v>81.849999999999994</v>
      </c>
      <c r="E1124" s="37"/>
    </row>
    <row r="1125" spans="1:5" s="49" customFormat="1" ht="24.95" customHeight="1" x14ac:dyDescent="0.2">
      <c r="A1125" s="530">
        <v>42704</v>
      </c>
      <c r="B1125" s="541" t="s">
        <v>638</v>
      </c>
      <c r="C1125" s="538" t="s">
        <v>745</v>
      </c>
      <c r="D1125" s="607">
        <v>6.75</v>
      </c>
      <c r="E1125" s="37"/>
    </row>
    <row r="1126" spans="1:5" s="49" customFormat="1" ht="24.95" customHeight="1" x14ac:dyDescent="0.2">
      <c r="A1126" s="530">
        <v>42705</v>
      </c>
      <c r="B1126" s="541" t="s">
        <v>639</v>
      </c>
      <c r="C1126" s="538" t="s">
        <v>745</v>
      </c>
      <c r="D1126" s="607">
        <v>10.87</v>
      </c>
      <c r="E1126" s="37"/>
    </row>
    <row r="1127" spans="1:5" s="49" customFormat="1" ht="24.95" customHeight="1" x14ac:dyDescent="0.2">
      <c r="A1127" s="530">
        <v>42706</v>
      </c>
      <c r="B1127" s="541" t="s">
        <v>22148</v>
      </c>
      <c r="C1127" s="538" t="s">
        <v>744</v>
      </c>
      <c r="D1127" s="607">
        <v>5.4</v>
      </c>
      <c r="E1127" s="37"/>
    </row>
    <row r="1128" spans="1:5" s="49" customFormat="1" ht="24.95" customHeight="1" x14ac:dyDescent="0.2">
      <c r="A1128" s="530">
        <v>42707</v>
      </c>
      <c r="B1128" s="541" t="s">
        <v>22149</v>
      </c>
      <c r="C1128" s="538" t="s">
        <v>744</v>
      </c>
      <c r="D1128" s="607">
        <v>90.18</v>
      </c>
      <c r="E1128" s="37" t="s">
        <v>7522</v>
      </c>
    </row>
    <row r="1129" spans="1:5" s="49" customFormat="1" ht="24.95" customHeight="1" x14ac:dyDescent="0.2">
      <c r="A1129" s="530">
        <v>42708</v>
      </c>
      <c r="B1129" s="541" t="s">
        <v>22150</v>
      </c>
      <c r="C1129" s="538" t="s">
        <v>744</v>
      </c>
      <c r="D1129" s="607">
        <v>96.83</v>
      </c>
      <c r="E1129" s="37" t="s">
        <v>7522</v>
      </c>
    </row>
    <row r="1130" spans="1:5" s="49" customFormat="1" ht="24.95" customHeight="1" x14ac:dyDescent="0.2">
      <c r="A1130" s="530">
        <v>42709</v>
      </c>
      <c r="B1130" s="541" t="s">
        <v>22151</v>
      </c>
      <c r="C1130" s="538" t="s">
        <v>744</v>
      </c>
      <c r="D1130" s="607">
        <v>94.75</v>
      </c>
      <c r="E1130" s="37" t="s">
        <v>7522</v>
      </c>
    </row>
    <row r="1131" spans="1:5" s="49" customFormat="1" ht="24.95" customHeight="1" x14ac:dyDescent="0.2">
      <c r="A1131" s="530">
        <v>42710</v>
      </c>
      <c r="B1131" s="541" t="s">
        <v>22152</v>
      </c>
      <c r="C1131" s="538" t="s">
        <v>744</v>
      </c>
      <c r="D1131" s="607">
        <v>101.87</v>
      </c>
      <c r="E1131" s="37" t="s">
        <v>7522</v>
      </c>
    </row>
    <row r="1132" spans="1:5" s="49" customFormat="1" ht="24.95" customHeight="1" x14ac:dyDescent="0.2">
      <c r="A1132" s="530">
        <v>42711</v>
      </c>
      <c r="B1132" s="541" t="s">
        <v>22153</v>
      </c>
      <c r="C1132" s="538" t="s">
        <v>771</v>
      </c>
      <c r="D1132" s="607">
        <v>391.13</v>
      </c>
      <c r="E1132" s="37" t="s">
        <v>7522</v>
      </c>
    </row>
    <row r="1133" spans="1:5" s="49" customFormat="1" ht="24.95" customHeight="1" x14ac:dyDescent="0.2">
      <c r="A1133" s="530">
        <v>42712</v>
      </c>
      <c r="B1133" s="541" t="s">
        <v>22154</v>
      </c>
      <c r="C1133" s="538" t="s">
        <v>744</v>
      </c>
      <c r="D1133" s="607">
        <v>873.8</v>
      </c>
      <c r="E1133" s="37"/>
    </row>
    <row r="1134" spans="1:5" s="49" customFormat="1" ht="24.95" customHeight="1" x14ac:dyDescent="0.2">
      <c r="A1134" s="530">
        <v>42714</v>
      </c>
      <c r="B1134" s="541" t="s">
        <v>640</v>
      </c>
      <c r="C1134" s="538" t="s">
        <v>744</v>
      </c>
      <c r="D1134" s="607">
        <v>496.89</v>
      </c>
      <c r="E1134" s="37" t="s">
        <v>7522</v>
      </c>
    </row>
    <row r="1135" spans="1:5" s="49" customFormat="1" ht="24.95" customHeight="1" x14ac:dyDescent="0.2">
      <c r="A1135" s="530">
        <v>42717</v>
      </c>
      <c r="B1135" s="541" t="s">
        <v>7672</v>
      </c>
      <c r="C1135" s="538" t="s">
        <v>744</v>
      </c>
      <c r="D1135" s="607">
        <v>686.28</v>
      </c>
      <c r="E1135" s="37" t="s">
        <v>7522</v>
      </c>
    </row>
    <row r="1136" spans="1:5" s="49" customFormat="1" ht="24.95" customHeight="1" x14ac:dyDescent="0.2">
      <c r="A1136" s="530">
        <v>42716</v>
      </c>
      <c r="B1136" s="541" t="s">
        <v>7673</v>
      </c>
      <c r="C1136" s="538" t="s">
        <v>744</v>
      </c>
      <c r="D1136" s="607">
        <v>683.11</v>
      </c>
      <c r="E1136" s="37" t="s">
        <v>7522</v>
      </c>
    </row>
    <row r="1137" spans="1:5" s="49" customFormat="1" ht="24.95" customHeight="1" x14ac:dyDescent="0.2">
      <c r="A1137" s="530">
        <v>42719</v>
      </c>
      <c r="B1137" s="541" t="s">
        <v>7674</v>
      </c>
      <c r="C1137" s="538" t="s">
        <v>744</v>
      </c>
      <c r="D1137" s="607">
        <v>714.01</v>
      </c>
      <c r="E1137" s="37" t="s">
        <v>7522</v>
      </c>
    </row>
    <row r="1138" spans="1:5" s="49" customFormat="1" ht="24.95" customHeight="1" x14ac:dyDescent="0.2">
      <c r="A1138" s="530">
        <v>42718</v>
      </c>
      <c r="B1138" s="541" t="s">
        <v>7675</v>
      </c>
      <c r="C1138" s="538" t="s">
        <v>744</v>
      </c>
      <c r="D1138" s="607">
        <v>710.47</v>
      </c>
      <c r="E1138" s="37" t="s">
        <v>7522</v>
      </c>
    </row>
    <row r="1139" spans="1:5" s="49" customFormat="1" ht="24.95" customHeight="1" x14ac:dyDescent="0.2">
      <c r="A1139" s="530">
        <v>42722</v>
      </c>
      <c r="B1139" s="541" t="s">
        <v>22155</v>
      </c>
      <c r="C1139" s="538" t="s">
        <v>744</v>
      </c>
      <c r="D1139" s="607">
        <v>887.81</v>
      </c>
      <c r="E1139" s="37" t="s">
        <v>7522</v>
      </c>
    </row>
    <row r="1140" spans="1:5" s="49" customFormat="1" ht="24.95" customHeight="1" x14ac:dyDescent="0.2">
      <c r="A1140" s="530">
        <v>42721</v>
      </c>
      <c r="B1140" s="541" t="s">
        <v>7676</v>
      </c>
      <c r="C1140" s="538" t="s">
        <v>744</v>
      </c>
      <c r="D1140" s="607">
        <v>739.56</v>
      </c>
      <c r="E1140" s="37" t="s">
        <v>7522</v>
      </c>
    </row>
    <row r="1141" spans="1:5" s="49" customFormat="1" ht="24.95" customHeight="1" x14ac:dyDescent="0.2">
      <c r="A1141" s="530">
        <v>42720</v>
      </c>
      <c r="B1141" s="541" t="s">
        <v>7677</v>
      </c>
      <c r="C1141" s="538" t="s">
        <v>744</v>
      </c>
      <c r="D1141" s="607">
        <v>735.66</v>
      </c>
      <c r="E1141" s="37" t="s">
        <v>7522</v>
      </c>
    </row>
    <row r="1142" spans="1:5" s="49" customFormat="1" ht="24.95" customHeight="1" x14ac:dyDescent="0.2">
      <c r="A1142" s="530">
        <v>42723</v>
      </c>
      <c r="B1142" s="541" t="s">
        <v>22156</v>
      </c>
      <c r="C1142" s="538" t="s">
        <v>744</v>
      </c>
      <c r="D1142" s="607">
        <v>821.15</v>
      </c>
      <c r="E1142" s="37" t="s">
        <v>7522</v>
      </c>
    </row>
    <row r="1143" spans="1:5" s="49" customFormat="1" ht="24.95" customHeight="1" x14ac:dyDescent="0.2">
      <c r="A1143" s="530">
        <v>42724</v>
      </c>
      <c r="B1143" s="541" t="s">
        <v>7678</v>
      </c>
      <c r="C1143" s="538" t="s">
        <v>744</v>
      </c>
      <c r="D1143" s="607">
        <v>1255.49</v>
      </c>
      <c r="E1143" s="37" t="s">
        <v>7522</v>
      </c>
    </row>
    <row r="1144" spans="1:5" s="49" customFormat="1" ht="24.95" customHeight="1" x14ac:dyDescent="0.2">
      <c r="A1144" s="530">
        <v>42726</v>
      </c>
      <c r="B1144" s="541" t="s">
        <v>22157</v>
      </c>
      <c r="C1144" s="538" t="s">
        <v>771</v>
      </c>
      <c r="D1144" s="607">
        <v>337.08</v>
      </c>
      <c r="E1144" s="37" t="s">
        <v>7522</v>
      </c>
    </row>
    <row r="1145" spans="1:5" s="49" customFormat="1" ht="24.95" customHeight="1" x14ac:dyDescent="0.2">
      <c r="A1145" s="530">
        <v>42727</v>
      </c>
      <c r="B1145" s="541" t="s">
        <v>22158</v>
      </c>
      <c r="C1145" s="538" t="s">
        <v>771</v>
      </c>
      <c r="D1145" s="607">
        <v>340.83</v>
      </c>
      <c r="E1145" s="37" t="s">
        <v>7522</v>
      </c>
    </row>
    <row r="1146" spans="1:5" s="49" customFormat="1" ht="24.95" customHeight="1" x14ac:dyDescent="0.2">
      <c r="A1146" s="530">
        <v>42728</v>
      </c>
      <c r="B1146" s="541" t="s">
        <v>22159</v>
      </c>
      <c r="C1146" s="538" t="s">
        <v>771</v>
      </c>
      <c r="D1146" s="607">
        <v>324.75</v>
      </c>
      <c r="E1146" s="37" t="s">
        <v>7522</v>
      </c>
    </row>
    <row r="1147" spans="1:5" s="49" customFormat="1" ht="24.95" customHeight="1" x14ac:dyDescent="0.2">
      <c r="A1147" s="530">
        <v>42729</v>
      </c>
      <c r="B1147" s="541" t="s">
        <v>22160</v>
      </c>
      <c r="C1147" s="538" t="s">
        <v>771</v>
      </c>
      <c r="D1147" s="607">
        <v>331.33</v>
      </c>
      <c r="E1147" s="37" t="s">
        <v>7522</v>
      </c>
    </row>
    <row r="1148" spans="1:5" s="49" customFormat="1" ht="24.95" customHeight="1" x14ac:dyDescent="0.2">
      <c r="A1148" s="530">
        <v>42730</v>
      </c>
      <c r="B1148" s="541" t="s">
        <v>22161</v>
      </c>
      <c r="C1148" s="538" t="s">
        <v>771</v>
      </c>
      <c r="D1148" s="607">
        <v>699.13</v>
      </c>
      <c r="E1148" s="37" t="s">
        <v>7522</v>
      </c>
    </row>
    <row r="1149" spans="1:5" s="49" customFormat="1" ht="24.95" customHeight="1" x14ac:dyDescent="0.2">
      <c r="A1149" s="530">
        <v>42731</v>
      </c>
      <c r="B1149" s="541" t="s">
        <v>22162</v>
      </c>
      <c r="C1149" s="538" t="s">
        <v>771</v>
      </c>
      <c r="D1149" s="607">
        <v>711.88</v>
      </c>
      <c r="E1149" s="37" t="s">
        <v>7522</v>
      </c>
    </row>
    <row r="1150" spans="1:5" s="49" customFormat="1" ht="24.95" customHeight="1" x14ac:dyDescent="0.2">
      <c r="A1150" s="530">
        <v>42732</v>
      </c>
      <c r="B1150" s="541" t="s">
        <v>22163</v>
      </c>
      <c r="C1150" s="538" t="s">
        <v>771</v>
      </c>
      <c r="D1150" s="607">
        <v>736.13</v>
      </c>
      <c r="E1150" s="37" t="s">
        <v>7522</v>
      </c>
    </row>
    <row r="1151" spans="1:5" s="49" customFormat="1" ht="24.95" customHeight="1" x14ac:dyDescent="0.2">
      <c r="A1151" s="530">
        <v>42733</v>
      </c>
      <c r="B1151" s="541" t="s">
        <v>22164</v>
      </c>
      <c r="C1151" s="538" t="s">
        <v>771</v>
      </c>
      <c r="D1151" s="607">
        <v>726.66</v>
      </c>
      <c r="E1151" s="37" t="s">
        <v>7522</v>
      </c>
    </row>
    <row r="1152" spans="1:5" s="49" customFormat="1" ht="24.95" customHeight="1" x14ac:dyDescent="0.2">
      <c r="A1152" s="530">
        <v>42734</v>
      </c>
      <c r="B1152" s="541" t="s">
        <v>22165</v>
      </c>
      <c r="C1152" s="538" t="s">
        <v>771</v>
      </c>
      <c r="D1152" s="607">
        <v>869.84</v>
      </c>
      <c r="E1152" s="37" t="s">
        <v>7522</v>
      </c>
    </row>
    <row r="1153" spans="1:5" s="49" customFormat="1" ht="24.95" customHeight="1" x14ac:dyDescent="0.2">
      <c r="A1153" s="530">
        <v>42735</v>
      </c>
      <c r="B1153" s="541" t="s">
        <v>22166</v>
      </c>
      <c r="C1153" s="538" t="s">
        <v>771</v>
      </c>
      <c r="D1153" s="607">
        <v>800.5</v>
      </c>
      <c r="E1153" s="37" t="s">
        <v>7522</v>
      </c>
    </row>
    <row r="1154" spans="1:5" s="49" customFormat="1" ht="24.95" customHeight="1" x14ac:dyDescent="0.2">
      <c r="A1154" s="530">
        <v>42736</v>
      </c>
      <c r="B1154" s="541" t="s">
        <v>22167</v>
      </c>
      <c r="C1154" s="538" t="s">
        <v>771</v>
      </c>
      <c r="D1154" s="607">
        <v>919.17</v>
      </c>
      <c r="E1154" s="37" t="s">
        <v>7522</v>
      </c>
    </row>
    <row r="1155" spans="1:5" s="49" customFormat="1" ht="24.95" customHeight="1" x14ac:dyDescent="0.2">
      <c r="A1155" s="530">
        <v>42737</v>
      </c>
      <c r="B1155" s="541" t="s">
        <v>22168</v>
      </c>
      <c r="C1155" s="538" t="s">
        <v>771</v>
      </c>
      <c r="D1155" s="607">
        <v>911.6</v>
      </c>
      <c r="E1155" s="37" t="s">
        <v>7522</v>
      </c>
    </row>
    <row r="1156" spans="1:5" s="49" customFormat="1" ht="24.95" customHeight="1" x14ac:dyDescent="0.2">
      <c r="A1156" s="530">
        <v>42738</v>
      </c>
      <c r="B1156" s="541" t="s">
        <v>22169</v>
      </c>
      <c r="C1156" s="538" t="s">
        <v>771</v>
      </c>
      <c r="D1156" s="607">
        <v>943.84</v>
      </c>
      <c r="E1156" s="37" t="s">
        <v>7522</v>
      </c>
    </row>
    <row r="1157" spans="1:5" s="49" customFormat="1" ht="24.95" customHeight="1" x14ac:dyDescent="0.2">
      <c r="A1157" s="530">
        <v>42739</v>
      </c>
      <c r="B1157" s="541" t="s">
        <v>22170</v>
      </c>
      <c r="C1157" s="538" t="s">
        <v>771</v>
      </c>
      <c r="D1157" s="607">
        <v>1270.4100000000001</v>
      </c>
      <c r="E1157" s="37" t="s">
        <v>7522</v>
      </c>
    </row>
    <row r="1158" spans="1:5" s="49" customFormat="1" ht="24.95" customHeight="1" x14ac:dyDescent="0.2">
      <c r="A1158" s="530">
        <v>42740</v>
      </c>
      <c r="B1158" s="541" t="s">
        <v>22171</v>
      </c>
      <c r="C1158" s="538" t="s">
        <v>771</v>
      </c>
      <c r="D1158" s="607">
        <v>1251.0999999999999</v>
      </c>
      <c r="E1158" s="37" t="s">
        <v>7522</v>
      </c>
    </row>
    <row r="1159" spans="1:5" s="49" customFormat="1" ht="24.95" customHeight="1" x14ac:dyDescent="0.2">
      <c r="A1159" s="530">
        <v>42741</v>
      </c>
      <c r="B1159" s="541" t="s">
        <v>22172</v>
      </c>
      <c r="C1159" s="538" t="s">
        <v>771</v>
      </c>
      <c r="D1159" s="607">
        <v>1333.92</v>
      </c>
      <c r="E1159" s="37" t="s">
        <v>7522</v>
      </c>
    </row>
    <row r="1160" spans="1:5" s="49" customFormat="1" ht="24.95" customHeight="1" x14ac:dyDescent="0.2">
      <c r="A1160" s="530">
        <v>42742</v>
      </c>
      <c r="B1160" s="541" t="s">
        <v>22173</v>
      </c>
      <c r="C1160" s="538" t="s">
        <v>771</v>
      </c>
      <c r="D1160" s="607">
        <v>1300.43</v>
      </c>
      <c r="E1160" s="37" t="s">
        <v>7522</v>
      </c>
    </row>
    <row r="1161" spans="1:5" s="49" customFormat="1" ht="24.95" customHeight="1" x14ac:dyDescent="0.2">
      <c r="A1161" s="530">
        <v>42743</v>
      </c>
      <c r="B1161" s="541" t="s">
        <v>22174</v>
      </c>
      <c r="C1161" s="538" t="s">
        <v>771</v>
      </c>
      <c r="D1161" s="607">
        <v>2028.04</v>
      </c>
      <c r="E1161" s="37" t="s">
        <v>7522</v>
      </c>
    </row>
    <row r="1162" spans="1:5" s="49" customFormat="1" ht="24.95" customHeight="1" x14ac:dyDescent="0.2">
      <c r="A1162" s="530">
        <v>42744</v>
      </c>
      <c r="B1162" s="541" t="s">
        <v>22175</v>
      </c>
      <c r="C1162" s="538" t="s">
        <v>771</v>
      </c>
      <c r="D1162" s="607">
        <v>1772.52</v>
      </c>
      <c r="E1162" s="37" t="s">
        <v>7522</v>
      </c>
    </row>
    <row r="1163" spans="1:5" s="49" customFormat="1" ht="24.95" customHeight="1" x14ac:dyDescent="0.2">
      <c r="A1163" s="530">
        <v>42745</v>
      </c>
      <c r="B1163" s="541" t="s">
        <v>22176</v>
      </c>
      <c r="C1163" s="538" t="s">
        <v>771</v>
      </c>
      <c r="D1163" s="607">
        <v>2052.71</v>
      </c>
      <c r="E1163" s="37" t="s">
        <v>7522</v>
      </c>
    </row>
    <row r="1164" spans="1:5" s="49" customFormat="1" ht="24.95" customHeight="1" x14ac:dyDescent="0.2">
      <c r="A1164" s="530">
        <v>42746</v>
      </c>
      <c r="B1164" s="541" t="s">
        <v>22177</v>
      </c>
      <c r="C1164" s="538" t="s">
        <v>771</v>
      </c>
      <c r="D1164" s="607">
        <v>1855.22</v>
      </c>
      <c r="E1164" s="37" t="s">
        <v>7522</v>
      </c>
    </row>
    <row r="1165" spans="1:5" s="49" customFormat="1" ht="24.95" customHeight="1" x14ac:dyDescent="0.2">
      <c r="A1165" s="530">
        <v>42747</v>
      </c>
      <c r="B1165" s="541" t="s">
        <v>22178</v>
      </c>
      <c r="C1165" s="538" t="s">
        <v>771</v>
      </c>
      <c r="D1165" s="607">
        <v>1682.75</v>
      </c>
      <c r="E1165" s="37" t="s">
        <v>7522</v>
      </c>
    </row>
    <row r="1166" spans="1:5" s="49" customFormat="1" ht="24.95" customHeight="1" x14ac:dyDescent="0.2">
      <c r="A1166" s="530">
        <v>42748</v>
      </c>
      <c r="B1166" s="541" t="s">
        <v>22179</v>
      </c>
      <c r="C1166" s="538" t="s">
        <v>771</v>
      </c>
      <c r="D1166" s="607">
        <v>94.96</v>
      </c>
      <c r="E1166" s="37" t="s">
        <v>7522</v>
      </c>
    </row>
    <row r="1167" spans="1:5" s="49" customFormat="1" ht="24.95" customHeight="1" x14ac:dyDescent="0.2">
      <c r="A1167" s="530">
        <v>42749</v>
      </c>
      <c r="B1167" s="541" t="s">
        <v>22180</v>
      </c>
      <c r="C1167" s="538" t="s">
        <v>771</v>
      </c>
      <c r="D1167" s="607">
        <v>94.96</v>
      </c>
      <c r="E1167" s="37" t="s">
        <v>7522</v>
      </c>
    </row>
    <row r="1168" spans="1:5" s="49" customFormat="1" ht="24.95" customHeight="1" x14ac:dyDescent="0.2">
      <c r="A1168" s="530">
        <v>42750</v>
      </c>
      <c r="B1168" s="541" t="s">
        <v>22181</v>
      </c>
      <c r="C1168" s="538" t="s">
        <v>771</v>
      </c>
      <c r="D1168" s="607">
        <v>121.47</v>
      </c>
      <c r="E1168" s="37" t="s">
        <v>7522</v>
      </c>
    </row>
    <row r="1169" spans="1:5" s="49" customFormat="1" ht="24.95" customHeight="1" x14ac:dyDescent="0.2">
      <c r="A1169" s="530">
        <v>42751</v>
      </c>
      <c r="B1169" s="541" t="s">
        <v>22182</v>
      </c>
      <c r="C1169" s="538" t="s">
        <v>771</v>
      </c>
      <c r="D1169" s="607">
        <v>120.89</v>
      </c>
      <c r="E1169" s="37" t="s">
        <v>7522</v>
      </c>
    </row>
    <row r="1170" spans="1:5" s="49" customFormat="1" ht="24.95" customHeight="1" x14ac:dyDescent="0.2">
      <c r="A1170" s="530">
        <v>42752</v>
      </c>
      <c r="B1170" s="541" t="s">
        <v>22183</v>
      </c>
      <c r="C1170" s="538" t="s">
        <v>771</v>
      </c>
      <c r="D1170" s="607">
        <v>163.72999999999999</v>
      </c>
      <c r="E1170" s="37" t="s">
        <v>7522</v>
      </c>
    </row>
    <row r="1171" spans="1:5" s="49" customFormat="1" ht="24.95" customHeight="1" x14ac:dyDescent="0.2">
      <c r="A1171" s="530">
        <v>42753</v>
      </c>
      <c r="B1171" s="541" t="s">
        <v>22184</v>
      </c>
      <c r="C1171" s="538" t="s">
        <v>771</v>
      </c>
      <c r="D1171" s="607">
        <v>158.61000000000001</v>
      </c>
      <c r="E1171" s="37" t="s">
        <v>7522</v>
      </c>
    </row>
    <row r="1172" spans="1:5" s="49" customFormat="1" ht="24.95" customHeight="1" x14ac:dyDescent="0.2">
      <c r="A1172" s="530">
        <v>42754</v>
      </c>
      <c r="B1172" s="541" t="s">
        <v>22185</v>
      </c>
      <c r="C1172" s="538" t="s">
        <v>771</v>
      </c>
      <c r="D1172" s="607">
        <v>263.58</v>
      </c>
      <c r="E1172" s="37" t="s">
        <v>7522</v>
      </c>
    </row>
    <row r="1173" spans="1:5" s="49" customFormat="1" ht="24.95" customHeight="1" x14ac:dyDescent="0.2">
      <c r="A1173" s="530">
        <v>42755</v>
      </c>
      <c r="B1173" s="541" t="s">
        <v>22186</v>
      </c>
      <c r="C1173" s="538" t="s">
        <v>771</v>
      </c>
      <c r="D1173" s="607">
        <v>255.87</v>
      </c>
      <c r="E1173" s="37" t="s">
        <v>7522</v>
      </c>
    </row>
    <row r="1174" spans="1:5" s="49" customFormat="1" ht="24.95" customHeight="1" x14ac:dyDescent="0.2">
      <c r="A1174" s="530">
        <v>42756</v>
      </c>
      <c r="B1174" s="541" t="s">
        <v>22187</v>
      </c>
      <c r="C1174" s="538" t="s">
        <v>771</v>
      </c>
      <c r="D1174" s="607">
        <v>123.93</v>
      </c>
      <c r="E1174" s="37" t="s">
        <v>7522</v>
      </c>
    </row>
    <row r="1175" spans="1:5" s="49" customFormat="1" ht="24.95" customHeight="1" x14ac:dyDescent="0.2">
      <c r="A1175" s="530">
        <v>42757</v>
      </c>
      <c r="B1175" s="541" t="s">
        <v>22188</v>
      </c>
      <c r="C1175" s="538" t="s">
        <v>771</v>
      </c>
      <c r="D1175" s="607">
        <v>173.59</v>
      </c>
      <c r="E1175" s="37" t="s">
        <v>7522</v>
      </c>
    </row>
    <row r="1176" spans="1:5" s="49" customFormat="1" ht="24.95" customHeight="1" x14ac:dyDescent="0.2">
      <c r="A1176" s="530">
        <v>42759</v>
      </c>
      <c r="B1176" s="541" t="s">
        <v>22189</v>
      </c>
      <c r="C1176" s="538" t="s">
        <v>771</v>
      </c>
      <c r="D1176" s="607">
        <v>180.38</v>
      </c>
      <c r="E1176" s="37" t="s">
        <v>7522</v>
      </c>
    </row>
    <row r="1177" spans="1:5" s="49" customFormat="1" ht="24.95" customHeight="1" x14ac:dyDescent="0.2">
      <c r="A1177" s="530">
        <v>42760</v>
      </c>
      <c r="B1177" s="541" t="s">
        <v>22190</v>
      </c>
      <c r="C1177" s="538" t="s">
        <v>771</v>
      </c>
      <c r="D1177" s="607">
        <v>275.95</v>
      </c>
      <c r="E1177" s="37" t="s">
        <v>7522</v>
      </c>
    </row>
    <row r="1178" spans="1:5" s="49" customFormat="1" ht="24.95" customHeight="1" x14ac:dyDescent="0.2">
      <c r="A1178" s="530">
        <v>42761</v>
      </c>
      <c r="B1178" s="541" t="s">
        <v>22191</v>
      </c>
      <c r="C1178" s="538" t="s">
        <v>771</v>
      </c>
      <c r="D1178" s="607">
        <v>277.82</v>
      </c>
      <c r="E1178" s="37" t="s">
        <v>7522</v>
      </c>
    </row>
    <row r="1179" spans="1:5" s="49" customFormat="1" ht="24.95" customHeight="1" x14ac:dyDescent="0.2">
      <c r="A1179" s="530">
        <v>42762</v>
      </c>
      <c r="B1179" s="541" t="s">
        <v>22192</v>
      </c>
      <c r="C1179" s="538" t="s">
        <v>771</v>
      </c>
      <c r="D1179" s="607">
        <v>269.77999999999997</v>
      </c>
      <c r="E1179" s="37" t="s">
        <v>7522</v>
      </c>
    </row>
    <row r="1180" spans="1:5" s="49" customFormat="1" ht="24.95" customHeight="1" x14ac:dyDescent="0.2">
      <c r="A1180" s="530">
        <v>42763</v>
      </c>
      <c r="B1180" s="541" t="s">
        <v>22193</v>
      </c>
      <c r="C1180" s="538" t="s">
        <v>771</v>
      </c>
      <c r="D1180" s="607">
        <v>273.07</v>
      </c>
      <c r="E1180" s="37" t="s">
        <v>7522</v>
      </c>
    </row>
    <row r="1181" spans="1:5" s="49" customFormat="1" ht="24.95" customHeight="1" x14ac:dyDescent="0.2">
      <c r="A1181" s="530">
        <v>42764</v>
      </c>
      <c r="B1181" s="541" t="s">
        <v>22194</v>
      </c>
      <c r="C1181" s="538" t="s">
        <v>771</v>
      </c>
      <c r="D1181" s="607">
        <v>543.75</v>
      </c>
      <c r="E1181" s="37" t="s">
        <v>7522</v>
      </c>
    </row>
    <row r="1182" spans="1:5" s="49" customFormat="1" ht="24.95" customHeight="1" x14ac:dyDescent="0.2">
      <c r="A1182" s="530">
        <v>42765</v>
      </c>
      <c r="B1182" s="541" t="s">
        <v>22195</v>
      </c>
      <c r="C1182" s="538" t="s">
        <v>771</v>
      </c>
      <c r="D1182" s="607">
        <v>550.13</v>
      </c>
      <c r="E1182" s="37" t="s">
        <v>7522</v>
      </c>
    </row>
    <row r="1183" spans="1:5" s="49" customFormat="1" ht="24.95" customHeight="1" x14ac:dyDescent="0.2">
      <c r="A1183" s="530">
        <v>42766</v>
      </c>
      <c r="B1183" s="541" t="s">
        <v>22196</v>
      </c>
      <c r="C1183" s="538" t="s">
        <v>771</v>
      </c>
      <c r="D1183" s="607">
        <v>562.25</v>
      </c>
      <c r="E1183" s="37" t="s">
        <v>7522</v>
      </c>
    </row>
    <row r="1184" spans="1:5" s="49" customFormat="1" ht="24.95" customHeight="1" x14ac:dyDescent="0.2">
      <c r="A1184" s="530">
        <v>42767</v>
      </c>
      <c r="B1184" s="541" t="s">
        <v>22197</v>
      </c>
      <c r="C1184" s="538" t="s">
        <v>771</v>
      </c>
      <c r="D1184" s="607">
        <v>557.51</v>
      </c>
      <c r="E1184" s="37" t="s">
        <v>7522</v>
      </c>
    </row>
    <row r="1185" spans="1:5" s="49" customFormat="1" ht="24.95" customHeight="1" x14ac:dyDescent="0.2">
      <c r="A1185" s="530">
        <v>42768</v>
      </c>
      <c r="B1185" s="541" t="s">
        <v>22198</v>
      </c>
      <c r="C1185" s="538" t="s">
        <v>771</v>
      </c>
      <c r="D1185" s="607">
        <v>718.46</v>
      </c>
      <c r="E1185" s="37" t="s">
        <v>7522</v>
      </c>
    </row>
    <row r="1186" spans="1:5" s="49" customFormat="1" ht="24.95" customHeight="1" x14ac:dyDescent="0.2">
      <c r="A1186" s="530">
        <v>42769</v>
      </c>
      <c r="B1186" s="541" t="s">
        <v>22199</v>
      </c>
      <c r="C1186" s="538" t="s">
        <v>771</v>
      </c>
      <c r="D1186" s="607">
        <v>717.26</v>
      </c>
      <c r="E1186" s="37" t="s">
        <v>7522</v>
      </c>
    </row>
    <row r="1187" spans="1:5" s="49" customFormat="1" ht="24.95" customHeight="1" x14ac:dyDescent="0.2">
      <c r="A1187" s="530">
        <v>42770</v>
      </c>
      <c r="B1187" s="541" t="s">
        <v>22200</v>
      </c>
      <c r="C1187" s="538" t="s">
        <v>771</v>
      </c>
      <c r="D1187" s="607">
        <v>743.12</v>
      </c>
      <c r="E1187" s="37" t="s">
        <v>7522</v>
      </c>
    </row>
    <row r="1188" spans="1:5" s="49" customFormat="1" ht="24.95" customHeight="1" x14ac:dyDescent="0.2">
      <c r="A1188" s="530">
        <v>42771</v>
      </c>
      <c r="B1188" s="541" t="s">
        <v>22201</v>
      </c>
      <c r="C1188" s="538" t="s">
        <v>771</v>
      </c>
      <c r="D1188" s="607">
        <v>739.34</v>
      </c>
      <c r="E1188" s="37" t="s">
        <v>7522</v>
      </c>
    </row>
    <row r="1189" spans="1:5" s="49" customFormat="1" ht="24.95" customHeight="1" x14ac:dyDescent="0.2">
      <c r="A1189" s="530">
        <v>42772</v>
      </c>
      <c r="B1189" s="541" t="s">
        <v>22202</v>
      </c>
      <c r="C1189" s="538" t="s">
        <v>771</v>
      </c>
      <c r="D1189" s="607">
        <v>991.04</v>
      </c>
      <c r="E1189" s="37" t="s">
        <v>7522</v>
      </c>
    </row>
    <row r="1190" spans="1:5" s="49" customFormat="1" ht="24.95" customHeight="1" x14ac:dyDescent="0.2">
      <c r="A1190" s="530">
        <v>42773</v>
      </c>
      <c r="B1190" s="541" t="s">
        <v>22203</v>
      </c>
      <c r="C1190" s="538" t="s">
        <v>771</v>
      </c>
      <c r="D1190" s="607">
        <v>1006.87</v>
      </c>
      <c r="E1190" s="37" t="s">
        <v>7522</v>
      </c>
    </row>
    <row r="1191" spans="1:5" s="49" customFormat="1" ht="24.95" customHeight="1" x14ac:dyDescent="0.2">
      <c r="A1191" s="530">
        <v>42774</v>
      </c>
      <c r="B1191" s="541" t="s">
        <v>22204</v>
      </c>
      <c r="C1191" s="538" t="s">
        <v>771</v>
      </c>
      <c r="D1191" s="607">
        <v>997.21</v>
      </c>
      <c r="E1191" s="37" t="s">
        <v>7522</v>
      </c>
    </row>
    <row r="1192" spans="1:5" s="49" customFormat="1" ht="24.95" customHeight="1" x14ac:dyDescent="0.2">
      <c r="A1192" s="530">
        <v>42775</v>
      </c>
      <c r="B1192" s="541" t="s">
        <v>22205</v>
      </c>
      <c r="C1192" s="538" t="s">
        <v>771</v>
      </c>
      <c r="D1192" s="607">
        <v>1038.6199999999999</v>
      </c>
      <c r="E1192" s="37" t="s">
        <v>7522</v>
      </c>
    </row>
    <row r="1193" spans="1:5" s="49" customFormat="1" ht="24.95" customHeight="1" x14ac:dyDescent="0.2">
      <c r="A1193" s="530">
        <v>42776</v>
      </c>
      <c r="B1193" s="541" t="s">
        <v>22206</v>
      </c>
      <c r="C1193" s="538" t="s">
        <v>771</v>
      </c>
      <c r="D1193" s="607">
        <v>170.48</v>
      </c>
      <c r="E1193" s="37" t="s">
        <v>7522</v>
      </c>
    </row>
    <row r="1194" spans="1:5" s="49" customFormat="1" ht="24.95" customHeight="1" x14ac:dyDescent="0.2">
      <c r="A1194" s="530">
        <v>42777</v>
      </c>
      <c r="B1194" s="541" t="s">
        <v>22207</v>
      </c>
      <c r="C1194" s="538" t="s">
        <v>771</v>
      </c>
      <c r="D1194" s="607">
        <v>172.36</v>
      </c>
      <c r="E1194" s="37" t="s">
        <v>7522</v>
      </c>
    </row>
    <row r="1195" spans="1:5" s="49" customFormat="1" ht="24.95" customHeight="1" x14ac:dyDescent="0.2">
      <c r="A1195" s="530">
        <v>42778</v>
      </c>
      <c r="B1195" s="541" t="s">
        <v>22208</v>
      </c>
      <c r="C1195" s="538" t="s">
        <v>771</v>
      </c>
      <c r="D1195" s="607">
        <v>164.32</v>
      </c>
      <c r="E1195" s="37" t="s">
        <v>7522</v>
      </c>
    </row>
    <row r="1196" spans="1:5" s="49" customFormat="1" ht="24.95" customHeight="1" x14ac:dyDescent="0.2">
      <c r="A1196" s="530">
        <v>42779</v>
      </c>
      <c r="B1196" s="541" t="s">
        <v>22209</v>
      </c>
      <c r="C1196" s="538" t="s">
        <v>771</v>
      </c>
      <c r="D1196" s="607">
        <v>167.61</v>
      </c>
      <c r="E1196" s="37" t="s">
        <v>7522</v>
      </c>
    </row>
    <row r="1197" spans="1:5" s="49" customFormat="1" ht="24.95" customHeight="1" x14ac:dyDescent="0.2">
      <c r="A1197" s="530">
        <v>42780</v>
      </c>
      <c r="B1197" s="541" t="s">
        <v>22210</v>
      </c>
      <c r="C1197" s="538" t="s">
        <v>771</v>
      </c>
      <c r="D1197" s="607">
        <v>395.16</v>
      </c>
      <c r="E1197" s="37" t="s">
        <v>7522</v>
      </c>
    </row>
    <row r="1198" spans="1:5" s="49" customFormat="1" ht="24.95" customHeight="1" x14ac:dyDescent="0.2">
      <c r="A1198" s="530">
        <v>42781</v>
      </c>
      <c r="B1198" s="541" t="s">
        <v>22211</v>
      </c>
      <c r="C1198" s="538" t="s">
        <v>771</v>
      </c>
      <c r="D1198" s="607">
        <v>401.54</v>
      </c>
      <c r="E1198" s="37" t="s">
        <v>7522</v>
      </c>
    </row>
    <row r="1199" spans="1:5" s="49" customFormat="1" ht="24.95" customHeight="1" x14ac:dyDescent="0.2">
      <c r="A1199" s="530">
        <v>42782</v>
      </c>
      <c r="B1199" s="541" t="s">
        <v>22212</v>
      </c>
      <c r="C1199" s="538" t="s">
        <v>771</v>
      </c>
      <c r="D1199" s="607">
        <v>413.66</v>
      </c>
      <c r="E1199" s="37" t="s">
        <v>7522</v>
      </c>
    </row>
    <row r="1200" spans="1:5" s="49" customFormat="1" ht="24.95" customHeight="1" x14ac:dyDescent="0.2">
      <c r="A1200" s="530">
        <v>42783</v>
      </c>
      <c r="B1200" s="541" t="s">
        <v>22213</v>
      </c>
      <c r="C1200" s="538" t="s">
        <v>771</v>
      </c>
      <c r="D1200" s="607">
        <v>408.92</v>
      </c>
      <c r="E1200" s="37" t="s">
        <v>7522</v>
      </c>
    </row>
    <row r="1201" spans="1:5" s="49" customFormat="1" ht="24.95" customHeight="1" x14ac:dyDescent="0.2">
      <c r="A1201" s="530">
        <v>42784</v>
      </c>
      <c r="B1201" s="541" t="s">
        <v>22214</v>
      </c>
      <c r="C1201" s="538" t="s">
        <v>771</v>
      </c>
      <c r="D1201" s="607">
        <v>479.44</v>
      </c>
      <c r="E1201" s="37" t="s">
        <v>7522</v>
      </c>
    </row>
    <row r="1202" spans="1:5" s="49" customFormat="1" ht="24.95" customHeight="1" x14ac:dyDescent="0.2">
      <c r="A1202" s="530">
        <v>42785</v>
      </c>
      <c r="B1202" s="541" t="s">
        <v>22215</v>
      </c>
      <c r="C1202" s="538" t="s">
        <v>771</v>
      </c>
      <c r="D1202" s="607">
        <v>478.24</v>
      </c>
      <c r="E1202" s="37" t="s">
        <v>7522</v>
      </c>
    </row>
    <row r="1203" spans="1:5" s="49" customFormat="1" ht="24.95" customHeight="1" x14ac:dyDescent="0.2">
      <c r="A1203" s="530">
        <v>42786</v>
      </c>
      <c r="B1203" s="541" t="s">
        <v>22216</v>
      </c>
      <c r="C1203" s="538" t="s">
        <v>771</v>
      </c>
      <c r="D1203" s="607">
        <v>504.1</v>
      </c>
      <c r="E1203" s="37" t="s">
        <v>7522</v>
      </c>
    </row>
    <row r="1204" spans="1:5" s="49" customFormat="1" ht="24.95" customHeight="1" x14ac:dyDescent="0.2">
      <c r="A1204" s="530">
        <v>42787</v>
      </c>
      <c r="B1204" s="541" t="s">
        <v>22217</v>
      </c>
      <c r="C1204" s="538" t="s">
        <v>771</v>
      </c>
      <c r="D1204" s="607">
        <v>500.32</v>
      </c>
      <c r="E1204" s="37" t="s">
        <v>7522</v>
      </c>
    </row>
    <row r="1205" spans="1:5" s="49" customFormat="1" ht="24.95" customHeight="1" x14ac:dyDescent="0.2">
      <c r="A1205" s="530">
        <v>42788</v>
      </c>
      <c r="B1205" s="541" t="s">
        <v>22218</v>
      </c>
      <c r="C1205" s="538" t="s">
        <v>771</v>
      </c>
      <c r="D1205" s="607">
        <v>516.42999999999995</v>
      </c>
      <c r="E1205" s="37" t="s">
        <v>7522</v>
      </c>
    </row>
    <row r="1206" spans="1:5" s="49" customFormat="1" ht="24.95" customHeight="1" x14ac:dyDescent="0.2">
      <c r="A1206" s="530">
        <v>42789</v>
      </c>
      <c r="B1206" s="541" t="s">
        <v>22219</v>
      </c>
      <c r="C1206" s="538" t="s">
        <v>771</v>
      </c>
      <c r="D1206" s="607">
        <v>667.83</v>
      </c>
      <c r="E1206" s="37" t="s">
        <v>7522</v>
      </c>
    </row>
    <row r="1207" spans="1:5" s="49" customFormat="1" ht="24.95" customHeight="1" x14ac:dyDescent="0.2">
      <c r="A1207" s="530">
        <v>42790</v>
      </c>
      <c r="B1207" s="541" t="s">
        <v>22220</v>
      </c>
      <c r="C1207" s="538" t="s">
        <v>771</v>
      </c>
      <c r="D1207" s="607">
        <v>683.66</v>
      </c>
      <c r="E1207" s="37" t="s">
        <v>7522</v>
      </c>
    </row>
    <row r="1208" spans="1:5" s="49" customFormat="1" ht="24.95" customHeight="1" x14ac:dyDescent="0.2">
      <c r="A1208" s="530">
        <v>42791</v>
      </c>
      <c r="B1208" s="541" t="s">
        <v>22221</v>
      </c>
      <c r="C1208" s="538" t="s">
        <v>771</v>
      </c>
      <c r="D1208" s="607">
        <v>674</v>
      </c>
      <c r="E1208" s="37" t="s">
        <v>7522</v>
      </c>
    </row>
    <row r="1209" spans="1:5" s="49" customFormat="1" ht="24.95" customHeight="1" x14ac:dyDescent="0.2">
      <c r="A1209" s="530">
        <v>42792</v>
      </c>
      <c r="B1209" s="541" t="s">
        <v>22222</v>
      </c>
      <c r="C1209" s="538" t="s">
        <v>771</v>
      </c>
      <c r="D1209" s="607">
        <v>715.41</v>
      </c>
      <c r="E1209" s="37" t="s">
        <v>7522</v>
      </c>
    </row>
    <row r="1210" spans="1:5" s="49" customFormat="1" ht="24.95" customHeight="1" x14ac:dyDescent="0.2">
      <c r="A1210" s="530">
        <v>42793</v>
      </c>
      <c r="B1210" s="541" t="s">
        <v>22223</v>
      </c>
      <c r="C1210" s="538" t="s">
        <v>771</v>
      </c>
      <c r="D1210" s="607">
        <v>698.66</v>
      </c>
      <c r="E1210" s="37" t="s">
        <v>7522</v>
      </c>
    </row>
    <row r="1211" spans="1:5" s="49" customFormat="1" ht="24.95" customHeight="1" x14ac:dyDescent="0.2">
      <c r="A1211" s="530">
        <v>42794</v>
      </c>
      <c r="B1211" s="541" t="s">
        <v>22224</v>
      </c>
      <c r="C1211" s="538" t="s">
        <v>771</v>
      </c>
      <c r="D1211" s="607">
        <v>1058.52</v>
      </c>
      <c r="E1211" s="37" t="s">
        <v>7522</v>
      </c>
    </row>
    <row r="1212" spans="1:5" s="49" customFormat="1" ht="24.95" customHeight="1" x14ac:dyDescent="0.2">
      <c r="A1212" s="530">
        <v>42758</v>
      </c>
      <c r="B1212" s="541" t="s">
        <v>22225</v>
      </c>
      <c r="C1212" s="538" t="s">
        <v>771</v>
      </c>
      <c r="D1212" s="607">
        <v>930.77</v>
      </c>
      <c r="E1212" s="37" t="s">
        <v>7522</v>
      </c>
    </row>
    <row r="1213" spans="1:5" s="49" customFormat="1" ht="24.95" customHeight="1" x14ac:dyDescent="0.2">
      <c r="A1213" s="530">
        <v>42795</v>
      </c>
      <c r="B1213" s="541" t="s">
        <v>22226</v>
      </c>
      <c r="C1213" s="538" t="s">
        <v>771</v>
      </c>
      <c r="D1213" s="607">
        <v>1070.8599999999999</v>
      </c>
      <c r="E1213" s="37" t="s">
        <v>7522</v>
      </c>
    </row>
    <row r="1214" spans="1:5" s="49" customFormat="1" ht="24.95" customHeight="1" x14ac:dyDescent="0.2">
      <c r="A1214" s="530">
        <v>42796</v>
      </c>
      <c r="B1214" s="541" t="s">
        <v>22227</v>
      </c>
      <c r="C1214" s="538" t="s">
        <v>771</v>
      </c>
      <c r="D1214" s="607">
        <v>972.11</v>
      </c>
      <c r="E1214" s="37" t="s">
        <v>7522</v>
      </c>
    </row>
    <row r="1215" spans="1:5" s="49" customFormat="1" ht="24.95" customHeight="1" x14ac:dyDescent="0.2">
      <c r="A1215" s="530">
        <v>42797</v>
      </c>
      <c r="B1215" s="541" t="s">
        <v>22228</v>
      </c>
      <c r="C1215" s="538" t="s">
        <v>771</v>
      </c>
      <c r="D1215" s="607">
        <v>885.88</v>
      </c>
      <c r="E1215" s="37" t="s">
        <v>7522</v>
      </c>
    </row>
    <row r="1216" spans="1:5" s="49" customFormat="1" ht="24.95" customHeight="1" x14ac:dyDescent="0.2">
      <c r="A1216" s="530">
        <v>42798</v>
      </c>
      <c r="B1216" s="541" t="s">
        <v>22229</v>
      </c>
      <c r="C1216" s="538" t="s">
        <v>771</v>
      </c>
      <c r="D1216" s="607">
        <v>507.57</v>
      </c>
      <c r="E1216" s="37" t="s">
        <v>7522</v>
      </c>
    </row>
    <row r="1217" spans="1:5" s="49" customFormat="1" ht="24.95" customHeight="1" x14ac:dyDescent="0.2">
      <c r="A1217" s="530">
        <v>42799</v>
      </c>
      <c r="B1217" s="541" t="s">
        <v>22230</v>
      </c>
      <c r="C1217" s="538" t="s">
        <v>771</v>
      </c>
      <c r="D1217" s="607">
        <v>513.19000000000005</v>
      </c>
      <c r="E1217" s="37" t="s">
        <v>7522</v>
      </c>
    </row>
    <row r="1218" spans="1:5" s="49" customFormat="1" ht="24.95" customHeight="1" x14ac:dyDescent="0.2">
      <c r="A1218" s="530">
        <v>42800</v>
      </c>
      <c r="B1218" s="541" t="s">
        <v>22231</v>
      </c>
      <c r="C1218" s="538" t="s">
        <v>771</v>
      </c>
      <c r="D1218" s="607">
        <v>489.07</v>
      </c>
      <c r="E1218" s="37" t="s">
        <v>7522</v>
      </c>
    </row>
    <row r="1219" spans="1:5" s="49" customFormat="1" ht="24.95" customHeight="1" x14ac:dyDescent="0.2">
      <c r="A1219" s="530">
        <v>42801</v>
      </c>
      <c r="B1219" s="541" t="s">
        <v>22232</v>
      </c>
      <c r="C1219" s="538" t="s">
        <v>771</v>
      </c>
      <c r="D1219" s="607">
        <v>498.95</v>
      </c>
      <c r="E1219" s="37" t="s">
        <v>7522</v>
      </c>
    </row>
    <row r="1220" spans="1:5" s="49" customFormat="1" ht="24.95" customHeight="1" x14ac:dyDescent="0.2">
      <c r="A1220" s="530">
        <v>42802</v>
      </c>
      <c r="B1220" s="541" t="s">
        <v>22233</v>
      </c>
      <c r="C1220" s="538" t="s">
        <v>771</v>
      </c>
      <c r="D1220" s="607">
        <v>1007.43</v>
      </c>
      <c r="E1220" s="37" t="s">
        <v>7522</v>
      </c>
    </row>
    <row r="1221" spans="1:5" s="49" customFormat="1" ht="24.95" customHeight="1" x14ac:dyDescent="0.2">
      <c r="A1221" s="530">
        <v>42803</v>
      </c>
      <c r="B1221" s="541" t="s">
        <v>22234</v>
      </c>
      <c r="C1221" s="538" t="s">
        <v>771</v>
      </c>
      <c r="D1221" s="607">
        <v>1026.56</v>
      </c>
      <c r="E1221" s="37" t="s">
        <v>7522</v>
      </c>
    </row>
    <row r="1222" spans="1:5" s="49" customFormat="1" ht="24.95" customHeight="1" x14ac:dyDescent="0.2">
      <c r="A1222" s="530">
        <v>42804</v>
      </c>
      <c r="B1222" s="541" t="s">
        <v>22235</v>
      </c>
      <c r="C1222" s="538" t="s">
        <v>771</v>
      </c>
      <c r="D1222" s="607">
        <v>1062.93</v>
      </c>
      <c r="E1222" s="37" t="s">
        <v>7522</v>
      </c>
    </row>
    <row r="1223" spans="1:5" s="49" customFormat="1" ht="24.95" customHeight="1" x14ac:dyDescent="0.2">
      <c r="A1223" s="530">
        <v>42805</v>
      </c>
      <c r="B1223" s="541" t="s">
        <v>22236</v>
      </c>
      <c r="C1223" s="538" t="s">
        <v>771</v>
      </c>
      <c r="D1223" s="607">
        <v>1048.72</v>
      </c>
      <c r="E1223" s="37" t="s">
        <v>7522</v>
      </c>
    </row>
    <row r="1224" spans="1:5" s="49" customFormat="1" ht="24.95" customHeight="1" x14ac:dyDescent="0.2">
      <c r="A1224" s="530">
        <v>42806</v>
      </c>
      <c r="B1224" s="541" t="s">
        <v>22237</v>
      </c>
      <c r="C1224" s="538" t="s">
        <v>771</v>
      </c>
      <c r="D1224" s="607">
        <v>1260.24</v>
      </c>
      <c r="E1224" s="37" t="s">
        <v>7522</v>
      </c>
    </row>
    <row r="1225" spans="1:5" s="49" customFormat="1" ht="24.95" customHeight="1" x14ac:dyDescent="0.2">
      <c r="A1225" s="530">
        <v>42807</v>
      </c>
      <c r="B1225" s="541" t="s">
        <v>22238</v>
      </c>
      <c r="C1225" s="538" t="s">
        <v>771</v>
      </c>
      <c r="D1225" s="607">
        <v>1256.6500000000001</v>
      </c>
      <c r="E1225" s="37" t="s">
        <v>7522</v>
      </c>
    </row>
    <row r="1226" spans="1:5" s="49" customFormat="1" ht="24.95" customHeight="1" x14ac:dyDescent="0.2">
      <c r="A1226" s="530">
        <v>42808</v>
      </c>
      <c r="B1226" s="541" t="s">
        <v>22239</v>
      </c>
      <c r="C1226" s="538" t="s">
        <v>771</v>
      </c>
      <c r="D1226" s="607">
        <v>1334.23</v>
      </c>
      <c r="E1226" s="37" t="s">
        <v>7522</v>
      </c>
    </row>
    <row r="1227" spans="1:5" s="49" customFormat="1" ht="24.95" customHeight="1" x14ac:dyDescent="0.2">
      <c r="A1227" s="530">
        <v>42809</v>
      </c>
      <c r="B1227" s="541" t="s">
        <v>22240</v>
      </c>
      <c r="C1227" s="538" t="s">
        <v>771</v>
      </c>
      <c r="D1227" s="607">
        <v>1322.87</v>
      </c>
      <c r="E1227" s="37" t="s">
        <v>7522</v>
      </c>
    </row>
    <row r="1228" spans="1:5" s="49" customFormat="1" ht="24.95" customHeight="1" x14ac:dyDescent="0.2">
      <c r="A1228" s="530">
        <v>42810</v>
      </c>
      <c r="B1228" s="541" t="s">
        <v>22241</v>
      </c>
      <c r="C1228" s="538" t="s">
        <v>771</v>
      </c>
      <c r="D1228" s="607">
        <v>1371.23</v>
      </c>
      <c r="E1228" s="37" t="s">
        <v>7522</v>
      </c>
    </row>
    <row r="1229" spans="1:5" s="49" customFormat="1" ht="24.95" customHeight="1" x14ac:dyDescent="0.2">
      <c r="A1229" s="530">
        <v>42811</v>
      </c>
      <c r="B1229" s="541" t="s">
        <v>22242</v>
      </c>
      <c r="C1229" s="538" t="s">
        <v>771</v>
      </c>
      <c r="D1229" s="607">
        <v>1825.49</v>
      </c>
      <c r="E1229" s="37" t="s">
        <v>7522</v>
      </c>
    </row>
    <row r="1230" spans="1:5" s="49" customFormat="1" ht="24.95" customHeight="1" x14ac:dyDescent="0.2">
      <c r="A1230" s="530">
        <v>42812</v>
      </c>
      <c r="B1230" s="541" t="s">
        <v>22243</v>
      </c>
      <c r="C1230" s="538" t="s">
        <v>771</v>
      </c>
      <c r="D1230" s="607">
        <v>1872.95</v>
      </c>
      <c r="E1230" s="37" t="s">
        <v>7522</v>
      </c>
    </row>
    <row r="1231" spans="1:5" s="49" customFormat="1" ht="24.95" customHeight="1" x14ac:dyDescent="0.2">
      <c r="A1231" s="530">
        <v>42813</v>
      </c>
      <c r="B1231" s="541" t="s">
        <v>22244</v>
      </c>
      <c r="C1231" s="538" t="s">
        <v>771</v>
      </c>
      <c r="D1231" s="607">
        <v>1843.99</v>
      </c>
      <c r="E1231" s="37" t="s">
        <v>7522</v>
      </c>
    </row>
    <row r="1232" spans="1:5" s="49" customFormat="1" ht="24.95" customHeight="1" x14ac:dyDescent="0.2">
      <c r="A1232" s="530">
        <v>42814</v>
      </c>
      <c r="B1232" s="541" t="s">
        <v>22245</v>
      </c>
      <c r="C1232" s="538" t="s">
        <v>771</v>
      </c>
      <c r="D1232" s="607">
        <v>1968.22</v>
      </c>
      <c r="E1232" s="37" t="s">
        <v>7522</v>
      </c>
    </row>
    <row r="1233" spans="1:5" s="49" customFormat="1" ht="24.95" customHeight="1" x14ac:dyDescent="0.2">
      <c r="A1233" s="530">
        <v>42815</v>
      </c>
      <c r="B1233" s="541" t="s">
        <v>22246</v>
      </c>
      <c r="C1233" s="538" t="s">
        <v>771</v>
      </c>
      <c r="D1233" s="607">
        <v>1917.98</v>
      </c>
      <c r="E1233" s="37" t="s">
        <v>7522</v>
      </c>
    </row>
    <row r="1234" spans="1:5" s="49" customFormat="1" ht="24.95" customHeight="1" x14ac:dyDescent="0.2">
      <c r="A1234" s="530">
        <v>42816</v>
      </c>
      <c r="B1234" s="541" t="s">
        <v>22247</v>
      </c>
      <c r="C1234" s="538" t="s">
        <v>771</v>
      </c>
      <c r="D1234" s="607">
        <v>2997.55</v>
      </c>
      <c r="E1234" s="37" t="s">
        <v>7522</v>
      </c>
    </row>
    <row r="1235" spans="1:5" s="49" customFormat="1" ht="24.95" customHeight="1" x14ac:dyDescent="0.2">
      <c r="A1235" s="530">
        <v>42817</v>
      </c>
      <c r="B1235" s="541" t="s">
        <v>22248</v>
      </c>
      <c r="C1235" s="538" t="s">
        <v>771</v>
      </c>
      <c r="D1235" s="607">
        <v>2614.27</v>
      </c>
      <c r="E1235" s="37" t="s">
        <v>7522</v>
      </c>
    </row>
    <row r="1236" spans="1:5" s="49" customFormat="1" ht="24.95" customHeight="1" x14ac:dyDescent="0.2">
      <c r="A1236" s="530">
        <v>42818</v>
      </c>
      <c r="B1236" s="541" t="s">
        <v>22249</v>
      </c>
      <c r="C1236" s="538" t="s">
        <v>771</v>
      </c>
      <c r="D1236" s="607">
        <v>3034.54</v>
      </c>
      <c r="E1236" s="37" t="s">
        <v>7522</v>
      </c>
    </row>
    <row r="1237" spans="1:5" s="49" customFormat="1" ht="24.95" customHeight="1" x14ac:dyDescent="0.2">
      <c r="A1237" s="530">
        <v>42819</v>
      </c>
      <c r="B1237" s="541" t="s">
        <v>22250</v>
      </c>
      <c r="C1237" s="538" t="s">
        <v>771</v>
      </c>
      <c r="D1237" s="607">
        <v>2738.32</v>
      </c>
      <c r="E1237" s="37" t="s">
        <v>7522</v>
      </c>
    </row>
    <row r="1238" spans="1:5" s="49" customFormat="1" ht="24.95" customHeight="1" x14ac:dyDescent="0.2">
      <c r="A1238" s="530">
        <v>42820</v>
      </c>
      <c r="B1238" s="541" t="s">
        <v>22251</v>
      </c>
      <c r="C1238" s="538" t="s">
        <v>771</v>
      </c>
      <c r="D1238" s="607">
        <v>2479.6</v>
      </c>
      <c r="E1238" s="37" t="s">
        <v>7522</v>
      </c>
    </row>
    <row r="1239" spans="1:5" s="49" customFormat="1" ht="24.95" customHeight="1" x14ac:dyDescent="0.2">
      <c r="A1239" s="530">
        <v>41321</v>
      </c>
      <c r="B1239" s="541" t="s">
        <v>641</v>
      </c>
      <c r="C1239" s="538" t="s">
        <v>771</v>
      </c>
      <c r="D1239" s="607">
        <v>5545.41</v>
      </c>
      <c r="E1239" s="37"/>
    </row>
    <row r="1240" spans="1:5" s="49" customFormat="1" ht="24.95" customHeight="1" x14ac:dyDescent="0.2">
      <c r="A1240" s="530">
        <v>42821</v>
      </c>
      <c r="B1240" s="541" t="s">
        <v>7679</v>
      </c>
      <c r="C1240" s="538" t="s">
        <v>771</v>
      </c>
      <c r="D1240" s="607">
        <v>4140.3</v>
      </c>
      <c r="E1240" s="37"/>
    </row>
    <row r="1241" spans="1:5" s="49" customFormat="1" ht="24.95" customHeight="1" x14ac:dyDescent="0.2">
      <c r="A1241" s="530">
        <v>42822</v>
      </c>
      <c r="B1241" s="541" t="s">
        <v>642</v>
      </c>
      <c r="C1241" s="538" t="s">
        <v>771</v>
      </c>
      <c r="D1241" s="607">
        <v>4320.84</v>
      </c>
      <c r="E1241" s="37"/>
    </row>
    <row r="1242" spans="1:5" s="49" customFormat="1" ht="24.95" customHeight="1" x14ac:dyDescent="0.2">
      <c r="A1242" s="530">
        <v>42823</v>
      </c>
      <c r="B1242" s="541" t="s">
        <v>22252</v>
      </c>
      <c r="C1242" s="538" t="s">
        <v>771</v>
      </c>
      <c r="D1242" s="607">
        <v>6004.03</v>
      </c>
      <c r="E1242" s="37"/>
    </row>
    <row r="1243" spans="1:5" s="49" customFormat="1" ht="24.95" customHeight="1" x14ac:dyDescent="0.2">
      <c r="A1243" s="530">
        <v>42824</v>
      </c>
      <c r="B1243" s="541" t="s">
        <v>7680</v>
      </c>
      <c r="C1243" s="538" t="s">
        <v>771</v>
      </c>
      <c r="D1243" s="607">
        <v>5941.71</v>
      </c>
      <c r="E1243" s="37"/>
    </row>
    <row r="1244" spans="1:5" s="49" customFormat="1" ht="24.95" customHeight="1" x14ac:dyDescent="0.2">
      <c r="A1244" s="530">
        <v>42825</v>
      </c>
      <c r="B1244" s="541" t="s">
        <v>643</v>
      </c>
      <c r="C1244" s="538" t="s">
        <v>771</v>
      </c>
      <c r="D1244" s="607">
        <v>6599.65</v>
      </c>
      <c r="E1244" s="37"/>
    </row>
    <row r="1245" spans="1:5" s="49" customFormat="1" ht="24.95" customHeight="1" x14ac:dyDescent="0.2">
      <c r="A1245" s="530">
        <v>40600</v>
      </c>
      <c r="B1245" s="541" t="s">
        <v>644</v>
      </c>
      <c r="C1245" s="538" t="s">
        <v>771</v>
      </c>
      <c r="D1245" s="607">
        <v>8833.09</v>
      </c>
      <c r="E1245" s="37"/>
    </row>
    <row r="1246" spans="1:5" s="49" customFormat="1" ht="24.95" customHeight="1" x14ac:dyDescent="0.2">
      <c r="A1246" s="530">
        <v>42827</v>
      </c>
      <c r="B1246" s="541" t="s">
        <v>645</v>
      </c>
      <c r="C1246" s="538" t="s">
        <v>771</v>
      </c>
      <c r="D1246" s="607">
        <v>9875.19</v>
      </c>
      <c r="E1246" s="37"/>
    </row>
    <row r="1247" spans="1:5" s="49" customFormat="1" ht="24.95" customHeight="1" x14ac:dyDescent="0.2">
      <c r="A1247" s="530">
        <v>42826</v>
      </c>
      <c r="B1247" s="541" t="s">
        <v>7681</v>
      </c>
      <c r="C1247" s="538" t="s">
        <v>771</v>
      </c>
      <c r="D1247" s="607">
        <v>8481.6200000000008</v>
      </c>
      <c r="E1247" s="37"/>
    </row>
    <row r="1248" spans="1:5" s="49" customFormat="1" ht="24.95" customHeight="1" x14ac:dyDescent="0.2">
      <c r="A1248" s="530">
        <v>42828</v>
      </c>
      <c r="B1248" s="541" t="s">
        <v>646</v>
      </c>
      <c r="C1248" s="538" t="s">
        <v>771</v>
      </c>
      <c r="D1248" s="607">
        <v>8655.94</v>
      </c>
      <c r="E1248" s="37"/>
    </row>
    <row r="1249" spans="1:5" s="49" customFormat="1" ht="24.95" customHeight="1" x14ac:dyDescent="0.2">
      <c r="A1249" s="530">
        <v>42830</v>
      </c>
      <c r="B1249" s="541" t="s">
        <v>647</v>
      </c>
      <c r="C1249" s="538" t="s">
        <v>771</v>
      </c>
      <c r="D1249" s="607">
        <v>8938.41</v>
      </c>
      <c r="E1249" s="37"/>
    </row>
    <row r="1250" spans="1:5" s="49" customFormat="1" ht="24.95" customHeight="1" x14ac:dyDescent="0.2">
      <c r="A1250" s="530">
        <v>42829</v>
      </c>
      <c r="B1250" s="541" t="s">
        <v>7682</v>
      </c>
      <c r="C1250" s="538" t="s">
        <v>771</v>
      </c>
      <c r="D1250" s="607">
        <v>8009.76</v>
      </c>
      <c r="E1250" s="37"/>
    </row>
    <row r="1251" spans="1:5" s="49" customFormat="1" ht="24.95" customHeight="1" x14ac:dyDescent="0.2">
      <c r="A1251" s="530">
        <v>42831</v>
      </c>
      <c r="B1251" s="541" t="s">
        <v>7683</v>
      </c>
      <c r="C1251" s="538" t="s">
        <v>771</v>
      </c>
      <c r="D1251" s="607">
        <v>9690.41</v>
      </c>
      <c r="E1251" s="37"/>
    </row>
    <row r="1252" spans="1:5" s="49" customFormat="1" ht="24.95" customHeight="1" x14ac:dyDescent="0.2">
      <c r="A1252" s="530">
        <v>42832</v>
      </c>
      <c r="B1252" s="541" t="s">
        <v>648</v>
      </c>
      <c r="C1252" s="538" t="s">
        <v>771</v>
      </c>
      <c r="D1252" s="607">
        <v>10718.09</v>
      </c>
      <c r="E1252" s="37"/>
    </row>
    <row r="1253" spans="1:5" s="49" customFormat="1" ht="24.95" customHeight="1" x14ac:dyDescent="0.2">
      <c r="A1253" s="530">
        <v>42834</v>
      </c>
      <c r="B1253" s="541" t="s">
        <v>649</v>
      </c>
      <c r="C1253" s="538" t="s">
        <v>771</v>
      </c>
      <c r="D1253" s="607">
        <v>11466.41</v>
      </c>
      <c r="E1253" s="37"/>
    </row>
    <row r="1254" spans="1:5" s="49" customFormat="1" ht="24.95" customHeight="1" x14ac:dyDescent="0.2">
      <c r="A1254" s="530">
        <v>42833</v>
      </c>
      <c r="B1254" s="541" t="s">
        <v>22253</v>
      </c>
      <c r="C1254" s="538" t="s">
        <v>771</v>
      </c>
      <c r="D1254" s="607">
        <v>10633.09</v>
      </c>
      <c r="E1254" s="37"/>
    </row>
    <row r="1255" spans="1:5" s="49" customFormat="1" ht="24.95" customHeight="1" x14ac:dyDescent="0.2">
      <c r="A1255" s="530">
        <v>42835</v>
      </c>
      <c r="B1255" s="541" t="s">
        <v>7684</v>
      </c>
      <c r="C1255" s="538" t="s">
        <v>771</v>
      </c>
      <c r="D1255" s="607">
        <v>2514.96</v>
      </c>
      <c r="E1255" s="37"/>
    </row>
    <row r="1256" spans="1:5" s="49" customFormat="1" ht="24.95" customHeight="1" x14ac:dyDescent="0.2">
      <c r="A1256" s="530">
        <v>42836</v>
      </c>
      <c r="B1256" s="541" t="s">
        <v>650</v>
      </c>
      <c r="C1256" s="538" t="s">
        <v>771</v>
      </c>
      <c r="D1256" s="607">
        <v>2650.36</v>
      </c>
      <c r="E1256" s="37"/>
    </row>
    <row r="1257" spans="1:5" s="49" customFormat="1" ht="24.95" customHeight="1" x14ac:dyDescent="0.2">
      <c r="A1257" s="530">
        <v>42837</v>
      </c>
      <c r="B1257" s="541" t="s">
        <v>22254</v>
      </c>
      <c r="C1257" s="538" t="s">
        <v>771</v>
      </c>
      <c r="D1257" s="607">
        <v>4320.83</v>
      </c>
      <c r="E1257" s="37"/>
    </row>
    <row r="1258" spans="1:5" s="49" customFormat="1" ht="24.95" customHeight="1" x14ac:dyDescent="0.2">
      <c r="A1258" s="530">
        <v>42838</v>
      </c>
      <c r="B1258" s="541" t="s">
        <v>7685</v>
      </c>
      <c r="C1258" s="538" t="s">
        <v>771</v>
      </c>
      <c r="D1258" s="607">
        <v>3562.49</v>
      </c>
      <c r="E1258" s="37"/>
    </row>
    <row r="1259" spans="1:5" s="49" customFormat="1" ht="24.95" customHeight="1" x14ac:dyDescent="0.2">
      <c r="A1259" s="530">
        <v>42839</v>
      </c>
      <c r="B1259" s="541" t="s">
        <v>651</v>
      </c>
      <c r="C1259" s="538" t="s">
        <v>771</v>
      </c>
      <c r="D1259" s="607">
        <v>4004.89</v>
      </c>
      <c r="E1259" s="37"/>
    </row>
    <row r="1260" spans="1:5" s="49" customFormat="1" ht="24.95" customHeight="1" x14ac:dyDescent="0.2">
      <c r="A1260" s="530">
        <v>42840</v>
      </c>
      <c r="B1260" s="541" t="s">
        <v>7686</v>
      </c>
      <c r="C1260" s="538" t="s">
        <v>771</v>
      </c>
      <c r="D1260" s="607">
        <v>5149.4399999999996</v>
      </c>
      <c r="E1260" s="37"/>
    </row>
    <row r="1261" spans="1:5" s="49" customFormat="1" ht="24.95" customHeight="1" x14ac:dyDescent="0.2">
      <c r="A1261" s="530">
        <v>42841</v>
      </c>
      <c r="B1261" s="541" t="s">
        <v>652</v>
      </c>
      <c r="C1261" s="538" t="s">
        <v>771</v>
      </c>
      <c r="D1261" s="607">
        <v>6473.28</v>
      </c>
      <c r="E1261" s="37"/>
    </row>
    <row r="1262" spans="1:5" s="49" customFormat="1" ht="24.95" customHeight="1" x14ac:dyDescent="0.2">
      <c r="A1262" s="530">
        <v>40585</v>
      </c>
      <c r="B1262" s="541" t="s">
        <v>7687</v>
      </c>
      <c r="C1262" s="538" t="s">
        <v>771</v>
      </c>
      <c r="D1262" s="607">
        <v>5527.94</v>
      </c>
      <c r="E1262" s="37"/>
    </row>
    <row r="1263" spans="1:5" s="49" customFormat="1" ht="24.95" customHeight="1" x14ac:dyDescent="0.2">
      <c r="A1263" s="530">
        <v>42843</v>
      </c>
      <c r="B1263" s="541" t="s">
        <v>653</v>
      </c>
      <c r="C1263" s="538" t="s">
        <v>771</v>
      </c>
      <c r="D1263" s="607">
        <v>5527.65</v>
      </c>
      <c r="E1263" s="37"/>
    </row>
    <row r="1264" spans="1:5" s="49" customFormat="1" ht="24.95" customHeight="1" x14ac:dyDescent="0.2">
      <c r="A1264" s="530">
        <v>42844</v>
      </c>
      <c r="B1264" s="541" t="s">
        <v>7688</v>
      </c>
      <c r="C1264" s="538" t="s">
        <v>771</v>
      </c>
      <c r="D1264" s="607">
        <v>6369.08</v>
      </c>
      <c r="E1264" s="37"/>
    </row>
    <row r="1265" spans="1:5" s="49" customFormat="1" ht="24.95" customHeight="1" x14ac:dyDescent="0.2">
      <c r="A1265" s="530">
        <v>42845</v>
      </c>
      <c r="B1265" s="541" t="s">
        <v>654</v>
      </c>
      <c r="C1265" s="538" t="s">
        <v>771</v>
      </c>
      <c r="D1265" s="607">
        <v>7574.37</v>
      </c>
      <c r="E1265" s="37"/>
    </row>
    <row r="1266" spans="1:5" s="49" customFormat="1" ht="24.95" customHeight="1" x14ac:dyDescent="0.2">
      <c r="A1266" s="530">
        <v>41179</v>
      </c>
      <c r="B1266" s="541" t="s">
        <v>655</v>
      </c>
      <c r="C1266" s="538" t="s">
        <v>771</v>
      </c>
      <c r="D1266" s="607">
        <v>6620.63</v>
      </c>
      <c r="E1266" s="37"/>
    </row>
    <row r="1267" spans="1:5" s="49" customFormat="1" ht="24.95" customHeight="1" x14ac:dyDescent="0.2">
      <c r="A1267" s="530">
        <v>42842</v>
      </c>
      <c r="B1267" s="541" t="s">
        <v>7689</v>
      </c>
      <c r="C1267" s="538" t="s">
        <v>771</v>
      </c>
      <c r="D1267" s="607">
        <v>6932.75</v>
      </c>
      <c r="E1267" s="37"/>
    </row>
    <row r="1268" spans="1:5" s="49" customFormat="1" ht="24.95" customHeight="1" x14ac:dyDescent="0.2">
      <c r="A1268" s="530">
        <v>42848</v>
      </c>
      <c r="B1268" s="541" t="s">
        <v>656</v>
      </c>
      <c r="C1268" s="538" t="s">
        <v>771</v>
      </c>
      <c r="D1268" s="607">
        <v>7913.03</v>
      </c>
      <c r="E1268" s="37"/>
    </row>
    <row r="1269" spans="1:5" s="49" customFormat="1" ht="24.95" customHeight="1" x14ac:dyDescent="0.2">
      <c r="A1269" s="530">
        <v>42849</v>
      </c>
      <c r="B1269" s="541" t="s">
        <v>7690</v>
      </c>
      <c r="C1269" s="538" t="s">
        <v>771</v>
      </c>
      <c r="D1269" s="607">
        <v>5795.91</v>
      </c>
      <c r="E1269" s="37"/>
    </row>
    <row r="1270" spans="1:5" s="49" customFormat="1" ht="24.95" customHeight="1" x14ac:dyDescent="0.2">
      <c r="A1270" s="530">
        <v>42850</v>
      </c>
      <c r="B1270" s="541" t="s">
        <v>657</v>
      </c>
      <c r="C1270" s="538" t="s">
        <v>771</v>
      </c>
      <c r="D1270" s="607">
        <v>6129.91</v>
      </c>
      <c r="E1270" s="37"/>
    </row>
    <row r="1271" spans="1:5" s="49" customFormat="1" ht="24.95" customHeight="1" x14ac:dyDescent="0.2">
      <c r="A1271" s="530">
        <v>42851</v>
      </c>
      <c r="B1271" s="541" t="s">
        <v>7691</v>
      </c>
      <c r="C1271" s="538" t="s">
        <v>771</v>
      </c>
      <c r="D1271" s="607">
        <v>8463.31</v>
      </c>
      <c r="E1271" s="37"/>
    </row>
    <row r="1272" spans="1:5" s="49" customFormat="1" ht="24.95" customHeight="1" x14ac:dyDescent="0.2">
      <c r="A1272" s="530">
        <v>42852</v>
      </c>
      <c r="B1272" s="541" t="s">
        <v>658</v>
      </c>
      <c r="C1272" s="538" t="s">
        <v>771</v>
      </c>
      <c r="D1272" s="607">
        <v>8996.94</v>
      </c>
      <c r="E1272" s="37"/>
    </row>
    <row r="1273" spans="1:5" s="49" customFormat="1" ht="24.95" customHeight="1" x14ac:dyDescent="0.2">
      <c r="A1273" s="530">
        <v>42853</v>
      </c>
      <c r="B1273" s="541" t="s">
        <v>7692</v>
      </c>
      <c r="C1273" s="538" t="s">
        <v>771</v>
      </c>
      <c r="D1273" s="607">
        <v>12272.2</v>
      </c>
      <c r="E1273" s="37"/>
    </row>
    <row r="1274" spans="1:5" s="49" customFormat="1" ht="24.95" customHeight="1" x14ac:dyDescent="0.2">
      <c r="A1274" s="530">
        <v>42854</v>
      </c>
      <c r="B1274" s="541" t="s">
        <v>659</v>
      </c>
      <c r="C1274" s="538" t="s">
        <v>771</v>
      </c>
      <c r="D1274" s="607">
        <v>13878.39</v>
      </c>
      <c r="E1274" s="37"/>
    </row>
    <row r="1275" spans="1:5" s="49" customFormat="1" ht="24.95" customHeight="1" x14ac:dyDescent="0.2">
      <c r="A1275" s="530">
        <v>42855</v>
      </c>
      <c r="B1275" s="541" t="s">
        <v>7693</v>
      </c>
      <c r="C1275" s="538" t="s">
        <v>771</v>
      </c>
      <c r="D1275" s="607">
        <v>11071.89</v>
      </c>
      <c r="E1275" s="37"/>
    </row>
    <row r="1276" spans="1:5" s="49" customFormat="1" ht="24.95" customHeight="1" x14ac:dyDescent="0.2">
      <c r="A1276" s="530">
        <v>42856</v>
      </c>
      <c r="B1276" s="541" t="s">
        <v>660</v>
      </c>
      <c r="C1276" s="538" t="s">
        <v>771</v>
      </c>
      <c r="D1276" s="607">
        <v>12395.17</v>
      </c>
      <c r="E1276" s="37"/>
    </row>
    <row r="1277" spans="1:5" s="49" customFormat="1" ht="24.95" customHeight="1" x14ac:dyDescent="0.2">
      <c r="A1277" s="530">
        <v>42858</v>
      </c>
      <c r="B1277" s="541" t="s">
        <v>7694</v>
      </c>
      <c r="C1277" s="538" t="s">
        <v>771</v>
      </c>
      <c r="D1277" s="607">
        <v>13728.82</v>
      </c>
      <c r="E1277" s="37"/>
    </row>
    <row r="1278" spans="1:5" s="49" customFormat="1" ht="24.95" customHeight="1" x14ac:dyDescent="0.2">
      <c r="A1278" s="530">
        <v>42857</v>
      </c>
      <c r="B1278" s="541" t="s">
        <v>7695</v>
      </c>
      <c r="C1278" s="538" t="s">
        <v>771</v>
      </c>
      <c r="D1278" s="607">
        <v>13728.82</v>
      </c>
      <c r="E1278" s="37"/>
    </row>
    <row r="1279" spans="1:5" s="49" customFormat="1" ht="24.95" customHeight="1" x14ac:dyDescent="0.2">
      <c r="A1279" s="530">
        <v>42859</v>
      </c>
      <c r="B1279" s="541" t="s">
        <v>661</v>
      </c>
      <c r="C1279" s="538" t="s">
        <v>771</v>
      </c>
      <c r="D1279" s="607">
        <v>15524.16</v>
      </c>
      <c r="E1279" s="37"/>
    </row>
    <row r="1280" spans="1:5" s="49" customFormat="1" ht="24.95" customHeight="1" x14ac:dyDescent="0.2">
      <c r="A1280" s="530">
        <v>42860</v>
      </c>
      <c r="B1280" s="541" t="s">
        <v>7696</v>
      </c>
      <c r="C1280" s="538" t="s">
        <v>771</v>
      </c>
      <c r="D1280" s="607">
        <v>14769.18</v>
      </c>
      <c r="E1280" s="37"/>
    </row>
    <row r="1281" spans="1:5" s="49" customFormat="1" ht="24.95" customHeight="1" x14ac:dyDescent="0.2">
      <c r="A1281" s="530">
        <v>42861</v>
      </c>
      <c r="B1281" s="541" t="s">
        <v>662</v>
      </c>
      <c r="C1281" s="538" t="s">
        <v>771</v>
      </c>
      <c r="D1281" s="607">
        <v>16519.02</v>
      </c>
      <c r="E1281" s="37"/>
    </row>
    <row r="1282" spans="1:5" s="49" customFormat="1" ht="24.95" customHeight="1" x14ac:dyDescent="0.2">
      <c r="A1282" s="530">
        <v>42862</v>
      </c>
      <c r="B1282" s="541" t="s">
        <v>7697</v>
      </c>
      <c r="C1282" s="538" t="s">
        <v>744</v>
      </c>
      <c r="D1282" s="607">
        <v>15.08</v>
      </c>
      <c r="E1282" s="37"/>
    </row>
    <row r="1283" spans="1:5" s="49" customFormat="1" ht="24.95" customHeight="1" x14ac:dyDescent="0.2">
      <c r="A1283" s="530">
        <v>42863</v>
      </c>
      <c r="B1283" s="541" t="s">
        <v>7698</v>
      </c>
      <c r="C1283" s="538" t="s">
        <v>744</v>
      </c>
      <c r="D1283" s="607">
        <v>30.16</v>
      </c>
      <c r="E1283" s="37"/>
    </row>
    <row r="1284" spans="1:5" s="49" customFormat="1" ht="24.95" customHeight="1" x14ac:dyDescent="0.2">
      <c r="A1284" s="530">
        <v>42864</v>
      </c>
      <c r="B1284" s="541" t="s">
        <v>7699</v>
      </c>
      <c r="C1284" s="538" t="s">
        <v>744</v>
      </c>
      <c r="D1284" s="607">
        <v>132.51</v>
      </c>
      <c r="E1284" s="37"/>
    </row>
    <row r="1285" spans="1:5" s="49" customFormat="1" ht="24.95" customHeight="1" x14ac:dyDescent="0.2">
      <c r="A1285" s="530">
        <v>42865</v>
      </c>
      <c r="B1285" s="541" t="s">
        <v>22255</v>
      </c>
      <c r="C1285" s="538" t="s">
        <v>771</v>
      </c>
      <c r="D1285" s="607">
        <v>23.71</v>
      </c>
      <c r="E1285" s="37"/>
    </row>
    <row r="1286" spans="1:5" s="49" customFormat="1" ht="24.95" customHeight="1" x14ac:dyDescent="0.2">
      <c r="A1286" s="530">
        <v>42866</v>
      </c>
      <c r="B1286" s="541" t="s">
        <v>22256</v>
      </c>
      <c r="C1286" s="538" t="s">
        <v>17091</v>
      </c>
      <c r="D1286" s="607">
        <v>59.9</v>
      </c>
      <c r="E1286" s="37"/>
    </row>
    <row r="1287" spans="1:5" s="49" customFormat="1" ht="24.95" customHeight="1" x14ac:dyDescent="0.2">
      <c r="A1287" s="530">
        <v>42867</v>
      </c>
      <c r="B1287" s="541" t="s">
        <v>663</v>
      </c>
      <c r="C1287" s="538" t="s">
        <v>744</v>
      </c>
      <c r="D1287" s="607">
        <v>213.72</v>
      </c>
      <c r="E1287" s="37"/>
    </row>
    <row r="1288" spans="1:5" s="49" customFormat="1" ht="24.95" customHeight="1" x14ac:dyDescent="0.2">
      <c r="A1288" s="530">
        <v>42868</v>
      </c>
      <c r="B1288" s="541" t="s">
        <v>664</v>
      </c>
      <c r="C1288" s="538" t="s">
        <v>744</v>
      </c>
      <c r="D1288" s="607">
        <v>315.39</v>
      </c>
      <c r="E1288" s="37"/>
    </row>
    <row r="1289" spans="1:5" s="49" customFormat="1" ht="24.95" customHeight="1" x14ac:dyDescent="0.2">
      <c r="A1289" s="530">
        <v>42869</v>
      </c>
      <c r="B1289" s="541" t="s">
        <v>665</v>
      </c>
      <c r="C1289" s="538" t="s">
        <v>744</v>
      </c>
      <c r="D1289" s="607">
        <v>278.27999999999997</v>
      </c>
      <c r="E1289" s="37"/>
    </row>
    <row r="1290" spans="1:5" s="49" customFormat="1" ht="24.95" customHeight="1" x14ac:dyDescent="0.2">
      <c r="A1290" s="530">
        <v>42870</v>
      </c>
      <c r="B1290" s="541" t="s">
        <v>60</v>
      </c>
      <c r="C1290" s="538" t="s">
        <v>744</v>
      </c>
      <c r="D1290" s="607">
        <v>185.58</v>
      </c>
      <c r="E1290" s="37"/>
    </row>
    <row r="1291" spans="1:5" s="49" customFormat="1" ht="24.95" customHeight="1" x14ac:dyDescent="0.2">
      <c r="A1291" s="530">
        <v>42880</v>
      </c>
      <c r="B1291" s="541" t="s">
        <v>666</v>
      </c>
      <c r="C1291" s="538" t="s">
        <v>17091</v>
      </c>
      <c r="D1291" s="607">
        <v>739.95</v>
      </c>
      <c r="E1291" s="37"/>
    </row>
    <row r="1292" spans="1:5" s="49" customFormat="1" ht="24.95" customHeight="1" x14ac:dyDescent="0.2">
      <c r="A1292" s="530">
        <v>42883</v>
      </c>
      <c r="B1292" s="541" t="s">
        <v>667</v>
      </c>
      <c r="C1292" s="538" t="s">
        <v>771</v>
      </c>
      <c r="D1292" s="607">
        <v>41.78</v>
      </c>
      <c r="E1292" s="37" t="s">
        <v>7522</v>
      </c>
    </row>
    <row r="1293" spans="1:5" s="49" customFormat="1" ht="24.95" customHeight="1" x14ac:dyDescent="0.2">
      <c r="A1293" s="530">
        <v>42899</v>
      </c>
      <c r="B1293" s="541" t="s">
        <v>22257</v>
      </c>
      <c r="C1293" s="538" t="s">
        <v>771</v>
      </c>
      <c r="D1293" s="607">
        <v>55.91</v>
      </c>
      <c r="E1293" s="37" t="s">
        <v>7522</v>
      </c>
    </row>
    <row r="1294" spans="1:5" s="49" customFormat="1" ht="24.95" customHeight="1" x14ac:dyDescent="0.2">
      <c r="A1294" s="530">
        <v>42901</v>
      </c>
      <c r="B1294" s="541" t="s">
        <v>22258</v>
      </c>
      <c r="C1294" s="538" t="s">
        <v>771</v>
      </c>
      <c r="D1294" s="607">
        <v>33.799999999999997</v>
      </c>
      <c r="E1294" s="37"/>
    </row>
    <row r="1295" spans="1:5" s="49" customFormat="1" ht="24.95" customHeight="1" x14ac:dyDescent="0.2">
      <c r="A1295" s="530">
        <v>42900</v>
      </c>
      <c r="B1295" s="541" t="s">
        <v>22259</v>
      </c>
      <c r="C1295" s="538" t="s">
        <v>771</v>
      </c>
      <c r="D1295" s="607">
        <v>20.66</v>
      </c>
      <c r="E1295" s="37"/>
    </row>
    <row r="1296" spans="1:5" s="49" customFormat="1" ht="24.95" customHeight="1" x14ac:dyDescent="0.2">
      <c r="A1296" s="530">
        <v>41185</v>
      </c>
      <c r="B1296" s="541" t="s">
        <v>22260</v>
      </c>
      <c r="C1296" s="538" t="s">
        <v>771</v>
      </c>
      <c r="D1296" s="607">
        <v>7.54</v>
      </c>
      <c r="E1296" s="37" t="s">
        <v>7522</v>
      </c>
    </row>
    <row r="1297" spans="1:5" s="49" customFormat="1" ht="24.95" customHeight="1" x14ac:dyDescent="0.2">
      <c r="A1297" s="530">
        <v>42903</v>
      </c>
      <c r="B1297" s="541" t="s">
        <v>22261</v>
      </c>
      <c r="C1297" s="538" t="s">
        <v>771</v>
      </c>
      <c r="D1297" s="607">
        <v>109.6</v>
      </c>
      <c r="E1297" s="37" t="s">
        <v>7522</v>
      </c>
    </row>
    <row r="1298" spans="1:5" s="49" customFormat="1" ht="24.95" customHeight="1" x14ac:dyDescent="0.2">
      <c r="A1298" s="530">
        <v>42904</v>
      </c>
      <c r="B1298" s="541" t="s">
        <v>22262</v>
      </c>
      <c r="C1298" s="538" t="s">
        <v>771</v>
      </c>
      <c r="D1298" s="607">
        <v>87.69</v>
      </c>
      <c r="E1298" s="37" t="s">
        <v>7522</v>
      </c>
    </row>
    <row r="1299" spans="1:5" s="49" customFormat="1" ht="24.95" customHeight="1" x14ac:dyDescent="0.2">
      <c r="A1299" s="530">
        <v>42902</v>
      </c>
      <c r="B1299" s="541" t="s">
        <v>22263</v>
      </c>
      <c r="C1299" s="538" t="s">
        <v>771</v>
      </c>
      <c r="D1299" s="607">
        <v>95.25</v>
      </c>
      <c r="E1299" s="37"/>
    </row>
    <row r="1300" spans="1:5" s="49" customFormat="1" ht="24.95" customHeight="1" x14ac:dyDescent="0.2">
      <c r="A1300" s="530">
        <v>42905</v>
      </c>
      <c r="B1300" s="541" t="s">
        <v>668</v>
      </c>
      <c r="C1300" s="538" t="s">
        <v>771</v>
      </c>
      <c r="D1300" s="607">
        <v>17.89</v>
      </c>
      <c r="E1300" s="37"/>
    </row>
    <row r="1301" spans="1:5" s="49" customFormat="1" ht="24.95" customHeight="1" x14ac:dyDescent="0.2">
      <c r="A1301" s="530">
        <v>43120</v>
      </c>
      <c r="B1301" s="541" t="s">
        <v>22264</v>
      </c>
      <c r="C1301" s="538" t="s">
        <v>771</v>
      </c>
      <c r="D1301" s="607">
        <v>111.37</v>
      </c>
      <c r="E1301" s="37" t="s">
        <v>7522</v>
      </c>
    </row>
    <row r="1302" spans="1:5" s="49" customFormat="1" ht="24.95" customHeight="1" x14ac:dyDescent="0.2">
      <c r="A1302" s="530">
        <v>42906</v>
      </c>
      <c r="B1302" s="541" t="s">
        <v>22265</v>
      </c>
      <c r="C1302" s="538" t="s">
        <v>771</v>
      </c>
      <c r="D1302" s="607">
        <v>114.92</v>
      </c>
      <c r="E1302" s="37" t="s">
        <v>7522</v>
      </c>
    </row>
    <row r="1303" spans="1:5" s="49" customFormat="1" ht="24.95" customHeight="1" x14ac:dyDescent="0.2">
      <c r="A1303" s="530">
        <v>42907</v>
      </c>
      <c r="B1303" s="541" t="s">
        <v>22266</v>
      </c>
      <c r="C1303" s="538" t="s">
        <v>771</v>
      </c>
      <c r="D1303" s="607">
        <v>122.03</v>
      </c>
      <c r="E1303" s="37" t="s">
        <v>7522</v>
      </c>
    </row>
    <row r="1304" spans="1:5" s="49" customFormat="1" ht="24.95" customHeight="1" x14ac:dyDescent="0.2">
      <c r="A1304" s="530">
        <v>42908</v>
      </c>
      <c r="B1304" s="541" t="s">
        <v>22267</v>
      </c>
      <c r="C1304" s="538" t="s">
        <v>771</v>
      </c>
      <c r="D1304" s="607">
        <v>109.38</v>
      </c>
      <c r="E1304" s="37" t="s">
        <v>7522</v>
      </c>
    </row>
    <row r="1305" spans="1:5" s="49" customFormat="1" ht="24.95" customHeight="1" x14ac:dyDescent="0.2">
      <c r="A1305" s="530">
        <v>43122</v>
      </c>
      <c r="B1305" s="541" t="s">
        <v>22268</v>
      </c>
      <c r="C1305" s="538" t="s">
        <v>771</v>
      </c>
      <c r="D1305" s="607">
        <v>100.75</v>
      </c>
      <c r="E1305" s="37" t="s">
        <v>7522</v>
      </c>
    </row>
    <row r="1306" spans="1:5" s="49" customFormat="1" ht="24.95" customHeight="1" x14ac:dyDescent="0.2">
      <c r="A1306" s="530">
        <v>42913</v>
      </c>
      <c r="B1306" s="541" t="s">
        <v>22269</v>
      </c>
      <c r="C1306" s="538" t="s">
        <v>771</v>
      </c>
      <c r="D1306" s="607">
        <v>132.91999999999999</v>
      </c>
      <c r="E1306" s="37" t="s">
        <v>7522</v>
      </c>
    </row>
    <row r="1307" spans="1:5" s="49" customFormat="1" ht="24.95" customHeight="1" x14ac:dyDescent="0.2">
      <c r="A1307" s="530">
        <v>42910</v>
      </c>
      <c r="B1307" s="541" t="s">
        <v>22270</v>
      </c>
      <c r="C1307" s="538" t="s">
        <v>771</v>
      </c>
      <c r="D1307" s="607">
        <v>219.13</v>
      </c>
      <c r="E1307" s="37" t="s">
        <v>7522</v>
      </c>
    </row>
    <row r="1308" spans="1:5" s="49" customFormat="1" ht="24.95" customHeight="1" x14ac:dyDescent="0.2">
      <c r="A1308" s="530">
        <v>42909</v>
      </c>
      <c r="B1308" s="541" t="s">
        <v>22271</v>
      </c>
      <c r="C1308" s="538" t="s">
        <v>771</v>
      </c>
      <c r="D1308" s="607">
        <v>143.08000000000001</v>
      </c>
      <c r="E1308" s="37" t="s">
        <v>7522</v>
      </c>
    </row>
    <row r="1309" spans="1:5" s="49" customFormat="1" ht="24.95" customHeight="1" x14ac:dyDescent="0.2">
      <c r="A1309" s="530">
        <v>42911</v>
      </c>
      <c r="B1309" s="541" t="s">
        <v>7700</v>
      </c>
      <c r="C1309" s="538" t="s">
        <v>771</v>
      </c>
      <c r="D1309" s="607">
        <v>130.36000000000001</v>
      </c>
      <c r="E1309" s="37" t="s">
        <v>7522</v>
      </c>
    </row>
    <row r="1310" spans="1:5" s="49" customFormat="1" ht="24.95" customHeight="1" x14ac:dyDescent="0.2">
      <c r="A1310" s="530">
        <v>42912</v>
      </c>
      <c r="B1310" s="541" t="s">
        <v>22272</v>
      </c>
      <c r="C1310" s="538" t="s">
        <v>771</v>
      </c>
      <c r="D1310" s="607">
        <v>125.81</v>
      </c>
      <c r="E1310" s="37" t="s">
        <v>7522</v>
      </c>
    </row>
    <row r="1311" spans="1:5" s="49" customFormat="1" ht="24.95" customHeight="1" x14ac:dyDescent="0.2">
      <c r="A1311" s="530">
        <v>42915</v>
      </c>
      <c r="B1311" s="541" t="s">
        <v>22273</v>
      </c>
      <c r="C1311" s="538" t="s">
        <v>771</v>
      </c>
      <c r="D1311" s="607">
        <v>131.72999999999999</v>
      </c>
      <c r="E1311" s="37" t="s">
        <v>7522</v>
      </c>
    </row>
    <row r="1312" spans="1:5" s="49" customFormat="1" ht="24.95" customHeight="1" x14ac:dyDescent="0.2">
      <c r="A1312" s="530">
        <v>42914</v>
      </c>
      <c r="B1312" s="541" t="s">
        <v>22274</v>
      </c>
      <c r="C1312" s="538" t="s">
        <v>771</v>
      </c>
      <c r="D1312" s="607">
        <v>85.58</v>
      </c>
      <c r="E1312" s="37" t="s">
        <v>7522</v>
      </c>
    </row>
    <row r="1313" spans="1:5" s="49" customFormat="1" ht="24.95" customHeight="1" x14ac:dyDescent="0.2">
      <c r="A1313" s="530">
        <v>42917</v>
      </c>
      <c r="B1313" s="541" t="s">
        <v>22275</v>
      </c>
      <c r="C1313" s="538" t="s">
        <v>771</v>
      </c>
      <c r="D1313" s="607">
        <v>724.07</v>
      </c>
      <c r="E1313" s="37"/>
    </row>
    <row r="1314" spans="1:5" s="49" customFormat="1" ht="24.95" customHeight="1" x14ac:dyDescent="0.2">
      <c r="A1314" s="530">
        <v>42918</v>
      </c>
      <c r="B1314" s="541" t="s">
        <v>22276</v>
      </c>
      <c r="C1314" s="538" t="s">
        <v>771</v>
      </c>
      <c r="D1314" s="607">
        <v>933.31</v>
      </c>
      <c r="E1314" s="37"/>
    </row>
    <row r="1315" spans="1:5" s="49" customFormat="1" ht="24.95" customHeight="1" x14ac:dyDescent="0.2">
      <c r="A1315" s="530">
        <v>42916</v>
      </c>
      <c r="B1315" s="541" t="s">
        <v>22277</v>
      </c>
      <c r="C1315" s="538" t="s">
        <v>771</v>
      </c>
      <c r="D1315" s="607">
        <v>510.03</v>
      </c>
      <c r="E1315" s="37"/>
    </row>
    <row r="1316" spans="1:5" s="49" customFormat="1" ht="24.95" customHeight="1" x14ac:dyDescent="0.2">
      <c r="A1316" s="530">
        <v>42919</v>
      </c>
      <c r="B1316" s="541" t="s">
        <v>22278</v>
      </c>
      <c r="C1316" s="538" t="s">
        <v>771</v>
      </c>
      <c r="D1316" s="607">
        <v>71.19</v>
      </c>
      <c r="E1316" s="37" t="s">
        <v>7522</v>
      </c>
    </row>
    <row r="1317" spans="1:5" s="49" customFormat="1" ht="24.95" customHeight="1" x14ac:dyDescent="0.2">
      <c r="A1317" s="530">
        <v>42920</v>
      </c>
      <c r="B1317" s="541" t="s">
        <v>22279</v>
      </c>
      <c r="C1317" s="538" t="s">
        <v>771</v>
      </c>
      <c r="D1317" s="607">
        <v>516.92999999999995</v>
      </c>
      <c r="E1317" s="37"/>
    </row>
    <row r="1318" spans="1:5" s="49" customFormat="1" ht="24.95" customHeight="1" x14ac:dyDescent="0.2">
      <c r="A1318" s="530">
        <v>42921</v>
      </c>
      <c r="B1318" s="541" t="s">
        <v>22280</v>
      </c>
      <c r="C1318" s="538" t="s">
        <v>771</v>
      </c>
      <c r="D1318" s="607">
        <v>101.52</v>
      </c>
      <c r="E1318" s="37"/>
    </row>
    <row r="1319" spans="1:5" s="49" customFormat="1" ht="24.95" customHeight="1" x14ac:dyDescent="0.2">
      <c r="A1319" s="530">
        <v>42922</v>
      </c>
      <c r="B1319" s="541" t="s">
        <v>669</v>
      </c>
      <c r="C1319" s="538" t="s">
        <v>771</v>
      </c>
      <c r="D1319" s="607">
        <v>22.29</v>
      </c>
      <c r="E1319" s="37"/>
    </row>
    <row r="1320" spans="1:5" s="49" customFormat="1" ht="24.95" customHeight="1" x14ac:dyDescent="0.2">
      <c r="A1320" s="530">
        <v>42923</v>
      </c>
      <c r="B1320" s="541" t="s">
        <v>670</v>
      </c>
      <c r="C1320" s="538" t="s">
        <v>771</v>
      </c>
      <c r="D1320" s="607">
        <v>26.26</v>
      </c>
      <c r="E1320" s="37"/>
    </row>
    <row r="1321" spans="1:5" s="49" customFormat="1" ht="24.95" customHeight="1" x14ac:dyDescent="0.2">
      <c r="A1321" s="530">
        <v>42924</v>
      </c>
      <c r="B1321" s="541" t="s">
        <v>671</v>
      </c>
      <c r="C1321" s="538" t="s">
        <v>771</v>
      </c>
      <c r="D1321" s="607">
        <v>13.05</v>
      </c>
      <c r="E1321" s="37"/>
    </row>
    <row r="1322" spans="1:5" s="49" customFormat="1" ht="24.95" customHeight="1" x14ac:dyDescent="0.2">
      <c r="A1322" s="530">
        <v>42925</v>
      </c>
      <c r="B1322" s="541" t="s">
        <v>22281</v>
      </c>
      <c r="C1322" s="538" t="s">
        <v>771</v>
      </c>
      <c r="D1322" s="607">
        <v>12.76</v>
      </c>
      <c r="E1322" s="37"/>
    </row>
    <row r="1323" spans="1:5" s="49" customFormat="1" ht="24.95" customHeight="1" x14ac:dyDescent="0.2">
      <c r="A1323" s="530">
        <v>42926</v>
      </c>
      <c r="B1323" s="541" t="s">
        <v>672</v>
      </c>
      <c r="C1323" s="538" t="s">
        <v>771</v>
      </c>
      <c r="D1323" s="607">
        <v>15.78</v>
      </c>
      <c r="E1323" s="37"/>
    </row>
    <row r="1324" spans="1:5" s="49" customFormat="1" ht="24.95" customHeight="1" x14ac:dyDescent="0.2">
      <c r="A1324" s="530">
        <v>42927</v>
      </c>
      <c r="B1324" s="541" t="s">
        <v>673</v>
      </c>
      <c r="C1324" s="538" t="s">
        <v>771</v>
      </c>
      <c r="D1324" s="607">
        <v>20.52</v>
      </c>
      <c r="E1324" s="37"/>
    </row>
    <row r="1325" spans="1:5" s="49" customFormat="1" ht="24.95" customHeight="1" x14ac:dyDescent="0.2">
      <c r="A1325" s="530">
        <v>42928</v>
      </c>
      <c r="B1325" s="541" t="s">
        <v>674</v>
      </c>
      <c r="C1325" s="538" t="s">
        <v>771</v>
      </c>
      <c r="D1325" s="607">
        <v>34.43</v>
      </c>
      <c r="E1325" s="37"/>
    </row>
    <row r="1326" spans="1:5" s="49" customFormat="1" ht="24.95" customHeight="1" x14ac:dyDescent="0.2">
      <c r="A1326" s="530">
        <v>42942</v>
      </c>
      <c r="B1326" s="541" t="s">
        <v>22282</v>
      </c>
      <c r="C1326" s="538" t="s">
        <v>771</v>
      </c>
      <c r="D1326" s="607">
        <v>71.53</v>
      </c>
      <c r="E1326" s="37"/>
    </row>
    <row r="1327" spans="1:5" s="49" customFormat="1" ht="24.95" customHeight="1" x14ac:dyDescent="0.2">
      <c r="A1327" s="530">
        <v>42944</v>
      </c>
      <c r="B1327" s="541" t="s">
        <v>7701</v>
      </c>
      <c r="C1327" s="538" t="s">
        <v>744</v>
      </c>
      <c r="D1327" s="607">
        <v>71.53</v>
      </c>
      <c r="E1327" s="37"/>
    </row>
    <row r="1328" spans="1:5" s="49" customFormat="1" ht="24.95" customHeight="1" x14ac:dyDescent="0.2">
      <c r="A1328" s="530">
        <v>42943</v>
      </c>
      <c r="B1328" s="541" t="s">
        <v>7702</v>
      </c>
      <c r="C1328" s="538" t="s">
        <v>744</v>
      </c>
      <c r="D1328" s="607">
        <v>67.94</v>
      </c>
      <c r="E1328" s="37"/>
    </row>
    <row r="1329" spans="1:5" s="49" customFormat="1" ht="24.95" customHeight="1" x14ac:dyDescent="0.2">
      <c r="A1329" s="530">
        <v>42946</v>
      </c>
      <c r="B1329" s="541" t="s">
        <v>7703</v>
      </c>
      <c r="C1329" s="538" t="s">
        <v>744</v>
      </c>
      <c r="D1329" s="607">
        <v>101.15</v>
      </c>
      <c r="E1329" s="37"/>
    </row>
    <row r="1330" spans="1:5" s="49" customFormat="1" ht="24.95" customHeight="1" x14ac:dyDescent="0.2">
      <c r="A1330" s="530">
        <v>42945</v>
      </c>
      <c r="B1330" s="541" t="s">
        <v>7704</v>
      </c>
      <c r="C1330" s="538" t="s">
        <v>744</v>
      </c>
      <c r="D1330" s="607">
        <v>100.14</v>
      </c>
      <c r="E1330" s="37"/>
    </row>
    <row r="1331" spans="1:5" s="49" customFormat="1" ht="24.95" customHeight="1" x14ac:dyDescent="0.2">
      <c r="A1331" s="530">
        <v>42948</v>
      </c>
      <c r="B1331" s="541" t="s">
        <v>7705</v>
      </c>
      <c r="C1331" s="538" t="s">
        <v>744</v>
      </c>
      <c r="D1331" s="607">
        <v>145.6</v>
      </c>
      <c r="E1331" s="37"/>
    </row>
    <row r="1332" spans="1:5" s="49" customFormat="1" ht="24.95" customHeight="1" x14ac:dyDescent="0.2">
      <c r="A1332" s="530">
        <v>42947</v>
      </c>
      <c r="B1332" s="541" t="s">
        <v>7706</v>
      </c>
      <c r="C1332" s="538" t="s">
        <v>744</v>
      </c>
      <c r="D1332" s="607">
        <v>148.46</v>
      </c>
      <c r="E1332" s="37"/>
    </row>
    <row r="1333" spans="1:5" s="49" customFormat="1" ht="24.95" customHeight="1" x14ac:dyDescent="0.2">
      <c r="A1333" s="530">
        <v>42949</v>
      </c>
      <c r="B1333" s="541" t="s">
        <v>7707</v>
      </c>
      <c r="C1333" s="538" t="s">
        <v>744</v>
      </c>
      <c r="D1333" s="607">
        <v>149.97999999999999</v>
      </c>
      <c r="E1333" s="37"/>
    </row>
    <row r="1334" spans="1:5" s="49" customFormat="1" ht="24.95" customHeight="1" x14ac:dyDescent="0.2">
      <c r="A1334" s="530">
        <v>42950</v>
      </c>
      <c r="B1334" s="541" t="s">
        <v>7708</v>
      </c>
      <c r="C1334" s="538" t="s">
        <v>744</v>
      </c>
      <c r="D1334" s="607">
        <v>153.22</v>
      </c>
      <c r="E1334" s="37"/>
    </row>
    <row r="1335" spans="1:5" s="49" customFormat="1" ht="24.95" customHeight="1" x14ac:dyDescent="0.2">
      <c r="A1335" s="530">
        <v>42951</v>
      </c>
      <c r="B1335" s="541" t="s">
        <v>7709</v>
      </c>
      <c r="C1335" s="538" t="s">
        <v>744</v>
      </c>
      <c r="D1335" s="607">
        <v>184.44</v>
      </c>
      <c r="E1335" s="37"/>
    </row>
    <row r="1336" spans="1:5" s="49" customFormat="1" ht="24.95" customHeight="1" x14ac:dyDescent="0.2">
      <c r="A1336" s="530">
        <v>42952</v>
      </c>
      <c r="B1336" s="541" t="s">
        <v>7710</v>
      </c>
      <c r="C1336" s="538" t="s">
        <v>744</v>
      </c>
      <c r="D1336" s="607">
        <v>190.68</v>
      </c>
      <c r="E1336" s="37"/>
    </row>
    <row r="1337" spans="1:5" s="49" customFormat="1" ht="24.95" customHeight="1" x14ac:dyDescent="0.2">
      <c r="A1337" s="530">
        <v>42953</v>
      </c>
      <c r="B1337" s="541" t="s">
        <v>7711</v>
      </c>
      <c r="C1337" s="538" t="s">
        <v>744</v>
      </c>
      <c r="D1337" s="607">
        <v>320.58999999999997</v>
      </c>
      <c r="E1337" s="37"/>
    </row>
    <row r="1338" spans="1:5" s="49" customFormat="1" ht="24.95" customHeight="1" x14ac:dyDescent="0.2">
      <c r="A1338" s="530">
        <v>42954</v>
      </c>
      <c r="B1338" s="541" t="s">
        <v>7712</v>
      </c>
      <c r="C1338" s="538" t="s">
        <v>744</v>
      </c>
      <c r="D1338" s="607">
        <v>338.67</v>
      </c>
      <c r="E1338" s="37"/>
    </row>
    <row r="1339" spans="1:5" s="49" customFormat="1" ht="24.95" customHeight="1" x14ac:dyDescent="0.2">
      <c r="A1339" s="530">
        <v>42955</v>
      </c>
      <c r="B1339" s="541" t="s">
        <v>7713</v>
      </c>
      <c r="C1339" s="538" t="s">
        <v>744</v>
      </c>
      <c r="D1339" s="607">
        <v>395.45</v>
      </c>
      <c r="E1339" s="37"/>
    </row>
    <row r="1340" spans="1:5" s="49" customFormat="1" ht="24.95" customHeight="1" x14ac:dyDescent="0.2">
      <c r="A1340" s="530">
        <v>42956</v>
      </c>
      <c r="B1340" s="541" t="s">
        <v>7714</v>
      </c>
      <c r="C1340" s="538" t="s">
        <v>744</v>
      </c>
      <c r="D1340" s="607">
        <v>100.14</v>
      </c>
      <c r="E1340" s="37"/>
    </row>
    <row r="1341" spans="1:5" s="49" customFormat="1" ht="24.95" customHeight="1" x14ac:dyDescent="0.2">
      <c r="A1341" s="530">
        <v>42957</v>
      </c>
      <c r="B1341" s="541" t="s">
        <v>22283</v>
      </c>
      <c r="C1341" s="538" t="s">
        <v>744</v>
      </c>
      <c r="D1341" s="607">
        <v>228.05</v>
      </c>
      <c r="E1341" s="37"/>
    </row>
    <row r="1342" spans="1:5" s="49" customFormat="1" ht="24.95" customHeight="1" x14ac:dyDescent="0.2">
      <c r="A1342" s="530">
        <v>42958</v>
      </c>
      <c r="B1342" s="541" t="s">
        <v>22284</v>
      </c>
      <c r="C1342" s="538" t="s">
        <v>744</v>
      </c>
      <c r="D1342" s="607">
        <v>225.82</v>
      </c>
      <c r="E1342" s="37" t="s">
        <v>7522</v>
      </c>
    </row>
    <row r="1343" spans="1:5" s="49" customFormat="1" ht="24.95" customHeight="1" x14ac:dyDescent="0.2">
      <c r="A1343" s="530">
        <v>42959</v>
      </c>
      <c r="B1343" s="541" t="s">
        <v>22285</v>
      </c>
      <c r="C1343" s="538" t="s">
        <v>744</v>
      </c>
      <c r="D1343" s="607">
        <v>228.08</v>
      </c>
      <c r="E1343" s="37" t="s">
        <v>7522</v>
      </c>
    </row>
    <row r="1344" spans="1:5" s="49" customFormat="1" ht="24.95" customHeight="1" x14ac:dyDescent="0.2">
      <c r="A1344" s="530">
        <v>42961</v>
      </c>
      <c r="B1344" s="541" t="s">
        <v>22286</v>
      </c>
      <c r="C1344" s="538" t="s">
        <v>744</v>
      </c>
      <c r="D1344" s="607">
        <v>20.38</v>
      </c>
      <c r="E1344" s="37"/>
    </row>
    <row r="1345" spans="1:5" s="49" customFormat="1" ht="24.95" customHeight="1" x14ac:dyDescent="0.2">
      <c r="A1345" s="530">
        <v>42962</v>
      </c>
      <c r="B1345" s="541" t="s">
        <v>22286</v>
      </c>
      <c r="C1345" s="538" t="s">
        <v>744</v>
      </c>
      <c r="D1345" s="607">
        <v>20.38</v>
      </c>
      <c r="E1345" s="37"/>
    </row>
    <row r="1346" spans="1:5" s="49" customFormat="1" ht="24.95" customHeight="1" x14ac:dyDescent="0.2">
      <c r="A1346" s="530">
        <v>42960</v>
      </c>
      <c r="B1346" s="541" t="s">
        <v>7715</v>
      </c>
      <c r="C1346" s="538" t="s">
        <v>744</v>
      </c>
      <c r="D1346" s="607">
        <v>12.51</v>
      </c>
      <c r="E1346" s="37"/>
    </row>
    <row r="1347" spans="1:5" s="49" customFormat="1" ht="24.95" customHeight="1" x14ac:dyDescent="0.2">
      <c r="A1347" s="530">
        <v>42964</v>
      </c>
      <c r="B1347" s="541" t="s">
        <v>22287</v>
      </c>
      <c r="C1347" s="538" t="s">
        <v>744</v>
      </c>
      <c r="D1347" s="607">
        <v>21.53</v>
      </c>
      <c r="E1347" s="37"/>
    </row>
    <row r="1348" spans="1:5" s="49" customFormat="1" ht="24.95" customHeight="1" x14ac:dyDescent="0.2">
      <c r="A1348" s="530">
        <v>42963</v>
      </c>
      <c r="B1348" s="541" t="s">
        <v>7716</v>
      </c>
      <c r="C1348" s="538" t="s">
        <v>744</v>
      </c>
      <c r="D1348" s="607">
        <v>13.6</v>
      </c>
      <c r="E1348" s="37"/>
    </row>
    <row r="1349" spans="1:5" s="49" customFormat="1" ht="24.95" customHeight="1" x14ac:dyDescent="0.2">
      <c r="A1349" s="530">
        <v>42966</v>
      </c>
      <c r="B1349" s="541" t="s">
        <v>22288</v>
      </c>
      <c r="C1349" s="538" t="s">
        <v>744</v>
      </c>
      <c r="D1349" s="607">
        <v>23.73</v>
      </c>
      <c r="E1349" s="37"/>
    </row>
    <row r="1350" spans="1:5" s="49" customFormat="1" ht="24.95" customHeight="1" x14ac:dyDescent="0.2">
      <c r="A1350" s="530">
        <v>42965</v>
      </c>
      <c r="B1350" s="541" t="s">
        <v>7717</v>
      </c>
      <c r="C1350" s="538" t="s">
        <v>744</v>
      </c>
      <c r="D1350" s="607">
        <v>15.78</v>
      </c>
      <c r="E1350" s="37"/>
    </row>
    <row r="1351" spans="1:5" s="49" customFormat="1" ht="24.95" customHeight="1" x14ac:dyDescent="0.2">
      <c r="A1351" s="530">
        <v>42968</v>
      </c>
      <c r="B1351" s="541" t="s">
        <v>22289</v>
      </c>
      <c r="C1351" s="538" t="s">
        <v>744</v>
      </c>
      <c r="D1351" s="607">
        <v>29.86</v>
      </c>
      <c r="E1351" s="37"/>
    </row>
    <row r="1352" spans="1:5" s="49" customFormat="1" ht="24.95" customHeight="1" x14ac:dyDescent="0.2">
      <c r="A1352" s="530">
        <v>42967</v>
      </c>
      <c r="B1352" s="541" t="s">
        <v>7718</v>
      </c>
      <c r="C1352" s="538" t="s">
        <v>744</v>
      </c>
      <c r="D1352" s="607">
        <v>22.75</v>
      </c>
      <c r="E1352" s="37"/>
    </row>
    <row r="1353" spans="1:5" s="49" customFormat="1" ht="24.95" customHeight="1" x14ac:dyDescent="0.2">
      <c r="A1353" s="530">
        <v>42970</v>
      </c>
      <c r="B1353" s="541" t="s">
        <v>22290</v>
      </c>
      <c r="C1353" s="538" t="s">
        <v>744</v>
      </c>
      <c r="D1353" s="607">
        <v>34.04</v>
      </c>
      <c r="E1353" s="37"/>
    </row>
    <row r="1354" spans="1:5" s="49" customFormat="1" ht="24.95" customHeight="1" x14ac:dyDescent="0.2">
      <c r="A1354" s="530">
        <v>42969</v>
      </c>
      <c r="B1354" s="541" t="s">
        <v>7719</v>
      </c>
      <c r="C1354" s="538" t="s">
        <v>744</v>
      </c>
      <c r="D1354" s="607">
        <v>27.2</v>
      </c>
      <c r="E1354" s="37"/>
    </row>
    <row r="1355" spans="1:5" s="49" customFormat="1" ht="24.95" customHeight="1" x14ac:dyDescent="0.2">
      <c r="A1355" s="530">
        <v>42973</v>
      </c>
      <c r="B1355" s="541" t="s">
        <v>22291</v>
      </c>
      <c r="C1355" s="538" t="s">
        <v>744</v>
      </c>
      <c r="D1355" s="607">
        <v>40.299999999999997</v>
      </c>
      <c r="E1355" s="37"/>
    </row>
    <row r="1356" spans="1:5" s="49" customFormat="1" ht="24.95" customHeight="1" x14ac:dyDescent="0.2">
      <c r="A1356" s="530">
        <v>42979</v>
      </c>
      <c r="B1356" s="541" t="s">
        <v>22292</v>
      </c>
      <c r="C1356" s="538" t="s">
        <v>744</v>
      </c>
      <c r="D1356" s="607">
        <v>40.299999999999997</v>
      </c>
      <c r="E1356" s="37"/>
    </row>
    <row r="1357" spans="1:5" s="49" customFormat="1" ht="24.95" customHeight="1" x14ac:dyDescent="0.2">
      <c r="A1357" s="530">
        <v>42971</v>
      </c>
      <c r="B1357" s="541" t="s">
        <v>7720</v>
      </c>
      <c r="C1357" s="538" t="s">
        <v>744</v>
      </c>
      <c r="D1357" s="607">
        <v>34.06</v>
      </c>
      <c r="E1357" s="37"/>
    </row>
    <row r="1358" spans="1:5" s="49" customFormat="1" ht="24.95" customHeight="1" x14ac:dyDescent="0.2">
      <c r="A1358" s="530">
        <v>42981</v>
      </c>
      <c r="B1358" s="541" t="s">
        <v>22293</v>
      </c>
      <c r="C1358" s="538" t="s">
        <v>745</v>
      </c>
      <c r="D1358" s="607">
        <v>185.43</v>
      </c>
      <c r="E1358" s="37" t="s">
        <v>7522</v>
      </c>
    </row>
    <row r="1359" spans="1:5" s="49" customFormat="1" ht="24.95" customHeight="1" x14ac:dyDescent="0.2">
      <c r="A1359" s="530">
        <v>42982</v>
      </c>
      <c r="B1359" s="541" t="s">
        <v>7721</v>
      </c>
      <c r="C1359" s="538" t="s">
        <v>744</v>
      </c>
      <c r="D1359" s="607">
        <v>132.38</v>
      </c>
      <c r="E1359" s="37" t="s">
        <v>7522</v>
      </c>
    </row>
    <row r="1360" spans="1:5" s="49" customFormat="1" ht="24.95" customHeight="1" x14ac:dyDescent="0.2">
      <c r="A1360" s="530">
        <v>42987</v>
      </c>
      <c r="B1360" s="541" t="s">
        <v>22294</v>
      </c>
      <c r="C1360" s="538" t="s">
        <v>745</v>
      </c>
      <c r="D1360" s="607">
        <v>76.209999999999994</v>
      </c>
      <c r="E1360" s="37" t="s">
        <v>7522</v>
      </c>
    </row>
    <row r="1361" spans="1:5" s="49" customFormat="1" ht="24.95" customHeight="1" x14ac:dyDescent="0.2">
      <c r="A1361" s="530">
        <v>42988</v>
      </c>
      <c r="B1361" s="541" t="s">
        <v>22295</v>
      </c>
      <c r="C1361" s="538" t="s">
        <v>745</v>
      </c>
      <c r="D1361" s="607">
        <v>63.75</v>
      </c>
      <c r="E1361" s="37" t="s">
        <v>7522</v>
      </c>
    </row>
    <row r="1362" spans="1:5" s="49" customFormat="1" ht="24.95" customHeight="1" x14ac:dyDescent="0.2">
      <c r="A1362" s="530">
        <v>42989</v>
      </c>
      <c r="B1362" s="541" t="s">
        <v>675</v>
      </c>
      <c r="C1362" s="538" t="s">
        <v>745</v>
      </c>
      <c r="D1362" s="607">
        <v>7.9</v>
      </c>
      <c r="E1362" s="37"/>
    </row>
    <row r="1363" spans="1:5" s="49" customFormat="1" ht="24.95" customHeight="1" x14ac:dyDescent="0.2">
      <c r="A1363" s="530">
        <v>42991</v>
      </c>
      <c r="B1363" s="541" t="s">
        <v>22296</v>
      </c>
      <c r="C1363" s="538" t="s">
        <v>745</v>
      </c>
      <c r="D1363" s="607">
        <v>115.9</v>
      </c>
      <c r="E1363" s="37" t="s">
        <v>7522</v>
      </c>
    </row>
    <row r="1364" spans="1:5" s="49" customFormat="1" ht="24.95" customHeight="1" x14ac:dyDescent="0.2">
      <c r="A1364" s="530">
        <v>42992</v>
      </c>
      <c r="B1364" s="541" t="s">
        <v>22297</v>
      </c>
      <c r="C1364" s="538" t="s">
        <v>745</v>
      </c>
      <c r="D1364" s="607">
        <v>97.91</v>
      </c>
      <c r="E1364" s="37" t="s">
        <v>7522</v>
      </c>
    </row>
    <row r="1365" spans="1:5" s="49" customFormat="1" ht="24.95" customHeight="1" x14ac:dyDescent="0.2">
      <c r="A1365" s="530">
        <v>42993</v>
      </c>
      <c r="B1365" s="541" t="s">
        <v>22298</v>
      </c>
      <c r="C1365" s="538" t="s">
        <v>745</v>
      </c>
      <c r="D1365" s="607">
        <v>82.55</v>
      </c>
      <c r="E1365" s="37" t="s">
        <v>7522</v>
      </c>
    </row>
    <row r="1366" spans="1:5" s="49" customFormat="1" ht="24.95" customHeight="1" x14ac:dyDescent="0.2">
      <c r="A1366" s="530">
        <v>42994</v>
      </c>
      <c r="B1366" s="541" t="s">
        <v>22299</v>
      </c>
      <c r="C1366" s="538" t="s">
        <v>745</v>
      </c>
      <c r="D1366" s="607">
        <v>167.75</v>
      </c>
      <c r="E1366" s="37" t="s">
        <v>7522</v>
      </c>
    </row>
    <row r="1367" spans="1:5" s="49" customFormat="1" ht="24.95" customHeight="1" x14ac:dyDescent="0.2">
      <c r="A1367" s="530">
        <v>43070</v>
      </c>
      <c r="B1367" s="541" t="s">
        <v>22300</v>
      </c>
      <c r="C1367" s="538" t="s">
        <v>745</v>
      </c>
      <c r="D1367" s="607">
        <v>216.78</v>
      </c>
      <c r="E1367" s="37"/>
    </row>
    <row r="1368" spans="1:5" s="49" customFormat="1" ht="24.95" customHeight="1" x14ac:dyDescent="0.2">
      <c r="A1368" s="530">
        <v>42995</v>
      </c>
      <c r="B1368" s="541" t="s">
        <v>22301</v>
      </c>
      <c r="C1368" s="538" t="s">
        <v>744</v>
      </c>
      <c r="D1368" s="607">
        <v>414.97</v>
      </c>
      <c r="E1368" s="37" t="s">
        <v>7522</v>
      </c>
    </row>
    <row r="1369" spans="1:5" s="49" customFormat="1" ht="24.95" customHeight="1" x14ac:dyDescent="0.2">
      <c r="A1369" s="530">
        <v>42996</v>
      </c>
      <c r="B1369" s="541" t="s">
        <v>676</v>
      </c>
      <c r="C1369" s="538" t="s">
        <v>744</v>
      </c>
      <c r="D1369" s="607">
        <v>367.88</v>
      </c>
      <c r="E1369" s="37" t="s">
        <v>7522</v>
      </c>
    </row>
    <row r="1370" spans="1:5" s="49" customFormat="1" ht="24.95" customHeight="1" x14ac:dyDescent="0.2">
      <c r="A1370" s="530">
        <v>43012</v>
      </c>
      <c r="B1370" s="541" t="s">
        <v>677</v>
      </c>
      <c r="C1370" s="538" t="s">
        <v>745</v>
      </c>
      <c r="D1370" s="607">
        <v>8.76</v>
      </c>
      <c r="E1370" s="37"/>
    </row>
    <row r="1371" spans="1:5" s="49" customFormat="1" ht="24.95" customHeight="1" x14ac:dyDescent="0.2">
      <c r="A1371" s="530">
        <v>43011</v>
      </c>
      <c r="B1371" s="541" t="s">
        <v>22302</v>
      </c>
      <c r="C1371" s="538" t="s">
        <v>745</v>
      </c>
      <c r="D1371" s="607">
        <v>6.63</v>
      </c>
      <c r="E1371" s="37"/>
    </row>
    <row r="1372" spans="1:5" s="49" customFormat="1" ht="24.95" customHeight="1" x14ac:dyDescent="0.2">
      <c r="A1372" s="530">
        <v>43003</v>
      </c>
      <c r="B1372" s="541" t="s">
        <v>678</v>
      </c>
      <c r="C1372" s="538" t="s">
        <v>744</v>
      </c>
      <c r="D1372" s="607">
        <v>116.67</v>
      </c>
      <c r="E1372" s="37" t="s">
        <v>7522</v>
      </c>
    </row>
    <row r="1373" spans="1:5" s="49" customFormat="1" ht="24.95" customHeight="1" x14ac:dyDescent="0.2">
      <c r="A1373" s="530">
        <v>43004</v>
      </c>
      <c r="B1373" s="541" t="s">
        <v>679</v>
      </c>
      <c r="C1373" s="538" t="s">
        <v>745</v>
      </c>
      <c r="D1373" s="607">
        <v>41.25</v>
      </c>
      <c r="E1373" s="37"/>
    </row>
    <row r="1374" spans="1:5" s="49" customFormat="1" ht="24.95" customHeight="1" x14ac:dyDescent="0.2">
      <c r="A1374" s="530">
        <v>43005</v>
      </c>
      <c r="B1374" s="541" t="s">
        <v>680</v>
      </c>
      <c r="C1374" s="538" t="s">
        <v>771</v>
      </c>
      <c r="D1374" s="607">
        <v>37.64</v>
      </c>
      <c r="E1374" s="37"/>
    </row>
    <row r="1375" spans="1:5" s="49" customFormat="1" ht="24.95" customHeight="1" x14ac:dyDescent="0.2">
      <c r="A1375" s="530">
        <v>43006</v>
      </c>
      <c r="B1375" s="541" t="s">
        <v>681</v>
      </c>
      <c r="C1375" s="538" t="s">
        <v>771</v>
      </c>
      <c r="D1375" s="607">
        <v>60.88</v>
      </c>
      <c r="E1375" s="37"/>
    </row>
    <row r="1376" spans="1:5" s="49" customFormat="1" ht="24.95" customHeight="1" x14ac:dyDescent="0.2">
      <c r="A1376" s="530">
        <v>43007</v>
      </c>
      <c r="B1376" s="541" t="s">
        <v>682</v>
      </c>
      <c r="C1376" s="538" t="s">
        <v>771</v>
      </c>
      <c r="D1376" s="607">
        <v>19.8</v>
      </c>
      <c r="E1376" s="37"/>
    </row>
    <row r="1377" spans="1:5" s="49" customFormat="1" ht="24.95" customHeight="1" x14ac:dyDescent="0.2">
      <c r="A1377" s="530">
        <v>43008</v>
      </c>
      <c r="B1377" s="541" t="s">
        <v>683</v>
      </c>
      <c r="C1377" s="538" t="s">
        <v>771</v>
      </c>
      <c r="D1377" s="607">
        <v>55.49</v>
      </c>
      <c r="E1377" s="37"/>
    </row>
    <row r="1378" spans="1:5" s="49" customFormat="1" ht="24.95" customHeight="1" x14ac:dyDescent="0.2">
      <c r="A1378" s="530">
        <v>43009</v>
      </c>
      <c r="B1378" s="541" t="s">
        <v>684</v>
      </c>
      <c r="C1378" s="538" t="s">
        <v>745</v>
      </c>
      <c r="D1378" s="607">
        <v>100.76</v>
      </c>
      <c r="E1378" s="37"/>
    </row>
    <row r="1379" spans="1:5" s="49" customFormat="1" ht="24.95" customHeight="1" x14ac:dyDescent="0.2">
      <c r="A1379" s="530">
        <v>43018</v>
      </c>
      <c r="B1379" s="541" t="s">
        <v>22303</v>
      </c>
      <c r="C1379" s="538" t="s">
        <v>771</v>
      </c>
      <c r="D1379" s="607">
        <v>57.45</v>
      </c>
      <c r="E1379" s="37" t="s">
        <v>7522</v>
      </c>
    </row>
    <row r="1380" spans="1:5" s="49" customFormat="1" ht="24.95" customHeight="1" x14ac:dyDescent="0.2">
      <c r="A1380" s="530">
        <v>43016</v>
      </c>
      <c r="B1380" s="541" t="s">
        <v>22304</v>
      </c>
      <c r="C1380" s="538" t="s">
        <v>771</v>
      </c>
      <c r="D1380" s="607">
        <v>56.72</v>
      </c>
      <c r="E1380" s="37"/>
    </row>
    <row r="1381" spans="1:5" s="49" customFormat="1" ht="24.95" customHeight="1" x14ac:dyDescent="0.2">
      <c r="A1381" s="530">
        <v>43019</v>
      </c>
      <c r="B1381" s="541" t="s">
        <v>22305</v>
      </c>
      <c r="C1381" s="538" t="s">
        <v>771</v>
      </c>
      <c r="D1381" s="607">
        <v>62.52</v>
      </c>
      <c r="E1381" s="37" t="s">
        <v>7522</v>
      </c>
    </row>
    <row r="1382" spans="1:5" s="49" customFormat="1" ht="24.95" customHeight="1" x14ac:dyDescent="0.2">
      <c r="A1382" s="530">
        <v>43026</v>
      </c>
      <c r="B1382" s="541" t="s">
        <v>22306</v>
      </c>
      <c r="C1382" s="538" t="s">
        <v>771</v>
      </c>
      <c r="D1382" s="607">
        <v>23.67</v>
      </c>
      <c r="E1382" s="37"/>
    </row>
    <row r="1383" spans="1:5" s="49" customFormat="1" ht="24.95" customHeight="1" x14ac:dyDescent="0.2">
      <c r="A1383" s="530">
        <v>43033</v>
      </c>
      <c r="B1383" s="541" t="s">
        <v>22307</v>
      </c>
      <c r="C1383" s="538" t="s">
        <v>17091</v>
      </c>
      <c r="D1383" s="607">
        <v>1138</v>
      </c>
      <c r="E1383" s="37" t="s">
        <v>7522</v>
      </c>
    </row>
    <row r="1384" spans="1:5" s="49" customFormat="1" ht="24.95" customHeight="1" x14ac:dyDescent="0.2">
      <c r="A1384" s="530">
        <v>43037</v>
      </c>
      <c r="B1384" s="541" t="s">
        <v>685</v>
      </c>
      <c r="C1384" s="538" t="s">
        <v>744</v>
      </c>
      <c r="D1384" s="607">
        <v>53.91</v>
      </c>
      <c r="E1384" s="37"/>
    </row>
    <row r="1385" spans="1:5" s="49" customFormat="1" ht="24.95" customHeight="1" x14ac:dyDescent="0.2">
      <c r="A1385" s="530">
        <v>43038</v>
      </c>
      <c r="B1385" s="541" t="s">
        <v>22308</v>
      </c>
      <c r="C1385" s="538" t="s">
        <v>17091</v>
      </c>
      <c r="D1385" s="607">
        <v>138.31</v>
      </c>
      <c r="E1385" s="37" t="s">
        <v>7522</v>
      </c>
    </row>
    <row r="1386" spans="1:5" s="49" customFormat="1" ht="24.95" customHeight="1" x14ac:dyDescent="0.2">
      <c r="A1386" s="530">
        <v>43039</v>
      </c>
      <c r="B1386" s="541" t="s">
        <v>686</v>
      </c>
      <c r="C1386" s="538" t="s">
        <v>745</v>
      </c>
      <c r="D1386" s="607">
        <v>5.5</v>
      </c>
      <c r="E1386" s="37"/>
    </row>
    <row r="1387" spans="1:5" s="49" customFormat="1" ht="24.95" customHeight="1" x14ac:dyDescent="0.2">
      <c r="A1387" s="530">
        <v>43040</v>
      </c>
      <c r="B1387" s="541" t="s">
        <v>22309</v>
      </c>
      <c r="C1387" s="538" t="s">
        <v>745</v>
      </c>
      <c r="D1387" s="607">
        <v>46.78</v>
      </c>
      <c r="E1387" s="37"/>
    </row>
    <row r="1388" spans="1:5" s="49" customFormat="1" ht="24.95" customHeight="1" x14ac:dyDescent="0.2">
      <c r="A1388" s="530">
        <v>43042</v>
      </c>
      <c r="B1388" s="541" t="s">
        <v>687</v>
      </c>
      <c r="C1388" s="538" t="s">
        <v>745</v>
      </c>
      <c r="D1388" s="607">
        <v>3.03</v>
      </c>
      <c r="E1388" s="37"/>
    </row>
    <row r="1389" spans="1:5" s="49" customFormat="1" ht="24.95" customHeight="1" x14ac:dyDescent="0.2">
      <c r="A1389" s="530">
        <v>43043</v>
      </c>
      <c r="B1389" s="541" t="s">
        <v>7915</v>
      </c>
      <c r="C1389" s="538" t="s">
        <v>17091</v>
      </c>
      <c r="D1389" s="607">
        <v>2368.98</v>
      </c>
      <c r="E1389" s="37"/>
    </row>
    <row r="1390" spans="1:5" s="49" customFormat="1" ht="24.95" customHeight="1" x14ac:dyDescent="0.2">
      <c r="A1390" s="530">
        <v>43044</v>
      </c>
      <c r="B1390" s="541" t="s">
        <v>7916</v>
      </c>
      <c r="C1390" s="538" t="s">
        <v>17091</v>
      </c>
      <c r="D1390" s="607">
        <v>2773.24</v>
      </c>
      <c r="E1390" s="37"/>
    </row>
    <row r="1391" spans="1:5" s="49" customFormat="1" ht="24.95" customHeight="1" x14ac:dyDescent="0.2">
      <c r="A1391" s="530">
        <v>41169</v>
      </c>
      <c r="B1391" s="541" t="s">
        <v>7917</v>
      </c>
      <c r="C1391" s="538" t="s">
        <v>17091</v>
      </c>
      <c r="D1391" s="607">
        <v>3309.19</v>
      </c>
      <c r="E1391" s="37"/>
    </row>
    <row r="1392" spans="1:5" s="49" customFormat="1" ht="24.95" customHeight="1" x14ac:dyDescent="0.2">
      <c r="A1392" s="530">
        <v>41170</v>
      </c>
      <c r="B1392" s="541" t="s">
        <v>7918</v>
      </c>
      <c r="C1392" s="538" t="s">
        <v>17091</v>
      </c>
      <c r="D1392" s="607">
        <v>3657</v>
      </c>
      <c r="E1392" s="37"/>
    </row>
    <row r="1393" spans="1:5" s="49" customFormat="1" ht="24.95" customHeight="1" x14ac:dyDescent="0.2">
      <c r="A1393" s="530">
        <v>41171</v>
      </c>
      <c r="B1393" s="541" t="s">
        <v>7919</v>
      </c>
      <c r="C1393" s="538" t="s">
        <v>17091</v>
      </c>
      <c r="D1393" s="607">
        <v>4399.16</v>
      </c>
      <c r="E1393" s="37"/>
    </row>
    <row r="1394" spans="1:5" s="49" customFormat="1" ht="24.95" customHeight="1" x14ac:dyDescent="0.2">
      <c r="A1394" s="530">
        <v>43046</v>
      </c>
      <c r="B1394" s="541" t="s">
        <v>7920</v>
      </c>
      <c r="C1394" s="538" t="s">
        <v>17091</v>
      </c>
      <c r="D1394" s="607">
        <v>1278.47</v>
      </c>
      <c r="E1394" s="37"/>
    </row>
    <row r="1395" spans="1:5" s="49" customFormat="1" ht="24.95" customHeight="1" x14ac:dyDescent="0.2">
      <c r="A1395" s="530">
        <v>43047</v>
      </c>
      <c r="B1395" s="541" t="s">
        <v>7921</v>
      </c>
      <c r="C1395" s="538" t="s">
        <v>17091</v>
      </c>
      <c r="D1395" s="607">
        <v>1698.43</v>
      </c>
      <c r="E1395" s="37"/>
    </row>
    <row r="1396" spans="1:5" s="49" customFormat="1" ht="24.95" customHeight="1" x14ac:dyDescent="0.2">
      <c r="A1396" s="530">
        <v>43048</v>
      </c>
      <c r="B1396" s="541" t="s">
        <v>7922</v>
      </c>
      <c r="C1396" s="538" t="s">
        <v>17091</v>
      </c>
      <c r="D1396" s="607">
        <v>2108.34</v>
      </c>
      <c r="E1396" s="37"/>
    </row>
    <row r="1397" spans="1:5" s="49" customFormat="1" ht="24.95" customHeight="1" x14ac:dyDescent="0.2">
      <c r="A1397" s="530">
        <v>43050</v>
      </c>
      <c r="B1397" s="541" t="s">
        <v>22310</v>
      </c>
      <c r="C1397" s="538" t="s">
        <v>17091</v>
      </c>
      <c r="D1397" s="607">
        <v>3725.1</v>
      </c>
      <c r="E1397" s="37" t="s">
        <v>7522</v>
      </c>
    </row>
    <row r="1398" spans="1:5" s="49" customFormat="1" ht="24.95" customHeight="1" x14ac:dyDescent="0.2">
      <c r="A1398" s="530">
        <v>43051</v>
      </c>
      <c r="B1398" s="541" t="s">
        <v>22311</v>
      </c>
      <c r="C1398" s="538" t="s">
        <v>17091</v>
      </c>
      <c r="D1398" s="607">
        <v>4145.1000000000004</v>
      </c>
      <c r="E1398" s="37" t="s">
        <v>7522</v>
      </c>
    </row>
    <row r="1399" spans="1:5" s="49" customFormat="1" ht="24.95" customHeight="1" x14ac:dyDescent="0.2">
      <c r="A1399" s="530">
        <v>43052</v>
      </c>
      <c r="B1399" s="541" t="s">
        <v>22312</v>
      </c>
      <c r="C1399" s="538" t="s">
        <v>17091</v>
      </c>
      <c r="D1399" s="607">
        <v>4565.09</v>
      </c>
      <c r="E1399" s="37" t="s">
        <v>7522</v>
      </c>
    </row>
    <row r="1400" spans="1:5" s="49" customFormat="1" ht="24.95" customHeight="1" x14ac:dyDescent="0.2">
      <c r="A1400" s="530">
        <v>43053</v>
      </c>
      <c r="B1400" s="541" t="s">
        <v>22313</v>
      </c>
      <c r="C1400" s="538" t="s">
        <v>17091</v>
      </c>
      <c r="D1400" s="607">
        <v>4985.08</v>
      </c>
      <c r="E1400" s="37" t="s">
        <v>7522</v>
      </c>
    </row>
    <row r="1401" spans="1:5" s="49" customFormat="1" ht="24.95" customHeight="1" x14ac:dyDescent="0.2">
      <c r="A1401" s="530">
        <v>43054</v>
      </c>
      <c r="B1401" s="541" t="s">
        <v>22314</v>
      </c>
      <c r="C1401" s="538" t="s">
        <v>745</v>
      </c>
      <c r="D1401" s="607">
        <v>11.41</v>
      </c>
      <c r="E1401" s="37"/>
    </row>
    <row r="1402" spans="1:5" s="49" customFormat="1" ht="24.95" customHeight="1" x14ac:dyDescent="0.2">
      <c r="A1402" s="530">
        <v>43055</v>
      </c>
      <c r="B1402" s="541" t="s">
        <v>22315</v>
      </c>
      <c r="C1402" s="538" t="s">
        <v>745</v>
      </c>
      <c r="D1402" s="607">
        <v>9.18</v>
      </c>
      <c r="E1402" s="37"/>
    </row>
    <row r="1403" spans="1:5" s="49" customFormat="1" ht="24.95" customHeight="1" x14ac:dyDescent="0.2">
      <c r="A1403" s="530">
        <v>43056</v>
      </c>
      <c r="B1403" s="541" t="s">
        <v>10</v>
      </c>
      <c r="C1403" s="538" t="s">
        <v>744</v>
      </c>
      <c r="D1403" s="607">
        <v>70.63</v>
      </c>
      <c r="E1403" s="37" t="s">
        <v>7522</v>
      </c>
    </row>
    <row r="1404" spans="1:5" s="49" customFormat="1" ht="24.95" customHeight="1" x14ac:dyDescent="0.2">
      <c r="A1404" s="530">
        <v>43058</v>
      </c>
      <c r="B1404" s="541" t="s">
        <v>688</v>
      </c>
      <c r="C1404" s="538" t="s">
        <v>744</v>
      </c>
      <c r="D1404" s="607">
        <v>103.72</v>
      </c>
      <c r="E1404" s="37"/>
    </row>
    <row r="1405" spans="1:5" s="49" customFormat="1" ht="24.95" customHeight="1" x14ac:dyDescent="0.2">
      <c r="A1405" s="530">
        <v>43057</v>
      </c>
      <c r="B1405" s="541" t="s">
        <v>689</v>
      </c>
      <c r="C1405" s="538" t="s">
        <v>744</v>
      </c>
      <c r="D1405" s="607">
        <v>71.53</v>
      </c>
      <c r="E1405" s="37"/>
    </row>
    <row r="1406" spans="1:5" s="49" customFormat="1" ht="24.95" customHeight="1" x14ac:dyDescent="0.2">
      <c r="A1406" s="530">
        <v>43059</v>
      </c>
      <c r="B1406" s="541" t="s">
        <v>7748</v>
      </c>
      <c r="C1406" s="538" t="s">
        <v>744</v>
      </c>
      <c r="D1406" s="607">
        <v>45.43</v>
      </c>
      <c r="E1406" s="37"/>
    </row>
    <row r="1407" spans="1:5" s="49" customFormat="1" ht="24.95" customHeight="1" x14ac:dyDescent="0.2">
      <c r="A1407" s="530">
        <v>43060</v>
      </c>
      <c r="B1407" s="541" t="s">
        <v>690</v>
      </c>
      <c r="C1407" s="538" t="s">
        <v>17091</v>
      </c>
      <c r="D1407" s="607">
        <v>574.1</v>
      </c>
      <c r="E1407" s="37" t="s">
        <v>7522</v>
      </c>
    </row>
    <row r="1408" spans="1:5" s="49" customFormat="1" ht="24.95" customHeight="1" x14ac:dyDescent="0.2">
      <c r="A1408" s="530">
        <v>43062</v>
      </c>
      <c r="B1408" s="541" t="s">
        <v>7722</v>
      </c>
      <c r="C1408" s="538" t="s">
        <v>771</v>
      </c>
      <c r="D1408" s="607">
        <v>243.66</v>
      </c>
      <c r="E1408" s="37"/>
    </row>
    <row r="1409" spans="1:5" s="49" customFormat="1" ht="24.95" customHeight="1" x14ac:dyDescent="0.2">
      <c r="A1409" s="530">
        <v>43064</v>
      </c>
      <c r="B1409" s="541" t="s">
        <v>691</v>
      </c>
      <c r="C1409" s="538" t="s">
        <v>771</v>
      </c>
      <c r="D1409" s="607">
        <v>19.75</v>
      </c>
      <c r="E1409" s="37"/>
    </row>
    <row r="1410" spans="1:5" s="49" customFormat="1" ht="24.95" customHeight="1" x14ac:dyDescent="0.2">
      <c r="A1410" s="530">
        <v>43065</v>
      </c>
      <c r="B1410" s="541" t="s">
        <v>692</v>
      </c>
      <c r="C1410" s="538" t="s">
        <v>771</v>
      </c>
      <c r="D1410" s="607">
        <v>24.04</v>
      </c>
      <c r="E1410" s="37"/>
    </row>
    <row r="1411" spans="1:5" s="49" customFormat="1" ht="24.95" customHeight="1" x14ac:dyDescent="0.2">
      <c r="A1411" s="530">
        <v>43066</v>
      </c>
      <c r="B1411" s="541" t="s">
        <v>693</v>
      </c>
      <c r="C1411" s="538" t="s">
        <v>771</v>
      </c>
      <c r="D1411" s="607">
        <v>30.04</v>
      </c>
      <c r="E1411" s="37"/>
    </row>
    <row r="1412" spans="1:5" s="49" customFormat="1" ht="24.95" customHeight="1" x14ac:dyDescent="0.2">
      <c r="A1412" s="530">
        <v>43067</v>
      </c>
      <c r="B1412" s="541" t="s">
        <v>694</v>
      </c>
      <c r="C1412" s="538" t="s">
        <v>771</v>
      </c>
      <c r="D1412" s="607">
        <v>59.48</v>
      </c>
      <c r="E1412" s="37"/>
    </row>
    <row r="1413" spans="1:5" s="49" customFormat="1" ht="24.95" customHeight="1" x14ac:dyDescent="0.2">
      <c r="A1413" s="530">
        <v>43063</v>
      </c>
      <c r="B1413" s="541" t="s">
        <v>22316</v>
      </c>
      <c r="C1413" s="538" t="s">
        <v>771</v>
      </c>
      <c r="D1413" s="607">
        <v>92.51</v>
      </c>
      <c r="E1413" s="37"/>
    </row>
    <row r="1414" spans="1:5" s="49" customFormat="1" ht="24.95" customHeight="1" x14ac:dyDescent="0.2">
      <c r="A1414" s="530">
        <v>43068</v>
      </c>
      <c r="B1414" s="541" t="s">
        <v>69</v>
      </c>
      <c r="C1414" s="538" t="s">
        <v>771</v>
      </c>
      <c r="D1414" s="607">
        <v>79.73</v>
      </c>
      <c r="E1414" s="37"/>
    </row>
    <row r="1415" spans="1:5" s="49" customFormat="1" ht="24.95" customHeight="1" x14ac:dyDescent="0.2">
      <c r="A1415" s="530">
        <v>43069</v>
      </c>
      <c r="B1415" s="541" t="s">
        <v>695</v>
      </c>
      <c r="C1415" s="538" t="s">
        <v>771</v>
      </c>
      <c r="D1415" s="607">
        <v>142.54</v>
      </c>
      <c r="E1415" s="37" t="s">
        <v>7522</v>
      </c>
    </row>
    <row r="1416" spans="1:5" s="49" customFormat="1" ht="24.95" customHeight="1" x14ac:dyDescent="0.2">
      <c r="A1416" s="530">
        <v>43071</v>
      </c>
      <c r="B1416" s="541" t="s">
        <v>22317</v>
      </c>
      <c r="C1416" s="538" t="s">
        <v>744</v>
      </c>
      <c r="D1416" s="607">
        <v>348.05</v>
      </c>
      <c r="E1416" s="37" t="s">
        <v>7522</v>
      </c>
    </row>
    <row r="1417" spans="1:5" s="49" customFormat="1" ht="24.95" customHeight="1" x14ac:dyDescent="0.2">
      <c r="A1417" s="530">
        <v>43078</v>
      </c>
      <c r="B1417" s="541" t="s">
        <v>696</v>
      </c>
      <c r="C1417" s="538" t="s">
        <v>771</v>
      </c>
      <c r="D1417" s="607">
        <v>91.98</v>
      </c>
      <c r="E1417" s="37"/>
    </row>
    <row r="1418" spans="1:5" s="49" customFormat="1" ht="24.95" customHeight="1" x14ac:dyDescent="0.2">
      <c r="A1418" s="530">
        <v>43079</v>
      </c>
      <c r="B1418" s="541" t="s">
        <v>697</v>
      </c>
      <c r="C1418" s="538" t="s">
        <v>771</v>
      </c>
      <c r="D1418" s="607">
        <v>95.96</v>
      </c>
      <c r="E1418" s="37"/>
    </row>
    <row r="1419" spans="1:5" s="49" customFormat="1" ht="24.95" customHeight="1" x14ac:dyDescent="0.2">
      <c r="A1419" s="530">
        <v>43080</v>
      </c>
      <c r="B1419" s="541" t="s">
        <v>698</v>
      </c>
      <c r="C1419" s="538" t="s">
        <v>771</v>
      </c>
      <c r="D1419" s="607">
        <v>80.89</v>
      </c>
      <c r="E1419" s="37" t="s">
        <v>7522</v>
      </c>
    </row>
    <row r="1420" spans="1:5" s="49" customFormat="1" ht="24.95" customHeight="1" x14ac:dyDescent="0.2">
      <c r="A1420" s="530">
        <v>43081</v>
      </c>
      <c r="B1420" s="541" t="s">
        <v>699</v>
      </c>
      <c r="C1420" s="538" t="s">
        <v>771</v>
      </c>
      <c r="D1420" s="607">
        <v>105.06</v>
      </c>
      <c r="E1420" s="37"/>
    </row>
    <row r="1421" spans="1:5" s="49" customFormat="1" ht="24.95" customHeight="1" x14ac:dyDescent="0.2">
      <c r="A1421" s="530">
        <v>43085</v>
      </c>
      <c r="B1421" s="541" t="s">
        <v>700</v>
      </c>
      <c r="C1421" s="538" t="s">
        <v>771</v>
      </c>
      <c r="D1421" s="607">
        <v>181.2</v>
      </c>
      <c r="E1421" s="37"/>
    </row>
    <row r="1422" spans="1:5" s="49" customFormat="1" ht="24.95" customHeight="1" x14ac:dyDescent="0.2">
      <c r="A1422" s="530">
        <v>43083</v>
      </c>
      <c r="B1422" s="541" t="s">
        <v>22318</v>
      </c>
      <c r="C1422" s="538" t="s">
        <v>771</v>
      </c>
      <c r="D1422" s="607">
        <v>90.39</v>
      </c>
      <c r="E1422" s="37"/>
    </row>
    <row r="1423" spans="1:5" s="49" customFormat="1" ht="24.95" customHeight="1" x14ac:dyDescent="0.2">
      <c r="A1423" s="530">
        <v>43084</v>
      </c>
      <c r="B1423" s="541" t="s">
        <v>22319</v>
      </c>
      <c r="C1423" s="538" t="s">
        <v>771</v>
      </c>
      <c r="D1423" s="607">
        <v>68.14</v>
      </c>
      <c r="E1423" s="37"/>
    </row>
    <row r="1424" spans="1:5" s="49" customFormat="1" ht="24.95" customHeight="1" x14ac:dyDescent="0.2">
      <c r="A1424" s="530">
        <v>43086</v>
      </c>
      <c r="B1424" s="541" t="s">
        <v>701</v>
      </c>
      <c r="C1424" s="538" t="s">
        <v>17091</v>
      </c>
      <c r="D1424" s="607">
        <v>224.45</v>
      </c>
      <c r="E1424" s="37" t="s">
        <v>7522</v>
      </c>
    </row>
    <row r="1425" spans="1:5" s="49" customFormat="1" ht="24.95" customHeight="1" x14ac:dyDescent="0.2">
      <c r="A1425" s="530">
        <v>43087</v>
      </c>
      <c r="B1425" s="541" t="s">
        <v>702</v>
      </c>
      <c r="C1425" s="538" t="s">
        <v>17091</v>
      </c>
      <c r="D1425" s="607">
        <v>312.39</v>
      </c>
      <c r="E1425" s="37" t="s">
        <v>7522</v>
      </c>
    </row>
    <row r="1426" spans="1:5" s="49" customFormat="1" ht="24.95" customHeight="1" x14ac:dyDescent="0.2">
      <c r="A1426" s="530">
        <v>43089</v>
      </c>
      <c r="B1426" s="541" t="s">
        <v>22320</v>
      </c>
      <c r="C1426" s="538" t="s">
        <v>745</v>
      </c>
      <c r="D1426" s="607">
        <v>42.96</v>
      </c>
      <c r="E1426" s="37"/>
    </row>
    <row r="1427" spans="1:5" s="49" customFormat="1" ht="24.95" customHeight="1" x14ac:dyDescent="0.2">
      <c r="A1427" s="530">
        <v>43090</v>
      </c>
      <c r="B1427" s="541" t="s">
        <v>703</v>
      </c>
      <c r="C1427" s="538" t="s">
        <v>745</v>
      </c>
      <c r="D1427" s="607">
        <v>34.29</v>
      </c>
      <c r="E1427" s="37"/>
    </row>
    <row r="1428" spans="1:5" s="49" customFormat="1" ht="24.95" customHeight="1" x14ac:dyDescent="0.2">
      <c r="A1428" s="530">
        <v>43088</v>
      </c>
      <c r="B1428" s="541" t="s">
        <v>22321</v>
      </c>
      <c r="C1428" s="538" t="s">
        <v>771</v>
      </c>
      <c r="D1428" s="607">
        <v>23.45</v>
      </c>
      <c r="E1428" s="37" t="s">
        <v>7522</v>
      </c>
    </row>
    <row r="1429" spans="1:5" s="49" customFormat="1" ht="24.95" customHeight="1" x14ac:dyDescent="0.2">
      <c r="A1429" s="530">
        <v>43091</v>
      </c>
      <c r="B1429" s="541" t="s">
        <v>704</v>
      </c>
      <c r="C1429" s="538" t="s">
        <v>17091</v>
      </c>
      <c r="D1429" s="607">
        <v>391.39</v>
      </c>
      <c r="E1429" s="37" t="s">
        <v>7522</v>
      </c>
    </row>
    <row r="1430" spans="1:5" s="49" customFormat="1" ht="24.95" customHeight="1" x14ac:dyDescent="0.2">
      <c r="A1430" s="530">
        <v>43092</v>
      </c>
      <c r="B1430" s="541" t="s">
        <v>22322</v>
      </c>
      <c r="C1430" s="538" t="s">
        <v>396</v>
      </c>
      <c r="D1430" s="607">
        <v>26.05</v>
      </c>
      <c r="E1430" s="37"/>
    </row>
    <row r="1431" spans="1:5" s="49" customFormat="1" ht="24.95" customHeight="1" x14ac:dyDescent="0.2">
      <c r="A1431" s="530">
        <v>43093</v>
      </c>
      <c r="B1431" s="541" t="s">
        <v>22323</v>
      </c>
      <c r="C1431" s="538" t="s">
        <v>396</v>
      </c>
      <c r="D1431" s="607">
        <v>35.25</v>
      </c>
      <c r="E1431" s="37"/>
    </row>
    <row r="1432" spans="1:5" s="49" customFormat="1" ht="24.95" customHeight="1" x14ac:dyDescent="0.2">
      <c r="A1432" s="530">
        <v>43094</v>
      </c>
      <c r="B1432" s="541" t="s">
        <v>22324</v>
      </c>
      <c r="C1432" s="538" t="s">
        <v>771</v>
      </c>
      <c r="D1432" s="607">
        <v>308.64999999999998</v>
      </c>
      <c r="E1432" s="37" t="s">
        <v>7522</v>
      </c>
    </row>
    <row r="1433" spans="1:5" s="49" customFormat="1" ht="24.95" customHeight="1" x14ac:dyDescent="0.2">
      <c r="A1433" s="530">
        <v>43095</v>
      </c>
      <c r="B1433" s="541" t="s">
        <v>22325</v>
      </c>
      <c r="C1433" s="538" t="s">
        <v>771</v>
      </c>
      <c r="D1433" s="607">
        <v>409.52</v>
      </c>
      <c r="E1433" s="37" t="s">
        <v>7522</v>
      </c>
    </row>
    <row r="1434" spans="1:5" s="49" customFormat="1" ht="24.95" customHeight="1" x14ac:dyDescent="0.2">
      <c r="A1434" s="530">
        <v>43096</v>
      </c>
      <c r="B1434" s="541" t="s">
        <v>705</v>
      </c>
      <c r="C1434" s="538" t="s">
        <v>771</v>
      </c>
      <c r="D1434" s="607">
        <v>505.56</v>
      </c>
      <c r="E1434" s="37"/>
    </row>
    <row r="1435" spans="1:5" s="49" customFormat="1" ht="24.95" customHeight="1" x14ac:dyDescent="0.2">
      <c r="A1435" s="530">
        <v>43098</v>
      </c>
      <c r="B1435" s="541" t="s">
        <v>706</v>
      </c>
      <c r="C1435" s="538" t="s">
        <v>771</v>
      </c>
      <c r="D1435" s="607">
        <v>18.010000000000002</v>
      </c>
      <c r="E1435" s="37"/>
    </row>
    <row r="1436" spans="1:5" s="49" customFormat="1" ht="24.95" customHeight="1" x14ac:dyDescent="0.2">
      <c r="A1436" s="530">
        <v>43097</v>
      </c>
      <c r="B1436" s="541" t="s">
        <v>707</v>
      </c>
      <c r="C1436" s="538" t="s">
        <v>771</v>
      </c>
      <c r="D1436" s="607">
        <v>25.55</v>
      </c>
      <c r="E1436" s="37"/>
    </row>
    <row r="1437" spans="1:5" s="49" customFormat="1" ht="24.95" customHeight="1" x14ac:dyDescent="0.2">
      <c r="A1437" s="530">
        <v>43099</v>
      </c>
      <c r="B1437" s="541" t="s">
        <v>708</v>
      </c>
      <c r="C1437" s="538" t="s">
        <v>771</v>
      </c>
      <c r="D1437" s="607">
        <v>202.73</v>
      </c>
      <c r="E1437" s="37"/>
    </row>
    <row r="1438" spans="1:5" s="49" customFormat="1" ht="24.95" customHeight="1" x14ac:dyDescent="0.2">
      <c r="A1438" s="530">
        <v>43100</v>
      </c>
      <c r="B1438" s="541" t="s">
        <v>709</v>
      </c>
      <c r="C1438" s="538" t="s">
        <v>771</v>
      </c>
      <c r="D1438" s="607">
        <v>29.68</v>
      </c>
      <c r="E1438" s="37"/>
    </row>
    <row r="1439" spans="1:5" s="49" customFormat="1" ht="24.95" customHeight="1" x14ac:dyDescent="0.2">
      <c r="A1439" s="530">
        <v>43101</v>
      </c>
      <c r="B1439" s="541" t="s">
        <v>710</v>
      </c>
      <c r="C1439" s="538" t="s">
        <v>771</v>
      </c>
      <c r="D1439" s="607">
        <v>7.38</v>
      </c>
      <c r="E1439" s="37"/>
    </row>
    <row r="1440" spans="1:5" s="49" customFormat="1" ht="24.95" customHeight="1" x14ac:dyDescent="0.2">
      <c r="A1440" s="530">
        <v>43102</v>
      </c>
      <c r="B1440" s="541" t="s">
        <v>711</v>
      </c>
      <c r="C1440" s="538" t="s">
        <v>771</v>
      </c>
      <c r="D1440" s="607">
        <v>9.34</v>
      </c>
      <c r="E1440" s="37"/>
    </row>
    <row r="1441" spans="1:5" s="49" customFormat="1" ht="24.95" customHeight="1" x14ac:dyDescent="0.2">
      <c r="A1441" s="530">
        <v>43103</v>
      </c>
      <c r="B1441" s="541" t="s">
        <v>712</v>
      </c>
      <c r="C1441" s="538" t="s">
        <v>771</v>
      </c>
      <c r="D1441" s="607">
        <v>36.619999999999997</v>
      </c>
      <c r="E1441" s="37"/>
    </row>
    <row r="1442" spans="1:5" s="49" customFormat="1" ht="24.95" customHeight="1" x14ac:dyDescent="0.2">
      <c r="A1442" s="530">
        <v>42614</v>
      </c>
      <c r="B1442" s="541" t="s">
        <v>713</v>
      </c>
      <c r="C1442" s="538" t="s">
        <v>771</v>
      </c>
      <c r="D1442" s="607">
        <v>235.98</v>
      </c>
      <c r="E1442" s="37" t="s">
        <v>7522</v>
      </c>
    </row>
    <row r="1443" spans="1:5" s="49" customFormat="1" ht="24.95" customHeight="1" x14ac:dyDescent="0.2">
      <c r="A1443" s="530">
        <v>43104</v>
      </c>
      <c r="B1443" s="541" t="s">
        <v>22326</v>
      </c>
      <c r="C1443" s="538" t="s">
        <v>771</v>
      </c>
      <c r="D1443" s="607">
        <v>12.44</v>
      </c>
      <c r="E1443" s="37"/>
    </row>
    <row r="1444" spans="1:5" s="49" customFormat="1" ht="24.95" customHeight="1" x14ac:dyDescent="0.2">
      <c r="A1444" s="530">
        <v>43105</v>
      </c>
      <c r="B1444" s="541" t="s">
        <v>714</v>
      </c>
      <c r="C1444" s="538" t="s">
        <v>744</v>
      </c>
      <c r="D1444" s="607">
        <v>358.97</v>
      </c>
      <c r="E1444" s="37" t="s">
        <v>7522</v>
      </c>
    </row>
    <row r="1445" spans="1:5" s="49" customFormat="1" ht="24.95" customHeight="1" x14ac:dyDescent="0.2">
      <c r="A1445" s="530">
        <v>43106</v>
      </c>
      <c r="B1445" s="541" t="s">
        <v>715</v>
      </c>
      <c r="C1445" s="538" t="s">
        <v>744</v>
      </c>
      <c r="D1445" s="607">
        <v>170.68</v>
      </c>
      <c r="E1445" s="37" t="s">
        <v>7522</v>
      </c>
    </row>
    <row r="1446" spans="1:5" s="49" customFormat="1" ht="24.95" customHeight="1" x14ac:dyDescent="0.2">
      <c r="A1446" s="530">
        <v>43111</v>
      </c>
      <c r="B1446" s="541" t="s">
        <v>716</v>
      </c>
      <c r="C1446" s="538" t="s">
        <v>771</v>
      </c>
      <c r="D1446" s="607">
        <v>3.93</v>
      </c>
      <c r="E1446" s="37"/>
    </row>
    <row r="1447" spans="1:5" s="49" customFormat="1" ht="24.95" customHeight="1" x14ac:dyDescent="0.2">
      <c r="A1447" s="539" t="s">
        <v>7923</v>
      </c>
      <c r="B1447" s="539"/>
      <c r="C1447" s="539"/>
      <c r="D1447" s="606" t="s">
        <v>1475</v>
      </c>
      <c r="E1447" s="539"/>
    </row>
    <row r="1448" spans="1:5" s="49" customFormat="1" ht="24.95" customHeight="1" x14ac:dyDescent="0.2">
      <c r="A1448" s="530">
        <v>41578</v>
      </c>
      <c r="B1448" s="541" t="s">
        <v>22327</v>
      </c>
      <c r="C1448" s="538" t="s">
        <v>17098</v>
      </c>
      <c r="D1448" s="607">
        <v>1031.78</v>
      </c>
      <c r="E1448" s="37"/>
    </row>
    <row r="1449" spans="1:5" s="49" customFormat="1" ht="24.95" customHeight="1" x14ac:dyDescent="0.2">
      <c r="A1449" s="530">
        <v>42511</v>
      </c>
      <c r="B1449" s="541" t="s">
        <v>22328</v>
      </c>
      <c r="C1449" s="538" t="s">
        <v>17098</v>
      </c>
      <c r="D1449" s="607">
        <v>809.8</v>
      </c>
      <c r="E1449" s="37"/>
    </row>
    <row r="1450" spans="1:5" s="49" customFormat="1" ht="24.95" customHeight="1" x14ac:dyDescent="0.2">
      <c r="A1450" s="530">
        <v>41579</v>
      </c>
      <c r="B1450" s="541" t="s">
        <v>717</v>
      </c>
      <c r="C1450" s="538" t="s">
        <v>17098</v>
      </c>
      <c r="D1450" s="607">
        <v>526.16</v>
      </c>
      <c r="E1450" s="37"/>
    </row>
    <row r="1451" spans="1:5" s="49" customFormat="1" ht="24.95" customHeight="1" x14ac:dyDescent="0.2">
      <c r="A1451" s="530">
        <v>41494</v>
      </c>
      <c r="B1451" s="541" t="s">
        <v>22329</v>
      </c>
      <c r="C1451" s="538" t="s">
        <v>17098</v>
      </c>
      <c r="D1451" s="607">
        <v>760.47</v>
      </c>
      <c r="E1451" s="37"/>
    </row>
    <row r="1452" spans="1:5" s="49" customFormat="1" ht="24.95" customHeight="1" x14ac:dyDescent="0.2">
      <c r="A1452" s="530">
        <v>41678</v>
      </c>
      <c r="B1452" s="541" t="s">
        <v>22330</v>
      </c>
      <c r="C1452" s="538" t="s">
        <v>17098</v>
      </c>
      <c r="D1452" s="607">
        <v>871.46</v>
      </c>
      <c r="E1452" s="37"/>
    </row>
    <row r="1453" spans="1:5" s="49" customFormat="1" ht="24.95" customHeight="1" x14ac:dyDescent="0.2">
      <c r="A1453" s="530">
        <v>41455</v>
      </c>
      <c r="B1453" s="541" t="s">
        <v>22331</v>
      </c>
      <c r="C1453" s="538" t="s">
        <v>17098</v>
      </c>
      <c r="D1453" s="607">
        <v>1892.96</v>
      </c>
      <c r="E1453" s="37"/>
    </row>
    <row r="1454" spans="1:5" s="49" customFormat="1" ht="24.95" customHeight="1" x14ac:dyDescent="0.2">
      <c r="A1454" s="530">
        <v>41456</v>
      </c>
      <c r="B1454" s="541" t="s">
        <v>7723</v>
      </c>
      <c r="C1454" s="538" t="s">
        <v>17098</v>
      </c>
      <c r="D1454" s="607">
        <v>4377.8599999999997</v>
      </c>
      <c r="E1454" s="37"/>
    </row>
    <row r="1455" spans="1:5" s="49" customFormat="1" ht="24.95" customHeight="1" x14ac:dyDescent="0.2">
      <c r="A1455" s="530">
        <v>41580</v>
      </c>
      <c r="B1455" s="541" t="s">
        <v>22332</v>
      </c>
      <c r="C1455" s="538" t="s">
        <v>17098</v>
      </c>
      <c r="D1455" s="607">
        <v>739.92</v>
      </c>
      <c r="E1455" s="37"/>
    </row>
    <row r="1456" spans="1:5" s="49" customFormat="1" ht="24.95" customHeight="1" x14ac:dyDescent="0.2">
      <c r="A1456" s="530">
        <v>41454</v>
      </c>
      <c r="B1456" s="541" t="s">
        <v>718</v>
      </c>
      <c r="C1456" s="538" t="s">
        <v>17098</v>
      </c>
      <c r="D1456" s="607">
        <v>546.71</v>
      </c>
      <c r="E1456" s="37"/>
    </row>
    <row r="1457" spans="1:5" s="49" customFormat="1" ht="24.95" customHeight="1" x14ac:dyDescent="0.2">
      <c r="A1457" s="530">
        <v>41498</v>
      </c>
      <c r="B1457" s="541" t="s">
        <v>22333</v>
      </c>
      <c r="C1457" s="538" t="s">
        <v>745</v>
      </c>
      <c r="D1457" s="607">
        <v>575.04999999999995</v>
      </c>
      <c r="E1457" s="37"/>
    </row>
    <row r="1458" spans="1:5" s="49" customFormat="1" ht="24.95" customHeight="1" x14ac:dyDescent="0.2">
      <c r="A1458" s="530">
        <v>41531</v>
      </c>
      <c r="B1458" s="541" t="s">
        <v>22334</v>
      </c>
      <c r="C1458" s="538" t="s">
        <v>745</v>
      </c>
      <c r="D1458" s="607">
        <v>399.6</v>
      </c>
      <c r="E1458" s="37"/>
    </row>
    <row r="1459" spans="1:5" s="49" customFormat="1" ht="24.95" customHeight="1" x14ac:dyDescent="0.2">
      <c r="A1459" s="530">
        <v>41557</v>
      </c>
      <c r="B1459" s="541" t="s">
        <v>719</v>
      </c>
      <c r="C1459" s="538" t="s">
        <v>771</v>
      </c>
      <c r="D1459" s="607">
        <v>172.29</v>
      </c>
      <c r="E1459" s="37"/>
    </row>
    <row r="1460" spans="1:5" s="49" customFormat="1" ht="24.95" customHeight="1" x14ac:dyDescent="0.2">
      <c r="A1460" s="530">
        <v>41506</v>
      </c>
      <c r="B1460" s="541" t="s">
        <v>22335</v>
      </c>
      <c r="C1460" s="538" t="s">
        <v>745</v>
      </c>
      <c r="D1460" s="607">
        <v>44.93</v>
      </c>
      <c r="E1460" s="37"/>
    </row>
    <row r="1461" spans="1:5" s="49" customFormat="1" ht="24.95" customHeight="1" x14ac:dyDescent="0.2">
      <c r="A1461" s="530">
        <v>41505</v>
      </c>
      <c r="B1461" s="541" t="s">
        <v>22336</v>
      </c>
      <c r="C1461" s="538" t="s">
        <v>745</v>
      </c>
      <c r="D1461" s="607">
        <v>80.58</v>
      </c>
      <c r="E1461" s="37"/>
    </row>
    <row r="1462" spans="1:5" s="49" customFormat="1" ht="24.95" customHeight="1" x14ac:dyDescent="0.2">
      <c r="A1462" s="530">
        <v>41528</v>
      </c>
      <c r="B1462" s="541" t="s">
        <v>22337</v>
      </c>
      <c r="C1462" s="538" t="s">
        <v>745</v>
      </c>
      <c r="D1462" s="607">
        <v>218.85</v>
      </c>
      <c r="E1462" s="37"/>
    </row>
    <row r="1463" spans="1:5" s="49" customFormat="1" ht="24.95" customHeight="1" x14ac:dyDescent="0.2">
      <c r="A1463" s="530">
        <v>41546</v>
      </c>
      <c r="B1463" s="541" t="s">
        <v>720</v>
      </c>
      <c r="C1463" s="538" t="s">
        <v>721</v>
      </c>
      <c r="D1463" s="607">
        <v>210.33</v>
      </c>
      <c r="E1463" s="37"/>
    </row>
    <row r="1464" spans="1:5" s="49" customFormat="1" ht="24.95" customHeight="1" x14ac:dyDescent="0.2">
      <c r="A1464" s="530">
        <v>41545</v>
      </c>
      <c r="B1464" s="541" t="s">
        <v>722</v>
      </c>
      <c r="C1464" s="538" t="s">
        <v>721</v>
      </c>
      <c r="D1464" s="607">
        <v>179.59</v>
      </c>
      <c r="E1464" s="37"/>
    </row>
    <row r="1465" spans="1:5" s="49" customFormat="1" ht="24.95" customHeight="1" x14ac:dyDescent="0.2">
      <c r="A1465" s="530">
        <v>41547</v>
      </c>
      <c r="B1465" s="541" t="s">
        <v>723</v>
      </c>
      <c r="C1465" s="538" t="s">
        <v>721</v>
      </c>
      <c r="D1465" s="607">
        <v>175.71</v>
      </c>
      <c r="E1465" s="37"/>
    </row>
    <row r="1466" spans="1:5" s="49" customFormat="1" ht="24.95" customHeight="1" x14ac:dyDescent="0.2">
      <c r="A1466" s="530">
        <v>41497</v>
      </c>
      <c r="B1466" s="541" t="s">
        <v>724</v>
      </c>
      <c r="C1466" s="538" t="s">
        <v>17091</v>
      </c>
      <c r="D1466" s="607">
        <v>1526.08</v>
      </c>
      <c r="E1466" s="37"/>
    </row>
    <row r="1467" spans="1:5" s="49" customFormat="1" ht="24.95" customHeight="1" x14ac:dyDescent="0.2">
      <c r="A1467" s="530">
        <v>41495</v>
      </c>
      <c r="B1467" s="541" t="s">
        <v>725</v>
      </c>
      <c r="C1467" s="538" t="s">
        <v>17091</v>
      </c>
      <c r="D1467" s="607">
        <v>524.11</v>
      </c>
      <c r="E1467" s="37"/>
    </row>
    <row r="1468" spans="1:5" s="49" customFormat="1" ht="24.95" customHeight="1" x14ac:dyDescent="0.2">
      <c r="A1468" s="530">
        <v>41496</v>
      </c>
      <c r="B1468" s="541" t="s">
        <v>726</v>
      </c>
      <c r="C1468" s="538" t="s">
        <v>17091</v>
      </c>
      <c r="D1468" s="607">
        <v>924.9</v>
      </c>
      <c r="E1468" s="37"/>
    </row>
    <row r="1469" spans="1:5" s="49" customFormat="1" ht="24.95" customHeight="1" x14ac:dyDescent="0.2">
      <c r="A1469" s="530">
        <v>41544</v>
      </c>
      <c r="B1469" s="541" t="s">
        <v>727</v>
      </c>
      <c r="C1469" s="538" t="s">
        <v>721</v>
      </c>
      <c r="D1469" s="607">
        <v>342.68</v>
      </c>
      <c r="E1469" s="37"/>
    </row>
    <row r="1470" spans="1:5" s="49" customFormat="1" ht="24.95" customHeight="1" x14ac:dyDescent="0.2">
      <c r="A1470" s="530">
        <v>41500</v>
      </c>
      <c r="B1470" s="541" t="s">
        <v>7724</v>
      </c>
      <c r="C1470" s="538" t="s">
        <v>745</v>
      </c>
      <c r="D1470" s="607">
        <v>192.82</v>
      </c>
      <c r="E1470" s="37"/>
    </row>
    <row r="1471" spans="1:5" s="34" customFormat="1" ht="24.95" customHeight="1" x14ac:dyDescent="0.2">
      <c r="A1471" s="529">
        <v>41501</v>
      </c>
      <c r="B1471" s="541" t="s">
        <v>22338</v>
      </c>
      <c r="C1471" s="538" t="s">
        <v>771</v>
      </c>
      <c r="D1471" s="607">
        <v>32.909999999999997</v>
      </c>
      <c r="E1471" s="37"/>
    </row>
    <row r="1472" spans="1:5" s="49" customFormat="1" ht="24.95" customHeight="1" x14ac:dyDescent="0.2">
      <c r="A1472" s="530">
        <v>41499</v>
      </c>
      <c r="B1472" s="541" t="s">
        <v>22339</v>
      </c>
      <c r="C1472" s="538" t="s">
        <v>771</v>
      </c>
      <c r="D1472" s="607">
        <v>291.91000000000003</v>
      </c>
      <c r="E1472" s="37"/>
    </row>
    <row r="1473" spans="1:8" s="49" customFormat="1" ht="24.95" customHeight="1" x14ac:dyDescent="0.2">
      <c r="A1473" s="530">
        <v>41503</v>
      </c>
      <c r="B1473" s="541" t="s">
        <v>22340</v>
      </c>
      <c r="C1473" s="538" t="s">
        <v>771</v>
      </c>
      <c r="D1473" s="607">
        <v>415.44</v>
      </c>
      <c r="E1473" s="37"/>
    </row>
    <row r="1474" spans="1:8" s="49" customFormat="1" ht="24.95" customHeight="1" x14ac:dyDescent="0.2">
      <c r="A1474" s="530">
        <v>41530</v>
      </c>
      <c r="B1474" s="541" t="s">
        <v>22341</v>
      </c>
      <c r="C1474" s="538" t="s">
        <v>745</v>
      </c>
      <c r="D1474" s="607">
        <v>361.83</v>
      </c>
      <c r="E1474" s="37"/>
    </row>
    <row r="1475" spans="1:8" s="49" customFormat="1" ht="24.95" customHeight="1" x14ac:dyDescent="0.2">
      <c r="A1475" s="530">
        <v>41527</v>
      </c>
      <c r="B1475" s="541" t="s">
        <v>6</v>
      </c>
      <c r="C1475" s="538" t="s">
        <v>17091</v>
      </c>
      <c r="D1475" s="607">
        <v>1787.97</v>
      </c>
      <c r="E1475" s="37"/>
    </row>
    <row r="1476" spans="1:8" s="49" customFormat="1" ht="24.95" customHeight="1" x14ac:dyDescent="0.2">
      <c r="A1476" s="530">
        <v>41529</v>
      </c>
      <c r="B1476" s="541" t="s">
        <v>7924</v>
      </c>
      <c r="C1476" s="538" t="s">
        <v>17091</v>
      </c>
      <c r="D1476" s="607">
        <v>20874.86</v>
      </c>
      <c r="E1476" s="37"/>
    </row>
    <row r="1477" spans="1:8" s="49" customFormat="1" ht="24.95" customHeight="1" x14ac:dyDescent="0.2">
      <c r="A1477" s="530">
        <v>41555</v>
      </c>
      <c r="B1477" s="541" t="s">
        <v>728</v>
      </c>
      <c r="C1477" s="538" t="s">
        <v>17091</v>
      </c>
      <c r="D1477" s="607">
        <v>5880.52</v>
      </c>
      <c r="E1477" s="37"/>
    </row>
    <row r="1478" spans="1:8" s="49" customFormat="1" ht="24.95" customHeight="1" x14ac:dyDescent="0.2">
      <c r="A1478" s="530">
        <v>100883</v>
      </c>
      <c r="B1478" s="541" t="s">
        <v>22342</v>
      </c>
      <c r="C1478" s="538" t="s">
        <v>771</v>
      </c>
      <c r="D1478" s="607">
        <v>157.44999999999999</v>
      </c>
      <c r="E1478" s="37"/>
    </row>
    <row r="1479" spans="1:8" s="49" customFormat="1" ht="24.95" customHeight="1" x14ac:dyDescent="0.2">
      <c r="A1479" s="530">
        <v>100882</v>
      </c>
      <c r="B1479" s="541" t="s">
        <v>22343</v>
      </c>
      <c r="C1479" s="538" t="s">
        <v>771</v>
      </c>
      <c r="D1479" s="607">
        <v>125.72</v>
      </c>
      <c r="E1479" s="37"/>
    </row>
    <row r="1480" spans="1:8" s="49" customFormat="1" ht="24.95" customHeight="1" x14ac:dyDescent="0.2">
      <c r="A1480" s="539" t="s">
        <v>7725</v>
      </c>
      <c r="B1480" s="539"/>
      <c r="C1480" s="539"/>
      <c r="D1480" s="606" t="s">
        <v>1475</v>
      </c>
      <c r="E1480" s="539"/>
    </row>
    <row r="1481" spans="1:8" s="49" customFormat="1" ht="24.95" customHeight="1" x14ac:dyDescent="0.2">
      <c r="A1481" s="530">
        <v>100390</v>
      </c>
      <c r="B1481" s="541" t="s">
        <v>22344</v>
      </c>
      <c r="C1481" s="538" t="s">
        <v>7726</v>
      </c>
      <c r="D1481" s="607">
        <v>0</v>
      </c>
      <c r="E1481" s="37"/>
    </row>
    <row r="1482" spans="1:8" s="34" customFormat="1" ht="24.95" customHeight="1" x14ac:dyDescent="0.2">
      <c r="A1482" s="288"/>
      <c r="B1482" s="36"/>
      <c r="C1482" s="37"/>
      <c r="D1482" s="608" t="s">
        <v>1475</v>
      </c>
      <c r="E1482" s="37"/>
    </row>
    <row r="1483" spans="1:8" s="34" customFormat="1" ht="24.95" customHeight="1" x14ac:dyDescent="0.2">
      <c r="A1483" s="549"/>
      <c r="B1483" s="550"/>
      <c r="C1483" s="551"/>
      <c r="D1483" s="552"/>
      <c r="E1483" s="551"/>
    </row>
    <row r="1484" spans="1:8" ht="24.95" customHeight="1" x14ac:dyDescent="0.2">
      <c r="A1484" s="761" t="s">
        <v>17119</v>
      </c>
      <c r="B1484" s="762"/>
      <c r="C1484" s="762"/>
      <c r="D1484" s="763"/>
      <c r="E1484" s="531"/>
    </row>
    <row r="1485" spans="1:8" ht="24.95" customHeight="1" x14ac:dyDescent="0.2">
      <c r="A1485" s="542" t="s">
        <v>2</v>
      </c>
      <c r="B1485" s="542" t="s">
        <v>5662</v>
      </c>
      <c r="C1485" s="543" t="s">
        <v>38</v>
      </c>
      <c r="D1485" s="544" t="s">
        <v>729</v>
      </c>
      <c r="E1485" s="34"/>
      <c r="F1485" s="553" t="s">
        <v>7925</v>
      </c>
      <c r="G1485" s="553" t="s">
        <v>7926</v>
      </c>
      <c r="H1485" s="553" t="s">
        <v>7927</v>
      </c>
    </row>
    <row r="1486" spans="1:8" ht="24.95" customHeight="1" x14ac:dyDescent="0.2">
      <c r="A1486" s="545">
        <v>60002</v>
      </c>
      <c r="B1486" s="546" t="s">
        <v>730</v>
      </c>
      <c r="C1486" s="37" t="s">
        <v>776</v>
      </c>
      <c r="D1486" s="37" t="s">
        <v>22345</v>
      </c>
      <c r="E1486" s="34"/>
      <c r="F1486" s="547">
        <f>LEFT(D1486,5)*1</f>
        <v>0.61199999999999999</v>
      </c>
      <c r="G1486" s="547">
        <f>MID(D1486,FIND("P",D1486)+4,5)*1</f>
        <v>0.63700000000000001</v>
      </c>
      <c r="H1486" s="547">
        <f>IFERROR(MID(D1486,FIND("R",D1486)+2,LEN(D1486)-FIND("R",D1486)-1),0)*1</f>
        <v>2.5510000000000002</v>
      </c>
    </row>
    <row r="1487" spans="1:8" ht="24.95" customHeight="1" x14ac:dyDescent="0.2">
      <c r="A1487" s="545">
        <v>60003</v>
      </c>
      <c r="B1487" s="546" t="s">
        <v>731</v>
      </c>
      <c r="C1487" s="37" t="s">
        <v>776</v>
      </c>
      <c r="D1487" s="37" t="s">
        <v>22346</v>
      </c>
      <c r="E1487" s="34"/>
      <c r="F1487" s="547">
        <f t="shared" ref="F1487:F1498" si="0">LEFT(D1487,5)*1</f>
        <v>0.61199999999999999</v>
      </c>
      <c r="G1487" s="547">
        <f t="shared" ref="G1487:G1498" si="1">MID(D1487,FIND("P",D1487)+4,5)*1</f>
        <v>0.63700000000000001</v>
      </c>
      <c r="H1487" s="547">
        <f t="shared" ref="H1487:H1498" si="2">IFERROR(MID(D1487,FIND("R",D1487)+2,LEN(D1487)-FIND("R",D1487)-1),0)*1</f>
        <v>0</v>
      </c>
    </row>
    <row r="1488" spans="1:8" ht="24.95" customHeight="1" x14ac:dyDescent="0.2">
      <c r="A1488" s="545">
        <v>60004</v>
      </c>
      <c r="B1488" s="546" t="s">
        <v>732</v>
      </c>
      <c r="C1488" s="37" t="s">
        <v>776</v>
      </c>
      <c r="D1488" s="37" t="s">
        <v>22347</v>
      </c>
      <c r="E1488" s="34"/>
      <c r="F1488" s="547">
        <f t="shared" si="0"/>
        <v>0.60699999999999998</v>
      </c>
      <c r="G1488" s="547">
        <f t="shared" si="1"/>
        <v>0.63100000000000001</v>
      </c>
      <c r="H1488" s="547">
        <f t="shared" si="2"/>
        <v>0</v>
      </c>
    </row>
    <row r="1489" spans="1:11" ht="24.95" customHeight="1" x14ac:dyDescent="0.2">
      <c r="A1489" s="545">
        <v>60005</v>
      </c>
      <c r="B1489" s="546" t="s">
        <v>733</v>
      </c>
      <c r="C1489" s="37" t="s">
        <v>776</v>
      </c>
      <c r="D1489" s="37" t="s">
        <v>22348</v>
      </c>
      <c r="E1489" s="34"/>
      <c r="F1489" s="547">
        <f t="shared" si="0"/>
        <v>0.99</v>
      </c>
      <c r="G1489" s="547">
        <f t="shared" si="1"/>
        <v>1.0309999999999999</v>
      </c>
      <c r="H1489" s="547">
        <f t="shared" si="2"/>
        <v>0</v>
      </c>
    </row>
    <row r="1490" spans="1:11" ht="24.95" customHeight="1" x14ac:dyDescent="0.2">
      <c r="A1490" s="545">
        <v>60006</v>
      </c>
      <c r="B1490" s="546" t="s">
        <v>734</v>
      </c>
      <c r="C1490" s="37" t="s">
        <v>776</v>
      </c>
      <c r="D1490" s="37" t="s">
        <v>22349</v>
      </c>
      <c r="E1490" s="34"/>
      <c r="F1490" s="547">
        <f t="shared" si="0"/>
        <v>0.92100000000000004</v>
      </c>
      <c r="G1490" s="547">
        <f t="shared" si="1"/>
        <v>0.95599999999999996</v>
      </c>
      <c r="H1490" s="547">
        <f t="shared" si="2"/>
        <v>7.0869999999999997</v>
      </c>
    </row>
    <row r="1491" spans="1:11" ht="24.95" customHeight="1" x14ac:dyDescent="0.2">
      <c r="A1491" s="545">
        <v>60010</v>
      </c>
      <c r="B1491" s="546" t="s">
        <v>735</v>
      </c>
      <c r="C1491" s="37" t="s">
        <v>8</v>
      </c>
      <c r="D1491" s="37" t="s">
        <v>22350</v>
      </c>
      <c r="E1491" s="34"/>
      <c r="F1491" s="547">
        <f>LEFT(D1491,5)*1</f>
        <v>0.95599999999999996</v>
      </c>
      <c r="G1491" s="547">
        <f>MID(D1491,FIND("P",D1491)+4,5)*1</f>
        <v>1.2749999999999999</v>
      </c>
      <c r="H1491" s="547">
        <f>IFERROR(MID(D1491,FIND("R",D1491)+2,LEN(D1491)-FIND("R",D1491)-1),0)*1</f>
        <v>1.593</v>
      </c>
      <c r="K1491" s="521"/>
    </row>
    <row r="1492" spans="1:11" ht="24.95" customHeight="1" x14ac:dyDescent="0.2">
      <c r="A1492" s="545">
        <v>60012</v>
      </c>
      <c r="B1492" s="546" t="s">
        <v>736</v>
      </c>
      <c r="C1492" s="37" t="s">
        <v>776</v>
      </c>
      <c r="D1492" s="37" t="s">
        <v>22346</v>
      </c>
      <c r="E1492" s="34"/>
      <c r="F1492" s="547">
        <f t="shared" si="0"/>
        <v>0.61199999999999999</v>
      </c>
      <c r="G1492" s="547">
        <f t="shared" si="1"/>
        <v>0.63700000000000001</v>
      </c>
      <c r="H1492" s="547">
        <f t="shared" si="2"/>
        <v>0</v>
      </c>
    </row>
    <row r="1493" spans="1:11" ht="24.95" customHeight="1" x14ac:dyDescent="0.2">
      <c r="A1493" s="545">
        <v>60013</v>
      </c>
      <c r="B1493" s="546" t="s">
        <v>737</v>
      </c>
      <c r="C1493" s="37" t="s">
        <v>776</v>
      </c>
      <c r="D1493" s="37" t="s">
        <v>22347</v>
      </c>
      <c r="E1493" s="34"/>
      <c r="F1493" s="547">
        <f t="shared" si="0"/>
        <v>0.60699999999999998</v>
      </c>
      <c r="G1493" s="547">
        <f t="shared" si="1"/>
        <v>0.63100000000000001</v>
      </c>
      <c r="H1493" s="547">
        <f t="shared" si="2"/>
        <v>0</v>
      </c>
    </row>
    <row r="1494" spans="1:11" ht="24.95" customHeight="1" x14ac:dyDescent="0.2">
      <c r="A1494" s="545">
        <v>60014</v>
      </c>
      <c r="B1494" s="546" t="s">
        <v>738</v>
      </c>
      <c r="C1494" s="37" t="s">
        <v>776</v>
      </c>
      <c r="D1494" s="37" t="s">
        <v>22348</v>
      </c>
      <c r="E1494" s="34"/>
      <c r="F1494" s="547">
        <f t="shared" si="0"/>
        <v>0.99</v>
      </c>
      <c r="G1494" s="547">
        <f t="shared" si="1"/>
        <v>1.0309999999999999</v>
      </c>
      <c r="H1494" s="547">
        <f t="shared" si="2"/>
        <v>0</v>
      </c>
    </row>
    <row r="1495" spans="1:11" ht="24.95" customHeight="1" x14ac:dyDescent="0.2">
      <c r="A1495" s="545">
        <v>60019</v>
      </c>
      <c r="B1495" s="546" t="s">
        <v>739</v>
      </c>
      <c r="C1495" s="37" t="s">
        <v>776</v>
      </c>
      <c r="D1495" s="37" t="s">
        <v>22351</v>
      </c>
      <c r="E1495" s="34"/>
      <c r="F1495" s="547">
        <f t="shared" si="0"/>
        <v>0.79</v>
      </c>
      <c r="G1495" s="547">
        <f t="shared" si="1"/>
        <v>0.873</v>
      </c>
      <c r="H1495" s="547">
        <f t="shared" si="2"/>
        <v>1.3859999999999999</v>
      </c>
    </row>
    <row r="1496" spans="1:11" ht="24.95" customHeight="1" x14ac:dyDescent="0.2">
      <c r="A1496" s="545">
        <v>60020</v>
      </c>
      <c r="B1496" s="546" t="s">
        <v>740</v>
      </c>
      <c r="C1496" s="37" t="s">
        <v>776</v>
      </c>
      <c r="D1496" s="37" t="s">
        <v>22352</v>
      </c>
      <c r="E1496" s="34"/>
      <c r="F1496" s="547">
        <f t="shared" si="0"/>
        <v>0.70799999999999996</v>
      </c>
      <c r="G1496" s="547">
        <f t="shared" si="1"/>
        <v>0.79700000000000004</v>
      </c>
      <c r="H1496" s="547">
        <f t="shared" si="2"/>
        <v>1.3280000000000001</v>
      </c>
    </row>
    <row r="1497" spans="1:11" ht="24.95" customHeight="1" x14ac:dyDescent="0.2">
      <c r="A1497" s="545">
        <v>60021</v>
      </c>
      <c r="B1497" s="546" t="s">
        <v>741</v>
      </c>
      <c r="C1497" s="37" t="s">
        <v>776</v>
      </c>
      <c r="D1497" s="37" t="s">
        <v>22353</v>
      </c>
      <c r="E1497" s="34"/>
      <c r="F1497" s="547">
        <f t="shared" si="0"/>
        <v>0.61199999999999999</v>
      </c>
      <c r="G1497" s="547">
        <f t="shared" si="1"/>
        <v>0.68</v>
      </c>
      <c r="H1497" s="547">
        <f t="shared" si="2"/>
        <v>1.2749999999999999</v>
      </c>
    </row>
    <row r="1498" spans="1:11" ht="24.95" customHeight="1" x14ac:dyDescent="0.2">
      <c r="A1498" s="545">
        <v>60022</v>
      </c>
      <c r="B1498" s="546" t="s">
        <v>742</v>
      </c>
      <c r="C1498" s="37" t="s">
        <v>776</v>
      </c>
      <c r="D1498" s="37" t="s">
        <v>22354</v>
      </c>
      <c r="E1498" s="34"/>
      <c r="F1498" s="547">
        <f t="shared" si="0"/>
        <v>0.54500000000000004</v>
      </c>
      <c r="G1498" s="547">
        <f t="shared" si="1"/>
        <v>0.57699999999999996</v>
      </c>
      <c r="H1498" s="547">
        <f t="shared" si="2"/>
        <v>1.226</v>
      </c>
    </row>
    <row r="1499" spans="1:11" ht="24.95" customHeight="1" x14ac:dyDescent="0.2">
      <c r="A1499" s="545">
        <v>60024</v>
      </c>
      <c r="B1499" s="546" t="s">
        <v>743</v>
      </c>
      <c r="C1499" s="37" t="s">
        <v>776</v>
      </c>
      <c r="D1499" s="37" t="s">
        <v>22355</v>
      </c>
      <c r="E1499" s="34"/>
      <c r="F1499" s="547">
        <f>LEFT(D1499,5)*1</f>
        <v>0.21299999999999999</v>
      </c>
      <c r="G1499" s="547">
        <f>MID(D1499,FIND("P",D1499)+4,5)*1</f>
        <v>0.22500000000000001</v>
      </c>
      <c r="H1499" s="547">
        <f>IFERROR(MID(D1499,FIND("R",D1499)+2,LEN(D1499)-FIND("R",D1499)-1),0)*1</f>
        <v>8.1579999999999995</v>
      </c>
    </row>
    <row r="1500" spans="1:11" ht="24.95" customHeight="1" x14ac:dyDescent="0.2">
      <c r="A1500" s="561">
        <v>60025</v>
      </c>
      <c r="B1500" s="546" t="s">
        <v>7928</v>
      </c>
      <c r="C1500" s="37" t="s">
        <v>776</v>
      </c>
      <c r="D1500" s="37" t="s">
        <v>22356</v>
      </c>
      <c r="E1500" s="34"/>
      <c r="F1500" s="548">
        <f>LEFT(D1500,5)*1</f>
        <v>0.40400000000000003</v>
      </c>
      <c r="G1500" s="548">
        <f>MID(D1500,FIND("P",D1500)+4,5)*1</f>
        <v>0.47799999999999998</v>
      </c>
      <c r="H1500" s="548">
        <f>IFERROR(MID(D1500,FIND("R",D1500)+2,LEN(D1500)-FIND("R",D1500)-1),0)*1</f>
        <v>43.2</v>
      </c>
    </row>
    <row r="1502" spans="1:11" s="34" customFormat="1" ht="24.95" customHeight="1" x14ac:dyDescent="0.2">
      <c r="A1502" s="747" t="s">
        <v>17120</v>
      </c>
      <c r="B1502" s="748"/>
      <c r="C1502" s="748"/>
      <c r="D1502" s="749"/>
      <c r="E1502" s="532"/>
    </row>
    <row r="1503" spans="1:11" s="34" customFormat="1" ht="24.95" customHeight="1" x14ac:dyDescent="0.2">
      <c r="A1503" s="542" t="s">
        <v>2</v>
      </c>
      <c r="B1503" s="542" t="s">
        <v>17121</v>
      </c>
      <c r="C1503" s="542" t="s">
        <v>38</v>
      </c>
      <c r="D1503" s="544" t="s">
        <v>7518</v>
      </c>
      <c r="E1503" s="533"/>
    </row>
    <row r="1504" spans="1:11" s="34" customFormat="1" ht="24.95" customHeight="1" x14ac:dyDescent="0.2">
      <c r="A1504" s="545">
        <v>11013</v>
      </c>
      <c r="B1504" s="36" t="s">
        <v>7929</v>
      </c>
      <c r="C1504" s="554" t="s">
        <v>17091</v>
      </c>
      <c r="D1504" s="283">
        <v>0.94</v>
      </c>
      <c r="E1504" s="533"/>
    </row>
    <row r="1505" spans="1:5" s="34" customFormat="1" ht="24.95" customHeight="1" x14ac:dyDescent="0.2">
      <c r="A1505" s="545">
        <v>10714</v>
      </c>
      <c r="B1505" s="36" t="s">
        <v>17122</v>
      </c>
      <c r="C1505" s="554" t="s">
        <v>17091</v>
      </c>
      <c r="D1505" s="283">
        <v>40.53</v>
      </c>
      <c r="E1505" s="533"/>
    </row>
    <row r="1506" spans="1:5" s="34" customFormat="1" ht="24.95" customHeight="1" x14ac:dyDescent="0.2">
      <c r="A1506" s="545">
        <v>10186</v>
      </c>
      <c r="B1506" s="36" t="s">
        <v>7930</v>
      </c>
      <c r="C1506" s="554" t="s">
        <v>173</v>
      </c>
      <c r="D1506" s="283">
        <v>30.85</v>
      </c>
      <c r="E1506" s="533"/>
    </row>
    <row r="1507" spans="1:5" s="34" customFormat="1" ht="24.95" customHeight="1" x14ac:dyDescent="0.2">
      <c r="A1507" s="545">
        <v>10645</v>
      </c>
      <c r="B1507" s="36" t="s">
        <v>7931</v>
      </c>
      <c r="C1507" s="554" t="s">
        <v>771</v>
      </c>
      <c r="D1507" s="283">
        <v>63.97</v>
      </c>
      <c r="E1507" s="533"/>
    </row>
    <row r="1508" spans="1:5" s="34" customFormat="1" ht="24.95" customHeight="1" x14ac:dyDescent="0.2">
      <c r="A1508" s="545">
        <v>10625</v>
      </c>
      <c r="B1508" s="36" t="s">
        <v>7932</v>
      </c>
      <c r="C1508" s="554" t="s">
        <v>771</v>
      </c>
      <c r="D1508" s="283">
        <v>54.17</v>
      </c>
      <c r="E1508" s="533"/>
    </row>
    <row r="1509" spans="1:5" s="34" customFormat="1" ht="24.95" customHeight="1" x14ac:dyDescent="0.2">
      <c r="A1509" s="545">
        <v>10133</v>
      </c>
      <c r="B1509" s="36" t="s">
        <v>7933</v>
      </c>
      <c r="C1509" s="554" t="s">
        <v>173</v>
      </c>
      <c r="D1509" s="283">
        <v>4.0999999999999996</v>
      </c>
      <c r="E1509" s="533"/>
    </row>
    <row r="1510" spans="1:5" s="34" customFormat="1" ht="24.95" customHeight="1" x14ac:dyDescent="0.2">
      <c r="A1510" s="545">
        <v>10131</v>
      </c>
      <c r="B1510" s="36" t="s">
        <v>7934</v>
      </c>
      <c r="C1510" s="554" t="s">
        <v>173</v>
      </c>
      <c r="D1510" s="283">
        <v>4.18</v>
      </c>
      <c r="E1510" s="533"/>
    </row>
    <row r="1511" spans="1:5" s="34" customFormat="1" ht="24.95" customHeight="1" x14ac:dyDescent="0.2">
      <c r="A1511" s="545">
        <v>10132</v>
      </c>
      <c r="B1511" s="36" t="s">
        <v>7935</v>
      </c>
      <c r="C1511" s="554" t="s">
        <v>173</v>
      </c>
      <c r="D1511" s="283">
        <v>4.03</v>
      </c>
      <c r="E1511" s="533"/>
    </row>
    <row r="1512" spans="1:5" s="34" customFormat="1" ht="24.95" customHeight="1" x14ac:dyDescent="0.2">
      <c r="A1512" s="545">
        <v>10130</v>
      </c>
      <c r="B1512" s="36" t="s">
        <v>7936</v>
      </c>
      <c r="C1512" s="554" t="s">
        <v>173</v>
      </c>
      <c r="D1512" s="283">
        <v>3.79</v>
      </c>
      <c r="E1512" s="533"/>
    </row>
    <row r="1513" spans="1:5" s="34" customFormat="1" ht="24.95" customHeight="1" x14ac:dyDescent="0.2">
      <c r="A1513" s="545">
        <v>11570</v>
      </c>
      <c r="B1513" s="36" t="s">
        <v>7937</v>
      </c>
      <c r="C1513" s="554" t="s">
        <v>173</v>
      </c>
      <c r="D1513" s="283">
        <v>3.91</v>
      </c>
      <c r="E1513" s="533"/>
    </row>
    <row r="1514" spans="1:5" s="34" customFormat="1" ht="24.95" customHeight="1" x14ac:dyDescent="0.2">
      <c r="A1514" s="545">
        <v>11569</v>
      </c>
      <c r="B1514" s="36" t="s">
        <v>7938</v>
      </c>
      <c r="C1514" s="554" t="s">
        <v>173</v>
      </c>
      <c r="D1514" s="283">
        <v>4.4000000000000004</v>
      </c>
      <c r="E1514" s="533"/>
    </row>
    <row r="1515" spans="1:5" s="34" customFormat="1" ht="24.95" customHeight="1" x14ac:dyDescent="0.2">
      <c r="A1515" s="545">
        <v>10129</v>
      </c>
      <c r="B1515" s="36" t="s">
        <v>7939</v>
      </c>
      <c r="C1515" s="554" t="s">
        <v>173</v>
      </c>
      <c r="D1515" s="283">
        <v>4.3099999999999996</v>
      </c>
      <c r="E1515" s="533"/>
    </row>
    <row r="1516" spans="1:5" s="34" customFormat="1" ht="24.95" customHeight="1" x14ac:dyDescent="0.2">
      <c r="A1516" s="545">
        <v>10127</v>
      </c>
      <c r="B1516" s="36" t="s">
        <v>7940</v>
      </c>
      <c r="C1516" s="554" t="s">
        <v>173</v>
      </c>
      <c r="D1516" s="283">
        <v>4.18</v>
      </c>
      <c r="E1516" s="533"/>
    </row>
    <row r="1517" spans="1:5" s="34" customFormat="1" ht="24.95" customHeight="1" x14ac:dyDescent="0.2">
      <c r="A1517" s="545">
        <v>10128</v>
      </c>
      <c r="B1517" s="36" t="s">
        <v>7941</v>
      </c>
      <c r="C1517" s="554" t="s">
        <v>173</v>
      </c>
      <c r="D1517" s="283">
        <v>4.47</v>
      </c>
      <c r="E1517" s="533"/>
    </row>
    <row r="1518" spans="1:5" s="34" customFormat="1" ht="24.95" customHeight="1" x14ac:dyDescent="0.2">
      <c r="A1518" s="545">
        <v>10801</v>
      </c>
      <c r="B1518" s="36" t="s">
        <v>7942</v>
      </c>
      <c r="C1518" s="554" t="s">
        <v>173</v>
      </c>
      <c r="D1518" s="283">
        <v>4.4000000000000004</v>
      </c>
      <c r="E1518" s="533"/>
    </row>
    <row r="1519" spans="1:5" s="34" customFormat="1" ht="24.95" customHeight="1" x14ac:dyDescent="0.2">
      <c r="A1519" s="545">
        <v>10202</v>
      </c>
      <c r="B1519" s="36" t="s">
        <v>17123</v>
      </c>
      <c r="C1519" s="554" t="s">
        <v>173</v>
      </c>
      <c r="D1519" s="283">
        <v>4.68</v>
      </c>
      <c r="E1519" s="533"/>
    </row>
    <row r="1520" spans="1:5" s="34" customFormat="1" ht="24.95" customHeight="1" x14ac:dyDescent="0.2">
      <c r="A1520" s="545">
        <v>10799</v>
      </c>
      <c r="B1520" s="36" t="s">
        <v>7943</v>
      </c>
      <c r="C1520" s="554" t="s">
        <v>771</v>
      </c>
      <c r="D1520" s="283">
        <v>56.07</v>
      </c>
      <c r="E1520" s="533"/>
    </row>
    <row r="1521" spans="1:5" s="34" customFormat="1" ht="24.95" customHeight="1" x14ac:dyDescent="0.2">
      <c r="A1521" s="545">
        <v>10769</v>
      </c>
      <c r="B1521" s="36" t="s">
        <v>7944</v>
      </c>
      <c r="C1521" s="554" t="s">
        <v>8711</v>
      </c>
      <c r="D1521" s="283">
        <v>42.73</v>
      </c>
      <c r="E1521" s="533"/>
    </row>
    <row r="1522" spans="1:5" s="34" customFormat="1" ht="24.95" customHeight="1" x14ac:dyDescent="0.2">
      <c r="A1522" s="545">
        <v>10770</v>
      </c>
      <c r="B1522" s="36" t="s">
        <v>7945</v>
      </c>
      <c r="C1522" s="554" t="s">
        <v>8711</v>
      </c>
      <c r="D1522" s="283">
        <v>96.58</v>
      </c>
      <c r="E1522" s="533"/>
    </row>
    <row r="1523" spans="1:5" s="34" customFormat="1" ht="24.95" customHeight="1" x14ac:dyDescent="0.2">
      <c r="A1523" s="545">
        <v>10762</v>
      </c>
      <c r="B1523" s="36" t="s">
        <v>7946</v>
      </c>
      <c r="C1523" s="554" t="s">
        <v>7947</v>
      </c>
      <c r="D1523" s="283">
        <v>42.08</v>
      </c>
      <c r="E1523" s="533"/>
    </row>
    <row r="1524" spans="1:5" s="34" customFormat="1" ht="24.95" customHeight="1" x14ac:dyDescent="0.2">
      <c r="A1524" s="545">
        <v>10574</v>
      </c>
      <c r="B1524" s="36" t="s">
        <v>7948</v>
      </c>
      <c r="C1524" s="554" t="s">
        <v>173</v>
      </c>
      <c r="D1524" s="283">
        <v>3.62</v>
      </c>
      <c r="E1524" s="533"/>
    </row>
    <row r="1525" spans="1:5" s="34" customFormat="1" ht="24.95" customHeight="1" x14ac:dyDescent="0.2">
      <c r="A1525" s="545">
        <v>10557</v>
      </c>
      <c r="B1525" s="36" t="s">
        <v>7949</v>
      </c>
      <c r="C1525" s="554" t="s">
        <v>744</v>
      </c>
      <c r="D1525" s="283">
        <v>7.62</v>
      </c>
      <c r="E1525" s="533"/>
    </row>
    <row r="1526" spans="1:5" s="34" customFormat="1" ht="24.95" customHeight="1" x14ac:dyDescent="0.2">
      <c r="A1526" s="545">
        <v>10785</v>
      </c>
      <c r="B1526" s="36" t="s">
        <v>7950</v>
      </c>
      <c r="C1526" s="554" t="s">
        <v>2376</v>
      </c>
      <c r="D1526" s="283">
        <v>11.67</v>
      </c>
      <c r="E1526" s="533"/>
    </row>
    <row r="1527" spans="1:5" s="34" customFormat="1" ht="24.95" customHeight="1" x14ac:dyDescent="0.2">
      <c r="A1527" s="545">
        <v>10035</v>
      </c>
      <c r="B1527" s="36" t="s">
        <v>7951</v>
      </c>
      <c r="C1527" s="554" t="s">
        <v>2376</v>
      </c>
      <c r="D1527" s="283">
        <v>3.41</v>
      </c>
      <c r="E1527" s="533"/>
    </row>
    <row r="1528" spans="1:5" s="34" customFormat="1" ht="24.95" customHeight="1" x14ac:dyDescent="0.2">
      <c r="A1528" s="545">
        <v>10591</v>
      </c>
      <c r="B1528" s="36" t="s">
        <v>17124</v>
      </c>
      <c r="C1528" s="554" t="s">
        <v>17098</v>
      </c>
      <c r="D1528" s="283">
        <v>395.8</v>
      </c>
      <c r="E1528" s="533"/>
    </row>
    <row r="1529" spans="1:5" s="34" customFormat="1" ht="24.95" customHeight="1" x14ac:dyDescent="0.2">
      <c r="A1529" s="545">
        <v>10592</v>
      </c>
      <c r="B1529" s="36" t="s">
        <v>7952</v>
      </c>
      <c r="C1529" s="554" t="s">
        <v>17098</v>
      </c>
      <c r="D1529" s="283">
        <v>206.02</v>
      </c>
      <c r="E1529" s="533"/>
    </row>
    <row r="1530" spans="1:5" s="34" customFormat="1" ht="24.95" customHeight="1" x14ac:dyDescent="0.2">
      <c r="A1530" s="545">
        <v>11553</v>
      </c>
      <c r="B1530" s="36" t="s">
        <v>7953</v>
      </c>
      <c r="C1530" s="554" t="s">
        <v>17098</v>
      </c>
      <c r="D1530" s="283">
        <v>16895.3</v>
      </c>
      <c r="E1530" s="533"/>
    </row>
    <row r="1531" spans="1:5" s="34" customFormat="1" ht="24.95" customHeight="1" x14ac:dyDescent="0.2">
      <c r="A1531" s="545">
        <v>11473</v>
      </c>
      <c r="B1531" s="36" t="s">
        <v>17125</v>
      </c>
      <c r="C1531" s="554" t="s">
        <v>17098</v>
      </c>
      <c r="D1531" s="283">
        <v>22330.21</v>
      </c>
      <c r="E1531" s="533"/>
    </row>
    <row r="1532" spans="1:5" s="34" customFormat="1" ht="24.95" customHeight="1" x14ac:dyDescent="0.2">
      <c r="A1532" s="545">
        <v>10634</v>
      </c>
      <c r="B1532" s="36" t="s">
        <v>7954</v>
      </c>
      <c r="C1532" s="554" t="s">
        <v>17098</v>
      </c>
      <c r="D1532" s="283">
        <v>153.16999999999999</v>
      </c>
      <c r="E1532" s="533"/>
    </row>
    <row r="1533" spans="1:5" s="34" customFormat="1" ht="24.95" customHeight="1" x14ac:dyDescent="0.2">
      <c r="A1533" s="545">
        <v>10578</v>
      </c>
      <c r="B1533" s="36" t="s">
        <v>7955</v>
      </c>
      <c r="C1533" s="554" t="s">
        <v>17098</v>
      </c>
      <c r="D1533" s="283">
        <v>1680.03</v>
      </c>
      <c r="E1533" s="533"/>
    </row>
    <row r="1534" spans="1:5" s="34" customFormat="1" ht="24.95" customHeight="1" x14ac:dyDescent="0.2">
      <c r="A1534" s="545">
        <v>10579</v>
      </c>
      <c r="B1534" s="36" t="s">
        <v>7956</v>
      </c>
      <c r="C1534" s="554" t="s">
        <v>17098</v>
      </c>
      <c r="D1534" s="283">
        <v>1674.06</v>
      </c>
      <c r="E1534" s="533"/>
    </row>
    <row r="1535" spans="1:5" s="34" customFormat="1" ht="24.95" customHeight="1" x14ac:dyDescent="0.2">
      <c r="A1535" s="545">
        <v>11490</v>
      </c>
      <c r="B1535" s="36" t="s">
        <v>7957</v>
      </c>
      <c r="C1535" s="554" t="s">
        <v>17098</v>
      </c>
      <c r="D1535" s="283">
        <v>4000</v>
      </c>
      <c r="E1535" s="533"/>
    </row>
    <row r="1536" spans="1:5" s="34" customFormat="1" ht="24.95" customHeight="1" x14ac:dyDescent="0.2">
      <c r="A1536" s="545">
        <v>10587</v>
      </c>
      <c r="B1536" s="36" t="s">
        <v>7958</v>
      </c>
      <c r="C1536" s="554" t="s">
        <v>17098</v>
      </c>
      <c r="D1536" s="283">
        <v>1433.33</v>
      </c>
      <c r="E1536" s="533"/>
    </row>
    <row r="1537" spans="1:5" s="34" customFormat="1" ht="24.95" customHeight="1" x14ac:dyDescent="0.2">
      <c r="A1537" s="545">
        <v>10589</v>
      </c>
      <c r="B1537" s="36" t="s">
        <v>7959</v>
      </c>
      <c r="C1537" s="554" t="s">
        <v>17098</v>
      </c>
      <c r="D1537" s="283">
        <v>3612.55</v>
      </c>
      <c r="E1537" s="533"/>
    </row>
    <row r="1538" spans="1:5" s="34" customFormat="1" ht="24.95" customHeight="1" x14ac:dyDescent="0.2">
      <c r="A1538" s="545">
        <v>10590</v>
      </c>
      <c r="B1538" s="36" t="s">
        <v>7960</v>
      </c>
      <c r="C1538" s="554" t="s">
        <v>17098</v>
      </c>
      <c r="D1538" s="283">
        <v>2868.8</v>
      </c>
      <c r="E1538" s="533"/>
    </row>
    <row r="1539" spans="1:5" s="34" customFormat="1" ht="24.95" customHeight="1" x14ac:dyDescent="0.2">
      <c r="A1539" s="545">
        <v>10588</v>
      </c>
      <c r="B1539" s="36" t="s">
        <v>7961</v>
      </c>
      <c r="C1539" s="554" t="s">
        <v>17098</v>
      </c>
      <c r="D1539" s="283">
        <v>2337.54</v>
      </c>
      <c r="E1539" s="533"/>
    </row>
    <row r="1540" spans="1:5" s="34" customFormat="1" ht="24.95" customHeight="1" x14ac:dyDescent="0.2">
      <c r="A1540" s="545">
        <v>10595</v>
      </c>
      <c r="B1540" s="36" t="s">
        <v>7962</v>
      </c>
      <c r="C1540" s="554" t="s">
        <v>17098</v>
      </c>
      <c r="D1540" s="283">
        <v>65.52</v>
      </c>
      <c r="E1540" s="533"/>
    </row>
    <row r="1541" spans="1:5" s="34" customFormat="1" ht="24.95" customHeight="1" x14ac:dyDescent="0.2">
      <c r="A1541" s="545">
        <v>10581</v>
      </c>
      <c r="B1541" s="36" t="s">
        <v>7963</v>
      </c>
      <c r="C1541" s="554" t="s">
        <v>17098</v>
      </c>
      <c r="D1541" s="283">
        <v>600</v>
      </c>
      <c r="E1541" s="533"/>
    </row>
    <row r="1542" spans="1:5" s="34" customFormat="1" ht="24.95" customHeight="1" x14ac:dyDescent="0.2">
      <c r="A1542" s="545">
        <v>10582</v>
      </c>
      <c r="B1542" s="36" t="s">
        <v>7964</v>
      </c>
      <c r="C1542" s="554" t="s">
        <v>17098</v>
      </c>
      <c r="D1542" s="283">
        <v>719.98</v>
      </c>
      <c r="E1542" s="533"/>
    </row>
    <row r="1543" spans="1:5" s="34" customFormat="1" ht="24.95" customHeight="1" x14ac:dyDescent="0.2">
      <c r="A1543" s="545">
        <v>10583</v>
      </c>
      <c r="B1543" s="36" t="s">
        <v>17126</v>
      </c>
      <c r="C1543" s="554" t="s">
        <v>17098</v>
      </c>
      <c r="D1543" s="283">
        <v>974.02</v>
      </c>
      <c r="E1543" s="533"/>
    </row>
    <row r="1544" spans="1:5" s="34" customFormat="1" ht="24.95" customHeight="1" x14ac:dyDescent="0.2">
      <c r="A1544" s="545">
        <v>10580</v>
      </c>
      <c r="B1544" s="36" t="s">
        <v>7965</v>
      </c>
      <c r="C1544" s="554" t="s">
        <v>17098</v>
      </c>
      <c r="D1544" s="283">
        <v>1920.04</v>
      </c>
      <c r="E1544" s="533"/>
    </row>
    <row r="1545" spans="1:5" s="34" customFormat="1" ht="24.95" customHeight="1" x14ac:dyDescent="0.2">
      <c r="A1545" s="545">
        <v>10586</v>
      </c>
      <c r="B1545" s="36" t="s">
        <v>7966</v>
      </c>
      <c r="C1545" s="554" t="s">
        <v>17098</v>
      </c>
      <c r="D1545" s="283">
        <v>3746.88</v>
      </c>
      <c r="E1545" s="533"/>
    </row>
    <row r="1546" spans="1:5" s="34" customFormat="1" ht="24.95" customHeight="1" x14ac:dyDescent="0.2">
      <c r="A1546" s="545">
        <v>10585</v>
      </c>
      <c r="B1546" s="36" t="s">
        <v>17127</v>
      </c>
      <c r="C1546" s="554" t="s">
        <v>17098</v>
      </c>
      <c r="D1546" s="283">
        <v>1649.4</v>
      </c>
      <c r="E1546" s="533"/>
    </row>
    <row r="1547" spans="1:5" s="34" customFormat="1" ht="24.95" customHeight="1" x14ac:dyDescent="0.2">
      <c r="A1547" s="545">
        <v>10662</v>
      </c>
      <c r="B1547" s="36" t="s">
        <v>17128</v>
      </c>
      <c r="C1547" s="554" t="s">
        <v>17091</v>
      </c>
      <c r="D1547" s="283">
        <v>3.77</v>
      </c>
      <c r="E1547" s="533"/>
    </row>
    <row r="1548" spans="1:5" s="34" customFormat="1" ht="24.95" customHeight="1" x14ac:dyDescent="0.2">
      <c r="A1548" s="545">
        <v>10659</v>
      </c>
      <c r="B1548" s="36" t="s">
        <v>7967</v>
      </c>
      <c r="C1548" s="554" t="s">
        <v>17091</v>
      </c>
      <c r="D1548" s="283">
        <v>5.03</v>
      </c>
      <c r="E1548" s="533"/>
    </row>
    <row r="1549" spans="1:5" s="34" customFormat="1" ht="24.95" customHeight="1" x14ac:dyDescent="0.2">
      <c r="A1549" s="545">
        <v>10804</v>
      </c>
      <c r="B1549" s="36" t="s">
        <v>7968</v>
      </c>
      <c r="C1549" s="554" t="s">
        <v>17091</v>
      </c>
      <c r="D1549" s="283">
        <v>6.99</v>
      </c>
      <c r="E1549" s="533"/>
    </row>
    <row r="1550" spans="1:5" s="34" customFormat="1" ht="24.95" customHeight="1" x14ac:dyDescent="0.2">
      <c r="A1550" s="545">
        <v>10650</v>
      </c>
      <c r="B1550" s="36" t="s">
        <v>7969</v>
      </c>
      <c r="C1550" s="554" t="s">
        <v>17091</v>
      </c>
      <c r="D1550" s="283">
        <v>24.2</v>
      </c>
      <c r="E1550" s="533"/>
    </row>
    <row r="1551" spans="1:5" s="34" customFormat="1" ht="24.95" customHeight="1" x14ac:dyDescent="0.2">
      <c r="A1551" s="545">
        <v>10795</v>
      </c>
      <c r="B1551" s="36" t="s">
        <v>7970</v>
      </c>
      <c r="C1551" s="554" t="s">
        <v>17091</v>
      </c>
      <c r="D1551" s="283">
        <v>24.52</v>
      </c>
      <c r="E1551" s="533"/>
    </row>
    <row r="1552" spans="1:5" s="34" customFormat="1" ht="24.95" customHeight="1" x14ac:dyDescent="0.2">
      <c r="A1552" s="545">
        <v>10613</v>
      </c>
      <c r="B1552" s="36" t="s">
        <v>7971</v>
      </c>
      <c r="C1552" s="554" t="s">
        <v>17091</v>
      </c>
      <c r="D1552" s="283">
        <v>49.98</v>
      </c>
      <c r="E1552" s="533"/>
    </row>
    <row r="1553" spans="1:5" s="34" customFormat="1" ht="24.95" customHeight="1" x14ac:dyDescent="0.2">
      <c r="A1553" s="545">
        <v>10675</v>
      </c>
      <c r="B1553" s="36" t="s">
        <v>7972</v>
      </c>
      <c r="C1553" s="554" t="s">
        <v>17091</v>
      </c>
      <c r="D1553" s="283">
        <v>2802.91</v>
      </c>
      <c r="E1553" s="533"/>
    </row>
    <row r="1554" spans="1:5" s="34" customFormat="1" ht="24.95" customHeight="1" x14ac:dyDescent="0.2">
      <c r="A1554" s="545">
        <v>10676</v>
      </c>
      <c r="B1554" s="36" t="s">
        <v>17129</v>
      </c>
      <c r="C1554" s="554" t="s">
        <v>17091</v>
      </c>
      <c r="D1554" s="283">
        <v>3717.73</v>
      </c>
      <c r="E1554" s="533"/>
    </row>
    <row r="1555" spans="1:5" s="34" customFormat="1" ht="24.95" customHeight="1" x14ac:dyDescent="0.2">
      <c r="A1555" s="545">
        <v>10677</v>
      </c>
      <c r="B1555" s="36" t="s">
        <v>7973</v>
      </c>
      <c r="C1555" s="554" t="s">
        <v>17091</v>
      </c>
      <c r="D1555" s="283">
        <v>4273.5</v>
      </c>
      <c r="E1555" s="533"/>
    </row>
    <row r="1556" spans="1:5" s="34" customFormat="1" ht="24.95" customHeight="1" x14ac:dyDescent="0.2">
      <c r="A1556" s="545">
        <v>10243</v>
      </c>
      <c r="B1556" s="36" t="s">
        <v>7974</v>
      </c>
      <c r="C1556" s="554" t="s">
        <v>17091</v>
      </c>
      <c r="D1556" s="283">
        <v>384.48</v>
      </c>
      <c r="E1556" s="533"/>
    </row>
    <row r="1557" spans="1:5" s="34" customFormat="1" ht="24.95" customHeight="1" x14ac:dyDescent="0.2">
      <c r="A1557" s="545">
        <v>10670</v>
      </c>
      <c r="B1557" s="36" t="s">
        <v>7975</v>
      </c>
      <c r="C1557" s="554" t="s">
        <v>771</v>
      </c>
      <c r="D1557" s="283">
        <v>6048.01</v>
      </c>
      <c r="E1557" s="533"/>
    </row>
    <row r="1558" spans="1:5" s="34" customFormat="1" ht="24.95" customHeight="1" x14ac:dyDescent="0.2">
      <c r="A1558" s="545">
        <v>10857</v>
      </c>
      <c r="B1558" s="36" t="s">
        <v>7976</v>
      </c>
      <c r="C1558" s="554" t="s">
        <v>17091</v>
      </c>
      <c r="D1558" s="283">
        <v>264.39999999999998</v>
      </c>
      <c r="E1558" s="533"/>
    </row>
    <row r="1559" spans="1:5" s="34" customFormat="1" ht="24.95" customHeight="1" x14ac:dyDescent="0.2">
      <c r="A1559" s="545">
        <v>10367</v>
      </c>
      <c r="B1559" s="36" t="s">
        <v>7977</v>
      </c>
      <c r="C1559" s="554" t="s">
        <v>2611</v>
      </c>
      <c r="D1559" s="283">
        <v>110</v>
      </c>
      <c r="E1559" s="533"/>
    </row>
    <row r="1560" spans="1:5" s="34" customFormat="1" ht="24.95" customHeight="1" x14ac:dyDescent="0.2">
      <c r="A1560" s="545">
        <v>11571</v>
      </c>
      <c r="B1560" s="36" t="s">
        <v>7978</v>
      </c>
      <c r="C1560" s="554" t="s">
        <v>17091</v>
      </c>
      <c r="D1560" s="283">
        <v>996.11</v>
      </c>
      <c r="E1560" s="533"/>
    </row>
    <row r="1561" spans="1:5" s="34" customFormat="1" ht="24.95" customHeight="1" x14ac:dyDescent="0.2">
      <c r="A1561" s="545">
        <v>10140</v>
      </c>
      <c r="B1561" s="36" t="s">
        <v>7979</v>
      </c>
      <c r="C1561" s="554" t="s">
        <v>7980</v>
      </c>
      <c r="D1561" s="283">
        <v>251.75</v>
      </c>
      <c r="E1561" s="533"/>
    </row>
    <row r="1562" spans="1:5" s="34" customFormat="1" ht="24.95" customHeight="1" x14ac:dyDescent="0.2">
      <c r="A1562" s="545">
        <v>10626</v>
      </c>
      <c r="B1562" s="36" t="s">
        <v>7981</v>
      </c>
      <c r="C1562" s="554" t="s">
        <v>173</v>
      </c>
      <c r="D1562" s="283">
        <v>9.08</v>
      </c>
      <c r="E1562" s="533"/>
    </row>
    <row r="1563" spans="1:5" s="34" customFormat="1" ht="24.95" customHeight="1" x14ac:dyDescent="0.2">
      <c r="A1563" s="545">
        <v>10639</v>
      </c>
      <c r="B1563" s="36" t="s">
        <v>7982</v>
      </c>
      <c r="C1563" s="554" t="s">
        <v>7947</v>
      </c>
      <c r="D1563" s="283">
        <v>8.4</v>
      </c>
      <c r="E1563" s="533"/>
    </row>
    <row r="1564" spans="1:5" s="34" customFormat="1" ht="24.95" customHeight="1" x14ac:dyDescent="0.2">
      <c r="A1564" s="545">
        <v>10640</v>
      </c>
      <c r="B1564" s="36" t="s">
        <v>7983</v>
      </c>
      <c r="C1564" s="554" t="s">
        <v>7947</v>
      </c>
      <c r="D1564" s="283">
        <v>8.7200000000000006</v>
      </c>
      <c r="E1564" s="533"/>
    </row>
    <row r="1565" spans="1:5" s="34" customFormat="1" ht="24.95" customHeight="1" x14ac:dyDescent="0.2">
      <c r="A1565" s="545">
        <v>10641</v>
      </c>
      <c r="B1565" s="36" t="s">
        <v>7984</v>
      </c>
      <c r="C1565" s="554" t="s">
        <v>7947</v>
      </c>
      <c r="D1565" s="283">
        <v>9.94</v>
      </c>
      <c r="E1565" s="533"/>
    </row>
    <row r="1566" spans="1:5" s="34" customFormat="1" ht="24.95" customHeight="1" x14ac:dyDescent="0.2">
      <c r="A1566" s="545">
        <v>10138</v>
      </c>
      <c r="B1566" s="36" t="s">
        <v>7985</v>
      </c>
      <c r="C1566" s="554" t="s">
        <v>7980</v>
      </c>
      <c r="D1566" s="283">
        <v>423.02</v>
      </c>
      <c r="E1566" s="533"/>
    </row>
    <row r="1567" spans="1:5" s="34" customFormat="1" ht="24.95" customHeight="1" x14ac:dyDescent="0.2">
      <c r="A1567" s="545">
        <v>10134</v>
      </c>
      <c r="B1567" s="36" t="s">
        <v>7986</v>
      </c>
      <c r="C1567" s="554" t="s">
        <v>173</v>
      </c>
      <c r="D1567" s="283">
        <v>8.73</v>
      </c>
      <c r="E1567" s="533"/>
    </row>
    <row r="1568" spans="1:5" s="34" customFormat="1" ht="24.95" customHeight="1" x14ac:dyDescent="0.2">
      <c r="A1568" s="545">
        <v>10112</v>
      </c>
      <c r="B1568" s="36" t="s">
        <v>7987</v>
      </c>
      <c r="C1568" s="554" t="s">
        <v>744</v>
      </c>
      <c r="D1568" s="283">
        <v>48.33</v>
      </c>
      <c r="E1568" s="533"/>
    </row>
    <row r="1569" spans="1:5" s="34" customFormat="1" ht="24.95" customHeight="1" x14ac:dyDescent="0.2">
      <c r="A1569" s="545">
        <v>10109</v>
      </c>
      <c r="B1569" s="36" t="s">
        <v>7988</v>
      </c>
      <c r="C1569" s="554" t="s">
        <v>8712</v>
      </c>
      <c r="D1569" s="283">
        <v>68.75</v>
      </c>
      <c r="E1569" s="533"/>
    </row>
    <row r="1570" spans="1:5" s="34" customFormat="1" ht="24.95" customHeight="1" x14ac:dyDescent="0.2">
      <c r="A1570" s="545">
        <v>10107</v>
      </c>
      <c r="B1570" s="36" t="s">
        <v>7989</v>
      </c>
      <c r="C1570" s="554" t="s">
        <v>744</v>
      </c>
      <c r="D1570" s="283">
        <v>48.33</v>
      </c>
      <c r="E1570" s="533"/>
    </row>
    <row r="1571" spans="1:5" s="34" customFormat="1" ht="24.95" customHeight="1" x14ac:dyDescent="0.2">
      <c r="A1571" s="545">
        <v>10110</v>
      </c>
      <c r="B1571" s="36" t="s">
        <v>7990</v>
      </c>
      <c r="C1571" s="554" t="s">
        <v>8712</v>
      </c>
      <c r="D1571" s="283">
        <v>62.5</v>
      </c>
      <c r="E1571" s="533"/>
    </row>
    <row r="1572" spans="1:5" s="34" customFormat="1" ht="24.95" customHeight="1" x14ac:dyDescent="0.2">
      <c r="A1572" s="545">
        <v>10111</v>
      </c>
      <c r="B1572" s="36" t="s">
        <v>7991</v>
      </c>
      <c r="C1572" s="554" t="s">
        <v>8712</v>
      </c>
      <c r="D1572" s="283">
        <v>51.25</v>
      </c>
      <c r="E1572" s="533"/>
    </row>
    <row r="1573" spans="1:5" s="34" customFormat="1" ht="24.95" customHeight="1" x14ac:dyDescent="0.2">
      <c r="A1573" s="545">
        <v>10657</v>
      </c>
      <c r="B1573" s="36" t="s">
        <v>7992</v>
      </c>
      <c r="C1573" s="554" t="s">
        <v>173</v>
      </c>
      <c r="D1573" s="283">
        <v>3.96</v>
      </c>
      <c r="E1573" s="533"/>
    </row>
    <row r="1574" spans="1:5" s="34" customFormat="1" ht="24.95" customHeight="1" x14ac:dyDescent="0.2">
      <c r="A1574" s="545">
        <v>10564</v>
      </c>
      <c r="B1574" s="36" t="s">
        <v>7993</v>
      </c>
      <c r="C1574" s="554" t="s">
        <v>744</v>
      </c>
      <c r="D1574" s="283">
        <v>4.7699999999999996</v>
      </c>
      <c r="E1574" s="533"/>
    </row>
    <row r="1575" spans="1:5" s="34" customFormat="1" ht="24.95" customHeight="1" x14ac:dyDescent="0.2">
      <c r="A1575" s="545">
        <v>10605</v>
      </c>
      <c r="B1575" s="36" t="s">
        <v>7994</v>
      </c>
      <c r="C1575" s="554" t="s">
        <v>771</v>
      </c>
      <c r="D1575" s="283">
        <v>3517.88</v>
      </c>
      <c r="E1575" s="533"/>
    </row>
    <row r="1576" spans="1:5" s="34" customFormat="1" ht="24.95" customHeight="1" x14ac:dyDescent="0.2">
      <c r="A1576" s="545">
        <v>10606</v>
      </c>
      <c r="B1576" s="36" t="s">
        <v>7995</v>
      </c>
      <c r="C1576" s="554" t="s">
        <v>771</v>
      </c>
      <c r="D1576" s="283">
        <v>4294</v>
      </c>
      <c r="E1576" s="533"/>
    </row>
    <row r="1577" spans="1:5" s="34" customFormat="1" ht="24.95" customHeight="1" x14ac:dyDescent="0.2">
      <c r="A1577" s="545">
        <v>10607</v>
      </c>
      <c r="B1577" s="36" t="s">
        <v>7996</v>
      </c>
      <c r="C1577" s="554" t="s">
        <v>771</v>
      </c>
      <c r="D1577" s="283">
        <v>5004</v>
      </c>
      <c r="E1577" s="533"/>
    </row>
    <row r="1578" spans="1:5" s="34" customFormat="1" ht="24.95" customHeight="1" x14ac:dyDescent="0.2">
      <c r="A1578" s="545">
        <v>10608</v>
      </c>
      <c r="B1578" s="36" t="s">
        <v>7997</v>
      </c>
      <c r="C1578" s="554" t="s">
        <v>771</v>
      </c>
      <c r="D1578" s="283">
        <v>5821.31</v>
      </c>
      <c r="E1578" s="533"/>
    </row>
    <row r="1579" spans="1:5" s="34" customFormat="1" ht="24.95" customHeight="1" x14ac:dyDescent="0.2">
      <c r="A1579" s="545">
        <v>10609</v>
      </c>
      <c r="B1579" s="36" t="s">
        <v>7998</v>
      </c>
      <c r="C1579" s="554" t="s">
        <v>771</v>
      </c>
      <c r="D1579" s="283">
        <v>6476.92</v>
      </c>
      <c r="E1579" s="533"/>
    </row>
    <row r="1580" spans="1:5" s="34" customFormat="1" ht="24.95" customHeight="1" x14ac:dyDescent="0.2">
      <c r="A1580" s="545">
        <v>10610</v>
      </c>
      <c r="B1580" s="36" t="s">
        <v>7999</v>
      </c>
      <c r="C1580" s="554" t="s">
        <v>771</v>
      </c>
      <c r="D1580" s="283">
        <v>6982.12</v>
      </c>
      <c r="E1580" s="533"/>
    </row>
    <row r="1581" spans="1:5" s="34" customFormat="1" ht="24.95" customHeight="1" x14ac:dyDescent="0.2">
      <c r="A1581" s="545">
        <v>10611</v>
      </c>
      <c r="B1581" s="36" t="s">
        <v>8000</v>
      </c>
      <c r="C1581" s="554" t="s">
        <v>771</v>
      </c>
      <c r="D1581" s="283">
        <v>9126.8799999999992</v>
      </c>
      <c r="E1581" s="533"/>
    </row>
    <row r="1582" spans="1:5" s="34" customFormat="1" ht="24.95" customHeight="1" x14ac:dyDescent="0.2">
      <c r="A1582" s="545">
        <v>10597</v>
      </c>
      <c r="B1582" s="36" t="s">
        <v>8001</v>
      </c>
      <c r="C1582" s="554" t="s">
        <v>771</v>
      </c>
      <c r="D1582" s="283">
        <v>1761.26</v>
      </c>
      <c r="E1582" s="533"/>
    </row>
    <row r="1583" spans="1:5" s="34" customFormat="1" ht="24.95" customHeight="1" x14ac:dyDescent="0.2">
      <c r="A1583" s="545">
        <v>10598</v>
      </c>
      <c r="B1583" s="36" t="s">
        <v>8002</v>
      </c>
      <c r="C1583" s="554" t="s">
        <v>771</v>
      </c>
      <c r="D1583" s="283">
        <v>1984.46</v>
      </c>
      <c r="E1583" s="533"/>
    </row>
    <row r="1584" spans="1:5" s="34" customFormat="1" ht="24.95" customHeight="1" x14ac:dyDescent="0.2">
      <c r="A1584" s="545">
        <v>10599</v>
      </c>
      <c r="B1584" s="36" t="s">
        <v>8003</v>
      </c>
      <c r="C1584" s="554" t="s">
        <v>771</v>
      </c>
      <c r="D1584" s="283">
        <v>2313.17</v>
      </c>
      <c r="E1584" s="533"/>
    </row>
    <row r="1585" spans="1:5" s="34" customFormat="1" ht="24.95" customHeight="1" x14ac:dyDescent="0.2">
      <c r="A1585" s="545">
        <v>10600</v>
      </c>
      <c r="B1585" s="36" t="s">
        <v>8004</v>
      </c>
      <c r="C1585" s="554" t="s">
        <v>771</v>
      </c>
      <c r="D1585" s="283">
        <v>2909.72</v>
      </c>
      <c r="E1585" s="533"/>
    </row>
    <row r="1586" spans="1:5" s="34" customFormat="1" ht="24.95" customHeight="1" x14ac:dyDescent="0.2">
      <c r="A1586" s="545">
        <v>10601</v>
      </c>
      <c r="B1586" s="36" t="s">
        <v>8005</v>
      </c>
      <c r="C1586" s="554" t="s">
        <v>771</v>
      </c>
      <c r="D1586" s="283">
        <v>3237.42</v>
      </c>
      <c r="E1586" s="533"/>
    </row>
    <row r="1587" spans="1:5" s="34" customFormat="1" ht="24.95" customHeight="1" x14ac:dyDescent="0.2">
      <c r="A1587" s="545">
        <v>10602</v>
      </c>
      <c r="B1587" s="36" t="s">
        <v>8006</v>
      </c>
      <c r="C1587" s="554" t="s">
        <v>771</v>
      </c>
      <c r="D1587" s="283">
        <v>3491.06</v>
      </c>
      <c r="E1587" s="533"/>
    </row>
    <row r="1588" spans="1:5" s="34" customFormat="1" ht="24.95" customHeight="1" x14ac:dyDescent="0.2">
      <c r="A1588" s="545">
        <v>10603</v>
      </c>
      <c r="B1588" s="36" t="s">
        <v>8007</v>
      </c>
      <c r="C1588" s="554" t="s">
        <v>771</v>
      </c>
      <c r="D1588" s="283">
        <v>4563.4399999999996</v>
      </c>
      <c r="E1588" s="533"/>
    </row>
    <row r="1589" spans="1:5" s="34" customFormat="1" ht="24.95" customHeight="1" x14ac:dyDescent="0.2">
      <c r="A1589" s="545">
        <v>10604</v>
      </c>
      <c r="B1589" s="36" t="s">
        <v>8008</v>
      </c>
      <c r="C1589" s="554" t="s">
        <v>771</v>
      </c>
      <c r="D1589" s="283">
        <v>4730</v>
      </c>
      <c r="E1589" s="533"/>
    </row>
    <row r="1590" spans="1:5" s="34" customFormat="1" ht="24.95" customHeight="1" x14ac:dyDescent="0.2">
      <c r="A1590" s="545">
        <v>11266</v>
      </c>
      <c r="B1590" s="36" t="s">
        <v>8009</v>
      </c>
      <c r="C1590" s="554" t="s">
        <v>771</v>
      </c>
      <c r="D1590" s="283">
        <v>9987.2099999999991</v>
      </c>
      <c r="E1590" s="533"/>
    </row>
    <row r="1591" spans="1:5" s="34" customFormat="1" ht="24.95" customHeight="1" x14ac:dyDescent="0.2">
      <c r="A1591" s="545">
        <v>11265</v>
      </c>
      <c r="B1591" s="36" t="s">
        <v>8010</v>
      </c>
      <c r="C1591" s="554" t="s">
        <v>771</v>
      </c>
      <c r="D1591" s="283">
        <v>4993.6099999999997</v>
      </c>
      <c r="E1591" s="533"/>
    </row>
    <row r="1592" spans="1:5" s="34" customFormat="1" ht="24.95" customHeight="1" x14ac:dyDescent="0.2">
      <c r="A1592" s="545">
        <v>11012</v>
      </c>
      <c r="B1592" s="36" t="s">
        <v>8011</v>
      </c>
      <c r="C1592" s="554" t="s">
        <v>17091</v>
      </c>
      <c r="D1592" s="283">
        <v>0.24</v>
      </c>
      <c r="E1592" s="533"/>
    </row>
    <row r="1593" spans="1:5" s="34" customFormat="1" ht="24.95" customHeight="1" x14ac:dyDescent="0.2">
      <c r="A1593" s="545">
        <v>10203</v>
      </c>
      <c r="B1593" s="36" t="s">
        <v>8012</v>
      </c>
      <c r="C1593" s="554" t="s">
        <v>771</v>
      </c>
      <c r="D1593" s="283">
        <v>22.13</v>
      </c>
      <c r="E1593" s="533"/>
    </row>
    <row r="1594" spans="1:5" s="34" customFormat="1" ht="24.95" customHeight="1" x14ac:dyDescent="0.2">
      <c r="A1594" s="545">
        <v>10647</v>
      </c>
      <c r="B1594" s="36" t="s">
        <v>8013</v>
      </c>
      <c r="C1594" s="554" t="s">
        <v>771</v>
      </c>
      <c r="D1594" s="283">
        <v>18.899999999999999</v>
      </c>
      <c r="E1594" s="533"/>
    </row>
    <row r="1595" spans="1:5" s="34" customFormat="1" ht="24.95" customHeight="1" x14ac:dyDescent="0.2">
      <c r="A1595" s="545">
        <v>10627</v>
      </c>
      <c r="B1595" s="36" t="s">
        <v>8014</v>
      </c>
      <c r="C1595" s="554" t="s">
        <v>771</v>
      </c>
      <c r="D1595" s="283">
        <v>12.87</v>
      </c>
      <c r="E1595" s="533"/>
    </row>
    <row r="1596" spans="1:5" s="34" customFormat="1" ht="24.95" customHeight="1" x14ac:dyDescent="0.2">
      <c r="A1596" s="545">
        <v>10745</v>
      </c>
      <c r="B1596" s="36" t="s">
        <v>8015</v>
      </c>
      <c r="C1596" s="554" t="s">
        <v>17091</v>
      </c>
      <c r="D1596" s="283">
        <v>7.51</v>
      </c>
      <c r="E1596" s="533"/>
    </row>
    <row r="1597" spans="1:5" s="34" customFormat="1" ht="24.95" customHeight="1" x14ac:dyDescent="0.2">
      <c r="A1597" s="545">
        <v>11491</v>
      </c>
      <c r="B1597" s="36" t="s">
        <v>8016</v>
      </c>
      <c r="C1597" s="554" t="s">
        <v>7947</v>
      </c>
      <c r="D1597" s="283">
        <v>2.2999999999999998</v>
      </c>
      <c r="E1597" s="533"/>
    </row>
    <row r="1598" spans="1:5" s="34" customFormat="1" ht="24.95" customHeight="1" x14ac:dyDescent="0.2">
      <c r="A1598" s="545">
        <v>10118</v>
      </c>
      <c r="B1598" s="36" t="s">
        <v>8017</v>
      </c>
      <c r="C1598" s="554" t="s">
        <v>8712</v>
      </c>
      <c r="D1598" s="283">
        <v>48.02</v>
      </c>
      <c r="E1598" s="533"/>
    </row>
    <row r="1599" spans="1:5" s="34" customFormat="1" ht="24.95" customHeight="1" x14ac:dyDescent="0.2">
      <c r="A1599" s="545">
        <v>10717</v>
      </c>
      <c r="B1599" s="36" t="s">
        <v>8018</v>
      </c>
      <c r="C1599" s="554" t="s">
        <v>745</v>
      </c>
      <c r="D1599" s="283">
        <v>15.15</v>
      </c>
      <c r="E1599" s="533"/>
    </row>
    <row r="1600" spans="1:5" s="34" customFormat="1" ht="24.95" customHeight="1" x14ac:dyDescent="0.2">
      <c r="A1600" s="545">
        <v>100493</v>
      </c>
      <c r="B1600" s="36" t="s">
        <v>8019</v>
      </c>
      <c r="C1600" s="554" t="s">
        <v>17091</v>
      </c>
      <c r="D1600" s="283">
        <v>2.4500000000000002</v>
      </c>
      <c r="E1600" s="533"/>
    </row>
    <row r="1601" spans="1:5" s="34" customFormat="1" ht="24.95" customHeight="1" x14ac:dyDescent="0.2">
      <c r="A1601" s="545">
        <v>10271</v>
      </c>
      <c r="B1601" s="36" t="s">
        <v>8020</v>
      </c>
      <c r="C1601" s="554" t="s">
        <v>17091</v>
      </c>
      <c r="D1601" s="283">
        <v>1.44</v>
      </c>
      <c r="E1601" s="533"/>
    </row>
    <row r="1602" spans="1:5" s="34" customFormat="1" ht="24.95" customHeight="1" x14ac:dyDescent="0.2">
      <c r="A1602" s="545">
        <v>10272</v>
      </c>
      <c r="B1602" s="36" t="s">
        <v>8021</v>
      </c>
      <c r="C1602" s="554" t="s">
        <v>17091</v>
      </c>
      <c r="D1602" s="283">
        <v>1.94</v>
      </c>
      <c r="E1602" s="533"/>
    </row>
    <row r="1603" spans="1:5" s="34" customFormat="1" ht="24.95" customHeight="1" x14ac:dyDescent="0.2">
      <c r="A1603" s="545">
        <v>10273</v>
      </c>
      <c r="B1603" s="36" t="s">
        <v>8022</v>
      </c>
      <c r="C1603" s="554" t="s">
        <v>17091</v>
      </c>
      <c r="D1603" s="283">
        <v>2.6</v>
      </c>
      <c r="E1603" s="533"/>
    </row>
    <row r="1604" spans="1:5" s="34" customFormat="1" ht="24.95" customHeight="1" x14ac:dyDescent="0.2">
      <c r="A1604" s="545">
        <v>10619</v>
      </c>
      <c r="B1604" s="36" t="s">
        <v>8023</v>
      </c>
      <c r="C1604" s="554" t="s">
        <v>17091</v>
      </c>
      <c r="D1604" s="283">
        <v>2.74</v>
      </c>
      <c r="E1604" s="533"/>
    </row>
    <row r="1605" spans="1:5" s="34" customFormat="1" ht="24.95" customHeight="1" x14ac:dyDescent="0.2">
      <c r="A1605" s="545">
        <v>10266</v>
      </c>
      <c r="B1605" s="36" t="s">
        <v>8024</v>
      </c>
      <c r="C1605" s="554" t="s">
        <v>745</v>
      </c>
      <c r="D1605" s="283">
        <v>31.47</v>
      </c>
      <c r="E1605" s="533"/>
    </row>
    <row r="1606" spans="1:5" s="34" customFormat="1" ht="24.95" customHeight="1" x14ac:dyDescent="0.2">
      <c r="A1606" s="545">
        <v>10296</v>
      </c>
      <c r="B1606" s="36" t="s">
        <v>8025</v>
      </c>
      <c r="C1606" s="554" t="s">
        <v>745</v>
      </c>
      <c r="D1606" s="283">
        <v>48.98</v>
      </c>
      <c r="E1606" s="533"/>
    </row>
    <row r="1607" spans="1:5" s="34" customFormat="1" ht="24.95" customHeight="1" x14ac:dyDescent="0.2">
      <c r="A1607" s="545">
        <v>10267</v>
      </c>
      <c r="B1607" s="36" t="s">
        <v>8026</v>
      </c>
      <c r="C1607" s="554" t="s">
        <v>745</v>
      </c>
      <c r="D1607" s="283">
        <v>35.94</v>
      </c>
      <c r="E1607" s="533"/>
    </row>
    <row r="1608" spans="1:5" s="34" customFormat="1" ht="24.95" customHeight="1" x14ac:dyDescent="0.2">
      <c r="A1608" s="545">
        <v>10268</v>
      </c>
      <c r="B1608" s="36" t="s">
        <v>8027</v>
      </c>
      <c r="C1608" s="554" t="s">
        <v>745</v>
      </c>
      <c r="D1608" s="283">
        <v>48.08</v>
      </c>
      <c r="E1608" s="533"/>
    </row>
    <row r="1609" spans="1:5" s="34" customFormat="1" ht="24.95" customHeight="1" x14ac:dyDescent="0.2">
      <c r="A1609" s="545">
        <v>10748</v>
      </c>
      <c r="B1609" s="36" t="s">
        <v>8028</v>
      </c>
      <c r="C1609" s="554" t="s">
        <v>17091</v>
      </c>
      <c r="D1609" s="283">
        <v>1.79</v>
      </c>
      <c r="E1609" s="533"/>
    </row>
    <row r="1610" spans="1:5" s="34" customFormat="1" ht="24.95" customHeight="1" x14ac:dyDescent="0.2">
      <c r="A1610" s="545">
        <v>10097</v>
      </c>
      <c r="B1610" s="36" t="s">
        <v>8029</v>
      </c>
      <c r="C1610" s="554" t="s">
        <v>744</v>
      </c>
      <c r="D1610" s="283">
        <v>25.63</v>
      </c>
      <c r="E1610" s="533"/>
    </row>
    <row r="1611" spans="1:5" s="34" customFormat="1" ht="24.95" customHeight="1" x14ac:dyDescent="0.2">
      <c r="A1611" s="545">
        <v>10553</v>
      </c>
      <c r="B1611" s="36" t="s">
        <v>8030</v>
      </c>
      <c r="C1611" s="554" t="s">
        <v>51</v>
      </c>
      <c r="D1611" s="283">
        <v>15.28</v>
      </c>
      <c r="E1611" s="533"/>
    </row>
    <row r="1612" spans="1:5" s="34" customFormat="1" ht="24.95" customHeight="1" x14ac:dyDescent="0.2">
      <c r="A1612" s="545">
        <v>10355</v>
      </c>
      <c r="B1612" s="36" t="s">
        <v>8031</v>
      </c>
      <c r="C1612" s="554" t="s">
        <v>17091</v>
      </c>
      <c r="D1612" s="283">
        <v>23.35</v>
      </c>
      <c r="E1612" s="533"/>
    </row>
    <row r="1613" spans="1:5" s="34" customFormat="1" ht="24.95" customHeight="1" x14ac:dyDescent="0.2">
      <c r="A1613" s="545">
        <v>10562</v>
      </c>
      <c r="B1613" s="36" t="s">
        <v>8032</v>
      </c>
      <c r="C1613" s="554" t="s">
        <v>17091</v>
      </c>
      <c r="D1613" s="283">
        <v>29.45</v>
      </c>
      <c r="E1613" s="533"/>
    </row>
    <row r="1614" spans="1:5" s="34" customFormat="1" ht="24.95" customHeight="1" x14ac:dyDescent="0.2">
      <c r="A1614" s="545">
        <v>10855</v>
      </c>
      <c r="B1614" s="36" t="s">
        <v>8033</v>
      </c>
      <c r="C1614" s="554" t="s">
        <v>17091</v>
      </c>
      <c r="D1614" s="283">
        <v>2132.33</v>
      </c>
      <c r="E1614" s="533"/>
    </row>
    <row r="1615" spans="1:5" s="34" customFormat="1" ht="24.95" customHeight="1" x14ac:dyDescent="0.2">
      <c r="A1615" s="545">
        <v>10713</v>
      </c>
      <c r="B1615" s="36" t="s">
        <v>8034</v>
      </c>
      <c r="C1615" s="554" t="s">
        <v>17091</v>
      </c>
      <c r="D1615" s="283">
        <v>1220.74</v>
      </c>
      <c r="E1615" s="533"/>
    </row>
    <row r="1616" spans="1:5" s="34" customFormat="1" ht="24.95" customHeight="1" x14ac:dyDescent="0.2">
      <c r="A1616" s="545">
        <v>10119</v>
      </c>
      <c r="B1616" s="36" t="s">
        <v>8035</v>
      </c>
      <c r="C1616" s="554" t="s">
        <v>8712</v>
      </c>
      <c r="D1616" s="283">
        <v>55.11</v>
      </c>
      <c r="E1616" s="533"/>
    </row>
    <row r="1617" spans="1:5" s="34" customFormat="1" ht="24.95" customHeight="1" x14ac:dyDescent="0.2">
      <c r="A1617" s="545">
        <v>10113</v>
      </c>
      <c r="B1617" s="36" t="s">
        <v>8036</v>
      </c>
      <c r="C1617" s="554" t="s">
        <v>8712</v>
      </c>
      <c r="D1617" s="283">
        <v>61.18</v>
      </c>
      <c r="E1617" s="533"/>
    </row>
    <row r="1618" spans="1:5" s="34" customFormat="1" ht="24.95" customHeight="1" x14ac:dyDescent="0.2">
      <c r="A1618" s="545">
        <v>10114</v>
      </c>
      <c r="B1618" s="36" t="s">
        <v>8037</v>
      </c>
      <c r="C1618" s="554" t="s">
        <v>8712</v>
      </c>
      <c r="D1618" s="283">
        <v>52.41</v>
      </c>
      <c r="E1618" s="533"/>
    </row>
    <row r="1619" spans="1:5" s="34" customFormat="1" ht="24.95" customHeight="1" x14ac:dyDescent="0.2">
      <c r="A1619" s="545">
        <v>10115</v>
      </c>
      <c r="B1619" s="36" t="s">
        <v>8038</v>
      </c>
      <c r="C1619" s="554" t="s">
        <v>8712</v>
      </c>
      <c r="D1619" s="283">
        <v>51.21</v>
      </c>
      <c r="E1619" s="533"/>
    </row>
    <row r="1620" spans="1:5" s="34" customFormat="1" ht="24.95" customHeight="1" x14ac:dyDescent="0.2">
      <c r="A1620" s="545">
        <v>10116</v>
      </c>
      <c r="B1620" s="36" t="s">
        <v>8039</v>
      </c>
      <c r="C1620" s="554" t="s">
        <v>8712</v>
      </c>
      <c r="D1620" s="283">
        <v>55.33</v>
      </c>
      <c r="E1620" s="533"/>
    </row>
    <row r="1621" spans="1:5" s="34" customFormat="1" ht="24.95" customHeight="1" x14ac:dyDescent="0.2">
      <c r="A1621" s="545">
        <v>10117</v>
      </c>
      <c r="B1621" s="36" t="s">
        <v>8040</v>
      </c>
      <c r="C1621" s="554" t="s">
        <v>744</v>
      </c>
      <c r="D1621" s="283">
        <v>45.07</v>
      </c>
      <c r="E1621" s="533"/>
    </row>
    <row r="1622" spans="1:5" s="34" customFormat="1" ht="24.95" customHeight="1" x14ac:dyDescent="0.2">
      <c r="A1622" s="545">
        <v>10047</v>
      </c>
      <c r="B1622" s="36" t="s">
        <v>8041</v>
      </c>
      <c r="C1622" s="554" t="s">
        <v>17091</v>
      </c>
      <c r="D1622" s="283">
        <v>464.72</v>
      </c>
      <c r="E1622" s="533"/>
    </row>
    <row r="1623" spans="1:5" s="34" customFormat="1" ht="24.95" customHeight="1" x14ac:dyDescent="0.2">
      <c r="A1623" s="545">
        <v>10048</v>
      </c>
      <c r="B1623" s="36" t="s">
        <v>8042</v>
      </c>
      <c r="C1623" s="554" t="s">
        <v>17091</v>
      </c>
      <c r="D1623" s="283">
        <v>425.33</v>
      </c>
      <c r="E1623" s="533"/>
    </row>
    <row r="1624" spans="1:5" s="34" customFormat="1" ht="24.95" customHeight="1" x14ac:dyDescent="0.2">
      <c r="A1624" s="545">
        <v>10049</v>
      </c>
      <c r="B1624" s="36" t="s">
        <v>8043</v>
      </c>
      <c r="C1624" s="554" t="s">
        <v>17091</v>
      </c>
      <c r="D1624" s="283">
        <v>481.94</v>
      </c>
      <c r="E1624" s="533"/>
    </row>
    <row r="1625" spans="1:5" s="34" customFormat="1" ht="24.95" customHeight="1" x14ac:dyDescent="0.2">
      <c r="A1625" s="545">
        <v>10050</v>
      </c>
      <c r="B1625" s="36" t="s">
        <v>8044</v>
      </c>
      <c r="C1625" s="554" t="s">
        <v>17091</v>
      </c>
      <c r="D1625" s="283">
        <v>533.32000000000005</v>
      </c>
      <c r="E1625" s="533"/>
    </row>
    <row r="1626" spans="1:5" s="34" customFormat="1" ht="24.95" customHeight="1" x14ac:dyDescent="0.2">
      <c r="A1626" s="545">
        <v>10051</v>
      </c>
      <c r="B1626" s="36" t="s">
        <v>8045</v>
      </c>
      <c r="C1626" s="554" t="s">
        <v>17091</v>
      </c>
      <c r="D1626" s="283">
        <v>591.96</v>
      </c>
      <c r="E1626" s="533"/>
    </row>
    <row r="1627" spans="1:5" s="34" customFormat="1" ht="24.95" customHeight="1" x14ac:dyDescent="0.2">
      <c r="A1627" s="545">
        <v>10052</v>
      </c>
      <c r="B1627" s="36" t="s">
        <v>8046</v>
      </c>
      <c r="C1627" s="554" t="s">
        <v>17091</v>
      </c>
      <c r="D1627" s="283">
        <v>685.62</v>
      </c>
      <c r="E1627" s="533"/>
    </row>
    <row r="1628" spans="1:5" s="34" customFormat="1" ht="24.95" customHeight="1" x14ac:dyDescent="0.2">
      <c r="A1628" s="545">
        <v>10053</v>
      </c>
      <c r="B1628" s="36" t="s">
        <v>8047</v>
      </c>
      <c r="C1628" s="554" t="s">
        <v>17091</v>
      </c>
      <c r="D1628" s="283">
        <v>655.38</v>
      </c>
      <c r="E1628" s="533"/>
    </row>
    <row r="1629" spans="1:5" s="34" customFormat="1" ht="24.95" customHeight="1" x14ac:dyDescent="0.2">
      <c r="A1629" s="545">
        <v>10054</v>
      </c>
      <c r="B1629" s="36" t="s">
        <v>8048</v>
      </c>
      <c r="C1629" s="554" t="s">
        <v>17091</v>
      </c>
      <c r="D1629" s="283">
        <v>751.67</v>
      </c>
      <c r="E1629" s="533"/>
    </row>
    <row r="1630" spans="1:5" s="34" customFormat="1" ht="24.95" customHeight="1" x14ac:dyDescent="0.2">
      <c r="A1630" s="545">
        <v>10055</v>
      </c>
      <c r="B1630" s="36" t="s">
        <v>8049</v>
      </c>
      <c r="C1630" s="554" t="s">
        <v>17091</v>
      </c>
      <c r="D1630" s="283">
        <v>844.24</v>
      </c>
      <c r="E1630" s="533"/>
    </row>
    <row r="1631" spans="1:5" s="34" customFormat="1" ht="24.95" customHeight="1" x14ac:dyDescent="0.2">
      <c r="A1631" s="545">
        <v>11011</v>
      </c>
      <c r="B1631" s="36" t="s">
        <v>8050</v>
      </c>
      <c r="C1631" s="554" t="s">
        <v>17091</v>
      </c>
      <c r="D1631" s="283">
        <v>0.41</v>
      </c>
      <c r="E1631" s="533"/>
    </row>
    <row r="1632" spans="1:5" s="34" customFormat="1" ht="24.95" customHeight="1" x14ac:dyDescent="0.2">
      <c r="A1632" s="545">
        <v>11566</v>
      </c>
      <c r="B1632" s="36" t="s">
        <v>8051</v>
      </c>
      <c r="C1632" s="554" t="s">
        <v>17091</v>
      </c>
      <c r="D1632" s="283">
        <v>3.29</v>
      </c>
      <c r="E1632" s="533"/>
    </row>
    <row r="1633" spans="1:5" s="34" customFormat="1" ht="24.95" customHeight="1" x14ac:dyDescent="0.2">
      <c r="A1633" s="545">
        <v>11005</v>
      </c>
      <c r="B1633" s="36" t="s">
        <v>8052</v>
      </c>
      <c r="C1633" s="554" t="s">
        <v>17091</v>
      </c>
      <c r="D1633" s="283">
        <v>0.31</v>
      </c>
      <c r="E1633" s="533"/>
    </row>
    <row r="1634" spans="1:5" s="34" customFormat="1" ht="24.95" customHeight="1" x14ac:dyDescent="0.2">
      <c r="A1634" s="545">
        <v>10709</v>
      </c>
      <c r="B1634" s="36" t="s">
        <v>8053</v>
      </c>
      <c r="C1634" s="554" t="s">
        <v>5</v>
      </c>
      <c r="D1634" s="283">
        <v>2.4</v>
      </c>
      <c r="E1634" s="533"/>
    </row>
    <row r="1635" spans="1:5" s="34" customFormat="1" ht="24.95" customHeight="1" x14ac:dyDescent="0.2">
      <c r="A1635" s="545">
        <v>10170</v>
      </c>
      <c r="B1635" s="36" t="s">
        <v>8054</v>
      </c>
      <c r="C1635" s="554" t="s">
        <v>771</v>
      </c>
      <c r="D1635" s="283">
        <v>10.23</v>
      </c>
      <c r="E1635" s="533"/>
    </row>
    <row r="1636" spans="1:5" s="34" customFormat="1" ht="24.95" customHeight="1" x14ac:dyDescent="0.2">
      <c r="A1636" s="545">
        <v>11420</v>
      </c>
      <c r="B1636" s="36" t="s">
        <v>17130</v>
      </c>
      <c r="C1636" s="554" t="s">
        <v>771</v>
      </c>
      <c r="D1636" s="283">
        <v>1.21</v>
      </c>
      <c r="E1636" s="533"/>
    </row>
    <row r="1637" spans="1:5" s="34" customFormat="1" ht="24.95" customHeight="1" x14ac:dyDescent="0.2">
      <c r="A1637" s="545">
        <v>11421</v>
      </c>
      <c r="B1637" s="36" t="s">
        <v>17131</v>
      </c>
      <c r="C1637" s="554" t="s">
        <v>771</v>
      </c>
      <c r="D1637" s="283">
        <v>1.93</v>
      </c>
      <c r="E1637" s="533"/>
    </row>
    <row r="1638" spans="1:5" s="34" customFormat="1" ht="24.95" customHeight="1" x14ac:dyDescent="0.2">
      <c r="A1638" s="545">
        <v>11422</v>
      </c>
      <c r="B1638" s="36" t="s">
        <v>17132</v>
      </c>
      <c r="C1638" s="554" t="s">
        <v>771</v>
      </c>
      <c r="D1638" s="283">
        <v>2.76</v>
      </c>
      <c r="E1638" s="533"/>
    </row>
    <row r="1639" spans="1:5" s="34" customFormat="1" ht="24.95" customHeight="1" x14ac:dyDescent="0.2">
      <c r="A1639" s="545">
        <v>11423</v>
      </c>
      <c r="B1639" s="36" t="s">
        <v>8055</v>
      </c>
      <c r="C1639" s="554" t="s">
        <v>771</v>
      </c>
      <c r="D1639" s="283">
        <v>4.16</v>
      </c>
      <c r="E1639" s="533"/>
    </row>
    <row r="1640" spans="1:5" s="34" customFormat="1" ht="24.95" customHeight="1" x14ac:dyDescent="0.2">
      <c r="A1640" s="545">
        <v>11424</v>
      </c>
      <c r="B1640" s="36" t="s">
        <v>8056</v>
      </c>
      <c r="C1640" s="554" t="s">
        <v>771</v>
      </c>
      <c r="D1640" s="283">
        <v>10.24</v>
      </c>
      <c r="E1640" s="533"/>
    </row>
    <row r="1641" spans="1:5" s="34" customFormat="1" ht="24.95" customHeight="1" x14ac:dyDescent="0.2">
      <c r="A1641" s="545">
        <v>11425</v>
      </c>
      <c r="B1641" s="36" t="s">
        <v>8057</v>
      </c>
      <c r="C1641" s="554" t="s">
        <v>771</v>
      </c>
      <c r="D1641" s="283">
        <v>13.17</v>
      </c>
      <c r="E1641" s="533"/>
    </row>
    <row r="1642" spans="1:5" s="34" customFormat="1" ht="24.95" customHeight="1" x14ac:dyDescent="0.2">
      <c r="A1642" s="545">
        <v>10811</v>
      </c>
      <c r="B1642" s="36" t="s">
        <v>8058</v>
      </c>
      <c r="C1642" s="554" t="s">
        <v>771</v>
      </c>
      <c r="D1642" s="283">
        <v>12.45</v>
      </c>
      <c r="E1642" s="533"/>
    </row>
    <row r="1643" spans="1:5" s="34" customFormat="1" ht="24.95" customHeight="1" x14ac:dyDescent="0.2">
      <c r="A1643" s="545">
        <v>10712</v>
      </c>
      <c r="B1643" s="36" t="s">
        <v>8059</v>
      </c>
      <c r="C1643" s="554" t="s">
        <v>771</v>
      </c>
      <c r="D1643" s="283">
        <v>1.81</v>
      </c>
      <c r="E1643" s="533"/>
    </row>
    <row r="1644" spans="1:5" s="34" customFormat="1" ht="24.95" customHeight="1" x14ac:dyDescent="0.2">
      <c r="A1644" s="545">
        <v>10711</v>
      </c>
      <c r="B1644" s="36" t="s">
        <v>8060</v>
      </c>
      <c r="C1644" s="554" t="s">
        <v>771</v>
      </c>
      <c r="D1644" s="283">
        <v>2.61</v>
      </c>
      <c r="E1644" s="533"/>
    </row>
    <row r="1645" spans="1:5" s="34" customFormat="1" ht="24.95" customHeight="1" x14ac:dyDescent="0.2">
      <c r="A1645" s="545">
        <v>10858</v>
      </c>
      <c r="B1645" s="36" t="s">
        <v>8061</v>
      </c>
      <c r="C1645" s="554" t="s">
        <v>771</v>
      </c>
      <c r="D1645" s="283">
        <v>2.38</v>
      </c>
      <c r="E1645" s="533"/>
    </row>
    <row r="1646" spans="1:5" s="34" customFormat="1" ht="24.95" customHeight="1" x14ac:dyDescent="0.2">
      <c r="A1646" s="545">
        <v>10710</v>
      </c>
      <c r="B1646" s="36" t="s">
        <v>8062</v>
      </c>
      <c r="C1646" s="554" t="s">
        <v>771</v>
      </c>
      <c r="D1646" s="283">
        <v>3.06</v>
      </c>
      <c r="E1646" s="533"/>
    </row>
    <row r="1647" spans="1:5" s="34" customFormat="1" ht="24.95" customHeight="1" x14ac:dyDescent="0.2">
      <c r="A1647" s="545">
        <v>11010</v>
      </c>
      <c r="B1647" s="36" t="s">
        <v>8063</v>
      </c>
      <c r="C1647" s="554" t="s">
        <v>771</v>
      </c>
      <c r="D1647" s="283">
        <v>7.79</v>
      </c>
      <c r="E1647" s="533"/>
    </row>
    <row r="1648" spans="1:5" s="34" customFormat="1" ht="24.95" customHeight="1" x14ac:dyDescent="0.2">
      <c r="A1648" s="545">
        <v>10162</v>
      </c>
      <c r="B1648" s="36" t="s">
        <v>8064</v>
      </c>
      <c r="C1648" s="554" t="s">
        <v>17091</v>
      </c>
      <c r="D1648" s="283">
        <v>21.35</v>
      </c>
      <c r="E1648" s="533"/>
    </row>
    <row r="1649" spans="1:5" s="34" customFormat="1" ht="24.95" customHeight="1" x14ac:dyDescent="0.2">
      <c r="A1649" s="545">
        <v>10817</v>
      </c>
      <c r="B1649" s="36" t="s">
        <v>8065</v>
      </c>
      <c r="C1649" s="554" t="s">
        <v>2423</v>
      </c>
      <c r="D1649" s="283">
        <v>1356.13</v>
      </c>
      <c r="E1649" s="533"/>
    </row>
    <row r="1650" spans="1:5" s="34" customFormat="1" ht="24.95" customHeight="1" x14ac:dyDescent="0.2">
      <c r="A1650" s="545">
        <v>10064</v>
      </c>
      <c r="B1650" s="36" t="s">
        <v>8066</v>
      </c>
      <c r="C1650" s="554" t="s">
        <v>2423</v>
      </c>
      <c r="D1650" s="283">
        <v>1584.95</v>
      </c>
      <c r="E1650" s="533"/>
    </row>
    <row r="1651" spans="1:5" s="34" customFormat="1" ht="24.95" customHeight="1" x14ac:dyDescent="0.2">
      <c r="A1651" s="545">
        <v>10062</v>
      </c>
      <c r="B1651" s="36" t="s">
        <v>8067</v>
      </c>
      <c r="C1651" s="554" t="s">
        <v>5</v>
      </c>
      <c r="D1651" s="283">
        <v>8.48</v>
      </c>
      <c r="E1651" s="533"/>
    </row>
    <row r="1652" spans="1:5" s="34" customFormat="1" ht="24.95" customHeight="1" x14ac:dyDescent="0.2">
      <c r="A1652" s="545">
        <v>10066</v>
      </c>
      <c r="B1652" s="36" t="s">
        <v>8068</v>
      </c>
      <c r="C1652" s="554" t="s">
        <v>744</v>
      </c>
      <c r="D1652" s="283">
        <v>1730.61</v>
      </c>
      <c r="E1652" s="533"/>
    </row>
    <row r="1653" spans="1:5" s="34" customFormat="1" ht="24.95" customHeight="1" x14ac:dyDescent="0.2">
      <c r="A1653" s="545">
        <v>10256</v>
      </c>
      <c r="B1653" s="36" t="s">
        <v>8069</v>
      </c>
      <c r="C1653" s="554" t="s">
        <v>2423</v>
      </c>
      <c r="D1653" s="283">
        <v>192.41</v>
      </c>
      <c r="E1653" s="533"/>
    </row>
    <row r="1654" spans="1:5" s="34" customFormat="1" ht="24.95" customHeight="1" x14ac:dyDescent="0.2">
      <c r="A1654" s="545">
        <v>10312</v>
      </c>
      <c r="B1654" s="36" t="s">
        <v>8070</v>
      </c>
      <c r="C1654" s="554" t="s">
        <v>173</v>
      </c>
      <c r="D1654" s="283">
        <v>1.02</v>
      </c>
      <c r="E1654" s="533"/>
    </row>
    <row r="1655" spans="1:5" s="34" customFormat="1" ht="24.95" customHeight="1" x14ac:dyDescent="0.2">
      <c r="A1655" s="545">
        <v>10153</v>
      </c>
      <c r="B1655" s="36" t="s">
        <v>8071</v>
      </c>
      <c r="C1655" s="554" t="s">
        <v>771</v>
      </c>
      <c r="D1655" s="283">
        <v>209.49</v>
      </c>
      <c r="E1655" s="533"/>
    </row>
    <row r="1656" spans="1:5" s="34" customFormat="1" ht="24.95" customHeight="1" x14ac:dyDescent="0.2">
      <c r="A1656" s="545">
        <v>10068</v>
      </c>
      <c r="B1656" s="36" t="s">
        <v>8072</v>
      </c>
      <c r="C1656" s="554" t="s">
        <v>744</v>
      </c>
      <c r="D1656" s="283">
        <v>1215.6500000000001</v>
      </c>
      <c r="E1656" s="533"/>
    </row>
    <row r="1657" spans="1:5" s="34" customFormat="1" ht="24.95" customHeight="1" x14ac:dyDescent="0.2">
      <c r="A1657" s="545">
        <v>10143</v>
      </c>
      <c r="B1657" s="36" t="s">
        <v>8073</v>
      </c>
      <c r="C1657" s="554" t="s">
        <v>173</v>
      </c>
      <c r="D1657" s="283">
        <v>3.96</v>
      </c>
      <c r="E1657" s="533"/>
    </row>
    <row r="1658" spans="1:5" s="34" customFormat="1" ht="24.95" customHeight="1" x14ac:dyDescent="0.2">
      <c r="A1658" s="545">
        <v>10145</v>
      </c>
      <c r="B1658" s="36" t="s">
        <v>8074</v>
      </c>
      <c r="C1658" s="554" t="s">
        <v>173</v>
      </c>
      <c r="D1658" s="283">
        <v>4.62</v>
      </c>
      <c r="E1658" s="533"/>
    </row>
    <row r="1659" spans="1:5" s="34" customFormat="1" ht="24.95" customHeight="1" x14ac:dyDescent="0.2">
      <c r="A1659" s="545">
        <v>10144</v>
      </c>
      <c r="B1659" s="36" t="s">
        <v>8075</v>
      </c>
      <c r="C1659" s="554" t="s">
        <v>173</v>
      </c>
      <c r="D1659" s="283">
        <v>5.21</v>
      </c>
      <c r="E1659" s="533"/>
    </row>
    <row r="1660" spans="1:5" s="34" customFormat="1" ht="24.95" customHeight="1" x14ac:dyDescent="0.2">
      <c r="A1660" s="545">
        <v>10169</v>
      </c>
      <c r="B1660" s="36" t="s">
        <v>8076</v>
      </c>
      <c r="C1660" s="554" t="s">
        <v>173</v>
      </c>
      <c r="D1660" s="283">
        <v>4.3</v>
      </c>
      <c r="E1660" s="533"/>
    </row>
    <row r="1661" spans="1:5" s="34" customFormat="1" ht="24.95" customHeight="1" x14ac:dyDescent="0.2">
      <c r="A1661" s="545">
        <v>10772</v>
      </c>
      <c r="B1661" s="36" t="s">
        <v>8077</v>
      </c>
      <c r="C1661" s="554" t="s">
        <v>8</v>
      </c>
      <c r="D1661" s="283">
        <v>2020.38</v>
      </c>
      <c r="E1661" s="533"/>
    </row>
    <row r="1662" spans="1:5" s="34" customFormat="1" ht="24.95" customHeight="1" x14ac:dyDescent="0.2">
      <c r="A1662" s="545">
        <v>10001</v>
      </c>
      <c r="B1662" s="36" t="s">
        <v>8078</v>
      </c>
      <c r="C1662" s="554" t="s">
        <v>8</v>
      </c>
      <c r="D1662" s="283">
        <v>1702.46</v>
      </c>
      <c r="E1662" s="533"/>
    </row>
    <row r="1663" spans="1:5" s="34" customFormat="1" ht="24.95" customHeight="1" x14ac:dyDescent="0.2">
      <c r="A1663" s="545">
        <v>10353</v>
      </c>
      <c r="B1663" s="36" t="s">
        <v>8079</v>
      </c>
      <c r="C1663" s="554" t="s">
        <v>17091</v>
      </c>
      <c r="D1663" s="283">
        <v>31.78</v>
      </c>
      <c r="E1663" s="533"/>
    </row>
    <row r="1664" spans="1:5" s="34" customFormat="1" ht="24.95" customHeight="1" x14ac:dyDescent="0.2">
      <c r="A1664" s="545">
        <v>10622</v>
      </c>
      <c r="B1664" s="36" t="s">
        <v>8080</v>
      </c>
      <c r="C1664" s="554" t="s">
        <v>745</v>
      </c>
      <c r="D1664" s="283">
        <v>10.84</v>
      </c>
      <c r="E1664" s="533"/>
    </row>
    <row r="1665" spans="1:5" s="34" customFormat="1" ht="24.95" customHeight="1" x14ac:dyDescent="0.2">
      <c r="A1665" s="545">
        <v>10085</v>
      </c>
      <c r="B1665" s="36" t="s">
        <v>8081</v>
      </c>
      <c r="C1665" s="554" t="s">
        <v>8713</v>
      </c>
      <c r="D1665" s="283">
        <v>31.4</v>
      </c>
      <c r="E1665" s="533"/>
    </row>
    <row r="1666" spans="1:5" s="34" customFormat="1" ht="24.95" customHeight="1" x14ac:dyDescent="0.2">
      <c r="A1666" s="545">
        <v>11014</v>
      </c>
      <c r="B1666" s="36" t="s">
        <v>8082</v>
      </c>
      <c r="C1666" s="554" t="s">
        <v>745</v>
      </c>
      <c r="D1666" s="283">
        <v>33.630000000000003</v>
      </c>
      <c r="E1666" s="533"/>
    </row>
    <row r="1667" spans="1:5" s="34" customFormat="1" ht="24.95" customHeight="1" x14ac:dyDescent="0.2">
      <c r="A1667" s="545">
        <v>10086</v>
      </c>
      <c r="B1667" s="36" t="s">
        <v>8083</v>
      </c>
      <c r="C1667" s="554" t="s">
        <v>8713</v>
      </c>
      <c r="D1667" s="283">
        <v>51.06</v>
      </c>
      <c r="E1667" s="533"/>
    </row>
    <row r="1668" spans="1:5" s="34" customFormat="1" ht="24.95" customHeight="1" x14ac:dyDescent="0.2">
      <c r="A1668" s="545">
        <v>10087</v>
      </c>
      <c r="B1668" s="36" t="s">
        <v>8084</v>
      </c>
      <c r="C1668" s="554" t="s">
        <v>8713</v>
      </c>
      <c r="D1668" s="283">
        <v>60.85</v>
      </c>
      <c r="E1668" s="533"/>
    </row>
    <row r="1669" spans="1:5" s="34" customFormat="1" ht="24.95" customHeight="1" x14ac:dyDescent="0.2">
      <c r="A1669" s="545">
        <v>11462</v>
      </c>
      <c r="B1669" s="36" t="s">
        <v>8085</v>
      </c>
      <c r="C1669" s="554" t="s">
        <v>173</v>
      </c>
      <c r="D1669" s="283">
        <v>4.8600000000000003</v>
      </c>
      <c r="E1669" s="533"/>
    </row>
    <row r="1670" spans="1:5" s="34" customFormat="1" ht="24.95" customHeight="1" x14ac:dyDescent="0.2">
      <c r="A1670" s="545">
        <v>10147</v>
      </c>
      <c r="B1670" s="36" t="s">
        <v>8086</v>
      </c>
      <c r="C1670" s="554" t="s">
        <v>173</v>
      </c>
      <c r="D1670" s="283">
        <v>4.0599999999999996</v>
      </c>
      <c r="E1670" s="533"/>
    </row>
    <row r="1671" spans="1:5" s="34" customFormat="1" ht="24.95" customHeight="1" x14ac:dyDescent="0.2">
      <c r="A1671" s="545">
        <v>10146</v>
      </c>
      <c r="B1671" s="36" t="s">
        <v>8087</v>
      </c>
      <c r="C1671" s="554" t="s">
        <v>173</v>
      </c>
      <c r="D1671" s="283">
        <v>3.61</v>
      </c>
      <c r="E1671" s="533"/>
    </row>
    <row r="1672" spans="1:5" s="34" customFormat="1" ht="24.95" customHeight="1" x14ac:dyDescent="0.2">
      <c r="A1672" s="545">
        <v>10812</v>
      </c>
      <c r="B1672" s="36" t="s">
        <v>8088</v>
      </c>
      <c r="C1672" s="554" t="s">
        <v>173</v>
      </c>
      <c r="D1672" s="283">
        <v>4.22</v>
      </c>
      <c r="E1672" s="533"/>
    </row>
    <row r="1673" spans="1:5" s="34" customFormat="1" ht="24.95" customHeight="1" x14ac:dyDescent="0.2">
      <c r="A1673" s="545">
        <v>10379</v>
      </c>
      <c r="B1673" s="36" t="s">
        <v>8089</v>
      </c>
      <c r="C1673" s="554" t="s">
        <v>745</v>
      </c>
      <c r="D1673" s="283">
        <v>53.3</v>
      </c>
      <c r="E1673" s="533"/>
    </row>
    <row r="1674" spans="1:5" s="34" customFormat="1" ht="24.95" customHeight="1" x14ac:dyDescent="0.2">
      <c r="A1674" s="545">
        <v>10168</v>
      </c>
      <c r="B1674" s="36" t="s">
        <v>8090</v>
      </c>
      <c r="C1674" s="554" t="s">
        <v>173</v>
      </c>
      <c r="D1674" s="283">
        <v>4.13</v>
      </c>
      <c r="E1674" s="533"/>
    </row>
    <row r="1675" spans="1:5" s="34" customFormat="1" ht="24.95" customHeight="1" x14ac:dyDescent="0.2">
      <c r="A1675" s="545">
        <v>10148</v>
      </c>
      <c r="B1675" s="36" t="s">
        <v>8091</v>
      </c>
      <c r="C1675" s="554" t="s">
        <v>173</v>
      </c>
      <c r="D1675" s="283">
        <v>4.03</v>
      </c>
      <c r="E1675" s="533"/>
    </row>
    <row r="1676" spans="1:5" s="34" customFormat="1" ht="24.95" customHeight="1" x14ac:dyDescent="0.2">
      <c r="A1676" s="545">
        <v>10150</v>
      </c>
      <c r="B1676" s="36" t="s">
        <v>8092</v>
      </c>
      <c r="C1676" s="554" t="s">
        <v>173</v>
      </c>
      <c r="D1676" s="283">
        <v>4.09</v>
      </c>
      <c r="E1676" s="533"/>
    </row>
    <row r="1677" spans="1:5" s="34" customFormat="1" ht="24.95" customHeight="1" x14ac:dyDescent="0.2">
      <c r="A1677" s="545">
        <v>10149</v>
      </c>
      <c r="B1677" s="36" t="s">
        <v>8093</v>
      </c>
      <c r="C1677" s="554" t="s">
        <v>173</v>
      </c>
      <c r="D1677" s="283">
        <v>4.08</v>
      </c>
      <c r="E1677" s="533"/>
    </row>
    <row r="1678" spans="1:5" s="34" customFormat="1" ht="24.95" customHeight="1" x14ac:dyDescent="0.2">
      <c r="A1678" s="545">
        <v>10854</v>
      </c>
      <c r="B1678" s="36" t="s">
        <v>8094</v>
      </c>
      <c r="C1678" s="554" t="s">
        <v>173</v>
      </c>
      <c r="D1678" s="283">
        <v>5.01</v>
      </c>
      <c r="E1678" s="533"/>
    </row>
    <row r="1679" spans="1:5" s="34" customFormat="1" ht="24.95" customHeight="1" x14ac:dyDescent="0.2">
      <c r="A1679" s="545">
        <v>10188</v>
      </c>
      <c r="B1679" s="36" t="s">
        <v>8095</v>
      </c>
      <c r="C1679" s="554" t="s">
        <v>17098</v>
      </c>
      <c r="D1679" s="283">
        <v>28.33</v>
      </c>
      <c r="E1679" s="533"/>
    </row>
    <row r="1680" spans="1:5" s="34" customFormat="1" ht="24.95" customHeight="1" x14ac:dyDescent="0.2">
      <c r="A1680" s="545">
        <v>10189</v>
      </c>
      <c r="B1680" s="36" t="s">
        <v>8096</v>
      </c>
      <c r="C1680" s="554" t="s">
        <v>17098</v>
      </c>
      <c r="D1680" s="283">
        <v>26.67</v>
      </c>
      <c r="E1680" s="533"/>
    </row>
    <row r="1681" spans="1:5" s="34" customFormat="1" ht="24.95" customHeight="1" x14ac:dyDescent="0.2">
      <c r="A1681" s="545">
        <v>10092</v>
      </c>
      <c r="B1681" s="36" t="s">
        <v>8097</v>
      </c>
      <c r="C1681" s="554" t="s">
        <v>173</v>
      </c>
      <c r="D1681" s="283">
        <v>0.48</v>
      </c>
      <c r="E1681" s="533"/>
    </row>
    <row r="1682" spans="1:5" s="34" customFormat="1" ht="24.95" customHeight="1" x14ac:dyDescent="0.2">
      <c r="A1682" s="545">
        <v>10357</v>
      </c>
      <c r="B1682" s="36" t="s">
        <v>8098</v>
      </c>
      <c r="C1682" s="554" t="s">
        <v>17091</v>
      </c>
      <c r="D1682" s="283">
        <v>44.86</v>
      </c>
      <c r="E1682" s="533"/>
    </row>
    <row r="1683" spans="1:5" s="34" customFormat="1" ht="24.95" customHeight="1" x14ac:dyDescent="0.2">
      <c r="A1683" s="545">
        <v>10171</v>
      </c>
      <c r="B1683" s="36" t="s">
        <v>8099</v>
      </c>
      <c r="C1683" s="554" t="s">
        <v>17091</v>
      </c>
      <c r="D1683" s="283">
        <v>1.21</v>
      </c>
      <c r="E1683" s="533"/>
    </row>
    <row r="1684" spans="1:5" s="34" customFormat="1" ht="24.95" customHeight="1" x14ac:dyDescent="0.2">
      <c r="A1684" s="545">
        <v>10006</v>
      </c>
      <c r="B1684" s="36" t="s">
        <v>8100</v>
      </c>
      <c r="C1684" s="554" t="s">
        <v>8</v>
      </c>
      <c r="D1684" s="283">
        <v>3035.21</v>
      </c>
      <c r="E1684" s="533"/>
    </row>
    <row r="1685" spans="1:5" s="34" customFormat="1" ht="24.95" customHeight="1" x14ac:dyDescent="0.2">
      <c r="A1685" s="545">
        <v>10362</v>
      </c>
      <c r="B1685" s="36" t="s">
        <v>8101</v>
      </c>
      <c r="C1685" s="554" t="s">
        <v>173</v>
      </c>
      <c r="D1685" s="283">
        <v>21.32</v>
      </c>
      <c r="E1685" s="533"/>
    </row>
    <row r="1686" spans="1:5" s="34" customFormat="1" ht="24.95" customHeight="1" x14ac:dyDescent="0.2">
      <c r="A1686" s="545">
        <v>11427</v>
      </c>
      <c r="B1686" s="36" t="s">
        <v>8102</v>
      </c>
      <c r="C1686" s="554" t="s">
        <v>744</v>
      </c>
      <c r="D1686" s="283">
        <v>237.22</v>
      </c>
      <c r="E1686" s="533"/>
    </row>
    <row r="1687" spans="1:5" s="34" customFormat="1" ht="24.95" customHeight="1" x14ac:dyDescent="0.2">
      <c r="A1687" s="545">
        <v>11428</v>
      </c>
      <c r="B1687" s="36" t="s">
        <v>8103</v>
      </c>
      <c r="C1687" s="554" t="s">
        <v>744</v>
      </c>
      <c r="D1687" s="283">
        <v>242.14</v>
      </c>
      <c r="E1687" s="533"/>
    </row>
    <row r="1688" spans="1:5" s="34" customFormat="1" ht="24.95" customHeight="1" x14ac:dyDescent="0.2">
      <c r="A1688" s="545">
        <v>11426</v>
      </c>
      <c r="B1688" s="36" t="s">
        <v>8104</v>
      </c>
      <c r="C1688" s="554" t="s">
        <v>744</v>
      </c>
      <c r="D1688" s="283">
        <v>252.11</v>
      </c>
      <c r="E1688" s="533"/>
    </row>
    <row r="1689" spans="1:5" s="34" customFormat="1" ht="24.95" customHeight="1" x14ac:dyDescent="0.2">
      <c r="A1689" s="545">
        <v>11406</v>
      </c>
      <c r="B1689" s="36" t="s">
        <v>8105</v>
      </c>
      <c r="C1689" s="554" t="s">
        <v>744</v>
      </c>
      <c r="D1689" s="283">
        <v>258.33999999999997</v>
      </c>
      <c r="E1689" s="533"/>
    </row>
    <row r="1690" spans="1:5" s="34" customFormat="1" ht="24.95" customHeight="1" x14ac:dyDescent="0.2">
      <c r="A1690" s="545">
        <v>11481</v>
      </c>
      <c r="B1690" s="36" t="s">
        <v>8106</v>
      </c>
      <c r="C1690" s="554" t="s">
        <v>744</v>
      </c>
      <c r="D1690" s="283">
        <v>266.26</v>
      </c>
      <c r="E1690" s="533"/>
    </row>
    <row r="1691" spans="1:5" s="34" customFormat="1" ht="24.95" customHeight="1" x14ac:dyDescent="0.2">
      <c r="A1691" s="545">
        <v>11482</v>
      </c>
      <c r="B1691" s="36" t="s">
        <v>8107</v>
      </c>
      <c r="C1691" s="554" t="s">
        <v>744</v>
      </c>
      <c r="D1691" s="283">
        <v>275.05</v>
      </c>
      <c r="E1691" s="533"/>
    </row>
    <row r="1692" spans="1:5" s="34" customFormat="1" ht="24.95" customHeight="1" x14ac:dyDescent="0.2">
      <c r="A1692" s="545">
        <v>10283</v>
      </c>
      <c r="B1692" s="36" t="s">
        <v>8108</v>
      </c>
      <c r="C1692" s="554" t="s">
        <v>17091</v>
      </c>
      <c r="D1692" s="283">
        <v>1254.93</v>
      </c>
      <c r="E1692" s="533"/>
    </row>
    <row r="1693" spans="1:5" s="34" customFormat="1" ht="24.95" customHeight="1" x14ac:dyDescent="0.2">
      <c r="A1693" s="545">
        <v>10364</v>
      </c>
      <c r="B1693" s="36" t="s">
        <v>8109</v>
      </c>
      <c r="C1693" s="554" t="s">
        <v>17091</v>
      </c>
      <c r="D1693" s="283">
        <v>13.59</v>
      </c>
      <c r="E1693" s="533"/>
    </row>
    <row r="1694" spans="1:5" s="34" customFormat="1" ht="24.95" customHeight="1" x14ac:dyDescent="0.2">
      <c r="A1694" s="545">
        <v>11004</v>
      </c>
      <c r="B1694" s="36" t="s">
        <v>8110</v>
      </c>
      <c r="C1694" s="554" t="s">
        <v>17091</v>
      </c>
      <c r="D1694" s="283">
        <v>1.1200000000000001</v>
      </c>
      <c r="E1694" s="533"/>
    </row>
    <row r="1695" spans="1:5" s="34" customFormat="1" ht="24.95" customHeight="1" x14ac:dyDescent="0.2">
      <c r="A1695" s="545">
        <v>10651</v>
      </c>
      <c r="B1695" s="36" t="s">
        <v>8111</v>
      </c>
      <c r="C1695" s="554" t="s">
        <v>17091</v>
      </c>
      <c r="D1695" s="283">
        <v>26.42</v>
      </c>
      <c r="E1695" s="533"/>
    </row>
    <row r="1696" spans="1:5" s="34" customFormat="1" ht="24.95" customHeight="1" x14ac:dyDescent="0.2">
      <c r="A1696" s="545">
        <v>10796</v>
      </c>
      <c r="B1696" s="36" t="s">
        <v>8112</v>
      </c>
      <c r="C1696" s="554" t="s">
        <v>17091</v>
      </c>
      <c r="D1696" s="283">
        <v>26.08</v>
      </c>
      <c r="E1696" s="533"/>
    </row>
    <row r="1697" spans="1:5" s="34" customFormat="1" ht="24.95" customHeight="1" x14ac:dyDescent="0.2">
      <c r="A1697" s="545">
        <v>10614</v>
      </c>
      <c r="B1697" s="36" t="s">
        <v>8113</v>
      </c>
      <c r="C1697" s="554" t="s">
        <v>17091</v>
      </c>
      <c r="D1697" s="283">
        <v>30.08</v>
      </c>
      <c r="E1697" s="533"/>
    </row>
    <row r="1698" spans="1:5" s="34" customFormat="1" ht="24.95" customHeight="1" x14ac:dyDescent="0.2">
      <c r="A1698" s="545">
        <v>10708</v>
      </c>
      <c r="B1698" s="36" t="s">
        <v>8114</v>
      </c>
      <c r="C1698" s="554" t="s">
        <v>17091</v>
      </c>
      <c r="D1698" s="283">
        <v>12588.59</v>
      </c>
      <c r="E1698" s="533"/>
    </row>
    <row r="1699" spans="1:5" s="34" customFormat="1" ht="24.95" customHeight="1" x14ac:dyDescent="0.2">
      <c r="A1699" s="545">
        <v>10856</v>
      </c>
      <c r="B1699" s="36" t="s">
        <v>8115</v>
      </c>
      <c r="C1699" s="554" t="s">
        <v>17091</v>
      </c>
      <c r="D1699" s="283">
        <v>11603.84</v>
      </c>
      <c r="E1699" s="533"/>
    </row>
    <row r="1700" spans="1:5" s="34" customFormat="1" ht="24.95" customHeight="1" x14ac:dyDescent="0.2">
      <c r="A1700" s="545">
        <v>11476</v>
      </c>
      <c r="B1700" s="36" t="s">
        <v>8116</v>
      </c>
      <c r="C1700" s="554" t="s">
        <v>17091</v>
      </c>
      <c r="D1700" s="283">
        <v>0.27</v>
      </c>
      <c r="E1700" s="533"/>
    </row>
    <row r="1701" spans="1:5" s="34" customFormat="1" ht="24.95" customHeight="1" x14ac:dyDescent="0.2">
      <c r="A1701" s="545">
        <v>10045</v>
      </c>
      <c r="B1701" s="36" t="s">
        <v>8117</v>
      </c>
      <c r="C1701" s="554" t="s">
        <v>771</v>
      </c>
      <c r="D1701" s="283">
        <v>0.9</v>
      </c>
      <c r="E1701" s="533"/>
    </row>
    <row r="1702" spans="1:5" s="34" customFormat="1" ht="24.95" customHeight="1" x14ac:dyDescent="0.2">
      <c r="A1702" s="545">
        <v>10644</v>
      </c>
      <c r="B1702" s="36" t="s">
        <v>8118</v>
      </c>
      <c r="C1702" s="554" t="s">
        <v>17091</v>
      </c>
      <c r="D1702" s="283">
        <v>1024.48</v>
      </c>
      <c r="E1702" s="533"/>
    </row>
    <row r="1703" spans="1:5" s="34" customFormat="1" ht="24.95" customHeight="1" x14ac:dyDescent="0.2">
      <c r="A1703" s="545">
        <v>10774</v>
      </c>
      <c r="B1703" s="36" t="s">
        <v>8119</v>
      </c>
      <c r="C1703" s="554" t="s">
        <v>17091</v>
      </c>
      <c r="D1703" s="283">
        <v>7.97</v>
      </c>
      <c r="E1703" s="533"/>
    </row>
    <row r="1704" spans="1:5" s="34" customFormat="1" ht="24.95" customHeight="1" x14ac:dyDescent="0.2">
      <c r="A1704" s="545">
        <v>11007</v>
      </c>
      <c r="B1704" s="36" t="s">
        <v>8120</v>
      </c>
      <c r="C1704" s="554" t="s">
        <v>17091</v>
      </c>
      <c r="D1704" s="283">
        <v>1.66</v>
      </c>
      <c r="E1704" s="533"/>
    </row>
    <row r="1705" spans="1:5" s="34" customFormat="1" ht="24.95" customHeight="1" x14ac:dyDescent="0.2">
      <c r="A1705" s="545">
        <v>10689</v>
      </c>
      <c r="B1705" s="36" t="s">
        <v>8121</v>
      </c>
      <c r="C1705" s="554" t="s">
        <v>17091</v>
      </c>
      <c r="D1705" s="283">
        <v>46.88</v>
      </c>
      <c r="E1705" s="533"/>
    </row>
    <row r="1706" spans="1:5" s="34" customFormat="1" ht="24.95" customHeight="1" x14ac:dyDescent="0.2">
      <c r="A1706" s="545">
        <v>10879</v>
      </c>
      <c r="B1706" s="36" t="s">
        <v>8122</v>
      </c>
      <c r="C1706" s="554" t="s">
        <v>745</v>
      </c>
      <c r="D1706" s="283">
        <v>2298.5100000000002</v>
      </c>
      <c r="E1706" s="533"/>
    </row>
    <row r="1707" spans="1:5" s="34" customFormat="1" ht="24.95" customHeight="1" x14ac:dyDescent="0.2">
      <c r="A1707" s="545">
        <v>10880</v>
      </c>
      <c r="B1707" s="36" t="s">
        <v>8123</v>
      </c>
      <c r="C1707" s="554" t="s">
        <v>745</v>
      </c>
      <c r="D1707" s="283">
        <v>2261.66</v>
      </c>
      <c r="E1707" s="533"/>
    </row>
    <row r="1708" spans="1:5" s="34" customFormat="1" ht="24.95" customHeight="1" x14ac:dyDescent="0.2">
      <c r="A1708" s="545">
        <v>10881</v>
      </c>
      <c r="B1708" s="36" t="s">
        <v>8124</v>
      </c>
      <c r="C1708" s="554" t="s">
        <v>745</v>
      </c>
      <c r="D1708" s="283">
        <v>2485.1999999999998</v>
      </c>
      <c r="E1708" s="533"/>
    </row>
    <row r="1709" spans="1:5" s="34" customFormat="1" ht="24.95" customHeight="1" x14ac:dyDescent="0.2">
      <c r="A1709" s="545">
        <v>10882</v>
      </c>
      <c r="B1709" s="36" t="s">
        <v>8125</v>
      </c>
      <c r="C1709" s="554" t="s">
        <v>745</v>
      </c>
      <c r="D1709" s="283">
        <v>2595.4899999999998</v>
      </c>
      <c r="E1709" s="533"/>
    </row>
    <row r="1710" spans="1:5" s="34" customFormat="1" ht="24.95" customHeight="1" x14ac:dyDescent="0.2">
      <c r="A1710" s="545">
        <v>10883</v>
      </c>
      <c r="B1710" s="36" t="s">
        <v>8126</v>
      </c>
      <c r="C1710" s="554" t="s">
        <v>745</v>
      </c>
      <c r="D1710" s="283">
        <v>2664.39</v>
      </c>
      <c r="E1710" s="533"/>
    </row>
    <row r="1711" spans="1:5" s="34" customFormat="1" ht="24.95" customHeight="1" x14ac:dyDescent="0.2">
      <c r="A1711" s="545">
        <v>10884</v>
      </c>
      <c r="B1711" s="36" t="s">
        <v>8127</v>
      </c>
      <c r="C1711" s="554" t="s">
        <v>745</v>
      </c>
      <c r="D1711" s="283">
        <v>2694.03</v>
      </c>
      <c r="E1711" s="533"/>
    </row>
    <row r="1712" spans="1:5" s="34" customFormat="1" ht="24.95" customHeight="1" x14ac:dyDescent="0.2">
      <c r="A1712" s="545">
        <v>10873</v>
      </c>
      <c r="B1712" s="36" t="s">
        <v>8128</v>
      </c>
      <c r="C1712" s="554" t="s">
        <v>745</v>
      </c>
      <c r="D1712" s="283">
        <v>1774.62</v>
      </c>
      <c r="E1712" s="533"/>
    </row>
    <row r="1713" spans="1:5" s="34" customFormat="1" ht="24.95" customHeight="1" x14ac:dyDescent="0.2">
      <c r="A1713" s="545">
        <v>10874</v>
      </c>
      <c r="B1713" s="36" t="s">
        <v>8129</v>
      </c>
      <c r="C1713" s="554" t="s">
        <v>745</v>
      </c>
      <c r="D1713" s="283">
        <v>1806.73</v>
      </c>
      <c r="E1713" s="533"/>
    </row>
    <row r="1714" spans="1:5" s="34" customFormat="1" ht="24.95" customHeight="1" x14ac:dyDescent="0.2">
      <c r="A1714" s="545">
        <v>10875</v>
      </c>
      <c r="B1714" s="36" t="s">
        <v>8130</v>
      </c>
      <c r="C1714" s="554" t="s">
        <v>745</v>
      </c>
      <c r="D1714" s="283">
        <v>1862.44</v>
      </c>
      <c r="E1714" s="533"/>
    </row>
    <row r="1715" spans="1:5" s="34" customFormat="1" ht="24.95" customHeight="1" x14ac:dyDescent="0.2">
      <c r="A1715" s="545">
        <v>10876</v>
      </c>
      <c r="B1715" s="36" t="s">
        <v>8131</v>
      </c>
      <c r="C1715" s="554" t="s">
        <v>745</v>
      </c>
      <c r="D1715" s="283">
        <v>2081.89</v>
      </c>
      <c r="E1715" s="533"/>
    </row>
    <row r="1716" spans="1:5" s="34" customFormat="1" ht="24.95" customHeight="1" x14ac:dyDescent="0.2">
      <c r="A1716" s="545">
        <v>10877</v>
      </c>
      <c r="B1716" s="36" t="s">
        <v>8132</v>
      </c>
      <c r="C1716" s="554" t="s">
        <v>745</v>
      </c>
      <c r="D1716" s="283">
        <v>2230.0100000000002</v>
      </c>
      <c r="E1716" s="533"/>
    </row>
    <row r="1717" spans="1:5" s="34" customFormat="1" ht="24.95" customHeight="1" x14ac:dyDescent="0.2">
      <c r="A1717" s="545">
        <v>10878</v>
      </c>
      <c r="B1717" s="36" t="s">
        <v>8133</v>
      </c>
      <c r="C1717" s="554" t="s">
        <v>745</v>
      </c>
      <c r="D1717" s="283">
        <v>2302.62</v>
      </c>
      <c r="E1717" s="533"/>
    </row>
    <row r="1718" spans="1:5" s="34" customFormat="1" ht="24.95" customHeight="1" x14ac:dyDescent="0.2">
      <c r="A1718" s="545">
        <v>10342</v>
      </c>
      <c r="B1718" s="36" t="s">
        <v>8134</v>
      </c>
      <c r="C1718" s="554" t="s">
        <v>771</v>
      </c>
      <c r="D1718" s="283">
        <v>201.67</v>
      </c>
      <c r="E1718" s="533"/>
    </row>
    <row r="1719" spans="1:5" s="34" customFormat="1" ht="24.95" customHeight="1" x14ac:dyDescent="0.2">
      <c r="A1719" s="545">
        <v>10208</v>
      </c>
      <c r="B1719" s="36" t="s">
        <v>8135</v>
      </c>
      <c r="C1719" s="554" t="s">
        <v>173</v>
      </c>
      <c r="D1719" s="283">
        <v>27.44</v>
      </c>
      <c r="E1719" s="533"/>
    </row>
    <row r="1720" spans="1:5" s="34" customFormat="1" ht="24.95" customHeight="1" x14ac:dyDescent="0.2">
      <c r="A1720" s="545">
        <v>11020</v>
      </c>
      <c r="B1720" s="36" t="s">
        <v>8136</v>
      </c>
      <c r="C1720" s="554" t="s">
        <v>7765</v>
      </c>
      <c r="D1720" s="283">
        <v>112</v>
      </c>
      <c r="E1720" s="533"/>
    </row>
    <row r="1721" spans="1:5" s="34" customFormat="1" ht="24.95" customHeight="1" x14ac:dyDescent="0.2">
      <c r="A1721" s="545">
        <v>10040</v>
      </c>
      <c r="B1721" s="36" t="s">
        <v>8137</v>
      </c>
      <c r="C1721" s="554" t="s">
        <v>173</v>
      </c>
      <c r="D1721" s="283">
        <v>6.58</v>
      </c>
      <c r="E1721" s="533"/>
    </row>
    <row r="1722" spans="1:5" s="34" customFormat="1" ht="24.95" customHeight="1" x14ac:dyDescent="0.2">
      <c r="A1722" s="545">
        <v>10029</v>
      </c>
      <c r="B1722" s="36" t="s">
        <v>8138</v>
      </c>
      <c r="C1722" s="554" t="s">
        <v>173</v>
      </c>
      <c r="D1722" s="283">
        <v>33.26</v>
      </c>
      <c r="E1722" s="533"/>
    </row>
    <row r="1723" spans="1:5" s="34" customFormat="1" ht="24.95" customHeight="1" x14ac:dyDescent="0.2">
      <c r="A1723" s="545">
        <v>10028</v>
      </c>
      <c r="B1723" s="36" t="s">
        <v>8139</v>
      </c>
      <c r="C1723" s="554" t="s">
        <v>8</v>
      </c>
      <c r="D1723" s="283">
        <v>33260</v>
      </c>
      <c r="E1723" s="533"/>
    </row>
    <row r="1724" spans="1:5" s="34" customFormat="1" ht="24.95" customHeight="1" x14ac:dyDescent="0.2">
      <c r="A1724" s="545">
        <v>10185</v>
      </c>
      <c r="B1724" s="36" t="s">
        <v>8140</v>
      </c>
      <c r="C1724" s="554" t="s">
        <v>173</v>
      </c>
      <c r="D1724" s="283">
        <v>16.55</v>
      </c>
      <c r="E1724" s="533"/>
    </row>
    <row r="1725" spans="1:5" s="34" customFormat="1" ht="24.95" customHeight="1" x14ac:dyDescent="0.2">
      <c r="A1725" s="545">
        <v>10775</v>
      </c>
      <c r="B1725" s="36" t="s">
        <v>8141</v>
      </c>
      <c r="C1725" s="554" t="s">
        <v>771</v>
      </c>
      <c r="D1725" s="283">
        <v>11.76</v>
      </c>
      <c r="E1725" s="533"/>
    </row>
    <row r="1726" spans="1:5" s="34" customFormat="1" ht="24.95" customHeight="1" x14ac:dyDescent="0.2">
      <c r="A1726" s="545">
        <v>10809</v>
      </c>
      <c r="B1726" s="36" t="s">
        <v>8142</v>
      </c>
      <c r="C1726" s="554" t="s">
        <v>771</v>
      </c>
      <c r="D1726" s="283">
        <v>21.71</v>
      </c>
      <c r="E1726" s="533"/>
    </row>
    <row r="1727" spans="1:5" s="34" customFormat="1" ht="24.95" customHeight="1" x14ac:dyDescent="0.2">
      <c r="A1727" s="545">
        <v>10763</v>
      </c>
      <c r="B1727" s="36" t="s">
        <v>8143</v>
      </c>
      <c r="C1727" s="554" t="s">
        <v>771</v>
      </c>
      <c r="D1727" s="283">
        <v>39.99</v>
      </c>
      <c r="E1727" s="533"/>
    </row>
    <row r="1728" spans="1:5" s="34" customFormat="1" ht="24.95" customHeight="1" x14ac:dyDescent="0.2">
      <c r="A1728" s="545">
        <v>11467</v>
      </c>
      <c r="B1728" s="36" t="s">
        <v>8144</v>
      </c>
      <c r="C1728" s="554" t="s">
        <v>8145</v>
      </c>
      <c r="D1728" s="283">
        <v>211.81</v>
      </c>
      <c r="E1728" s="533"/>
    </row>
    <row r="1729" spans="1:5" s="34" customFormat="1" ht="24.95" customHeight="1" x14ac:dyDescent="0.2">
      <c r="A1729" s="545">
        <v>11006</v>
      </c>
      <c r="B1729" s="36" t="s">
        <v>8146</v>
      </c>
      <c r="C1729" s="554" t="s">
        <v>771</v>
      </c>
      <c r="D1729" s="283">
        <v>2.29</v>
      </c>
      <c r="E1729" s="533"/>
    </row>
    <row r="1730" spans="1:5" s="34" customFormat="1" ht="24.95" customHeight="1" x14ac:dyDescent="0.2">
      <c r="A1730" s="545">
        <v>10810</v>
      </c>
      <c r="B1730" s="36" t="s">
        <v>8147</v>
      </c>
      <c r="C1730" s="554" t="s">
        <v>771</v>
      </c>
      <c r="D1730" s="283">
        <v>32.18</v>
      </c>
      <c r="E1730" s="533"/>
    </row>
    <row r="1731" spans="1:5" s="34" customFormat="1" ht="24.95" customHeight="1" x14ac:dyDescent="0.2">
      <c r="A1731" s="545">
        <v>10685</v>
      </c>
      <c r="B1731" s="36" t="s">
        <v>8148</v>
      </c>
      <c r="C1731" s="554" t="s">
        <v>771</v>
      </c>
      <c r="D1731" s="283">
        <v>6.85</v>
      </c>
      <c r="E1731" s="533"/>
    </row>
    <row r="1732" spans="1:5" s="34" customFormat="1" ht="24.95" customHeight="1" x14ac:dyDescent="0.2">
      <c r="A1732" s="545">
        <v>10686</v>
      </c>
      <c r="B1732" s="36" t="s">
        <v>8149</v>
      </c>
      <c r="C1732" s="554" t="s">
        <v>771</v>
      </c>
      <c r="D1732" s="283">
        <v>17.559999999999999</v>
      </c>
      <c r="E1732" s="533"/>
    </row>
    <row r="1733" spans="1:5" s="34" customFormat="1" ht="24.95" customHeight="1" x14ac:dyDescent="0.2">
      <c r="A1733" s="545">
        <v>10694</v>
      </c>
      <c r="B1733" s="36" t="s">
        <v>8150</v>
      </c>
      <c r="C1733" s="554" t="s">
        <v>771</v>
      </c>
      <c r="D1733" s="283">
        <v>9.06</v>
      </c>
      <c r="E1733" s="533"/>
    </row>
    <row r="1734" spans="1:5" s="34" customFormat="1" ht="24.95" customHeight="1" x14ac:dyDescent="0.2">
      <c r="A1734" s="545">
        <v>10693</v>
      </c>
      <c r="B1734" s="36" t="s">
        <v>8151</v>
      </c>
      <c r="C1734" s="554" t="s">
        <v>771</v>
      </c>
      <c r="D1734" s="283">
        <v>6.61</v>
      </c>
      <c r="E1734" s="533"/>
    </row>
    <row r="1735" spans="1:5" s="34" customFormat="1" ht="24.95" customHeight="1" x14ac:dyDescent="0.2">
      <c r="A1735" s="545">
        <v>10696</v>
      </c>
      <c r="B1735" s="36" t="s">
        <v>8152</v>
      </c>
      <c r="C1735" s="554" t="s">
        <v>771</v>
      </c>
      <c r="D1735" s="283">
        <v>12.9</v>
      </c>
      <c r="E1735" s="533"/>
    </row>
    <row r="1736" spans="1:5" s="34" customFormat="1" ht="24.95" customHeight="1" x14ac:dyDescent="0.2">
      <c r="A1736" s="545">
        <v>10695</v>
      </c>
      <c r="B1736" s="36" t="s">
        <v>8153</v>
      </c>
      <c r="C1736" s="554" t="s">
        <v>771</v>
      </c>
      <c r="D1736" s="283">
        <v>24.18</v>
      </c>
      <c r="E1736" s="533"/>
    </row>
    <row r="1737" spans="1:5" s="34" customFormat="1" ht="24.95" customHeight="1" x14ac:dyDescent="0.2">
      <c r="A1737" s="545">
        <v>101197</v>
      </c>
      <c r="B1737" s="36" t="s">
        <v>17133</v>
      </c>
      <c r="C1737" s="554" t="s">
        <v>8</v>
      </c>
      <c r="D1737" s="283">
        <v>1601.92</v>
      </c>
      <c r="E1737" s="533"/>
    </row>
    <row r="1738" spans="1:5" s="34" customFormat="1" ht="24.95" customHeight="1" x14ac:dyDescent="0.2">
      <c r="A1738" s="545">
        <v>10777</v>
      </c>
      <c r="B1738" s="36" t="s">
        <v>8154</v>
      </c>
      <c r="C1738" s="554" t="s">
        <v>8</v>
      </c>
      <c r="D1738" s="283">
        <v>1778.62</v>
      </c>
      <c r="E1738" s="533"/>
    </row>
    <row r="1739" spans="1:5" s="34" customFormat="1" ht="24.95" customHeight="1" x14ac:dyDescent="0.2">
      <c r="A1739" s="545">
        <v>10011</v>
      </c>
      <c r="B1739" s="36" t="s">
        <v>8155</v>
      </c>
      <c r="C1739" s="554" t="s">
        <v>8</v>
      </c>
      <c r="D1739" s="283">
        <v>1451.83</v>
      </c>
      <c r="E1739" s="533"/>
    </row>
    <row r="1740" spans="1:5" s="34" customFormat="1" ht="24.95" customHeight="1" x14ac:dyDescent="0.2">
      <c r="A1740" s="545">
        <v>10022</v>
      </c>
      <c r="B1740" s="36" t="s">
        <v>8156</v>
      </c>
      <c r="C1740" s="554" t="s">
        <v>8</v>
      </c>
      <c r="D1740" s="283">
        <v>2337.9</v>
      </c>
      <c r="E1740" s="533"/>
    </row>
    <row r="1741" spans="1:5" s="34" customFormat="1" ht="24.95" customHeight="1" x14ac:dyDescent="0.2">
      <c r="A1741" s="545">
        <v>10008</v>
      </c>
      <c r="B1741" s="36" t="s">
        <v>8157</v>
      </c>
      <c r="C1741" s="554" t="s">
        <v>8</v>
      </c>
      <c r="D1741" s="283">
        <v>1452.44</v>
      </c>
      <c r="E1741" s="533"/>
    </row>
    <row r="1742" spans="1:5" s="34" customFormat="1" ht="24.95" customHeight="1" x14ac:dyDescent="0.2">
      <c r="A1742" s="545">
        <v>10009</v>
      </c>
      <c r="B1742" s="36" t="s">
        <v>8158</v>
      </c>
      <c r="C1742" s="554" t="s">
        <v>8</v>
      </c>
      <c r="D1742" s="283">
        <v>1350.66</v>
      </c>
      <c r="E1742" s="533"/>
    </row>
    <row r="1743" spans="1:5" s="34" customFormat="1" ht="24.95" customHeight="1" x14ac:dyDescent="0.2">
      <c r="A1743" s="545">
        <v>10020</v>
      </c>
      <c r="B1743" s="36" t="s">
        <v>8159</v>
      </c>
      <c r="C1743" s="554" t="s">
        <v>8</v>
      </c>
      <c r="D1743" s="283">
        <v>1905</v>
      </c>
      <c r="E1743" s="533"/>
    </row>
    <row r="1744" spans="1:5" s="34" customFormat="1" ht="24.95" customHeight="1" x14ac:dyDescent="0.2">
      <c r="A1744" s="545">
        <v>10010</v>
      </c>
      <c r="B1744" s="36" t="s">
        <v>8160</v>
      </c>
      <c r="C1744" s="554" t="s">
        <v>8</v>
      </c>
      <c r="D1744" s="283">
        <v>1613.18</v>
      </c>
      <c r="E1744" s="533"/>
    </row>
    <row r="1745" spans="1:5" s="34" customFormat="1" ht="24.95" customHeight="1" x14ac:dyDescent="0.2">
      <c r="A1745" s="545">
        <v>10021</v>
      </c>
      <c r="B1745" s="36" t="s">
        <v>8161</v>
      </c>
      <c r="C1745" s="554" t="s">
        <v>8</v>
      </c>
      <c r="D1745" s="283">
        <v>1928.74</v>
      </c>
      <c r="E1745" s="533"/>
    </row>
    <row r="1746" spans="1:5" s="34" customFormat="1" ht="24.95" customHeight="1" x14ac:dyDescent="0.2">
      <c r="A1746" s="545">
        <v>10104</v>
      </c>
      <c r="B1746" s="36" t="s">
        <v>8162</v>
      </c>
      <c r="C1746" s="554" t="s">
        <v>2376</v>
      </c>
      <c r="D1746" s="283">
        <v>6.65</v>
      </c>
      <c r="E1746" s="533"/>
    </row>
    <row r="1747" spans="1:5" s="34" customFormat="1" ht="24.95" customHeight="1" x14ac:dyDescent="0.2">
      <c r="A1747" s="545">
        <v>10427</v>
      </c>
      <c r="B1747" s="36" t="s">
        <v>8163</v>
      </c>
      <c r="C1747" s="554" t="s">
        <v>17098</v>
      </c>
      <c r="D1747" s="283">
        <v>3400</v>
      </c>
      <c r="E1747" s="533"/>
    </row>
    <row r="1748" spans="1:5" s="34" customFormat="1" ht="24.95" customHeight="1" x14ac:dyDescent="0.2">
      <c r="A1748" s="545">
        <v>10073</v>
      </c>
      <c r="B1748" s="36" t="s">
        <v>8164</v>
      </c>
      <c r="C1748" s="554" t="s">
        <v>8714</v>
      </c>
      <c r="D1748" s="283">
        <v>58.62</v>
      </c>
      <c r="E1748" s="533"/>
    </row>
    <row r="1749" spans="1:5" s="34" customFormat="1" ht="24.95" customHeight="1" x14ac:dyDescent="0.2">
      <c r="A1749" s="545">
        <v>10123</v>
      </c>
      <c r="B1749" s="36" t="s">
        <v>8165</v>
      </c>
      <c r="C1749" s="554" t="s">
        <v>8</v>
      </c>
      <c r="D1749" s="283">
        <v>21.77</v>
      </c>
      <c r="E1749" s="533"/>
    </row>
    <row r="1750" spans="1:5" s="34" customFormat="1" ht="24.95" customHeight="1" x14ac:dyDescent="0.2">
      <c r="A1750" s="545">
        <v>10207</v>
      </c>
      <c r="B1750" s="36" t="s">
        <v>8166</v>
      </c>
      <c r="C1750" s="554" t="s">
        <v>17091</v>
      </c>
      <c r="D1750" s="283">
        <v>5.67</v>
      </c>
      <c r="E1750" s="533"/>
    </row>
    <row r="1751" spans="1:5" s="34" customFormat="1" ht="24.95" customHeight="1" x14ac:dyDescent="0.2">
      <c r="A1751" s="545">
        <v>10369</v>
      </c>
      <c r="B1751" s="36" t="s">
        <v>8167</v>
      </c>
      <c r="C1751" s="554" t="s">
        <v>2611</v>
      </c>
      <c r="D1751" s="283">
        <v>68.45</v>
      </c>
      <c r="E1751" s="533"/>
    </row>
    <row r="1752" spans="1:5" s="34" customFormat="1" ht="24.95" customHeight="1" x14ac:dyDescent="0.2">
      <c r="A1752" s="545">
        <v>10370</v>
      </c>
      <c r="B1752" s="36" t="s">
        <v>8168</v>
      </c>
      <c r="C1752" s="554" t="s">
        <v>2611</v>
      </c>
      <c r="D1752" s="283">
        <v>89.32</v>
      </c>
      <c r="E1752" s="533"/>
    </row>
    <row r="1753" spans="1:5" s="34" customFormat="1" ht="24.95" customHeight="1" x14ac:dyDescent="0.2">
      <c r="A1753" s="545">
        <v>10044</v>
      </c>
      <c r="B1753" s="36" t="s">
        <v>17134</v>
      </c>
      <c r="C1753" s="554" t="s">
        <v>17091</v>
      </c>
      <c r="D1753" s="283">
        <v>47.6</v>
      </c>
      <c r="E1753" s="533"/>
    </row>
    <row r="1754" spans="1:5" s="34" customFormat="1" ht="24.95" customHeight="1" x14ac:dyDescent="0.2">
      <c r="A1754" s="545">
        <v>10043</v>
      </c>
      <c r="B1754" s="36" t="s">
        <v>8169</v>
      </c>
      <c r="C1754" s="554" t="s">
        <v>17091</v>
      </c>
      <c r="D1754" s="283">
        <v>1.61</v>
      </c>
      <c r="E1754" s="533"/>
    </row>
    <row r="1755" spans="1:5" s="34" customFormat="1" ht="24.95" customHeight="1" x14ac:dyDescent="0.2">
      <c r="A1755" s="545">
        <v>11468</v>
      </c>
      <c r="B1755" s="36" t="s">
        <v>8170</v>
      </c>
      <c r="C1755" s="554" t="s">
        <v>771</v>
      </c>
      <c r="D1755" s="283">
        <v>66.84</v>
      </c>
      <c r="E1755" s="533"/>
    </row>
    <row r="1756" spans="1:5" s="34" customFormat="1" ht="24.95" customHeight="1" x14ac:dyDescent="0.2">
      <c r="A1756" s="545">
        <v>11469</v>
      </c>
      <c r="B1756" s="36" t="s">
        <v>8171</v>
      </c>
      <c r="C1756" s="554" t="s">
        <v>771</v>
      </c>
      <c r="D1756" s="283">
        <v>76</v>
      </c>
      <c r="E1756" s="533"/>
    </row>
    <row r="1757" spans="1:5" s="34" customFormat="1" ht="24.95" customHeight="1" x14ac:dyDescent="0.2">
      <c r="A1757" s="545">
        <v>11470</v>
      </c>
      <c r="B1757" s="36" t="s">
        <v>8172</v>
      </c>
      <c r="C1757" s="554" t="s">
        <v>771</v>
      </c>
      <c r="D1757" s="283">
        <v>95</v>
      </c>
      <c r="E1757" s="533"/>
    </row>
    <row r="1758" spans="1:5" s="34" customFormat="1" ht="24.95" customHeight="1" x14ac:dyDescent="0.2">
      <c r="A1758" s="545">
        <v>10720</v>
      </c>
      <c r="B1758" s="36" t="s">
        <v>8173</v>
      </c>
      <c r="C1758" s="554" t="s">
        <v>173</v>
      </c>
      <c r="D1758" s="283">
        <v>12</v>
      </c>
      <c r="E1758" s="533"/>
    </row>
    <row r="1759" spans="1:5" s="34" customFormat="1" ht="24.95" customHeight="1" x14ac:dyDescent="0.2">
      <c r="A1759" s="545">
        <v>10425</v>
      </c>
      <c r="B1759" s="36" t="s">
        <v>8174</v>
      </c>
      <c r="C1759" s="554" t="s">
        <v>17098</v>
      </c>
      <c r="D1759" s="283">
        <v>1433.33</v>
      </c>
      <c r="E1759" s="533"/>
    </row>
    <row r="1760" spans="1:5" s="34" customFormat="1" ht="24.95" customHeight="1" x14ac:dyDescent="0.2">
      <c r="A1760" s="545">
        <v>10426</v>
      </c>
      <c r="B1760" s="36" t="s">
        <v>8175</v>
      </c>
      <c r="C1760" s="554" t="s">
        <v>17098</v>
      </c>
      <c r="D1760" s="283">
        <v>1433.33</v>
      </c>
      <c r="E1760" s="533"/>
    </row>
    <row r="1761" spans="1:5" s="34" customFormat="1" ht="24.95" customHeight="1" x14ac:dyDescent="0.2">
      <c r="A1761" s="545">
        <v>10078</v>
      </c>
      <c r="B1761" s="36" t="s">
        <v>8176</v>
      </c>
      <c r="C1761" s="554" t="s">
        <v>17091</v>
      </c>
      <c r="D1761" s="283">
        <v>4.91</v>
      </c>
      <c r="E1761" s="533"/>
    </row>
    <row r="1762" spans="1:5" s="34" customFormat="1" ht="24.95" customHeight="1" x14ac:dyDescent="0.2">
      <c r="A1762" s="545">
        <v>11531</v>
      </c>
      <c r="B1762" s="36" t="s">
        <v>8177</v>
      </c>
      <c r="C1762" s="554" t="s">
        <v>173</v>
      </c>
      <c r="D1762" s="283">
        <v>6.39</v>
      </c>
      <c r="E1762" s="533"/>
    </row>
    <row r="1763" spans="1:5" s="34" customFormat="1" ht="24.95" customHeight="1" x14ac:dyDescent="0.2">
      <c r="A1763" s="545">
        <v>10042</v>
      </c>
      <c r="B1763" s="36" t="s">
        <v>8178</v>
      </c>
      <c r="C1763" s="554" t="s">
        <v>771</v>
      </c>
      <c r="D1763" s="283">
        <v>1.75</v>
      </c>
      <c r="E1763" s="533"/>
    </row>
    <row r="1764" spans="1:5" s="34" customFormat="1" ht="24.95" customHeight="1" x14ac:dyDescent="0.2">
      <c r="A1764" s="545">
        <v>11533</v>
      </c>
      <c r="B1764" s="36" t="s">
        <v>8179</v>
      </c>
      <c r="C1764" s="554" t="s">
        <v>745</v>
      </c>
      <c r="D1764" s="283">
        <v>8.2799999999999994</v>
      </c>
      <c r="E1764" s="533"/>
    </row>
    <row r="1765" spans="1:5" s="34" customFormat="1" ht="24.95" customHeight="1" x14ac:dyDescent="0.2">
      <c r="A1765" s="545">
        <v>10098</v>
      </c>
      <c r="B1765" s="36" t="s">
        <v>8180</v>
      </c>
      <c r="C1765" s="554" t="s">
        <v>8</v>
      </c>
      <c r="D1765" s="283">
        <v>100</v>
      </c>
      <c r="E1765" s="533"/>
    </row>
    <row r="1766" spans="1:5" s="34" customFormat="1" ht="24.95" customHeight="1" x14ac:dyDescent="0.2">
      <c r="A1766" s="545">
        <v>11021</v>
      </c>
      <c r="B1766" s="36" t="s">
        <v>8181</v>
      </c>
      <c r="C1766" s="554" t="s">
        <v>17091</v>
      </c>
      <c r="D1766" s="283">
        <v>600</v>
      </c>
      <c r="E1766" s="533"/>
    </row>
    <row r="1767" spans="1:5" s="34" customFormat="1" ht="24.95" customHeight="1" x14ac:dyDescent="0.2">
      <c r="A1767" s="545">
        <v>11516</v>
      </c>
      <c r="B1767" s="36" t="s">
        <v>8182</v>
      </c>
      <c r="C1767" s="554" t="s">
        <v>771</v>
      </c>
      <c r="D1767" s="283">
        <v>257.82</v>
      </c>
      <c r="E1767" s="533"/>
    </row>
    <row r="1768" spans="1:5" s="34" customFormat="1" ht="24.95" customHeight="1" x14ac:dyDescent="0.2">
      <c r="A1768" s="545">
        <v>10773</v>
      </c>
      <c r="B1768" s="36" t="s">
        <v>8183</v>
      </c>
      <c r="C1768" s="554" t="s">
        <v>771</v>
      </c>
      <c r="D1768" s="283">
        <v>2.25</v>
      </c>
      <c r="E1768" s="533"/>
    </row>
    <row r="1769" spans="1:5" s="34" customFormat="1" ht="24.95" customHeight="1" x14ac:dyDescent="0.2">
      <c r="A1769" s="545">
        <v>11009</v>
      </c>
      <c r="B1769" s="36" t="s">
        <v>8184</v>
      </c>
      <c r="C1769" s="554" t="s">
        <v>771</v>
      </c>
      <c r="D1769" s="283">
        <v>1.52</v>
      </c>
      <c r="E1769" s="533"/>
    </row>
    <row r="1770" spans="1:5" s="34" customFormat="1" ht="24.95" customHeight="1" x14ac:dyDescent="0.2">
      <c r="A1770" s="545">
        <v>10744</v>
      </c>
      <c r="B1770" s="36" t="s">
        <v>8185</v>
      </c>
      <c r="C1770" s="554" t="s">
        <v>771</v>
      </c>
      <c r="D1770" s="283">
        <v>2.0099999999999998</v>
      </c>
      <c r="E1770" s="533"/>
    </row>
    <row r="1771" spans="1:5" s="34" customFormat="1" ht="24.95" customHeight="1" x14ac:dyDescent="0.2">
      <c r="A1771" s="545">
        <v>11472</v>
      </c>
      <c r="B1771" s="36" t="s">
        <v>8186</v>
      </c>
      <c r="C1771" s="554" t="s">
        <v>7980</v>
      </c>
      <c r="D1771" s="283">
        <v>10.54</v>
      </c>
      <c r="E1771" s="533"/>
    </row>
    <row r="1772" spans="1:5" s="34" customFormat="1" ht="24.95" customHeight="1" x14ac:dyDescent="0.2">
      <c r="A1772" s="545">
        <v>11260</v>
      </c>
      <c r="B1772" s="36" t="s">
        <v>8187</v>
      </c>
      <c r="C1772" s="554" t="s">
        <v>7947</v>
      </c>
      <c r="D1772" s="283">
        <v>12.84</v>
      </c>
      <c r="E1772" s="533"/>
    </row>
    <row r="1773" spans="1:5" s="34" customFormat="1" ht="24.95" customHeight="1" x14ac:dyDescent="0.2">
      <c r="A1773" s="545">
        <v>11253</v>
      </c>
      <c r="B1773" s="36" t="s">
        <v>8188</v>
      </c>
      <c r="C1773" s="554" t="s">
        <v>173</v>
      </c>
      <c r="D1773" s="283">
        <v>2.93</v>
      </c>
      <c r="E1773" s="533"/>
    </row>
    <row r="1774" spans="1:5" s="34" customFormat="1" ht="24.95" customHeight="1" x14ac:dyDescent="0.2">
      <c r="A1774" s="545">
        <v>10780</v>
      </c>
      <c r="B1774" s="36" t="s">
        <v>8189</v>
      </c>
      <c r="C1774" s="554" t="s">
        <v>17091</v>
      </c>
      <c r="D1774" s="283">
        <v>21.21</v>
      </c>
      <c r="E1774" s="533"/>
    </row>
    <row r="1775" spans="1:5" s="34" customFormat="1" ht="24.95" customHeight="1" x14ac:dyDescent="0.2">
      <c r="A1775" s="545">
        <v>10786</v>
      </c>
      <c r="B1775" s="36" t="s">
        <v>8190</v>
      </c>
      <c r="C1775" s="554" t="s">
        <v>2376</v>
      </c>
      <c r="D1775" s="283">
        <v>15.99</v>
      </c>
      <c r="E1775" s="533"/>
    </row>
    <row r="1776" spans="1:5" s="34" customFormat="1" ht="24.95" customHeight="1" x14ac:dyDescent="0.2">
      <c r="A1776" s="545">
        <v>10158</v>
      </c>
      <c r="B1776" s="36" t="s">
        <v>8191</v>
      </c>
      <c r="C1776" s="554" t="s">
        <v>744</v>
      </c>
      <c r="D1776" s="283">
        <v>284.47000000000003</v>
      </c>
      <c r="E1776" s="533"/>
    </row>
    <row r="1777" spans="1:5" s="34" customFormat="1" ht="24.95" customHeight="1" x14ac:dyDescent="0.2">
      <c r="A1777" s="545">
        <v>10157</v>
      </c>
      <c r="B1777" s="36" t="s">
        <v>8192</v>
      </c>
      <c r="C1777" s="554" t="s">
        <v>744</v>
      </c>
      <c r="D1777" s="283">
        <v>303.27</v>
      </c>
      <c r="E1777" s="533"/>
    </row>
    <row r="1778" spans="1:5" s="34" customFormat="1" ht="24.95" customHeight="1" x14ac:dyDescent="0.2">
      <c r="A1778" s="545">
        <v>10155</v>
      </c>
      <c r="B1778" s="36" t="s">
        <v>8193</v>
      </c>
      <c r="C1778" s="554" t="s">
        <v>744</v>
      </c>
      <c r="D1778" s="283">
        <v>260.33999999999997</v>
      </c>
      <c r="E1778" s="533"/>
    </row>
    <row r="1779" spans="1:5" s="34" customFormat="1" ht="24.95" customHeight="1" x14ac:dyDescent="0.2">
      <c r="A1779" s="545">
        <v>10156</v>
      </c>
      <c r="B1779" s="36" t="s">
        <v>8194</v>
      </c>
      <c r="C1779" s="554" t="s">
        <v>744</v>
      </c>
      <c r="D1779" s="283">
        <v>190.53</v>
      </c>
      <c r="E1779" s="533"/>
    </row>
    <row r="1780" spans="1:5" s="34" customFormat="1" ht="24.95" customHeight="1" x14ac:dyDescent="0.2">
      <c r="A1780" s="545">
        <v>10176</v>
      </c>
      <c r="B1780" s="36" t="s">
        <v>8195</v>
      </c>
      <c r="C1780" s="554" t="s">
        <v>745</v>
      </c>
      <c r="D1780" s="283">
        <v>112.45</v>
      </c>
      <c r="E1780" s="533"/>
    </row>
    <row r="1781" spans="1:5" s="34" customFormat="1" ht="24.95" customHeight="1" x14ac:dyDescent="0.2">
      <c r="A1781" s="545">
        <v>10853</v>
      </c>
      <c r="B1781" s="36" t="s">
        <v>17135</v>
      </c>
      <c r="C1781" s="554" t="s">
        <v>744</v>
      </c>
      <c r="D1781" s="283">
        <v>286.67</v>
      </c>
      <c r="E1781" s="533"/>
    </row>
    <row r="1782" spans="1:5" s="34" customFormat="1" ht="24.95" customHeight="1" x14ac:dyDescent="0.2">
      <c r="A1782" s="545">
        <v>10859</v>
      </c>
      <c r="B1782" s="36" t="s">
        <v>8196</v>
      </c>
      <c r="C1782" s="554" t="s">
        <v>2376</v>
      </c>
      <c r="D1782" s="283">
        <v>3.75</v>
      </c>
      <c r="E1782" s="533"/>
    </row>
    <row r="1783" spans="1:5" s="34" customFormat="1" ht="24.95" customHeight="1" x14ac:dyDescent="0.2">
      <c r="A1783" s="545">
        <v>10041</v>
      </c>
      <c r="B1783" s="36" t="s">
        <v>8197</v>
      </c>
      <c r="C1783" s="554" t="s">
        <v>173</v>
      </c>
      <c r="D1783" s="283">
        <v>7.82</v>
      </c>
      <c r="E1783" s="533"/>
    </row>
    <row r="1784" spans="1:5" s="34" customFormat="1" ht="24.95" customHeight="1" x14ac:dyDescent="0.2">
      <c r="A1784" s="545">
        <v>10852</v>
      </c>
      <c r="B1784" s="36" t="s">
        <v>8198</v>
      </c>
      <c r="C1784" s="554" t="s">
        <v>771</v>
      </c>
      <c r="D1784" s="283">
        <v>3.65</v>
      </c>
      <c r="E1784" s="533"/>
    </row>
    <row r="1785" spans="1:5" s="34" customFormat="1" ht="24.95" customHeight="1" x14ac:dyDescent="0.2">
      <c r="A1785" s="545">
        <v>10848</v>
      </c>
      <c r="B1785" s="36" t="s">
        <v>8199</v>
      </c>
      <c r="C1785" s="554" t="s">
        <v>745</v>
      </c>
      <c r="D1785" s="283">
        <v>54.7</v>
      </c>
      <c r="E1785" s="533"/>
    </row>
    <row r="1786" spans="1:5" s="34" customFormat="1" ht="24.95" customHeight="1" x14ac:dyDescent="0.2">
      <c r="A1786" s="545">
        <v>10851</v>
      </c>
      <c r="B1786" s="36" t="s">
        <v>8200</v>
      </c>
      <c r="C1786" s="554" t="s">
        <v>745</v>
      </c>
      <c r="D1786" s="283">
        <v>18.16</v>
      </c>
      <c r="E1786" s="533"/>
    </row>
    <row r="1787" spans="1:5" s="34" customFormat="1" ht="24.95" customHeight="1" x14ac:dyDescent="0.2">
      <c r="A1787" s="545">
        <v>10850</v>
      </c>
      <c r="B1787" s="36" t="s">
        <v>8201</v>
      </c>
      <c r="C1787" s="554" t="s">
        <v>745</v>
      </c>
      <c r="D1787" s="283">
        <v>17.34</v>
      </c>
      <c r="E1787" s="533"/>
    </row>
    <row r="1788" spans="1:5" s="34" customFormat="1" ht="24.95" customHeight="1" x14ac:dyDescent="0.2">
      <c r="A1788" s="545">
        <v>10849</v>
      </c>
      <c r="B1788" s="36" t="s">
        <v>8202</v>
      </c>
      <c r="C1788" s="554" t="s">
        <v>745</v>
      </c>
      <c r="D1788" s="283">
        <v>26.09</v>
      </c>
      <c r="E1788" s="533"/>
    </row>
    <row r="1789" spans="1:5" s="34" customFormat="1" ht="24.95" customHeight="1" x14ac:dyDescent="0.2">
      <c r="A1789" s="545">
        <v>10719</v>
      </c>
      <c r="B1789" s="36" t="s">
        <v>8203</v>
      </c>
      <c r="C1789" s="554" t="s">
        <v>745</v>
      </c>
      <c r="D1789" s="283">
        <v>41.56</v>
      </c>
      <c r="E1789" s="533"/>
    </row>
    <row r="1790" spans="1:5" s="34" customFormat="1" ht="24.95" customHeight="1" x14ac:dyDescent="0.2">
      <c r="A1790" s="545">
        <v>10334</v>
      </c>
      <c r="B1790" s="36" t="s">
        <v>17136</v>
      </c>
      <c r="C1790" s="554" t="s">
        <v>745</v>
      </c>
      <c r="D1790" s="283">
        <v>16.63</v>
      </c>
      <c r="E1790" s="533"/>
    </row>
    <row r="1791" spans="1:5" s="34" customFormat="1" ht="24.95" customHeight="1" x14ac:dyDescent="0.2">
      <c r="A1791" s="545">
        <v>10569</v>
      </c>
      <c r="B1791" s="36" t="s">
        <v>8204</v>
      </c>
      <c r="C1791" s="554" t="s">
        <v>745</v>
      </c>
      <c r="D1791" s="283">
        <v>7.05</v>
      </c>
      <c r="E1791" s="533"/>
    </row>
    <row r="1792" spans="1:5" s="34" customFormat="1" ht="24.95" customHeight="1" x14ac:dyDescent="0.2">
      <c r="A1792" s="545">
        <v>10137</v>
      </c>
      <c r="B1792" s="36" t="s">
        <v>8205</v>
      </c>
      <c r="C1792" s="554" t="s">
        <v>173</v>
      </c>
      <c r="D1792" s="283">
        <v>9.16</v>
      </c>
      <c r="E1792" s="533"/>
    </row>
    <row r="1793" spans="1:5" s="34" customFormat="1" ht="24.95" customHeight="1" x14ac:dyDescent="0.2">
      <c r="A1793" s="545">
        <v>10681</v>
      </c>
      <c r="B1793" s="36" t="s">
        <v>8206</v>
      </c>
      <c r="C1793" s="554" t="s">
        <v>17091</v>
      </c>
      <c r="D1793" s="283">
        <v>0.35</v>
      </c>
      <c r="E1793" s="533"/>
    </row>
    <row r="1794" spans="1:5" s="34" customFormat="1" ht="24.95" customHeight="1" x14ac:dyDescent="0.2">
      <c r="A1794" s="545">
        <v>11251</v>
      </c>
      <c r="B1794" s="36" t="s">
        <v>8207</v>
      </c>
      <c r="C1794" s="554" t="s">
        <v>8715</v>
      </c>
      <c r="D1794" s="283">
        <v>0.43</v>
      </c>
      <c r="E1794" s="533"/>
    </row>
    <row r="1795" spans="1:5" s="34" customFormat="1" ht="24.95" customHeight="1" x14ac:dyDescent="0.2">
      <c r="A1795" s="545">
        <v>10629</v>
      </c>
      <c r="B1795" s="36" t="s">
        <v>8208</v>
      </c>
      <c r="C1795" s="554" t="s">
        <v>173</v>
      </c>
      <c r="D1795" s="283">
        <v>10.38</v>
      </c>
      <c r="E1795" s="533"/>
    </row>
    <row r="1796" spans="1:5" s="34" customFormat="1" ht="24.95" customHeight="1" x14ac:dyDescent="0.2">
      <c r="A1796" s="545">
        <v>10782</v>
      </c>
      <c r="B1796" s="36" t="s">
        <v>8209</v>
      </c>
      <c r="C1796" s="554" t="s">
        <v>17091</v>
      </c>
      <c r="D1796" s="283">
        <v>316.14</v>
      </c>
      <c r="E1796" s="533"/>
    </row>
    <row r="1797" spans="1:5" s="34" customFormat="1" ht="24.95" customHeight="1" x14ac:dyDescent="0.2">
      <c r="A1797" s="545">
        <v>10255</v>
      </c>
      <c r="B1797" s="36" t="s">
        <v>8210</v>
      </c>
      <c r="C1797" s="554" t="s">
        <v>2423</v>
      </c>
      <c r="D1797" s="283">
        <v>165</v>
      </c>
      <c r="E1797" s="533"/>
    </row>
    <row r="1798" spans="1:5" s="34" customFormat="1" ht="24.95" customHeight="1" x14ac:dyDescent="0.2">
      <c r="A1798" s="545">
        <v>10183</v>
      </c>
      <c r="B1798" s="36" t="s">
        <v>8211</v>
      </c>
      <c r="C1798" s="554" t="s">
        <v>2423</v>
      </c>
      <c r="D1798" s="283">
        <v>330.65</v>
      </c>
      <c r="E1798" s="533"/>
    </row>
    <row r="1799" spans="1:5" s="34" customFormat="1" ht="24.95" customHeight="1" x14ac:dyDescent="0.2">
      <c r="A1799" s="545">
        <v>10707</v>
      </c>
      <c r="B1799" s="36" t="s">
        <v>8212</v>
      </c>
      <c r="C1799" s="554" t="s">
        <v>17091</v>
      </c>
      <c r="D1799" s="283">
        <v>4236.2299999999996</v>
      </c>
      <c r="E1799" s="533"/>
    </row>
    <row r="1800" spans="1:5" s="34" customFormat="1" ht="24.95" customHeight="1" x14ac:dyDescent="0.2">
      <c r="A1800" s="545">
        <v>11478</v>
      </c>
      <c r="B1800" s="36" t="s">
        <v>8213</v>
      </c>
      <c r="C1800" s="554" t="s">
        <v>17091</v>
      </c>
      <c r="D1800" s="283">
        <v>7190</v>
      </c>
      <c r="E1800" s="533"/>
    </row>
    <row r="1801" spans="1:5" s="34" customFormat="1" ht="24.95" customHeight="1" x14ac:dyDescent="0.2">
      <c r="A1801" s="545">
        <v>11480</v>
      </c>
      <c r="B1801" s="36" t="s">
        <v>8214</v>
      </c>
      <c r="C1801" s="554" t="s">
        <v>17091</v>
      </c>
      <c r="D1801" s="283">
        <v>1310</v>
      </c>
      <c r="E1801" s="533"/>
    </row>
    <row r="1802" spans="1:5" s="34" customFormat="1" ht="24.95" customHeight="1" x14ac:dyDescent="0.2">
      <c r="A1802" s="545">
        <v>10706</v>
      </c>
      <c r="B1802" s="36" t="s">
        <v>8215</v>
      </c>
      <c r="C1802" s="554" t="s">
        <v>17091</v>
      </c>
      <c r="D1802" s="283">
        <v>1851.55</v>
      </c>
      <c r="E1802" s="533"/>
    </row>
    <row r="1803" spans="1:5" s="34" customFormat="1" ht="24.95" customHeight="1" x14ac:dyDescent="0.2">
      <c r="A1803" s="545">
        <v>10705</v>
      </c>
      <c r="B1803" s="36" t="s">
        <v>8216</v>
      </c>
      <c r="C1803" s="554" t="s">
        <v>17091</v>
      </c>
      <c r="D1803" s="283">
        <v>1924.88</v>
      </c>
      <c r="E1803" s="533"/>
    </row>
    <row r="1804" spans="1:5" s="34" customFormat="1" ht="24.95" customHeight="1" x14ac:dyDescent="0.2">
      <c r="A1804" s="545">
        <v>11475</v>
      </c>
      <c r="B1804" s="36" t="s">
        <v>8217</v>
      </c>
      <c r="C1804" s="554" t="s">
        <v>17091</v>
      </c>
      <c r="D1804" s="283">
        <v>1924.26</v>
      </c>
      <c r="E1804" s="533"/>
    </row>
    <row r="1805" spans="1:5" s="34" customFormat="1" ht="24.95" customHeight="1" x14ac:dyDescent="0.2">
      <c r="A1805" s="545">
        <v>10704</v>
      </c>
      <c r="B1805" s="36" t="s">
        <v>8218</v>
      </c>
      <c r="C1805" s="554" t="s">
        <v>17091</v>
      </c>
      <c r="D1805" s="283">
        <v>3206.3</v>
      </c>
      <c r="E1805" s="533"/>
    </row>
    <row r="1806" spans="1:5" s="34" customFormat="1" ht="24.95" customHeight="1" x14ac:dyDescent="0.2">
      <c r="A1806" s="545">
        <v>11474</v>
      </c>
      <c r="B1806" s="36" t="s">
        <v>8219</v>
      </c>
      <c r="C1806" s="554" t="s">
        <v>17091</v>
      </c>
      <c r="D1806" s="283">
        <v>3063.75</v>
      </c>
      <c r="E1806" s="533"/>
    </row>
    <row r="1807" spans="1:5" s="34" customFormat="1" ht="24.95" customHeight="1" x14ac:dyDescent="0.2">
      <c r="A1807" s="545">
        <v>10663</v>
      </c>
      <c r="B1807" s="36" t="s">
        <v>8220</v>
      </c>
      <c r="C1807" s="554" t="s">
        <v>17091</v>
      </c>
      <c r="D1807" s="283">
        <v>54.05</v>
      </c>
      <c r="E1807" s="533"/>
    </row>
    <row r="1808" spans="1:5" s="34" customFormat="1" ht="24.95" customHeight="1" x14ac:dyDescent="0.2">
      <c r="A1808" s="545">
        <v>10699</v>
      </c>
      <c r="B1808" s="36" t="s">
        <v>8221</v>
      </c>
      <c r="C1808" s="554" t="s">
        <v>17091</v>
      </c>
      <c r="D1808" s="283">
        <v>48.64</v>
      </c>
      <c r="E1808" s="533"/>
    </row>
    <row r="1809" spans="1:5" s="34" customFormat="1" ht="24.95" customHeight="1" x14ac:dyDescent="0.2">
      <c r="A1809" s="545">
        <v>11471</v>
      </c>
      <c r="B1809" s="36" t="s">
        <v>8222</v>
      </c>
      <c r="C1809" s="554" t="s">
        <v>7726</v>
      </c>
      <c r="D1809" s="283">
        <v>0</v>
      </c>
      <c r="E1809" s="533"/>
    </row>
    <row r="1810" spans="1:5" s="34" customFormat="1" ht="24.95" customHeight="1" x14ac:dyDescent="0.2">
      <c r="A1810" s="545">
        <v>10747</v>
      </c>
      <c r="B1810" s="36" t="s">
        <v>8223</v>
      </c>
      <c r="C1810" s="554" t="s">
        <v>17091</v>
      </c>
      <c r="D1810" s="283">
        <v>5.64</v>
      </c>
      <c r="E1810" s="533"/>
    </row>
    <row r="1811" spans="1:5" s="34" customFormat="1" ht="24.95" customHeight="1" x14ac:dyDescent="0.2">
      <c r="A1811" s="545">
        <v>10697</v>
      </c>
      <c r="B1811" s="36" t="s">
        <v>8224</v>
      </c>
      <c r="C1811" s="554" t="s">
        <v>17091</v>
      </c>
      <c r="D1811" s="283">
        <v>2.98</v>
      </c>
      <c r="E1811" s="533"/>
    </row>
    <row r="1812" spans="1:5" s="34" customFormat="1" ht="24.95" customHeight="1" x14ac:dyDescent="0.2">
      <c r="A1812" s="545">
        <v>10056</v>
      </c>
      <c r="B1812" s="36" t="s">
        <v>8225</v>
      </c>
      <c r="C1812" s="554" t="s">
        <v>2608</v>
      </c>
      <c r="D1812" s="283">
        <v>5434.18</v>
      </c>
      <c r="E1812" s="533"/>
    </row>
    <row r="1813" spans="1:5" s="34" customFormat="1" ht="24.95" customHeight="1" x14ac:dyDescent="0.2">
      <c r="A1813" s="545">
        <v>10771</v>
      </c>
      <c r="B1813" s="36" t="s">
        <v>17137</v>
      </c>
      <c r="C1813" s="554" t="s">
        <v>771</v>
      </c>
      <c r="D1813" s="283">
        <v>36.93</v>
      </c>
      <c r="E1813" s="533"/>
    </row>
    <row r="1814" spans="1:5" s="34" customFormat="1" ht="24.95" customHeight="1" x14ac:dyDescent="0.2">
      <c r="A1814" s="545">
        <v>10781</v>
      </c>
      <c r="B1814" s="36" t="s">
        <v>8226</v>
      </c>
      <c r="C1814" s="554" t="s">
        <v>745</v>
      </c>
      <c r="D1814" s="283">
        <v>38.51</v>
      </c>
      <c r="E1814" s="533"/>
    </row>
    <row r="1815" spans="1:5" s="34" customFormat="1" ht="24.95" customHeight="1" x14ac:dyDescent="0.2">
      <c r="A1815" s="545">
        <v>10274</v>
      </c>
      <c r="B1815" s="36" t="s">
        <v>8227</v>
      </c>
      <c r="C1815" s="554" t="s">
        <v>745</v>
      </c>
      <c r="D1815" s="283">
        <v>45.61</v>
      </c>
      <c r="E1815" s="533"/>
    </row>
    <row r="1816" spans="1:5" s="34" customFormat="1" ht="24.95" customHeight="1" x14ac:dyDescent="0.2">
      <c r="A1816" s="545">
        <v>10319</v>
      </c>
      <c r="B1816" s="36" t="s">
        <v>8228</v>
      </c>
      <c r="C1816" s="554" t="s">
        <v>2395</v>
      </c>
      <c r="D1816" s="283">
        <v>488.12</v>
      </c>
      <c r="E1816" s="533"/>
    </row>
    <row r="1817" spans="1:5" s="34" customFormat="1" ht="24.95" customHeight="1" x14ac:dyDescent="0.2">
      <c r="A1817" s="545">
        <v>10746</v>
      </c>
      <c r="B1817" s="36" t="s">
        <v>8229</v>
      </c>
      <c r="C1817" s="554" t="s">
        <v>17091</v>
      </c>
      <c r="D1817" s="283">
        <v>1.66</v>
      </c>
      <c r="E1817" s="533"/>
    </row>
    <row r="1818" spans="1:5" s="34" customFormat="1" ht="24.95" customHeight="1" x14ac:dyDescent="0.2">
      <c r="A1818" s="545">
        <v>11022</v>
      </c>
      <c r="B1818" s="36" t="s">
        <v>17138</v>
      </c>
      <c r="C1818" s="554" t="s">
        <v>17091</v>
      </c>
      <c r="D1818" s="283">
        <v>17.82</v>
      </c>
      <c r="E1818" s="533"/>
    </row>
    <row r="1819" spans="1:5" s="34" customFormat="1" ht="24.95" customHeight="1" x14ac:dyDescent="0.2">
      <c r="A1819" s="545">
        <v>10318</v>
      </c>
      <c r="B1819" s="36" t="s">
        <v>8230</v>
      </c>
      <c r="C1819" s="554" t="s">
        <v>17091</v>
      </c>
      <c r="D1819" s="283">
        <v>1.03</v>
      </c>
      <c r="E1819" s="533"/>
    </row>
    <row r="1820" spans="1:5" s="34" customFormat="1" ht="24.95" customHeight="1" x14ac:dyDescent="0.2">
      <c r="A1820" s="545">
        <v>10373</v>
      </c>
      <c r="B1820" s="36" t="s">
        <v>8231</v>
      </c>
      <c r="C1820" s="554" t="s">
        <v>17091</v>
      </c>
      <c r="D1820" s="283">
        <v>1.08</v>
      </c>
      <c r="E1820" s="533"/>
    </row>
    <row r="1821" spans="1:5" s="34" customFormat="1" ht="24.95" customHeight="1" x14ac:dyDescent="0.2">
      <c r="A1821" s="545">
        <v>10784</v>
      </c>
      <c r="B1821" s="36" t="s">
        <v>8232</v>
      </c>
      <c r="C1821" s="554" t="s">
        <v>17091</v>
      </c>
      <c r="D1821" s="283">
        <v>0.6</v>
      </c>
      <c r="E1821" s="533"/>
    </row>
    <row r="1822" spans="1:5" s="34" customFormat="1" ht="24.95" customHeight="1" x14ac:dyDescent="0.2">
      <c r="A1822" s="545">
        <v>10789</v>
      </c>
      <c r="B1822" s="36" t="s">
        <v>8233</v>
      </c>
      <c r="C1822" s="554" t="s">
        <v>17091</v>
      </c>
      <c r="D1822" s="283">
        <v>1.72</v>
      </c>
      <c r="E1822" s="533"/>
    </row>
    <row r="1823" spans="1:5" s="34" customFormat="1" ht="24.95" customHeight="1" x14ac:dyDescent="0.2">
      <c r="A1823" s="545">
        <v>10742</v>
      </c>
      <c r="B1823" s="36" t="s">
        <v>17139</v>
      </c>
      <c r="C1823" s="554" t="s">
        <v>745</v>
      </c>
      <c r="D1823" s="283">
        <v>0.74</v>
      </c>
      <c r="E1823" s="533"/>
    </row>
    <row r="1824" spans="1:5" s="34" customFormat="1" ht="24.95" customHeight="1" x14ac:dyDescent="0.2">
      <c r="A1824" s="545">
        <v>10779</v>
      </c>
      <c r="B1824" s="36" t="s">
        <v>17140</v>
      </c>
      <c r="C1824" s="554" t="s">
        <v>17091</v>
      </c>
      <c r="D1824" s="283">
        <v>538.35</v>
      </c>
      <c r="E1824" s="533"/>
    </row>
    <row r="1825" spans="1:5" s="34" customFormat="1" ht="24.95" customHeight="1" x14ac:dyDescent="0.2">
      <c r="A1825" s="545">
        <v>10805</v>
      </c>
      <c r="B1825" s="36" t="s">
        <v>8234</v>
      </c>
      <c r="C1825" s="554" t="s">
        <v>17091</v>
      </c>
      <c r="D1825" s="283">
        <v>119.61</v>
      </c>
      <c r="E1825" s="533"/>
    </row>
    <row r="1826" spans="1:5" s="34" customFormat="1" ht="24.95" customHeight="1" x14ac:dyDescent="0.2">
      <c r="A1826" s="545">
        <v>11008</v>
      </c>
      <c r="B1826" s="36" t="s">
        <v>8235</v>
      </c>
      <c r="C1826" s="554" t="s">
        <v>17091</v>
      </c>
      <c r="D1826" s="283">
        <v>0.88</v>
      </c>
      <c r="E1826" s="533"/>
    </row>
    <row r="1827" spans="1:5" s="34" customFormat="1" ht="24.95" customHeight="1" x14ac:dyDescent="0.2">
      <c r="A1827" s="545">
        <v>10630</v>
      </c>
      <c r="B1827" s="36" t="s">
        <v>8236</v>
      </c>
      <c r="C1827" s="554" t="s">
        <v>17091</v>
      </c>
      <c r="D1827" s="283">
        <v>0.88</v>
      </c>
      <c r="E1827" s="533"/>
    </row>
    <row r="1828" spans="1:5" s="34" customFormat="1" ht="24.95" customHeight="1" x14ac:dyDescent="0.2">
      <c r="A1828" s="545">
        <v>10764</v>
      </c>
      <c r="B1828" s="36" t="s">
        <v>8237</v>
      </c>
      <c r="C1828" s="554" t="s">
        <v>17091</v>
      </c>
      <c r="D1828" s="283">
        <v>85.71</v>
      </c>
      <c r="E1828" s="533"/>
    </row>
    <row r="1829" spans="1:5" s="34" customFormat="1" ht="24.95" customHeight="1" x14ac:dyDescent="0.2">
      <c r="A1829" s="545">
        <v>10652</v>
      </c>
      <c r="B1829" s="36" t="s">
        <v>17141</v>
      </c>
      <c r="C1829" s="554" t="s">
        <v>17091</v>
      </c>
      <c r="D1829" s="283">
        <v>36.01</v>
      </c>
      <c r="E1829" s="533"/>
    </row>
    <row r="1830" spans="1:5" s="34" customFormat="1" ht="24.95" customHeight="1" x14ac:dyDescent="0.2">
      <c r="A1830" s="545">
        <v>10653</v>
      </c>
      <c r="B1830" s="36" t="s">
        <v>8238</v>
      </c>
      <c r="C1830" s="554" t="s">
        <v>17091</v>
      </c>
      <c r="D1830" s="283">
        <v>47.22</v>
      </c>
      <c r="E1830" s="533"/>
    </row>
    <row r="1831" spans="1:5" s="34" customFormat="1" ht="24.95" customHeight="1" x14ac:dyDescent="0.2">
      <c r="A1831" s="545">
        <v>10354</v>
      </c>
      <c r="B1831" s="36" t="s">
        <v>8239</v>
      </c>
      <c r="C1831" s="554" t="s">
        <v>17091</v>
      </c>
      <c r="D1831" s="283">
        <v>7.51</v>
      </c>
      <c r="E1831" s="533"/>
    </row>
    <row r="1832" spans="1:5" s="34" customFormat="1" ht="24.95" customHeight="1" x14ac:dyDescent="0.2">
      <c r="A1832" s="545">
        <v>10561</v>
      </c>
      <c r="B1832" s="36" t="s">
        <v>8240</v>
      </c>
      <c r="C1832" s="554" t="s">
        <v>17091</v>
      </c>
      <c r="D1832" s="283">
        <v>8.92</v>
      </c>
      <c r="E1832" s="533"/>
    </row>
    <row r="1833" spans="1:5" s="34" customFormat="1" ht="24.95" customHeight="1" x14ac:dyDescent="0.2">
      <c r="A1833" s="545">
        <v>10071</v>
      </c>
      <c r="B1833" s="36" t="s">
        <v>8241</v>
      </c>
      <c r="C1833" s="554" t="s">
        <v>5</v>
      </c>
      <c r="D1833" s="283">
        <v>19.45</v>
      </c>
      <c r="E1833" s="533"/>
    </row>
    <row r="1834" spans="1:5" s="34" customFormat="1" ht="24.95" customHeight="1" x14ac:dyDescent="0.2">
      <c r="A1834" s="545">
        <v>10072</v>
      </c>
      <c r="B1834" s="36" t="s">
        <v>8242</v>
      </c>
      <c r="C1834" s="554" t="s">
        <v>771</v>
      </c>
      <c r="D1834" s="283">
        <v>41.49</v>
      </c>
      <c r="E1834" s="533"/>
    </row>
    <row r="1835" spans="1:5" s="34" customFormat="1" ht="24.95" customHeight="1" x14ac:dyDescent="0.2">
      <c r="A1835" s="545">
        <v>10083</v>
      </c>
      <c r="B1835" s="36" t="s">
        <v>8243</v>
      </c>
      <c r="C1835" s="554" t="s">
        <v>744</v>
      </c>
      <c r="D1835" s="283">
        <v>3321.93</v>
      </c>
      <c r="E1835" s="533"/>
    </row>
    <row r="1836" spans="1:5" s="34" customFormat="1" ht="24.95" customHeight="1" x14ac:dyDescent="0.2">
      <c r="A1836" s="545">
        <v>10082</v>
      </c>
      <c r="B1836" s="36" t="s">
        <v>8244</v>
      </c>
      <c r="C1836" s="554" t="s">
        <v>744</v>
      </c>
      <c r="D1836" s="283">
        <v>2232.15</v>
      </c>
      <c r="E1836" s="533"/>
    </row>
    <row r="1837" spans="1:5" s="34" customFormat="1" ht="24.95" customHeight="1" x14ac:dyDescent="0.2">
      <c r="A1837" s="545">
        <v>10081</v>
      </c>
      <c r="B1837" s="36" t="s">
        <v>8245</v>
      </c>
      <c r="C1837" s="554" t="s">
        <v>8712</v>
      </c>
      <c r="D1837" s="283">
        <v>2578.0700000000002</v>
      </c>
      <c r="E1837" s="533"/>
    </row>
    <row r="1838" spans="1:5" s="34" customFormat="1" ht="24.95" customHeight="1" x14ac:dyDescent="0.2">
      <c r="A1838" s="545">
        <v>10080</v>
      </c>
      <c r="B1838" s="36" t="s">
        <v>8246</v>
      </c>
      <c r="C1838" s="554" t="s">
        <v>17091</v>
      </c>
      <c r="D1838" s="283">
        <v>36.840000000000003</v>
      </c>
      <c r="E1838" s="533"/>
    </row>
    <row r="1839" spans="1:5" s="34" customFormat="1" ht="24.95" customHeight="1" x14ac:dyDescent="0.2">
      <c r="A1839" s="545">
        <v>10632</v>
      </c>
      <c r="B1839" s="36" t="s">
        <v>8247</v>
      </c>
      <c r="C1839" s="554" t="s">
        <v>17091</v>
      </c>
      <c r="D1839" s="283">
        <v>2912.73</v>
      </c>
      <c r="E1839" s="533"/>
    </row>
    <row r="1840" spans="1:5" s="34" customFormat="1" ht="24.95" customHeight="1" x14ac:dyDescent="0.2">
      <c r="A1840" s="545">
        <v>10633</v>
      </c>
      <c r="B1840" s="36" t="s">
        <v>8248</v>
      </c>
      <c r="C1840" s="554" t="s">
        <v>17091</v>
      </c>
      <c r="D1840" s="283">
        <v>3018.87</v>
      </c>
      <c r="E1840" s="533"/>
    </row>
    <row r="1841" spans="1:5" s="34" customFormat="1" ht="24.95" customHeight="1" x14ac:dyDescent="0.2">
      <c r="A1841" s="545">
        <v>11250</v>
      </c>
      <c r="B1841" s="36" t="s">
        <v>8249</v>
      </c>
      <c r="C1841" s="554" t="s">
        <v>8716</v>
      </c>
      <c r="D1841" s="283">
        <v>9.3699999999999992</v>
      </c>
      <c r="E1841" s="533"/>
    </row>
    <row r="1842" spans="1:5" s="34" customFormat="1" ht="24.95" customHeight="1" x14ac:dyDescent="0.2">
      <c r="A1842" s="545">
        <v>10323</v>
      </c>
      <c r="B1842" s="36" t="s">
        <v>8250</v>
      </c>
      <c r="C1842" s="554" t="s">
        <v>745</v>
      </c>
      <c r="D1842" s="283">
        <v>3.25</v>
      </c>
      <c r="E1842" s="533"/>
    </row>
    <row r="1843" spans="1:5" s="34" customFormat="1" ht="24.95" customHeight="1" x14ac:dyDescent="0.2">
      <c r="A1843" s="545">
        <v>10847</v>
      </c>
      <c r="B1843" s="36" t="s">
        <v>8251</v>
      </c>
      <c r="C1843" s="554" t="s">
        <v>745</v>
      </c>
      <c r="D1843" s="283">
        <v>4.5</v>
      </c>
      <c r="E1843" s="533"/>
    </row>
    <row r="1844" spans="1:5" s="34" customFormat="1" ht="24.95" customHeight="1" x14ac:dyDescent="0.2">
      <c r="A1844" s="545">
        <v>10163</v>
      </c>
      <c r="B1844" s="36" t="s">
        <v>8252</v>
      </c>
      <c r="C1844" s="554" t="s">
        <v>745</v>
      </c>
      <c r="D1844" s="283">
        <v>6.04</v>
      </c>
      <c r="E1844" s="533"/>
    </row>
    <row r="1845" spans="1:5" s="34" customFormat="1" ht="24.95" customHeight="1" x14ac:dyDescent="0.2">
      <c r="A1845" s="545">
        <v>10039</v>
      </c>
      <c r="B1845" s="36" t="s">
        <v>8253</v>
      </c>
      <c r="C1845" s="554" t="s">
        <v>8</v>
      </c>
      <c r="D1845" s="283">
        <v>363.6</v>
      </c>
      <c r="E1845" s="533"/>
    </row>
    <row r="1846" spans="1:5" s="34" customFormat="1" ht="24.95" customHeight="1" x14ac:dyDescent="0.2">
      <c r="A1846" s="545">
        <v>10671</v>
      </c>
      <c r="B1846" s="36" t="s">
        <v>8254</v>
      </c>
      <c r="C1846" s="554" t="s">
        <v>17091</v>
      </c>
      <c r="D1846" s="283">
        <v>5967.25</v>
      </c>
      <c r="E1846" s="533"/>
    </row>
    <row r="1847" spans="1:5" s="34" customFormat="1" ht="24.95" customHeight="1" x14ac:dyDescent="0.2">
      <c r="A1847" s="545">
        <v>11486</v>
      </c>
      <c r="B1847" s="36" t="s">
        <v>8255</v>
      </c>
      <c r="C1847" s="554" t="s">
        <v>8708</v>
      </c>
      <c r="D1847" s="283">
        <v>170.5</v>
      </c>
      <c r="E1847" s="533"/>
    </row>
    <row r="1848" spans="1:5" s="34" customFormat="1" ht="24.95" customHeight="1" x14ac:dyDescent="0.2">
      <c r="A1848" s="545">
        <v>10352</v>
      </c>
      <c r="B1848" s="36" t="s">
        <v>8256</v>
      </c>
      <c r="C1848" s="554" t="s">
        <v>8708</v>
      </c>
      <c r="D1848" s="283">
        <v>205.04</v>
      </c>
      <c r="E1848" s="533"/>
    </row>
    <row r="1849" spans="1:5" s="34" customFormat="1" ht="24.95" customHeight="1" x14ac:dyDescent="0.2">
      <c r="A1849" s="545">
        <v>10299</v>
      </c>
      <c r="B1849" s="36" t="s">
        <v>8257</v>
      </c>
      <c r="C1849" s="554" t="s">
        <v>771</v>
      </c>
      <c r="D1849" s="283">
        <v>13.91</v>
      </c>
      <c r="E1849" s="533"/>
    </row>
    <row r="1850" spans="1:5" s="34" customFormat="1" ht="24.95" customHeight="1" x14ac:dyDescent="0.2">
      <c r="A1850" s="545">
        <v>10612</v>
      </c>
      <c r="B1850" s="36" t="s">
        <v>8258</v>
      </c>
      <c r="C1850" s="554" t="s">
        <v>771</v>
      </c>
      <c r="D1850" s="283">
        <v>14.53</v>
      </c>
      <c r="E1850" s="533"/>
    </row>
    <row r="1851" spans="1:5" s="34" customFormat="1" ht="24.95" customHeight="1" x14ac:dyDescent="0.2">
      <c r="A1851" s="545">
        <v>10262</v>
      </c>
      <c r="B1851" s="36" t="s">
        <v>8259</v>
      </c>
      <c r="C1851" s="554" t="s">
        <v>8715</v>
      </c>
      <c r="D1851" s="283">
        <v>12.68</v>
      </c>
      <c r="E1851" s="533"/>
    </row>
    <row r="1852" spans="1:5" s="34" customFormat="1" ht="24.95" customHeight="1" x14ac:dyDescent="0.2">
      <c r="A1852" s="545">
        <v>10263</v>
      </c>
      <c r="B1852" s="36" t="s">
        <v>8260</v>
      </c>
      <c r="C1852" s="554" t="s">
        <v>8715</v>
      </c>
      <c r="D1852" s="283">
        <v>15.12</v>
      </c>
      <c r="E1852" s="533"/>
    </row>
    <row r="1853" spans="1:5" s="34" customFormat="1" ht="24.95" customHeight="1" x14ac:dyDescent="0.2">
      <c r="A1853" s="545">
        <v>10344</v>
      </c>
      <c r="B1853" s="36" t="s">
        <v>8261</v>
      </c>
      <c r="C1853" s="554" t="s">
        <v>8708</v>
      </c>
      <c r="D1853" s="283">
        <v>145.66999999999999</v>
      </c>
      <c r="E1853" s="533"/>
    </row>
    <row r="1854" spans="1:5" s="34" customFormat="1" ht="24.95" customHeight="1" x14ac:dyDescent="0.2">
      <c r="A1854" s="545">
        <v>10346</v>
      </c>
      <c r="B1854" s="36" t="s">
        <v>8262</v>
      </c>
      <c r="C1854" s="554" t="s">
        <v>173</v>
      </c>
      <c r="D1854" s="283">
        <v>6.01</v>
      </c>
      <c r="E1854" s="533"/>
    </row>
    <row r="1855" spans="1:5" s="34" customFormat="1" ht="24.95" customHeight="1" x14ac:dyDescent="0.2">
      <c r="A1855" s="545">
        <v>10345</v>
      </c>
      <c r="B1855" s="36" t="s">
        <v>8263</v>
      </c>
      <c r="C1855" s="554" t="s">
        <v>8708</v>
      </c>
      <c r="D1855" s="283">
        <v>145.66999999999999</v>
      </c>
      <c r="E1855" s="533"/>
    </row>
    <row r="1856" spans="1:5" s="34" customFormat="1" ht="24.95" customHeight="1" x14ac:dyDescent="0.2">
      <c r="A1856" s="545">
        <v>10623</v>
      </c>
      <c r="B1856" s="36" t="s">
        <v>8264</v>
      </c>
      <c r="C1856" s="554" t="s">
        <v>17091</v>
      </c>
      <c r="D1856" s="283">
        <v>30.56</v>
      </c>
      <c r="E1856" s="533"/>
    </row>
    <row r="1857" spans="1:5" s="34" customFormat="1" ht="24.95" customHeight="1" x14ac:dyDescent="0.2">
      <c r="A1857" s="545">
        <v>10074</v>
      </c>
      <c r="B1857" s="36" t="s">
        <v>8265</v>
      </c>
      <c r="C1857" s="554" t="s">
        <v>8714</v>
      </c>
      <c r="D1857" s="283">
        <v>112.87</v>
      </c>
      <c r="E1857" s="533"/>
    </row>
    <row r="1858" spans="1:5" s="34" customFormat="1" ht="24.95" customHeight="1" x14ac:dyDescent="0.2">
      <c r="A1858" s="545">
        <v>10075</v>
      </c>
      <c r="B1858" s="36" t="s">
        <v>8266</v>
      </c>
      <c r="C1858" s="554" t="s">
        <v>8714</v>
      </c>
      <c r="D1858" s="283">
        <v>787.93</v>
      </c>
      <c r="E1858" s="533"/>
    </row>
    <row r="1859" spans="1:5" s="34" customFormat="1" ht="24.95" customHeight="1" x14ac:dyDescent="0.2">
      <c r="A1859" s="545">
        <v>10821</v>
      </c>
      <c r="B1859" s="36" t="s">
        <v>8267</v>
      </c>
      <c r="C1859" s="554" t="s">
        <v>8714</v>
      </c>
      <c r="D1859" s="283">
        <v>803.27</v>
      </c>
      <c r="E1859" s="533"/>
    </row>
    <row r="1860" spans="1:5" s="34" customFormat="1" ht="24.95" customHeight="1" x14ac:dyDescent="0.2">
      <c r="A1860" s="545">
        <v>10260</v>
      </c>
      <c r="B1860" s="36" t="s">
        <v>8268</v>
      </c>
      <c r="C1860" s="554" t="s">
        <v>8715</v>
      </c>
      <c r="D1860" s="283">
        <v>38</v>
      </c>
      <c r="E1860" s="533"/>
    </row>
    <row r="1861" spans="1:5" s="34" customFormat="1" ht="24.95" customHeight="1" x14ac:dyDescent="0.2">
      <c r="A1861" s="545">
        <v>10261</v>
      </c>
      <c r="B1861" s="36" t="s">
        <v>8269</v>
      </c>
      <c r="C1861" s="554" t="s">
        <v>8715</v>
      </c>
      <c r="D1861" s="283">
        <v>27.68</v>
      </c>
      <c r="E1861" s="533"/>
    </row>
    <row r="1862" spans="1:5" s="34" customFormat="1" ht="24.95" customHeight="1" x14ac:dyDescent="0.2">
      <c r="A1862" s="545">
        <v>10570</v>
      </c>
      <c r="B1862" s="36" t="s">
        <v>8270</v>
      </c>
      <c r="C1862" s="554" t="s">
        <v>17091</v>
      </c>
      <c r="D1862" s="283">
        <v>32.520000000000003</v>
      </c>
      <c r="E1862" s="533"/>
    </row>
    <row r="1863" spans="1:5" s="34" customFormat="1" ht="24.95" customHeight="1" x14ac:dyDescent="0.2">
      <c r="A1863" s="545">
        <v>11262</v>
      </c>
      <c r="B1863" s="36" t="s">
        <v>8271</v>
      </c>
      <c r="C1863" s="554" t="s">
        <v>17091</v>
      </c>
      <c r="D1863" s="283">
        <v>45.35</v>
      </c>
      <c r="E1863" s="533"/>
    </row>
    <row r="1864" spans="1:5" s="34" customFormat="1" ht="24.95" customHeight="1" x14ac:dyDescent="0.2">
      <c r="A1864" s="545">
        <v>11267</v>
      </c>
      <c r="B1864" s="36" t="s">
        <v>8272</v>
      </c>
      <c r="C1864" s="554" t="s">
        <v>17091</v>
      </c>
      <c r="D1864" s="283">
        <v>2.5099999999999998</v>
      </c>
      <c r="E1864" s="533"/>
    </row>
    <row r="1865" spans="1:5" s="34" customFormat="1" ht="24.95" customHeight="1" x14ac:dyDescent="0.2">
      <c r="A1865" s="545">
        <v>11252</v>
      </c>
      <c r="B1865" s="36" t="s">
        <v>8273</v>
      </c>
      <c r="C1865" s="554" t="s">
        <v>173</v>
      </c>
      <c r="D1865" s="283">
        <v>1.65</v>
      </c>
      <c r="E1865" s="533"/>
    </row>
    <row r="1866" spans="1:5" s="34" customFormat="1" ht="24.95" customHeight="1" x14ac:dyDescent="0.2">
      <c r="A1866" s="545">
        <v>10420</v>
      </c>
      <c r="B1866" s="36" t="s">
        <v>8274</v>
      </c>
      <c r="C1866" s="554" t="s">
        <v>17098</v>
      </c>
      <c r="D1866" s="283">
        <v>321.27</v>
      </c>
      <c r="E1866" s="533"/>
    </row>
    <row r="1867" spans="1:5" s="34" customFormat="1" ht="24.95" customHeight="1" x14ac:dyDescent="0.2">
      <c r="A1867" s="545">
        <v>10036</v>
      </c>
      <c r="B1867" s="36" t="s">
        <v>8275</v>
      </c>
      <c r="C1867" s="554" t="s">
        <v>173</v>
      </c>
      <c r="D1867" s="283">
        <v>1.83</v>
      </c>
      <c r="E1867" s="533"/>
    </row>
    <row r="1868" spans="1:5" s="34" customFormat="1" ht="24.95" customHeight="1" x14ac:dyDescent="0.2">
      <c r="A1868" s="545">
        <v>10309</v>
      </c>
      <c r="B1868" s="36" t="s">
        <v>8276</v>
      </c>
      <c r="C1868" s="554" t="s">
        <v>2376</v>
      </c>
      <c r="D1868" s="283">
        <v>11.48</v>
      </c>
      <c r="E1868" s="533"/>
    </row>
    <row r="1869" spans="1:5" s="34" customFormat="1" ht="24.95" customHeight="1" x14ac:dyDescent="0.2">
      <c r="A1869" s="545">
        <v>10034</v>
      </c>
      <c r="B1869" s="36" t="s">
        <v>8277</v>
      </c>
      <c r="C1869" s="554" t="s">
        <v>2376</v>
      </c>
      <c r="D1869" s="283">
        <v>3.11</v>
      </c>
      <c r="E1869" s="533"/>
    </row>
    <row r="1870" spans="1:5" s="34" customFormat="1" ht="24.95" customHeight="1" x14ac:dyDescent="0.2">
      <c r="A1870" s="545">
        <v>10187</v>
      </c>
      <c r="B1870" s="36" t="s">
        <v>8278</v>
      </c>
      <c r="C1870" s="554" t="s">
        <v>744</v>
      </c>
      <c r="D1870" s="283">
        <v>8.1300000000000008</v>
      </c>
      <c r="E1870" s="533"/>
    </row>
    <row r="1871" spans="1:5" s="34" customFormat="1" ht="24.95" customHeight="1" x14ac:dyDescent="0.2">
      <c r="A1871" s="545">
        <v>10382</v>
      </c>
      <c r="B1871" s="36" t="s">
        <v>8279</v>
      </c>
      <c r="C1871" s="554" t="s">
        <v>745</v>
      </c>
      <c r="D1871" s="283">
        <v>270</v>
      </c>
      <c r="E1871" s="533"/>
    </row>
    <row r="1872" spans="1:5" s="34" customFormat="1" ht="24.95" customHeight="1" x14ac:dyDescent="0.2">
      <c r="A1872" s="545">
        <v>10375</v>
      </c>
      <c r="B1872" s="36" t="s">
        <v>8280</v>
      </c>
      <c r="C1872" s="554" t="s">
        <v>17091</v>
      </c>
      <c r="D1872" s="283">
        <v>0.3</v>
      </c>
      <c r="E1872" s="533"/>
    </row>
    <row r="1873" spans="1:5" s="34" customFormat="1" ht="24.95" customHeight="1" x14ac:dyDescent="0.2">
      <c r="A1873" s="545">
        <v>10327</v>
      </c>
      <c r="B1873" s="36" t="s">
        <v>8281</v>
      </c>
      <c r="C1873" s="554" t="s">
        <v>17091</v>
      </c>
      <c r="D1873" s="283">
        <v>4.45</v>
      </c>
      <c r="E1873" s="533"/>
    </row>
    <row r="1874" spans="1:5" s="34" customFormat="1" ht="24.95" customHeight="1" x14ac:dyDescent="0.2">
      <c r="A1874" s="545">
        <v>11565</v>
      </c>
      <c r="B1874" s="36" t="s">
        <v>8282</v>
      </c>
      <c r="C1874" s="554" t="s">
        <v>17091</v>
      </c>
      <c r="D1874" s="283">
        <v>2.4</v>
      </c>
      <c r="E1874" s="533"/>
    </row>
    <row r="1875" spans="1:5" s="34" customFormat="1" ht="24.95" customHeight="1" x14ac:dyDescent="0.2">
      <c r="A1875" s="545">
        <v>10326</v>
      </c>
      <c r="B1875" s="36" t="s">
        <v>8283</v>
      </c>
      <c r="C1875" s="554" t="s">
        <v>17091</v>
      </c>
      <c r="D1875" s="283">
        <v>0.67</v>
      </c>
      <c r="E1875" s="533"/>
    </row>
    <row r="1876" spans="1:5" s="34" customFormat="1" ht="24.95" customHeight="1" x14ac:dyDescent="0.2">
      <c r="A1876" s="545">
        <v>10298</v>
      </c>
      <c r="B1876" s="36" t="s">
        <v>8284</v>
      </c>
      <c r="C1876" s="554" t="s">
        <v>2395</v>
      </c>
      <c r="D1876" s="283">
        <v>1000</v>
      </c>
      <c r="E1876" s="533"/>
    </row>
    <row r="1877" spans="1:5" s="34" customFormat="1" ht="24.95" customHeight="1" x14ac:dyDescent="0.2">
      <c r="A1877" s="545">
        <v>10767</v>
      </c>
      <c r="B1877" s="36" t="s">
        <v>8285</v>
      </c>
      <c r="C1877" s="554" t="s">
        <v>173</v>
      </c>
      <c r="D1877" s="283">
        <v>34.020000000000003</v>
      </c>
      <c r="E1877" s="533"/>
    </row>
    <row r="1878" spans="1:5" s="34" customFormat="1" ht="24.95" customHeight="1" x14ac:dyDescent="0.2">
      <c r="A1878" s="545">
        <v>11016</v>
      </c>
      <c r="B1878" s="36" t="s">
        <v>8286</v>
      </c>
      <c r="C1878" s="554" t="s">
        <v>771</v>
      </c>
      <c r="D1878" s="283">
        <v>4.91</v>
      </c>
      <c r="E1878" s="533"/>
    </row>
    <row r="1879" spans="1:5" s="34" customFormat="1" ht="24.95" customHeight="1" x14ac:dyDescent="0.2">
      <c r="A1879" s="545">
        <v>11017</v>
      </c>
      <c r="B1879" s="36" t="s">
        <v>8287</v>
      </c>
      <c r="C1879" s="554" t="s">
        <v>771</v>
      </c>
      <c r="D1879" s="283">
        <v>3.55</v>
      </c>
      <c r="E1879" s="533"/>
    </row>
    <row r="1880" spans="1:5" s="34" customFormat="1" ht="24.95" customHeight="1" x14ac:dyDescent="0.2">
      <c r="A1880" s="545">
        <v>11015</v>
      </c>
      <c r="B1880" s="36" t="s">
        <v>8288</v>
      </c>
      <c r="C1880" s="554" t="s">
        <v>771</v>
      </c>
      <c r="D1880" s="283">
        <v>11.97</v>
      </c>
      <c r="E1880" s="533"/>
    </row>
    <row r="1881" spans="1:5" s="34" customFormat="1" ht="24.95" customHeight="1" x14ac:dyDescent="0.2">
      <c r="A1881" s="545">
        <v>11000</v>
      </c>
      <c r="B1881" s="36" t="s">
        <v>8289</v>
      </c>
      <c r="C1881" s="554" t="s">
        <v>5</v>
      </c>
      <c r="D1881" s="283">
        <v>20.05</v>
      </c>
      <c r="E1881" s="533"/>
    </row>
    <row r="1882" spans="1:5" s="34" customFormat="1" ht="24.95" customHeight="1" x14ac:dyDescent="0.2">
      <c r="A1882" s="545">
        <v>11001</v>
      </c>
      <c r="B1882" s="36" t="s">
        <v>8290</v>
      </c>
      <c r="C1882" s="554" t="s">
        <v>771</v>
      </c>
      <c r="D1882" s="283">
        <v>7.22</v>
      </c>
      <c r="E1882" s="533"/>
    </row>
    <row r="1883" spans="1:5" s="34" customFormat="1" ht="24.95" customHeight="1" x14ac:dyDescent="0.2">
      <c r="A1883" s="545">
        <v>10125</v>
      </c>
      <c r="B1883" s="36" t="s">
        <v>8291</v>
      </c>
      <c r="C1883" s="554" t="s">
        <v>8712</v>
      </c>
      <c r="D1883" s="283">
        <v>51.81</v>
      </c>
      <c r="E1883" s="533"/>
    </row>
    <row r="1884" spans="1:5" s="34" customFormat="1" ht="24.95" customHeight="1" x14ac:dyDescent="0.2">
      <c r="A1884" s="545">
        <v>10121</v>
      </c>
      <c r="B1884" s="36" t="s">
        <v>8292</v>
      </c>
      <c r="C1884" s="554" t="s">
        <v>8712</v>
      </c>
      <c r="D1884" s="283">
        <v>50.02</v>
      </c>
      <c r="E1884" s="533"/>
    </row>
    <row r="1885" spans="1:5" s="34" customFormat="1" ht="24.95" customHeight="1" x14ac:dyDescent="0.2">
      <c r="A1885" s="545">
        <v>10124</v>
      </c>
      <c r="B1885" s="36" t="s">
        <v>8293</v>
      </c>
      <c r="C1885" s="554" t="s">
        <v>744</v>
      </c>
      <c r="D1885" s="283">
        <v>43.32</v>
      </c>
      <c r="E1885" s="533"/>
    </row>
    <row r="1886" spans="1:5" s="34" customFormat="1" ht="24.95" customHeight="1" x14ac:dyDescent="0.2">
      <c r="A1886" s="545">
        <v>10301</v>
      </c>
      <c r="B1886" s="36" t="s">
        <v>8294</v>
      </c>
      <c r="C1886" s="554" t="s">
        <v>745</v>
      </c>
      <c r="D1886" s="283">
        <v>42</v>
      </c>
      <c r="E1886" s="533"/>
    </row>
    <row r="1887" spans="1:5" s="34" customFormat="1" ht="24.95" customHeight="1" x14ac:dyDescent="0.2">
      <c r="A1887" s="545">
        <v>10126</v>
      </c>
      <c r="B1887" s="36" t="s">
        <v>8295</v>
      </c>
      <c r="C1887" s="554" t="s">
        <v>8712</v>
      </c>
      <c r="D1887" s="283">
        <v>58.29</v>
      </c>
      <c r="E1887" s="533"/>
    </row>
    <row r="1888" spans="1:5" s="34" customFormat="1" ht="24.95" customHeight="1" x14ac:dyDescent="0.2">
      <c r="A1888" s="545">
        <v>10368</v>
      </c>
      <c r="B1888" s="36" t="s">
        <v>8296</v>
      </c>
      <c r="C1888" s="554" t="s">
        <v>745</v>
      </c>
      <c r="D1888" s="283">
        <v>91.18</v>
      </c>
      <c r="E1888" s="533"/>
    </row>
    <row r="1889" spans="1:5" s="34" customFormat="1" ht="24.95" customHeight="1" x14ac:dyDescent="0.2">
      <c r="A1889" s="545">
        <v>10380</v>
      </c>
      <c r="B1889" s="36" t="s">
        <v>8297</v>
      </c>
      <c r="C1889" s="554" t="s">
        <v>745</v>
      </c>
      <c r="D1889" s="283">
        <v>92.55</v>
      </c>
      <c r="E1889" s="533"/>
    </row>
    <row r="1890" spans="1:5" s="34" customFormat="1" ht="24.95" customHeight="1" x14ac:dyDescent="0.2">
      <c r="A1890" s="545">
        <v>10363</v>
      </c>
      <c r="B1890" s="36" t="s">
        <v>8298</v>
      </c>
      <c r="C1890" s="554" t="s">
        <v>745</v>
      </c>
      <c r="D1890" s="283">
        <v>86.28</v>
      </c>
      <c r="E1890" s="533"/>
    </row>
    <row r="1891" spans="1:5" s="34" customFormat="1" ht="24.95" customHeight="1" x14ac:dyDescent="0.2">
      <c r="A1891" s="545">
        <v>11488</v>
      </c>
      <c r="B1891" s="36" t="s">
        <v>17142</v>
      </c>
      <c r="C1891" s="554" t="s">
        <v>771</v>
      </c>
      <c r="D1891" s="283">
        <v>626.17999999999995</v>
      </c>
      <c r="E1891" s="533"/>
    </row>
    <row r="1892" spans="1:5" s="34" customFormat="1" ht="24.95" customHeight="1" x14ac:dyDescent="0.2">
      <c r="A1892" s="545">
        <v>10200</v>
      </c>
      <c r="B1892" s="36" t="s">
        <v>17143</v>
      </c>
      <c r="C1892" s="554" t="s">
        <v>771</v>
      </c>
      <c r="D1892" s="283">
        <v>1144.67</v>
      </c>
      <c r="E1892" s="533"/>
    </row>
    <row r="1893" spans="1:5" s="34" customFormat="1" ht="24.95" customHeight="1" x14ac:dyDescent="0.2">
      <c r="A1893" s="545">
        <v>11464</v>
      </c>
      <c r="B1893" s="36" t="s">
        <v>8299</v>
      </c>
      <c r="C1893" s="554" t="s">
        <v>173</v>
      </c>
      <c r="D1893" s="283">
        <v>5.0199999999999996</v>
      </c>
      <c r="E1893" s="533"/>
    </row>
    <row r="1894" spans="1:5" s="34" customFormat="1" ht="24.95" customHeight="1" x14ac:dyDescent="0.2">
      <c r="A1894" s="545">
        <v>11465</v>
      </c>
      <c r="B1894" s="36" t="s">
        <v>8300</v>
      </c>
      <c r="C1894" s="554" t="s">
        <v>173</v>
      </c>
      <c r="D1894" s="283">
        <v>4.79</v>
      </c>
      <c r="E1894" s="533"/>
    </row>
    <row r="1895" spans="1:5" s="34" customFormat="1" ht="24.95" customHeight="1" x14ac:dyDescent="0.2">
      <c r="A1895" s="545">
        <v>11466</v>
      </c>
      <c r="B1895" s="36" t="s">
        <v>8301</v>
      </c>
      <c r="C1895" s="554" t="s">
        <v>173</v>
      </c>
      <c r="D1895" s="283">
        <v>4.6100000000000003</v>
      </c>
      <c r="E1895" s="533"/>
    </row>
    <row r="1896" spans="1:5" s="34" customFormat="1" ht="24.95" customHeight="1" x14ac:dyDescent="0.2">
      <c r="A1896" s="545">
        <v>11463</v>
      </c>
      <c r="B1896" s="36" t="s">
        <v>8302</v>
      </c>
      <c r="C1896" s="554" t="s">
        <v>173</v>
      </c>
      <c r="D1896" s="283">
        <v>4.9400000000000004</v>
      </c>
      <c r="E1896" s="533"/>
    </row>
    <row r="1897" spans="1:5" s="34" customFormat="1" ht="24.95" customHeight="1" x14ac:dyDescent="0.2">
      <c r="A1897" s="545">
        <v>10179</v>
      </c>
      <c r="B1897" s="36" t="s">
        <v>8303</v>
      </c>
      <c r="C1897" s="554" t="s">
        <v>173</v>
      </c>
      <c r="D1897" s="283">
        <v>4.3</v>
      </c>
      <c r="E1897" s="533"/>
    </row>
    <row r="1898" spans="1:5" s="34" customFormat="1" ht="24.95" customHeight="1" x14ac:dyDescent="0.2">
      <c r="A1898" s="545">
        <v>10257</v>
      </c>
      <c r="B1898" s="36" t="s">
        <v>17144</v>
      </c>
      <c r="C1898" s="554" t="s">
        <v>17091</v>
      </c>
      <c r="D1898" s="283">
        <v>71.25</v>
      </c>
      <c r="E1898" s="533"/>
    </row>
    <row r="1899" spans="1:5" s="34" customFormat="1" ht="24.95" customHeight="1" x14ac:dyDescent="0.2">
      <c r="A1899" s="545">
        <v>10347</v>
      </c>
      <c r="B1899" s="36" t="s">
        <v>8304</v>
      </c>
      <c r="C1899" s="554" t="s">
        <v>745</v>
      </c>
      <c r="D1899" s="283">
        <v>43</v>
      </c>
      <c r="E1899" s="533"/>
    </row>
    <row r="1900" spans="1:5" s="34" customFormat="1" ht="24.95" customHeight="1" x14ac:dyDescent="0.2">
      <c r="A1900" s="545">
        <v>11512</v>
      </c>
      <c r="B1900" s="36" t="s">
        <v>8305</v>
      </c>
      <c r="C1900" s="554" t="s">
        <v>7726</v>
      </c>
      <c r="D1900" s="283">
        <v>0</v>
      </c>
      <c r="E1900" s="533"/>
    </row>
    <row r="1901" spans="1:5" s="34" customFormat="1" ht="24.95" customHeight="1" x14ac:dyDescent="0.2">
      <c r="A1901" s="545">
        <v>10201</v>
      </c>
      <c r="B1901" s="36" t="s">
        <v>8306</v>
      </c>
      <c r="C1901" s="554" t="s">
        <v>17100</v>
      </c>
      <c r="D1901" s="283">
        <v>121</v>
      </c>
      <c r="E1901" s="533"/>
    </row>
    <row r="1902" spans="1:5" s="34" customFormat="1" ht="24.95" customHeight="1" x14ac:dyDescent="0.2">
      <c r="A1902" s="545">
        <v>10378</v>
      </c>
      <c r="B1902" s="36" t="s">
        <v>8307</v>
      </c>
      <c r="C1902" s="554" t="s">
        <v>745</v>
      </c>
      <c r="D1902" s="283">
        <v>334.06</v>
      </c>
      <c r="E1902" s="533"/>
    </row>
    <row r="1903" spans="1:5" s="34" customFormat="1" ht="24.95" customHeight="1" x14ac:dyDescent="0.2">
      <c r="A1903" s="545">
        <v>10615</v>
      </c>
      <c r="B1903" s="36" t="s">
        <v>8308</v>
      </c>
      <c r="C1903" s="554" t="s">
        <v>17091</v>
      </c>
      <c r="D1903" s="283">
        <v>65.62</v>
      </c>
      <c r="E1903" s="533"/>
    </row>
    <row r="1904" spans="1:5" s="34" customFormat="1" ht="24.95" customHeight="1" x14ac:dyDescent="0.2">
      <c r="A1904" s="545">
        <v>10340</v>
      </c>
      <c r="B1904" s="36" t="s">
        <v>8309</v>
      </c>
      <c r="C1904" s="554" t="s">
        <v>745</v>
      </c>
      <c r="D1904" s="283">
        <v>293.33</v>
      </c>
      <c r="E1904" s="533"/>
    </row>
    <row r="1905" spans="1:5" s="34" customFormat="1" ht="24.95" customHeight="1" x14ac:dyDescent="0.2">
      <c r="A1905" s="545">
        <v>10654</v>
      </c>
      <c r="B1905" s="36" t="s">
        <v>8310</v>
      </c>
      <c r="C1905" s="554" t="s">
        <v>17091</v>
      </c>
      <c r="D1905" s="283">
        <v>65.14</v>
      </c>
      <c r="E1905" s="533"/>
    </row>
    <row r="1906" spans="1:5" s="34" customFormat="1" ht="24.95" customHeight="1" x14ac:dyDescent="0.2">
      <c r="A1906" s="545">
        <v>10798</v>
      </c>
      <c r="B1906" s="36" t="s">
        <v>8311</v>
      </c>
      <c r="C1906" s="554" t="s">
        <v>17091</v>
      </c>
      <c r="D1906" s="283">
        <v>64.33</v>
      </c>
      <c r="E1906" s="533"/>
    </row>
    <row r="1907" spans="1:5" s="34" customFormat="1" ht="24.95" customHeight="1" x14ac:dyDescent="0.2">
      <c r="A1907" s="545">
        <v>10191</v>
      </c>
      <c r="B1907" s="36" t="s">
        <v>8312</v>
      </c>
      <c r="C1907" s="554" t="s">
        <v>173</v>
      </c>
      <c r="D1907" s="283">
        <v>3.08</v>
      </c>
      <c r="E1907" s="533"/>
    </row>
    <row r="1908" spans="1:5" s="34" customFormat="1" ht="24.95" customHeight="1" x14ac:dyDescent="0.2">
      <c r="A1908" s="545">
        <v>11407</v>
      </c>
      <c r="B1908" s="36" t="s">
        <v>8313</v>
      </c>
      <c r="C1908" s="554" t="s">
        <v>771</v>
      </c>
      <c r="D1908" s="283">
        <v>9.93</v>
      </c>
      <c r="E1908" s="533"/>
    </row>
    <row r="1909" spans="1:5" s="34" customFormat="1" ht="24.95" customHeight="1" x14ac:dyDescent="0.2">
      <c r="A1909" s="545">
        <v>10573</v>
      </c>
      <c r="B1909" s="36" t="s">
        <v>8314</v>
      </c>
      <c r="C1909" s="554" t="s">
        <v>173</v>
      </c>
      <c r="D1909" s="283">
        <v>1.05</v>
      </c>
      <c r="E1909" s="533"/>
    </row>
    <row r="1910" spans="1:5" s="34" customFormat="1" ht="24.95" customHeight="1" x14ac:dyDescent="0.2">
      <c r="A1910" s="545">
        <v>10120</v>
      </c>
      <c r="B1910" s="36" t="s">
        <v>8315</v>
      </c>
      <c r="C1910" s="554" t="s">
        <v>8712</v>
      </c>
      <c r="D1910" s="283">
        <v>39.409999999999997</v>
      </c>
      <c r="E1910" s="533"/>
    </row>
    <row r="1911" spans="1:5" s="34" customFormat="1" ht="24.95" customHeight="1" x14ac:dyDescent="0.2">
      <c r="A1911" s="545">
        <v>10621</v>
      </c>
      <c r="B1911" s="36" t="s">
        <v>8316</v>
      </c>
      <c r="C1911" s="554" t="s">
        <v>771</v>
      </c>
      <c r="D1911" s="283">
        <v>3.63</v>
      </c>
      <c r="E1911" s="533"/>
    </row>
    <row r="1912" spans="1:5" s="34" customFormat="1" ht="24.95" customHeight="1" x14ac:dyDescent="0.2">
      <c r="A1912" s="545">
        <v>10624</v>
      </c>
      <c r="B1912" s="36" t="s">
        <v>8317</v>
      </c>
      <c r="C1912" s="554" t="s">
        <v>771</v>
      </c>
      <c r="D1912" s="283">
        <v>3.08</v>
      </c>
      <c r="E1912" s="533"/>
    </row>
    <row r="1913" spans="1:5" s="34" customFormat="1" ht="24.95" customHeight="1" x14ac:dyDescent="0.2">
      <c r="A1913" s="545">
        <v>10616</v>
      </c>
      <c r="B1913" s="36" t="s">
        <v>8318</v>
      </c>
      <c r="C1913" s="554" t="s">
        <v>17091</v>
      </c>
      <c r="D1913" s="283">
        <v>31.14</v>
      </c>
      <c r="E1913" s="533"/>
    </row>
    <row r="1914" spans="1:5" s="34" customFormat="1" ht="24.95" customHeight="1" x14ac:dyDescent="0.2">
      <c r="A1914" s="545">
        <v>10656</v>
      </c>
      <c r="B1914" s="36" t="s">
        <v>8319</v>
      </c>
      <c r="C1914" s="554" t="s">
        <v>17091</v>
      </c>
      <c r="D1914" s="283">
        <v>56.84</v>
      </c>
      <c r="E1914" s="533"/>
    </row>
    <row r="1915" spans="1:5" s="34" customFormat="1" ht="24.95" customHeight="1" x14ac:dyDescent="0.2">
      <c r="A1915" s="545">
        <v>10778</v>
      </c>
      <c r="B1915" s="36" t="s">
        <v>8320</v>
      </c>
      <c r="C1915" s="554" t="s">
        <v>17091</v>
      </c>
      <c r="D1915" s="283">
        <v>639.30999999999995</v>
      </c>
      <c r="E1915" s="533"/>
    </row>
    <row r="1916" spans="1:5" s="34" customFormat="1" ht="24.95" customHeight="1" x14ac:dyDescent="0.2">
      <c r="A1916" s="545">
        <v>10703</v>
      </c>
      <c r="B1916" s="36" t="s">
        <v>8321</v>
      </c>
      <c r="C1916" s="554" t="s">
        <v>17091</v>
      </c>
      <c r="D1916" s="283">
        <v>806.95</v>
      </c>
      <c r="E1916" s="533"/>
    </row>
    <row r="1917" spans="1:5" s="34" customFormat="1" ht="24.95" customHeight="1" x14ac:dyDescent="0.2">
      <c r="A1917" s="545">
        <v>10702</v>
      </c>
      <c r="B1917" s="36" t="s">
        <v>8322</v>
      </c>
      <c r="C1917" s="554" t="s">
        <v>17091</v>
      </c>
      <c r="D1917" s="283">
        <v>1248.2</v>
      </c>
      <c r="E1917" s="533"/>
    </row>
    <row r="1918" spans="1:5" s="34" customFormat="1" ht="24.95" customHeight="1" x14ac:dyDescent="0.2">
      <c r="A1918" s="545">
        <v>10701</v>
      </c>
      <c r="B1918" s="36" t="s">
        <v>8323</v>
      </c>
      <c r="C1918" s="554" t="s">
        <v>17091</v>
      </c>
      <c r="D1918" s="283">
        <v>1411.1</v>
      </c>
      <c r="E1918" s="533"/>
    </row>
    <row r="1919" spans="1:5" s="34" customFormat="1" ht="24.95" customHeight="1" x14ac:dyDescent="0.2">
      <c r="A1919" s="545">
        <v>11519</v>
      </c>
      <c r="B1919" s="36" t="s">
        <v>8324</v>
      </c>
      <c r="C1919" s="554" t="s">
        <v>17091</v>
      </c>
      <c r="D1919" s="283">
        <v>106.28</v>
      </c>
      <c r="E1919" s="533"/>
    </row>
    <row r="1920" spans="1:5" s="34" customFormat="1" ht="24.95" customHeight="1" x14ac:dyDescent="0.2">
      <c r="A1920" s="545">
        <v>10063</v>
      </c>
      <c r="B1920" s="36" t="s">
        <v>8325</v>
      </c>
      <c r="C1920" s="554" t="s">
        <v>744</v>
      </c>
      <c r="D1920" s="283">
        <v>2600.5</v>
      </c>
      <c r="E1920" s="533"/>
    </row>
    <row r="1921" spans="1:5" s="34" customFormat="1" ht="24.95" customHeight="1" x14ac:dyDescent="0.2">
      <c r="A1921" s="545">
        <v>10135</v>
      </c>
      <c r="B1921" s="36" t="s">
        <v>8326</v>
      </c>
      <c r="C1921" s="554" t="s">
        <v>173</v>
      </c>
      <c r="D1921" s="283">
        <v>8.84</v>
      </c>
      <c r="E1921" s="533"/>
    </row>
    <row r="1922" spans="1:5" s="34" customFormat="1" ht="24.95" customHeight="1" x14ac:dyDescent="0.2">
      <c r="A1922" s="545">
        <v>10136</v>
      </c>
      <c r="B1922" s="36" t="s">
        <v>8327</v>
      </c>
      <c r="C1922" s="554" t="s">
        <v>173</v>
      </c>
      <c r="D1922" s="283">
        <v>11.26</v>
      </c>
      <c r="E1922" s="533"/>
    </row>
    <row r="1923" spans="1:5" s="34" customFormat="1" ht="24.95" customHeight="1" x14ac:dyDescent="0.2">
      <c r="A1923" s="545">
        <v>10381</v>
      </c>
      <c r="B1923" s="36" t="s">
        <v>8328</v>
      </c>
      <c r="C1923" s="554" t="s">
        <v>2611</v>
      </c>
      <c r="D1923" s="283">
        <v>45.37</v>
      </c>
      <c r="E1923" s="533"/>
    </row>
    <row r="1924" spans="1:5" s="34" customFormat="1" ht="24.95" customHeight="1" x14ac:dyDescent="0.2">
      <c r="A1924" s="545">
        <v>10617</v>
      </c>
      <c r="B1924" s="36" t="s">
        <v>8329</v>
      </c>
      <c r="C1924" s="554" t="s">
        <v>2611</v>
      </c>
      <c r="D1924" s="283">
        <v>94.91</v>
      </c>
      <c r="E1924" s="533"/>
    </row>
    <row r="1925" spans="1:5" s="34" customFormat="1" ht="24.95" customHeight="1" x14ac:dyDescent="0.2">
      <c r="A1925" s="545">
        <v>10618</v>
      </c>
      <c r="B1925" s="36" t="s">
        <v>8330</v>
      </c>
      <c r="C1925" s="554" t="s">
        <v>2611</v>
      </c>
      <c r="D1925" s="283">
        <v>122.55</v>
      </c>
      <c r="E1925" s="533"/>
    </row>
    <row r="1926" spans="1:5" s="34" customFormat="1" ht="24.95" customHeight="1" x14ac:dyDescent="0.2">
      <c r="A1926" s="545">
        <v>10749</v>
      </c>
      <c r="B1926" s="36" t="s">
        <v>8331</v>
      </c>
      <c r="C1926" s="554" t="s">
        <v>173</v>
      </c>
      <c r="D1926" s="283">
        <v>62.58</v>
      </c>
      <c r="E1926" s="533"/>
    </row>
    <row r="1927" spans="1:5" s="34" customFormat="1" ht="24.95" customHeight="1" x14ac:dyDescent="0.2">
      <c r="A1927" s="545">
        <v>10698</v>
      </c>
      <c r="B1927" s="36" t="s">
        <v>8332</v>
      </c>
      <c r="C1927" s="554" t="s">
        <v>17091</v>
      </c>
      <c r="D1927" s="283">
        <v>21.38</v>
      </c>
      <c r="E1927" s="533"/>
    </row>
    <row r="1928" spans="1:5" s="34" customFormat="1" ht="24.95" customHeight="1" x14ac:dyDescent="0.2">
      <c r="A1928" s="545">
        <v>11487</v>
      </c>
      <c r="B1928" s="36" t="s">
        <v>8333</v>
      </c>
      <c r="C1928" s="554" t="s">
        <v>2376</v>
      </c>
      <c r="D1928" s="283">
        <v>11.82</v>
      </c>
      <c r="E1928" s="533"/>
    </row>
    <row r="1929" spans="1:5" s="34" customFormat="1" ht="24.95" customHeight="1" x14ac:dyDescent="0.2">
      <c r="A1929" s="545">
        <v>11002</v>
      </c>
      <c r="B1929" s="36" t="s">
        <v>8334</v>
      </c>
      <c r="C1929" s="554" t="s">
        <v>17091</v>
      </c>
      <c r="D1929" s="283">
        <v>321.39999999999998</v>
      </c>
      <c r="E1929" s="533"/>
    </row>
    <row r="1930" spans="1:5" s="34" customFormat="1" ht="24.95" customHeight="1" x14ac:dyDescent="0.2">
      <c r="A1930" s="545">
        <v>10046</v>
      </c>
      <c r="B1930" s="36" t="s">
        <v>8335</v>
      </c>
      <c r="C1930" s="554" t="s">
        <v>17091</v>
      </c>
      <c r="D1930" s="283">
        <v>11.62</v>
      </c>
      <c r="E1930" s="533"/>
    </row>
    <row r="1931" spans="1:5" s="34" customFormat="1" ht="24.95" customHeight="1" x14ac:dyDescent="0.2">
      <c r="A1931" s="545">
        <v>10069</v>
      </c>
      <c r="B1931" s="36" t="s">
        <v>17145</v>
      </c>
      <c r="C1931" s="554" t="s">
        <v>8712</v>
      </c>
      <c r="D1931" s="283">
        <v>2038.97</v>
      </c>
      <c r="E1931" s="533"/>
    </row>
    <row r="1932" spans="1:5" s="34" customFormat="1" ht="24.95" customHeight="1" x14ac:dyDescent="0.2">
      <c r="A1932" s="545">
        <v>10377</v>
      </c>
      <c r="B1932" s="36" t="s">
        <v>8336</v>
      </c>
      <c r="C1932" s="554" t="s">
        <v>744</v>
      </c>
      <c r="D1932" s="283">
        <v>2160.3200000000002</v>
      </c>
      <c r="E1932" s="533"/>
    </row>
    <row r="1933" spans="1:5" s="34" customFormat="1" ht="24.95" customHeight="1" x14ac:dyDescent="0.2">
      <c r="A1933" s="545">
        <v>11261</v>
      </c>
      <c r="B1933" s="36" t="s">
        <v>8337</v>
      </c>
      <c r="C1933" s="554" t="s">
        <v>771</v>
      </c>
      <c r="D1933" s="283">
        <v>2.87</v>
      </c>
      <c r="E1933" s="533"/>
    </row>
    <row r="1934" spans="1:5" s="34" customFormat="1" ht="24.95" customHeight="1" x14ac:dyDescent="0.2">
      <c r="A1934" s="545">
        <v>10320</v>
      </c>
      <c r="B1934" s="36" t="s">
        <v>8338</v>
      </c>
      <c r="C1934" s="554" t="s">
        <v>17091</v>
      </c>
      <c r="D1934" s="283">
        <v>1.29</v>
      </c>
      <c r="E1934" s="533"/>
    </row>
    <row r="1935" spans="1:5" s="34" customFormat="1" ht="24.95" customHeight="1" x14ac:dyDescent="0.2">
      <c r="A1935" s="545">
        <v>10164</v>
      </c>
      <c r="B1935" s="36" t="s">
        <v>8339</v>
      </c>
      <c r="C1935" s="554" t="s">
        <v>17091</v>
      </c>
      <c r="D1935" s="283">
        <v>1298</v>
      </c>
      <c r="E1935" s="533"/>
    </row>
    <row r="1936" spans="1:5" s="34" customFormat="1" ht="24.95" customHeight="1" x14ac:dyDescent="0.2">
      <c r="A1936" s="545">
        <v>10165</v>
      </c>
      <c r="B1936" s="36" t="s">
        <v>8340</v>
      </c>
      <c r="C1936" s="554" t="s">
        <v>17091</v>
      </c>
      <c r="D1936" s="283">
        <v>990</v>
      </c>
      <c r="E1936" s="533"/>
    </row>
    <row r="1937" spans="1:5" s="34" customFormat="1" ht="24.95" customHeight="1" x14ac:dyDescent="0.2">
      <c r="A1937" s="545">
        <v>10067</v>
      </c>
      <c r="B1937" s="36" t="s">
        <v>8341</v>
      </c>
      <c r="C1937" s="554" t="s">
        <v>744</v>
      </c>
      <c r="D1937" s="283">
        <v>1408.4</v>
      </c>
      <c r="E1937" s="533"/>
    </row>
    <row r="1938" spans="1:5" s="34" customFormat="1" ht="24.95" customHeight="1" x14ac:dyDescent="0.2">
      <c r="A1938" s="545">
        <v>10004</v>
      </c>
      <c r="B1938" s="36" t="s">
        <v>8342</v>
      </c>
      <c r="C1938" s="554" t="s">
        <v>8</v>
      </c>
      <c r="D1938" s="283">
        <v>2224.83</v>
      </c>
      <c r="E1938" s="533"/>
    </row>
    <row r="1939" spans="1:5" s="34" customFormat="1" ht="24.95" customHeight="1" x14ac:dyDescent="0.2">
      <c r="A1939" s="545">
        <v>10005</v>
      </c>
      <c r="B1939" s="36" t="s">
        <v>8343</v>
      </c>
      <c r="C1939" s="554" t="s">
        <v>8</v>
      </c>
      <c r="D1939" s="283">
        <v>2346.23</v>
      </c>
      <c r="E1939" s="533"/>
    </row>
    <row r="1940" spans="1:5" s="34" customFormat="1" ht="24.95" customHeight="1" x14ac:dyDescent="0.2">
      <c r="A1940" s="545">
        <v>10776</v>
      </c>
      <c r="B1940" s="36" t="s">
        <v>8344</v>
      </c>
      <c r="C1940" s="554" t="s">
        <v>8</v>
      </c>
      <c r="D1940" s="283">
        <v>2731</v>
      </c>
      <c r="E1940" s="533"/>
    </row>
    <row r="1941" spans="1:5" s="34" customFormat="1" ht="24.95" customHeight="1" x14ac:dyDescent="0.2">
      <c r="A1941" s="545">
        <v>10572</v>
      </c>
      <c r="B1941" s="36" t="s">
        <v>8345</v>
      </c>
      <c r="C1941" s="554" t="s">
        <v>173</v>
      </c>
      <c r="D1941" s="283">
        <v>11.5</v>
      </c>
      <c r="E1941" s="533"/>
    </row>
    <row r="1942" spans="1:5" s="34" customFormat="1" ht="24.95" customHeight="1" x14ac:dyDescent="0.2">
      <c r="A1942" s="545">
        <v>10584</v>
      </c>
      <c r="B1942" s="36" t="s">
        <v>8346</v>
      </c>
      <c r="C1942" s="554" t="s">
        <v>17098</v>
      </c>
      <c r="D1942" s="283">
        <v>3185.94</v>
      </c>
      <c r="E1942" s="533"/>
    </row>
    <row r="1943" spans="1:5" s="34" customFormat="1" ht="24.95" customHeight="1" x14ac:dyDescent="0.2">
      <c r="A1943" s="545">
        <v>11504</v>
      </c>
      <c r="B1943" s="36" t="s">
        <v>8347</v>
      </c>
      <c r="C1943" s="554" t="s">
        <v>173</v>
      </c>
      <c r="D1943" s="283">
        <v>3.53</v>
      </c>
      <c r="E1943" s="533"/>
    </row>
    <row r="1944" spans="1:5" s="34" customFormat="1" ht="24.95" customHeight="1" x14ac:dyDescent="0.2">
      <c r="A1944" s="545">
        <v>11558</v>
      </c>
      <c r="B1944" s="36" t="s">
        <v>8348</v>
      </c>
      <c r="C1944" s="554" t="s">
        <v>2376</v>
      </c>
      <c r="D1944" s="283">
        <v>13</v>
      </c>
      <c r="E1944" s="533"/>
    </row>
    <row r="1945" spans="1:5" s="34" customFormat="1" ht="24.95" customHeight="1" x14ac:dyDescent="0.2">
      <c r="A1945" s="545">
        <v>10193</v>
      </c>
      <c r="B1945" s="36" t="s">
        <v>8349</v>
      </c>
      <c r="C1945" s="554" t="s">
        <v>173</v>
      </c>
      <c r="D1945" s="283">
        <v>84.72</v>
      </c>
      <c r="E1945" s="533"/>
    </row>
    <row r="1946" spans="1:5" s="34" customFormat="1" ht="24.95" customHeight="1" x14ac:dyDescent="0.2">
      <c r="A1946" s="545">
        <v>10198</v>
      </c>
      <c r="B1946" s="36" t="s">
        <v>8350</v>
      </c>
      <c r="C1946" s="554" t="s">
        <v>173</v>
      </c>
      <c r="D1946" s="283">
        <v>101.64</v>
      </c>
      <c r="E1946" s="533"/>
    </row>
    <row r="1947" spans="1:5" s="34" customFormat="1" ht="24.95" customHeight="1" x14ac:dyDescent="0.2">
      <c r="A1947" s="545">
        <v>10195</v>
      </c>
      <c r="B1947" s="36" t="s">
        <v>8351</v>
      </c>
      <c r="C1947" s="554" t="s">
        <v>173</v>
      </c>
      <c r="D1947" s="283">
        <v>1.35</v>
      </c>
      <c r="E1947" s="533"/>
    </row>
    <row r="1948" spans="1:5" s="34" customFormat="1" ht="24.95" customHeight="1" x14ac:dyDescent="0.2">
      <c r="A1948" s="545">
        <v>10737</v>
      </c>
      <c r="B1948" s="36" t="s">
        <v>8352</v>
      </c>
      <c r="C1948" s="554" t="s">
        <v>173</v>
      </c>
      <c r="D1948" s="283">
        <v>7.73</v>
      </c>
      <c r="E1948" s="533"/>
    </row>
    <row r="1949" spans="1:5" s="34" customFormat="1" ht="24.95" customHeight="1" x14ac:dyDescent="0.2">
      <c r="A1949" s="545">
        <v>10099</v>
      </c>
      <c r="B1949" s="36" t="s">
        <v>8353</v>
      </c>
      <c r="C1949" s="554" t="s">
        <v>8708</v>
      </c>
      <c r="D1949" s="283">
        <v>19.559999999999999</v>
      </c>
      <c r="E1949" s="533"/>
    </row>
    <row r="1950" spans="1:5" s="34" customFormat="1" ht="24.95" customHeight="1" x14ac:dyDescent="0.2">
      <c r="A1950" s="545">
        <v>11513</v>
      </c>
      <c r="B1950" s="36" t="s">
        <v>17146</v>
      </c>
      <c r="C1950" s="554" t="s">
        <v>771</v>
      </c>
      <c r="D1950" s="283">
        <v>172.71</v>
      </c>
      <c r="E1950" s="533"/>
    </row>
    <row r="1951" spans="1:5" s="34" customFormat="1" ht="24.95" customHeight="1" x14ac:dyDescent="0.2">
      <c r="A1951" s="545">
        <v>10122</v>
      </c>
      <c r="B1951" s="36" t="s">
        <v>8354</v>
      </c>
      <c r="C1951" s="554" t="s">
        <v>744</v>
      </c>
      <c r="D1951" s="283">
        <v>40.229999999999997</v>
      </c>
      <c r="E1951" s="533"/>
    </row>
    <row r="1952" spans="1:5" s="34" customFormat="1" ht="24.95" customHeight="1" x14ac:dyDescent="0.2">
      <c r="A1952" s="545">
        <v>10366</v>
      </c>
      <c r="B1952" s="36" t="s">
        <v>8355</v>
      </c>
      <c r="C1952" s="554" t="s">
        <v>2611</v>
      </c>
      <c r="D1952" s="283">
        <v>118.64</v>
      </c>
      <c r="E1952" s="533"/>
    </row>
    <row r="1953" spans="1:5" s="34" customFormat="1" ht="24.95" customHeight="1" x14ac:dyDescent="0.2">
      <c r="A1953" s="545">
        <v>10374</v>
      </c>
      <c r="B1953" s="36" t="s">
        <v>8356</v>
      </c>
      <c r="C1953" s="554" t="s">
        <v>17091</v>
      </c>
      <c r="D1953" s="283">
        <v>40.98</v>
      </c>
      <c r="E1953" s="533"/>
    </row>
    <row r="1954" spans="1:5" s="34" customFormat="1" ht="24.95" customHeight="1" x14ac:dyDescent="0.2">
      <c r="A1954" s="545">
        <v>10743</v>
      </c>
      <c r="B1954" s="36" t="s">
        <v>8357</v>
      </c>
      <c r="C1954" s="554" t="s">
        <v>17091</v>
      </c>
      <c r="D1954" s="283">
        <v>38.799999999999997</v>
      </c>
      <c r="E1954" s="533"/>
    </row>
    <row r="1955" spans="1:5" s="34" customFormat="1" ht="24.95" customHeight="1" x14ac:dyDescent="0.2">
      <c r="A1955" s="545">
        <v>10620</v>
      </c>
      <c r="B1955" s="36" t="s">
        <v>8358</v>
      </c>
      <c r="C1955" s="554" t="s">
        <v>771</v>
      </c>
      <c r="D1955" s="283">
        <v>5.32</v>
      </c>
      <c r="E1955" s="533"/>
    </row>
    <row r="1956" spans="1:5" s="34" customFormat="1" ht="24.95" customHeight="1" x14ac:dyDescent="0.2">
      <c r="A1956" s="545">
        <v>10065</v>
      </c>
      <c r="B1956" s="36" t="s">
        <v>8359</v>
      </c>
      <c r="C1956" s="554" t="s">
        <v>744</v>
      </c>
      <c r="D1956" s="283">
        <v>1615.23</v>
      </c>
      <c r="E1956" s="533"/>
    </row>
    <row r="1957" spans="1:5" s="34" customFormat="1" ht="24.95" customHeight="1" x14ac:dyDescent="0.2">
      <c r="A1957" s="545">
        <v>10061</v>
      </c>
      <c r="B1957" s="36" t="s">
        <v>8360</v>
      </c>
      <c r="C1957" s="554" t="s">
        <v>8712</v>
      </c>
      <c r="D1957" s="283">
        <v>2456.0700000000002</v>
      </c>
      <c r="E1957" s="533"/>
    </row>
    <row r="1958" spans="1:5" s="34" customFormat="1" ht="24.95" customHeight="1" x14ac:dyDescent="0.2">
      <c r="A1958" s="545">
        <v>10359</v>
      </c>
      <c r="B1958" s="36" t="s">
        <v>8361</v>
      </c>
      <c r="C1958" s="554" t="s">
        <v>17091</v>
      </c>
      <c r="D1958" s="283">
        <v>12.48</v>
      </c>
      <c r="E1958" s="533"/>
    </row>
    <row r="1959" spans="1:5" s="34" customFormat="1" ht="24.95" customHeight="1" x14ac:dyDescent="0.2">
      <c r="A1959" s="545">
        <v>10358</v>
      </c>
      <c r="B1959" s="36" t="s">
        <v>8362</v>
      </c>
      <c r="C1959" s="554" t="s">
        <v>17091</v>
      </c>
      <c r="D1959" s="283">
        <v>10.97</v>
      </c>
      <c r="E1959" s="533"/>
    </row>
    <row r="1960" spans="1:5" s="34" customFormat="1" ht="24.95" customHeight="1" x14ac:dyDescent="0.2">
      <c r="A1960" s="545">
        <v>10361</v>
      </c>
      <c r="B1960" s="36" t="s">
        <v>8363</v>
      </c>
      <c r="C1960" s="554" t="s">
        <v>17091</v>
      </c>
      <c r="D1960" s="283">
        <v>33.020000000000003</v>
      </c>
      <c r="E1960" s="533"/>
    </row>
    <row r="1961" spans="1:5" s="34" customFormat="1" ht="24.95" customHeight="1" x14ac:dyDescent="0.2">
      <c r="A1961" s="545">
        <v>10360</v>
      </c>
      <c r="B1961" s="36" t="s">
        <v>8364</v>
      </c>
      <c r="C1961" s="554" t="s">
        <v>17091</v>
      </c>
      <c r="D1961" s="283">
        <v>28.77</v>
      </c>
      <c r="E1961" s="533"/>
    </row>
    <row r="1962" spans="1:5" s="34" customFormat="1" ht="24.95" customHeight="1" x14ac:dyDescent="0.2">
      <c r="A1962" s="545">
        <v>10057</v>
      </c>
      <c r="B1962" s="36" t="s">
        <v>8365</v>
      </c>
      <c r="C1962" s="554" t="s">
        <v>8712</v>
      </c>
      <c r="D1962" s="283">
        <v>1198.2</v>
      </c>
      <c r="E1962" s="533"/>
    </row>
    <row r="1963" spans="1:5" s="34" customFormat="1" ht="24.95" customHeight="1" x14ac:dyDescent="0.2">
      <c r="A1963" s="545">
        <v>10244</v>
      </c>
      <c r="B1963" s="36" t="s">
        <v>8366</v>
      </c>
      <c r="C1963" s="554" t="s">
        <v>17091</v>
      </c>
      <c r="D1963" s="283">
        <v>273.62</v>
      </c>
      <c r="E1963" s="533"/>
    </row>
    <row r="1964" spans="1:5" s="34" customFormat="1" ht="24.95" customHeight="1" x14ac:dyDescent="0.2">
      <c r="A1964" s="545">
        <v>10161</v>
      </c>
      <c r="B1964" s="36" t="s">
        <v>8367</v>
      </c>
      <c r="C1964" s="554" t="s">
        <v>17091</v>
      </c>
      <c r="D1964" s="283">
        <v>44.9</v>
      </c>
      <c r="E1964" s="533"/>
    </row>
    <row r="1965" spans="1:5" s="34" customFormat="1" ht="24.95" customHeight="1" x14ac:dyDescent="0.2">
      <c r="A1965" s="545">
        <v>10182</v>
      </c>
      <c r="B1965" s="36" t="s">
        <v>8368</v>
      </c>
      <c r="C1965" s="554" t="s">
        <v>2423</v>
      </c>
      <c r="D1965" s="283">
        <v>238.08</v>
      </c>
      <c r="E1965" s="533"/>
    </row>
    <row r="1966" spans="1:5" s="34" customFormat="1" ht="24.95" customHeight="1" x14ac:dyDescent="0.2">
      <c r="A1966" s="545">
        <v>10642</v>
      </c>
      <c r="B1966" s="36" t="s">
        <v>8369</v>
      </c>
      <c r="C1966" s="554" t="s">
        <v>17091</v>
      </c>
      <c r="D1966" s="283">
        <v>397.1</v>
      </c>
      <c r="E1966" s="533"/>
    </row>
    <row r="1967" spans="1:5" s="34" customFormat="1" ht="24.95" customHeight="1" x14ac:dyDescent="0.2">
      <c r="A1967" s="545">
        <v>11255</v>
      </c>
      <c r="B1967" s="36" t="s">
        <v>8370</v>
      </c>
      <c r="C1967" s="554" t="s">
        <v>745</v>
      </c>
      <c r="D1967" s="283">
        <v>29.99</v>
      </c>
      <c r="E1967" s="533"/>
    </row>
    <row r="1968" spans="1:5" s="34" customFormat="1" ht="24.95" customHeight="1" x14ac:dyDescent="0.2">
      <c r="A1968" s="545">
        <v>10635</v>
      </c>
      <c r="B1968" s="36" t="s">
        <v>8371</v>
      </c>
      <c r="C1968" s="554" t="s">
        <v>173</v>
      </c>
      <c r="D1968" s="283">
        <v>5.8</v>
      </c>
      <c r="E1968" s="533"/>
    </row>
    <row r="1969" spans="1:5" s="34" customFormat="1" ht="24.95" customHeight="1" x14ac:dyDescent="0.2">
      <c r="A1969" s="545">
        <v>11493</v>
      </c>
      <c r="B1969" s="36" t="s">
        <v>8372</v>
      </c>
      <c r="C1969" s="554" t="s">
        <v>7947</v>
      </c>
      <c r="D1969" s="283">
        <v>4.83</v>
      </c>
      <c r="E1969" s="533"/>
    </row>
    <row r="1970" spans="1:5" s="34" customFormat="1" ht="24.95" customHeight="1" x14ac:dyDescent="0.2">
      <c r="A1970" s="545">
        <v>10649</v>
      </c>
      <c r="B1970" s="36" t="s">
        <v>8373</v>
      </c>
      <c r="C1970" s="554" t="s">
        <v>7980</v>
      </c>
      <c r="D1970" s="283">
        <v>66.7</v>
      </c>
      <c r="E1970" s="533"/>
    </row>
    <row r="1971" spans="1:5" s="34" customFormat="1" ht="24.95" customHeight="1" x14ac:dyDescent="0.2">
      <c r="A1971" s="545">
        <v>10173</v>
      </c>
      <c r="B1971" s="36" t="s">
        <v>8374</v>
      </c>
      <c r="C1971" s="554" t="s">
        <v>745</v>
      </c>
      <c r="D1971" s="283">
        <v>17.760000000000002</v>
      </c>
      <c r="E1971" s="533"/>
    </row>
    <row r="1972" spans="1:5" s="34" customFormat="1" ht="24.95" customHeight="1" x14ac:dyDescent="0.2">
      <c r="A1972" s="545">
        <v>10637</v>
      </c>
      <c r="B1972" s="36" t="s">
        <v>8375</v>
      </c>
      <c r="C1972" s="554" t="s">
        <v>745</v>
      </c>
      <c r="D1972" s="283">
        <v>11.43</v>
      </c>
      <c r="E1972" s="533"/>
    </row>
    <row r="1973" spans="1:5" s="34" customFormat="1" ht="24.95" customHeight="1" x14ac:dyDescent="0.2">
      <c r="A1973" s="545">
        <v>10172</v>
      </c>
      <c r="B1973" s="36" t="s">
        <v>8376</v>
      </c>
      <c r="C1973" s="554" t="s">
        <v>745</v>
      </c>
      <c r="D1973" s="283">
        <v>19.600000000000001</v>
      </c>
      <c r="E1973" s="533"/>
    </row>
    <row r="1974" spans="1:5" s="34" customFormat="1" ht="24.95" customHeight="1" x14ac:dyDescent="0.2">
      <c r="A1974" s="545">
        <v>10783</v>
      </c>
      <c r="B1974" s="36" t="s">
        <v>8377</v>
      </c>
      <c r="C1974" s="554" t="s">
        <v>17091</v>
      </c>
      <c r="D1974" s="283">
        <v>1.04</v>
      </c>
      <c r="E1974" s="533"/>
    </row>
    <row r="1975" spans="1:5" s="34" customFormat="1" ht="24.95" customHeight="1" x14ac:dyDescent="0.2">
      <c r="A1975" s="545">
        <v>11003</v>
      </c>
      <c r="B1975" s="36" t="s">
        <v>8378</v>
      </c>
      <c r="C1975" s="554" t="s">
        <v>745</v>
      </c>
      <c r="D1975" s="283">
        <v>18.89</v>
      </c>
      <c r="E1975" s="533"/>
    </row>
    <row r="1976" spans="1:5" s="34" customFormat="1" ht="24.95" customHeight="1" x14ac:dyDescent="0.2">
      <c r="A1976" s="545">
        <v>10818</v>
      </c>
      <c r="B1976" s="36" t="s">
        <v>8379</v>
      </c>
      <c r="C1976" s="554" t="s">
        <v>8715</v>
      </c>
      <c r="D1976" s="283">
        <v>107.77</v>
      </c>
      <c r="E1976" s="533"/>
    </row>
    <row r="1977" spans="1:5" s="34" customFormat="1" ht="24.95" customHeight="1" x14ac:dyDescent="0.2">
      <c r="A1977" s="545">
        <v>10324</v>
      </c>
      <c r="B1977" s="36" t="s">
        <v>8380</v>
      </c>
      <c r="C1977" s="554" t="s">
        <v>8715</v>
      </c>
      <c r="D1977" s="283">
        <v>135.87</v>
      </c>
      <c r="E1977" s="533"/>
    </row>
    <row r="1978" spans="1:5" s="34" customFormat="1" ht="24.95" customHeight="1" x14ac:dyDescent="0.2">
      <c r="A1978" s="545">
        <v>10819</v>
      </c>
      <c r="B1978" s="36" t="s">
        <v>8381</v>
      </c>
      <c r="C1978" s="554" t="s">
        <v>8715</v>
      </c>
      <c r="D1978" s="283">
        <v>106.44</v>
      </c>
      <c r="E1978" s="533"/>
    </row>
    <row r="1979" spans="1:5" s="34" customFormat="1" ht="24.95" customHeight="1" x14ac:dyDescent="0.2">
      <c r="A1979" s="545">
        <v>10325</v>
      </c>
      <c r="B1979" s="36" t="s">
        <v>8382</v>
      </c>
      <c r="C1979" s="554" t="s">
        <v>8715</v>
      </c>
      <c r="D1979" s="283">
        <v>135.58000000000001</v>
      </c>
      <c r="E1979" s="533"/>
    </row>
    <row r="1980" spans="1:5" s="34" customFormat="1" ht="24.95" customHeight="1" x14ac:dyDescent="0.2">
      <c r="A1980" s="545">
        <v>10571</v>
      </c>
      <c r="B1980" s="36" t="s">
        <v>8383</v>
      </c>
      <c r="C1980" s="554" t="s">
        <v>744</v>
      </c>
      <c r="D1980" s="283">
        <v>77.400000000000006</v>
      </c>
      <c r="E1980" s="533"/>
    </row>
    <row r="1981" spans="1:5" s="34" customFormat="1" ht="24.95" customHeight="1" x14ac:dyDescent="0.2">
      <c r="A1981" s="545">
        <v>10845</v>
      </c>
      <c r="B1981" s="36" t="s">
        <v>8384</v>
      </c>
      <c r="C1981" s="554" t="s">
        <v>8715</v>
      </c>
      <c r="D1981" s="283">
        <v>618.16999999999996</v>
      </c>
      <c r="E1981" s="533"/>
    </row>
    <row r="1982" spans="1:5" s="34" customFormat="1" ht="24.95" customHeight="1" x14ac:dyDescent="0.2">
      <c r="A1982" s="545">
        <v>10844</v>
      </c>
      <c r="B1982" s="36" t="s">
        <v>8385</v>
      </c>
      <c r="C1982" s="554" t="s">
        <v>8715</v>
      </c>
      <c r="D1982" s="283">
        <v>385.99</v>
      </c>
      <c r="E1982" s="533"/>
    </row>
    <row r="1983" spans="1:5" s="34" customFormat="1" ht="24.95" customHeight="1" x14ac:dyDescent="0.2">
      <c r="A1983" s="545">
        <v>10846</v>
      </c>
      <c r="B1983" s="36" t="s">
        <v>8386</v>
      </c>
      <c r="C1983" s="554" t="s">
        <v>8715</v>
      </c>
      <c r="D1983" s="283">
        <v>699.7</v>
      </c>
      <c r="E1983" s="533"/>
    </row>
    <row r="1984" spans="1:5" s="34" customFormat="1" ht="24.95" customHeight="1" x14ac:dyDescent="0.2">
      <c r="A1984" s="545">
        <v>10842</v>
      </c>
      <c r="B1984" s="36" t="s">
        <v>8387</v>
      </c>
      <c r="C1984" s="554" t="s">
        <v>8715</v>
      </c>
      <c r="D1984" s="283">
        <v>566.98</v>
      </c>
      <c r="E1984" s="533"/>
    </row>
    <row r="1985" spans="1:5" s="34" customFormat="1" ht="24.95" customHeight="1" x14ac:dyDescent="0.2">
      <c r="A1985" s="545">
        <v>10843</v>
      </c>
      <c r="B1985" s="36" t="s">
        <v>8388</v>
      </c>
      <c r="C1985" s="554" t="s">
        <v>8715</v>
      </c>
      <c r="D1985" s="283">
        <v>571.94000000000005</v>
      </c>
      <c r="E1985" s="533"/>
    </row>
    <row r="1986" spans="1:5" s="34" customFormat="1" ht="24.95" customHeight="1" x14ac:dyDescent="0.2">
      <c r="A1986" s="545">
        <v>10329</v>
      </c>
      <c r="B1986" s="36" t="s">
        <v>8389</v>
      </c>
      <c r="C1986" s="554" t="s">
        <v>745</v>
      </c>
      <c r="D1986" s="283">
        <v>22.22</v>
      </c>
      <c r="E1986" s="533"/>
    </row>
    <row r="1987" spans="1:5" s="34" customFormat="1" ht="24.95" customHeight="1" x14ac:dyDescent="0.2">
      <c r="A1987" s="545">
        <v>11567</v>
      </c>
      <c r="B1987" s="36" t="s">
        <v>8390</v>
      </c>
      <c r="C1987" s="554" t="s">
        <v>17091</v>
      </c>
      <c r="D1987" s="283">
        <v>1.03</v>
      </c>
      <c r="E1987" s="533"/>
    </row>
    <row r="1988" spans="1:5" s="34" customFormat="1" ht="24.95" customHeight="1" x14ac:dyDescent="0.2">
      <c r="A1988" s="545">
        <v>10372</v>
      </c>
      <c r="B1988" s="36" t="s">
        <v>8391</v>
      </c>
      <c r="C1988" s="554" t="s">
        <v>2376</v>
      </c>
      <c r="D1988" s="283">
        <v>9.09</v>
      </c>
      <c r="E1988" s="533"/>
    </row>
    <row r="1989" spans="1:5" s="34" customFormat="1" ht="24.95" customHeight="1" x14ac:dyDescent="0.2">
      <c r="A1989" s="545">
        <v>10365</v>
      </c>
      <c r="B1989" s="36" t="s">
        <v>8392</v>
      </c>
      <c r="C1989" s="554" t="s">
        <v>2611</v>
      </c>
      <c r="D1989" s="283">
        <v>151.02000000000001</v>
      </c>
      <c r="E1989" s="533"/>
    </row>
    <row r="1990" spans="1:5" s="34" customFormat="1" ht="24.95" customHeight="1" x14ac:dyDescent="0.2">
      <c r="A1990" s="545">
        <v>11521</v>
      </c>
      <c r="B1990" s="36" t="s">
        <v>8393</v>
      </c>
      <c r="C1990" s="554" t="s">
        <v>2376</v>
      </c>
      <c r="D1990" s="283">
        <v>58.72</v>
      </c>
      <c r="E1990" s="533"/>
    </row>
    <row r="1991" spans="1:5" s="34" customFormat="1" ht="24.95" customHeight="1" x14ac:dyDescent="0.2">
      <c r="A1991" s="545">
        <v>10788</v>
      </c>
      <c r="B1991" s="36" t="s">
        <v>8394</v>
      </c>
      <c r="C1991" s="554" t="s">
        <v>2376</v>
      </c>
      <c r="D1991" s="283">
        <v>22.79</v>
      </c>
      <c r="E1991" s="533"/>
    </row>
    <row r="1992" spans="1:5" s="34" customFormat="1" ht="24.95" customHeight="1" x14ac:dyDescent="0.2">
      <c r="A1992" s="545">
        <v>10371</v>
      </c>
      <c r="B1992" s="36" t="s">
        <v>8395</v>
      </c>
      <c r="C1992" s="554" t="s">
        <v>8717</v>
      </c>
      <c r="D1992" s="283">
        <v>269.45999999999998</v>
      </c>
      <c r="E1992" s="533"/>
    </row>
    <row r="1993" spans="1:5" s="34" customFormat="1" ht="24.95" customHeight="1" x14ac:dyDescent="0.2">
      <c r="A1993" s="545">
        <v>10316</v>
      </c>
      <c r="B1993" s="36" t="s">
        <v>8396</v>
      </c>
      <c r="C1993" s="554" t="s">
        <v>8717</v>
      </c>
      <c r="D1993" s="283">
        <v>249.66</v>
      </c>
      <c r="E1993" s="533"/>
    </row>
    <row r="1994" spans="1:5" s="34" customFormat="1" ht="24.95" customHeight="1" x14ac:dyDescent="0.2">
      <c r="A1994" s="545">
        <v>10317</v>
      </c>
      <c r="B1994" s="36" t="s">
        <v>8397</v>
      </c>
      <c r="C1994" s="554" t="s">
        <v>8717</v>
      </c>
      <c r="D1994" s="283">
        <v>267.05</v>
      </c>
      <c r="E1994" s="533"/>
    </row>
    <row r="1995" spans="1:5" s="34" customFormat="1" ht="24.95" customHeight="1" x14ac:dyDescent="0.2">
      <c r="A1995" s="545">
        <v>10315</v>
      </c>
      <c r="B1995" s="36" t="s">
        <v>8398</v>
      </c>
      <c r="C1995" s="554" t="s">
        <v>8717</v>
      </c>
      <c r="D1995" s="283">
        <v>271.64999999999998</v>
      </c>
      <c r="E1995" s="533"/>
    </row>
    <row r="1996" spans="1:5" s="34" customFormat="1" ht="24.95" customHeight="1" x14ac:dyDescent="0.2">
      <c r="A1996" s="545">
        <v>10655</v>
      </c>
      <c r="B1996" s="36" t="s">
        <v>8399</v>
      </c>
      <c r="C1996" s="554" t="s">
        <v>173</v>
      </c>
      <c r="D1996" s="283">
        <v>56.77</v>
      </c>
      <c r="E1996" s="533"/>
    </row>
    <row r="1997" spans="1:5" s="34" customFormat="1" ht="24.95" customHeight="1" x14ac:dyDescent="0.2">
      <c r="A1997" s="545">
        <v>10787</v>
      </c>
      <c r="B1997" s="36" t="s">
        <v>8400</v>
      </c>
      <c r="C1997" s="554" t="s">
        <v>2376</v>
      </c>
      <c r="D1997" s="283">
        <v>17.32</v>
      </c>
      <c r="E1997" s="533"/>
    </row>
    <row r="1998" spans="1:5" s="34" customFormat="1" ht="24.95" customHeight="1" x14ac:dyDescent="0.2">
      <c r="A1998" s="545">
        <v>10339</v>
      </c>
      <c r="B1998" s="36" t="s">
        <v>8401</v>
      </c>
      <c r="C1998" s="554" t="s">
        <v>8717</v>
      </c>
      <c r="D1998" s="283">
        <v>260</v>
      </c>
      <c r="E1998" s="533"/>
    </row>
    <row r="1999" spans="1:5" s="34" customFormat="1" ht="24.95" customHeight="1" x14ac:dyDescent="0.2">
      <c r="A1999" s="545">
        <v>10178</v>
      </c>
      <c r="B1999" s="36" t="s">
        <v>8402</v>
      </c>
      <c r="C1999" s="554" t="s">
        <v>173</v>
      </c>
      <c r="D1999" s="283">
        <v>2.8</v>
      </c>
      <c r="E1999" s="533"/>
    </row>
    <row r="2000" spans="1:5" s="34" customFormat="1" ht="24.95" customHeight="1" x14ac:dyDescent="0.2">
      <c r="A2000" s="545">
        <v>10159</v>
      </c>
      <c r="B2000" s="36" t="s">
        <v>8403</v>
      </c>
      <c r="C2000" s="554" t="s">
        <v>771</v>
      </c>
      <c r="D2000" s="283">
        <v>25.77</v>
      </c>
      <c r="E2000" s="533"/>
    </row>
    <row r="2001" spans="1:5" s="34" customFormat="1" ht="24.95" customHeight="1" x14ac:dyDescent="0.2">
      <c r="A2001" s="545">
        <v>10160</v>
      </c>
      <c r="B2001" s="36" t="s">
        <v>8404</v>
      </c>
      <c r="C2001" s="554" t="s">
        <v>771</v>
      </c>
      <c r="D2001" s="283">
        <v>63.36</v>
      </c>
      <c r="E2001" s="533"/>
    </row>
    <row r="2002" spans="1:5" s="34" customFormat="1" ht="24.95" customHeight="1" x14ac:dyDescent="0.2">
      <c r="A2002" s="545">
        <v>11477</v>
      </c>
      <c r="B2002" s="36" t="s">
        <v>8405</v>
      </c>
      <c r="C2002" s="554" t="s">
        <v>771</v>
      </c>
      <c r="D2002" s="283">
        <v>36.06</v>
      </c>
      <c r="E2002" s="533"/>
    </row>
    <row r="2003" spans="1:5" s="34" customFormat="1" ht="24.95" customHeight="1" x14ac:dyDescent="0.2">
      <c r="A2003" s="545">
        <v>10174</v>
      </c>
      <c r="B2003" s="36" t="s">
        <v>8406</v>
      </c>
      <c r="C2003" s="554" t="s">
        <v>771</v>
      </c>
      <c r="D2003" s="283">
        <v>5.07</v>
      </c>
      <c r="E2003" s="533"/>
    </row>
    <row r="2004" spans="1:5" s="34" customFormat="1" ht="24.95" customHeight="1" x14ac:dyDescent="0.2">
      <c r="A2004" s="545">
        <v>10217</v>
      </c>
      <c r="B2004" s="36" t="s">
        <v>8407</v>
      </c>
      <c r="C2004" s="554" t="s">
        <v>771</v>
      </c>
      <c r="D2004" s="283">
        <v>31</v>
      </c>
      <c r="E2004" s="533"/>
    </row>
    <row r="2005" spans="1:5" s="34" customFormat="1" ht="24.95" customHeight="1" x14ac:dyDescent="0.2">
      <c r="A2005" s="545">
        <v>10218</v>
      </c>
      <c r="B2005" s="36" t="s">
        <v>8408</v>
      </c>
      <c r="C2005" s="554" t="s">
        <v>771</v>
      </c>
      <c r="D2005" s="283">
        <v>42.5</v>
      </c>
      <c r="E2005" s="533"/>
    </row>
    <row r="2006" spans="1:5" s="34" customFormat="1" ht="24.95" customHeight="1" x14ac:dyDescent="0.2">
      <c r="A2006" s="545">
        <v>10229</v>
      </c>
      <c r="B2006" s="36" t="s">
        <v>8409</v>
      </c>
      <c r="C2006" s="554" t="s">
        <v>771</v>
      </c>
      <c r="D2006" s="283">
        <v>48</v>
      </c>
      <c r="E2006" s="533"/>
    </row>
    <row r="2007" spans="1:5" s="34" customFormat="1" ht="24.95" customHeight="1" x14ac:dyDescent="0.2">
      <c r="A2007" s="545">
        <v>10219</v>
      </c>
      <c r="B2007" s="36" t="s">
        <v>8410</v>
      </c>
      <c r="C2007" s="554" t="s">
        <v>771</v>
      </c>
      <c r="D2007" s="283">
        <v>72.5</v>
      </c>
      <c r="E2007" s="533"/>
    </row>
    <row r="2008" spans="1:5" s="34" customFormat="1" ht="24.95" customHeight="1" x14ac:dyDescent="0.2">
      <c r="A2008" s="545">
        <v>10224</v>
      </c>
      <c r="B2008" s="36" t="s">
        <v>8411</v>
      </c>
      <c r="C2008" s="554" t="s">
        <v>771</v>
      </c>
      <c r="D2008" s="283">
        <v>74.02</v>
      </c>
      <c r="E2008" s="533"/>
    </row>
    <row r="2009" spans="1:5" s="34" customFormat="1" ht="24.95" customHeight="1" x14ac:dyDescent="0.2">
      <c r="A2009" s="545">
        <v>10230</v>
      </c>
      <c r="B2009" s="36" t="s">
        <v>8412</v>
      </c>
      <c r="C2009" s="554" t="s">
        <v>771</v>
      </c>
      <c r="D2009" s="283">
        <v>67.5</v>
      </c>
      <c r="E2009" s="533"/>
    </row>
    <row r="2010" spans="1:5" s="34" customFormat="1" ht="24.95" customHeight="1" x14ac:dyDescent="0.2">
      <c r="A2010" s="545">
        <v>10235</v>
      </c>
      <c r="B2010" s="36" t="s">
        <v>8413</v>
      </c>
      <c r="C2010" s="554" t="s">
        <v>771</v>
      </c>
      <c r="D2010" s="283">
        <v>70.17</v>
      </c>
      <c r="E2010" s="533"/>
    </row>
    <row r="2011" spans="1:5" s="34" customFormat="1" ht="24.95" customHeight="1" x14ac:dyDescent="0.2">
      <c r="A2011" s="545">
        <v>10220</v>
      </c>
      <c r="B2011" s="36" t="s">
        <v>8414</v>
      </c>
      <c r="C2011" s="554" t="s">
        <v>771</v>
      </c>
      <c r="D2011" s="283">
        <v>132.5</v>
      </c>
      <c r="E2011" s="533"/>
    </row>
    <row r="2012" spans="1:5" s="34" customFormat="1" ht="24.95" customHeight="1" x14ac:dyDescent="0.2">
      <c r="A2012" s="545">
        <v>10225</v>
      </c>
      <c r="B2012" s="36" t="s">
        <v>8415</v>
      </c>
      <c r="C2012" s="554" t="s">
        <v>771</v>
      </c>
      <c r="D2012" s="283">
        <v>137.66999999999999</v>
      </c>
      <c r="E2012" s="533"/>
    </row>
    <row r="2013" spans="1:5" s="34" customFormat="1" ht="24.95" customHeight="1" x14ac:dyDescent="0.2">
      <c r="A2013" s="545">
        <v>10231</v>
      </c>
      <c r="B2013" s="36" t="s">
        <v>8416</v>
      </c>
      <c r="C2013" s="554" t="s">
        <v>771</v>
      </c>
      <c r="D2013" s="283">
        <v>147.5</v>
      </c>
      <c r="E2013" s="533"/>
    </row>
    <row r="2014" spans="1:5" s="34" customFormat="1" ht="24.95" customHeight="1" x14ac:dyDescent="0.2">
      <c r="A2014" s="545">
        <v>10236</v>
      </c>
      <c r="B2014" s="36" t="s">
        <v>8417</v>
      </c>
      <c r="C2014" s="554" t="s">
        <v>771</v>
      </c>
      <c r="D2014" s="283">
        <v>143.66</v>
      </c>
      <c r="E2014" s="533"/>
    </row>
    <row r="2015" spans="1:5" s="34" customFormat="1" ht="24.95" customHeight="1" x14ac:dyDescent="0.2">
      <c r="A2015" s="545">
        <v>10221</v>
      </c>
      <c r="B2015" s="36" t="s">
        <v>8418</v>
      </c>
      <c r="C2015" s="554" t="s">
        <v>771</v>
      </c>
      <c r="D2015" s="283">
        <v>180</v>
      </c>
      <c r="E2015" s="533"/>
    </row>
    <row r="2016" spans="1:5" s="34" customFormat="1" ht="24.95" customHeight="1" x14ac:dyDescent="0.2">
      <c r="A2016" s="545">
        <v>10226</v>
      </c>
      <c r="B2016" s="36" t="s">
        <v>8419</v>
      </c>
      <c r="C2016" s="554" t="s">
        <v>771</v>
      </c>
      <c r="D2016" s="283">
        <v>179.03</v>
      </c>
      <c r="E2016" s="533"/>
    </row>
    <row r="2017" spans="1:5" s="34" customFormat="1" ht="24.95" customHeight="1" x14ac:dyDescent="0.2">
      <c r="A2017" s="545">
        <v>10232</v>
      </c>
      <c r="B2017" s="36" t="s">
        <v>8420</v>
      </c>
      <c r="C2017" s="554" t="s">
        <v>771</v>
      </c>
      <c r="D2017" s="283">
        <v>200</v>
      </c>
      <c r="E2017" s="533"/>
    </row>
    <row r="2018" spans="1:5" s="34" customFormat="1" ht="24.95" customHeight="1" x14ac:dyDescent="0.2">
      <c r="A2018" s="545">
        <v>10237</v>
      </c>
      <c r="B2018" s="36" t="s">
        <v>8421</v>
      </c>
      <c r="C2018" s="554" t="s">
        <v>771</v>
      </c>
      <c r="D2018" s="283">
        <v>196.93</v>
      </c>
      <c r="E2018" s="533"/>
    </row>
    <row r="2019" spans="1:5" s="34" customFormat="1" ht="24.95" customHeight="1" x14ac:dyDescent="0.2">
      <c r="A2019" s="545">
        <v>10240</v>
      </c>
      <c r="B2019" s="36" t="s">
        <v>8422</v>
      </c>
      <c r="C2019" s="554" t="s">
        <v>771</v>
      </c>
      <c r="D2019" s="283">
        <v>210</v>
      </c>
      <c r="E2019" s="533"/>
    </row>
    <row r="2020" spans="1:5" s="34" customFormat="1" ht="24.95" customHeight="1" x14ac:dyDescent="0.2">
      <c r="A2020" s="545">
        <v>10222</v>
      </c>
      <c r="B2020" s="36" t="s">
        <v>8423</v>
      </c>
      <c r="C2020" s="554" t="s">
        <v>771</v>
      </c>
      <c r="D2020" s="283">
        <v>285</v>
      </c>
      <c r="E2020" s="533"/>
    </row>
    <row r="2021" spans="1:5" s="34" customFormat="1" ht="24.95" customHeight="1" x14ac:dyDescent="0.2">
      <c r="A2021" s="545">
        <v>10227</v>
      </c>
      <c r="B2021" s="36" t="s">
        <v>8424</v>
      </c>
      <c r="C2021" s="554" t="s">
        <v>771</v>
      </c>
      <c r="D2021" s="283">
        <v>297.83</v>
      </c>
      <c r="E2021" s="533"/>
    </row>
    <row r="2022" spans="1:5" s="34" customFormat="1" ht="24.95" customHeight="1" x14ac:dyDescent="0.2">
      <c r="A2022" s="545">
        <v>10233</v>
      </c>
      <c r="B2022" s="36" t="s">
        <v>8425</v>
      </c>
      <c r="C2022" s="554" t="s">
        <v>771</v>
      </c>
      <c r="D2022" s="283">
        <v>290</v>
      </c>
      <c r="E2022" s="533"/>
    </row>
    <row r="2023" spans="1:5" s="34" customFormat="1" ht="24.95" customHeight="1" x14ac:dyDescent="0.2">
      <c r="A2023" s="545">
        <v>10238</v>
      </c>
      <c r="B2023" s="36" t="s">
        <v>8426</v>
      </c>
      <c r="C2023" s="554" t="s">
        <v>771</v>
      </c>
      <c r="D2023" s="283">
        <v>323.58</v>
      </c>
      <c r="E2023" s="533"/>
    </row>
    <row r="2024" spans="1:5" s="34" customFormat="1" ht="24.95" customHeight="1" x14ac:dyDescent="0.2">
      <c r="A2024" s="545">
        <v>10241</v>
      </c>
      <c r="B2024" s="36" t="s">
        <v>8427</v>
      </c>
      <c r="C2024" s="554" t="s">
        <v>771</v>
      </c>
      <c r="D2024" s="283">
        <v>310</v>
      </c>
      <c r="E2024" s="533"/>
    </row>
    <row r="2025" spans="1:5" s="34" customFormat="1" ht="24.95" customHeight="1" x14ac:dyDescent="0.2">
      <c r="A2025" s="545">
        <v>10223</v>
      </c>
      <c r="B2025" s="36" t="s">
        <v>8428</v>
      </c>
      <c r="C2025" s="554" t="s">
        <v>771</v>
      </c>
      <c r="D2025" s="283">
        <v>550</v>
      </c>
      <c r="E2025" s="533"/>
    </row>
    <row r="2026" spans="1:5" s="34" customFormat="1" ht="24.95" customHeight="1" x14ac:dyDescent="0.2">
      <c r="A2026" s="545">
        <v>10228</v>
      </c>
      <c r="B2026" s="36" t="s">
        <v>8429</v>
      </c>
      <c r="C2026" s="554" t="s">
        <v>771</v>
      </c>
      <c r="D2026" s="283">
        <v>446.4</v>
      </c>
      <c r="E2026" s="533"/>
    </row>
    <row r="2027" spans="1:5" s="34" customFormat="1" ht="24.95" customHeight="1" x14ac:dyDescent="0.2">
      <c r="A2027" s="545">
        <v>10234</v>
      </c>
      <c r="B2027" s="36" t="s">
        <v>8430</v>
      </c>
      <c r="C2027" s="554" t="s">
        <v>771</v>
      </c>
      <c r="D2027" s="283">
        <v>560</v>
      </c>
      <c r="E2027" s="533"/>
    </row>
    <row r="2028" spans="1:5" s="34" customFormat="1" ht="24.95" customHeight="1" x14ac:dyDescent="0.2">
      <c r="A2028" s="545">
        <v>10239</v>
      </c>
      <c r="B2028" s="36" t="s">
        <v>8431</v>
      </c>
      <c r="C2028" s="554" t="s">
        <v>771</v>
      </c>
      <c r="D2028" s="283">
        <v>479.93</v>
      </c>
      <c r="E2028" s="533"/>
    </row>
    <row r="2029" spans="1:5" s="34" customFormat="1" ht="24.95" customHeight="1" x14ac:dyDescent="0.2">
      <c r="A2029" s="545">
        <v>10242</v>
      </c>
      <c r="B2029" s="36" t="s">
        <v>8432</v>
      </c>
      <c r="C2029" s="554" t="s">
        <v>771</v>
      </c>
      <c r="D2029" s="283">
        <v>410</v>
      </c>
      <c r="E2029" s="533"/>
    </row>
    <row r="2030" spans="1:5" s="34" customFormat="1" ht="24.95" customHeight="1" x14ac:dyDescent="0.2">
      <c r="A2030" s="545">
        <v>10209</v>
      </c>
      <c r="B2030" s="36" t="s">
        <v>8433</v>
      </c>
      <c r="C2030" s="554" t="s">
        <v>771</v>
      </c>
      <c r="D2030" s="283">
        <v>21.5</v>
      </c>
      <c r="E2030" s="533"/>
    </row>
    <row r="2031" spans="1:5" s="34" customFormat="1" ht="24.95" customHeight="1" x14ac:dyDescent="0.2">
      <c r="A2031" s="545">
        <v>10213</v>
      </c>
      <c r="B2031" s="36" t="s">
        <v>8434</v>
      </c>
      <c r="C2031" s="554" t="s">
        <v>771</v>
      </c>
      <c r="D2031" s="283">
        <v>21.5</v>
      </c>
      <c r="E2031" s="533"/>
    </row>
    <row r="2032" spans="1:5" s="34" customFormat="1" ht="24.95" customHeight="1" x14ac:dyDescent="0.2">
      <c r="A2032" s="545">
        <v>10210</v>
      </c>
      <c r="B2032" s="36" t="s">
        <v>8435</v>
      </c>
      <c r="C2032" s="554" t="s">
        <v>771</v>
      </c>
      <c r="D2032" s="283">
        <v>29</v>
      </c>
      <c r="E2032" s="533"/>
    </row>
    <row r="2033" spans="1:5" s="34" customFormat="1" ht="24.95" customHeight="1" x14ac:dyDescent="0.2">
      <c r="A2033" s="545">
        <v>10214</v>
      </c>
      <c r="B2033" s="36" t="s">
        <v>8436</v>
      </c>
      <c r="C2033" s="554" t="s">
        <v>771</v>
      </c>
      <c r="D2033" s="283">
        <v>28.53</v>
      </c>
      <c r="E2033" s="533"/>
    </row>
    <row r="2034" spans="1:5" s="34" customFormat="1" ht="24.95" customHeight="1" x14ac:dyDescent="0.2">
      <c r="A2034" s="545">
        <v>10211</v>
      </c>
      <c r="B2034" s="36" t="s">
        <v>8437</v>
      </c>
      <c r="C2034" s="554" t="s">
        <v>771</v>
      </c>
      <c r="D2034" s="283">
        <v>34.5</v>
      </c>
      <c r="E2034" s="533"/>
    </row>
    <row r="2035" spans="1:5" s="34" customFormat="1" ht="24.95" customHeight="1" x14ac:dyDescent="0.2">
      <c r="A2035" s="545">
        <v>10215</v>
      </c>
      <c r="B2035" s="36" t="s">
        <v>8438</v>
      </c>
      <c r="C2035" s="554" t="s">
        <v>5</v>
      </c>
      <c r="D2035" s="283">
        <v>30.35</v>
      </c>
      <c r="E2035" s="533"/>
    </row>
    <row r="2036" spans="1:5" s="34" customFormat="1" ht="24.95" customHeight="1" x14ac:dyDescent="0.2">
      <c r="A2036" s="545">
        <v>10212</v>
      </c>
      <c r="B2036" s="36" t="s">
        <v>8439</v>
      </c>
      <c r="C2036" s="554" t="s">
        <v>771</v>
      </c>
      <c r="D2036" s="283">
        <v>62.47</v>
      </c>
      <c r="E2036" s="533"/>
    </row>
    <row r="2037" spans="1:5" s="34" customFormat="1" ht="24.95" customHeight="1" x14ac:dyDescent="0.2">
      <c r="A2037" s="545">
        <v>10216</v>
      </c>
      <c r="B2037" s="36" t="s">
        <v>8440</v>
      </c>
      <c r="C2037" s="554" t="s">
        <v>5</v>
      </c>
      <c r="D2037" s="283">
        <v>56.22</v>
      </c>
      <c r="E2037" s="533"/>
    </row>
    <row r="2038" spans="1:5" s="34" customFormat="1" ht="24.95" customHeight="1" x14ac:dyDescent="0.2">
      <c r="A2038" s="545">
        <v>10766</v>
      </c>
      <c r="B2038" s="36" t="s">
        <v>8441</v>
      </c>
      <c r="C2038" s="554" t="s">
        <v>17091</v>
      </c>
      <c r="D2038" s="283">
        <v>2690</v>
      </c>
      <c r="E2038" s="533"/>
    </row>
    <row r="2039" spans="1:5" s="34" customFormat="1" ht="24.95" customHeight="1" x14ac:dyDescent="0.2">
      <c r="A2039" s="545">
        <v>10304</v>
      </c>
      <c r="B2039" s="36" t="s">
        <v>8442</v>
      </c>
      <c r="C2039" s="554" t="s">
        <v>8145</v>
      </c>
      <c r="D2039" s="283">
        <v>54.83</v>
      </c>
      <c r="E2039" s="533"/>
    </row>
    <row r="2040" spans="1:5" s="34" customFormat="1" ht="24.95" customHeight="1" x14ac:dyDescent="0.2">
      <c r="A2040" s="545">
        <v>10813</v>
      </c>
      <c r="B2040" s="36" t="s">
        <v>8443</v>
      </c>
      <c r="C2040" s="554" t="s">
        <v>771</v>
      </c>
      <c r="D2040" s="283">
        <v>10.71</v>
      </c>
      <c r="E2040" s="533"/>
    </row>
    <row r="2041" spans="1:5" s="34" customFormat="1" ht="24.95" customHeight="1" x14ac:dyDescent="0.2">
      <c r="A2041" s="545">
        <v>10755</v>
      </c>
      <c r="B2041" s="36" t="s">
        <v>17147</v>
      </c>
      <c r="C2041" s="554" t="s">
        <v>771</v>
      </c>
      <c r="D2041" s="283">
        <v>12.01</v>
      </c>
      <c r="E2041" s="533"/>
    </row>
    <row r="2042" spans="1:5" s="34" customFormat="1" ht="24.95" customHeight="1" x14ac:dyDescent="0.2">
      <c r="A2042" s="545">
        <v>10661</v>
      </c>
      <c r="B2042" s="36" t="s">
        <v>17148</v>
      </c>
      <c r="C2042" s="554" t="s">
        <v>771</v>
      </c>
      <c r="D2042" s="283">
        <v>20.440000000000001</v>
      </c>
      <c r="E2042" s="533"/>
    </row>
    <row r="2043" spans="1:5" s="34" customFormat="1" ht="24.95" customHeight="1" x14ac:dyDescent="0.2">
      <c r="A2043" s="545">
        <v>10658</v>
      </c>
      <c r="B2043" s="36" t="s">
        <v>8444</v>
      </c>
      <c r="C2043" s="554" t="s">
        <v>771</v>
      </c>
      <c r="D2043" s="283">
        <v>42.02</v>
      </c>
      <c r="E2043" s="533"/>
    </row>
    <row r="2044" spans="1:5" s="34" customFormat="1" ht="24.95" customHeight="1" x14ac:dyDescent="0.2">
      <c r="A2044" s="545">
        <v>10803</v>
      </c>
      <c r="B2044" s="36" t="s">
        <v>8445</v>
      </c>
      <c r="C2044" s="554" t="s">
        <v>771</v>
      </c>
      <c r="D2044" s="283">
        <v>51.76</v>
      </c>
      <c r="E2044" s="533"/>
    </row>
    <row r="2045" spans="1:5" s="34" customFormat="1" ht="24.95" customHeight="1" x14ac:dyDescent="0.2">
      <c r="A2045" s="545">
        <v>10692</v>
      </c>
      <c r="B2045" s="36" t="s">
        <v>8446</v>
      </c>
      <c r="C2045" s="554" t="s">
        <v>771</v>
      </c>
      <c r="D2045" s="283">
        <v>25.96</v>
      </c>
      <c r="E2045" s="533"/>
    </row>
    <row r="2046" spans="1:5" s="34" customFormat="1" ht="24.95" customHeight="1" x14ac:dyDescent="0.2">
      <c r="A2046" s="545">
        <v>10691</v>
      </c>
      <c r="B2046" s="36" t="s">
        <v>8447</v>
      </c>
      <c r="C2046" s="554" t="s">
        <v>771</v>
      </c>
      <c r="D2046" s="283">
        <v>160.66</v>
      </c>
      <c r="E2046" s="533"/>
    </row>
    <row r="2047" spans="1:5" s="34" customFormat="1" ht="24.95" customHeight="1" x14ac:dyDescent="0.2">
      <c r="A2047" s="545">
        <v>10688</v>
      </c>
      <c r="B2047" s="36" t="s">
        <v>8448</v>
      </c>
      <c r="C2047" s="554" t="s">
        <v>771</v>
      </c>
      <c r="D2047" s="283">
        <v>16.98</v>
      </c>
      <c r="E2047" s="533"/>
    </row>
    <row r="2048" spans="1:5" s="34" customFormat="1" ht="24.95" customHeight="1" x14ac:dyDescent="0.2">
      <c r="A2048" s="545">
        <v>10687</v>
      </c>
      <c r="B2048" s="36" t="s">
        <v>8449</v>
      </c>
      <c r="C2048" s="554" t="s">
        <v>771</v>
      </c>
      <c r="D2048" s="283">
        <v>10.87</v>
      </c>
      <c r="E2048" s="533"/>
    </row>
    <row r="2049" spans="1:5" s="34" customFormat="1" ht="24.95" customHeight="1" x14ac:dyDescent="0.2">
      <c r="A2049" s="545">
        <v>10332</v>
      </c>
      <c r="B2049" s="36" t="s">
        <v>8450</v>
      </c>
      <c r="C2049" s="554" t="s">
        <v>771</v>
      </c>
      <c r="D2049" s="283">
        <v>21</v>
      </c>
      <c r="E2049" s="533"/>
    </row>
    <row r="2050" spans="1:5" s="34" customFormat="1" ht="24.95" customHeight="1" x14ac:dyDescent="0.2">
      <c r="A2050" s="545">
        <v>10306</v>
      </c>
      <c r="B2050" s="36" t="s">
        <v>17149</v>
      </c>
      <c r="C2050" s="554" t="s">
        <v>8145</v>
      </c>
      <c r="D2050" s="283">
        <v>43.31</v>
      </c>
      <c r="E2050" s="533"/>
    </row>
    <row r="2051" spans="1:5" s="34" customFormat="1" ht="24.95" customHeight="1" x14ac:dyDescent="0.2">
      <c r="A2051" s="545">
        <v>10307</v>
      </c>
      <c r="B2051" s="36" t="s">
        <v>17150</v>
      </c>
      <c r="C2051" s="554" t="s">
        <v>8145</v>
      </c>
      <c r="D2051" s="283">
        <v>54.83</v>
      </c>
      <c r="E2051" s="533"/>
    </row>
    <row r="2052" spans="1:5" s="34" customFormat="1" ht="24.95" customHeight="1" x14ac:dyDescent="0.2">
      <c r="A2052" s="545">
        <v>10308</v>
      </c>
      <c r="B2052" s="36" t="s">
        <v>8451</v>
      </c>
      <c r="C2052" s="554" t="s">
        <v>8145</v>
      </c>
      <c r="D2052" s="283">
        <v>68.75</v>
      </c>
      <c r="E2052" s="533"/>
    </row>
    <row r="2053" spans="1:5" s="34" customFormat="1" ht="24.95" customHeight="1" x14ac:dyDescent="0.2">
      <c r="A2053" s="545">
        <v>10648</v>
      </c>
      <c r="B2053" s="36" t="s">
        <v>8452</v>
      </c>
      <c r="C2053" s="554" t="s">
        <v>17091</v>
      </c>
      <c r="D2053" s="283">
        <v>55.04</v>
      </c>
      <c r="E2053" s="533"/>
    </row>
    <row r="2054" spans="1:5" s="34" customFormat="1" ht="24.95" customHeight="1" x14ac:dyDescent="0.2">
      <c r="A2054" s="545">
        <v>10631</v>
      </c>
      <c r="B2054" s="36" t="s">
        <v>8453</v>
      </c>
      <c r="C2054" s="554" t="s">
        <v>17091</v>
      </c>
      <c r="D2054" s="283">
        <v>41.34</v>
      </c>
      <c r="E2054" s="533"/>
    </row>
    <row r="2055" spans="1:5" s="34" customFormat="1" ht="24.95" customHeight="1" x14ac:dyDescent="0.2">
      <c r="A2055" s="545">
        <v>10690</v>
      </c>
      <c r="B2055" s="36" t="s">
        <v>8454</v>
      </c>
      <c r="C2055" s="554" t="s">
        <v>771</v>
      </c>
      <c r="D2055" s="283">
        <v>20.329999999999998</v>
      </c>
      <c r="E2055" s="533"/>
    </row>
    <row r="2056" spans="1:5" s="34" customFormat="1" ht="24.95" customHeight="1" x14ac:dyDescent="0.2">
      <c r="A2056" s="545">
        <v>10752</v>
      </c>
      <c r="B2056" s="36" t="s">
        <v>8455</v>
      </c>
      <c r="C2056" s="554" t="s">
        <v>771</v>
      </c>
      <c r="D2056" s="283">
        <v>1.97</v>
      </c>
      <c r="E2056" s="533"/>
    </row>
    <row r="2057" spans="1:5" s="34" customFormat="1" ht="24.95" customHeight="1" x14ac:dyDescent="0.2">
      <c r="A2057" s="545">
        <v>10753</v>
      </c>
      <c r="B2057" s="36" t="s">
        <v>8456</v>
      </c>
      <c r="C2057" s="554" t="s">
        <v>771</v>
      </c>
      <c r="D2057" s="283">
        <v>3.1</v>
      </c>
      <c r="E2057" s="533"/>
    </row>
    <row r="2058" spans="1:5" s="34" customFormat="1" ht="24.95" customHeight="1" x14ac:dyDescent="0.2">
      <c r="A2058" s="545">
        <v>10754</v>
      </c>
      <c r="B2058" s="36" t="s">
        <v>8457</v>
      </c>
      <c r="C2058" s="554" t="s">
        <v>771</v>
      </c>
      <c r="D2058" s="283">
        <v>5.61</v>
      </c>
      <c r="E2058" s="533"/>
    </row>
    <row r="2059" spans="1:5" s="34" customFormat="1" ht="24.95" customHeight="1" x14ac:dyDescent="0.2">
      <c r="A2059" s="545">
        <v>10303</v>
      </c>
      <c r="B2059" s="36" t="s">
        <v>8458</v>
      </c>
      <c r="C2059" s="554" t="s">
        <v>771</v>
      </c>
      <c r="D2059" s="283">
        <v>10.98</v>
      </c>
      <c r="E2059" s="533"/>
    </row>
    <row r="2060" spans="1:5" s="34" customFormat="1" ht="24.95" customHeight="1" x14ac:dyDescent="0.2">
      <c r="A2060" s="545">
        <v>10684</v>
      </c>
      <c r="B2060" s="36" t="s">
        <v>8459</v>
      </c>
      <c r="C2060" s="554" t="s">
        <v>771</v>
      </c>
      <c r="D2060" s="283">
        <v>2.25</v>
      </c>
      <c r="E2060" s="533"/>
    </row>
    <row r="2061" spans="1:5" s="34" customFormat="1" ht="24.95" customHeight="1" x14ac:dyDescent="0.2">
      <c r="A2061" s="545">
        <v>10682</v>
      </c>
      <c r="B2061" s="36" t="s">
        <v>8460</v>
      </c>
      <c r="C2061" s="554" t="s">
        <v>771</v>
      </c>
      <c r="D2061" s="283">
        <v>3.84</v>
      </c>
      <c r="E2061" s="533"/>
    </row>
    <row r="2062" spans="1:5" s="34" customFormat="1" ht="24.95" customHeight="1" x14ac:dyDescent="0.2">
      <c r="A2062" s="545">
        <v>10683</v>
      </c>
      <c r="B2062" s="36" t="s">
        <v>8461</v>
      </c>
      <c r="C2062" s="554" t="s">
        <v>771</v>
      </c>
      <c r="D2062" s="283">
        <v>6.35</v>
      </c>
      <c r="E2062" s="533"/>
    </row>
    <row r="2063" spans="1:5" s="34" customFormat="1" ht="24.95" customHeight="1" x14ac:dyDescent="0.2">
      <c r="A2063" s="545">
        <v>10258</v>
      </c>
      <c r="B2063" s="36" t="s">
        <v>8462</v>
      </c>
      <c r="C2063" s="554" t="s">
        <v>771</v>
      </c>
      <c r="D2063" s="283">
        <v>5.47</v>
      </c>
      <c r="E2063" s="533"/>
    </row>
    <row r="2064" spans="1:5" s="34" customFormat="1" ht="24.95" customHeight="1" x14ac:dyDescent="0.2">
      <c r="A2064" s="545">
        <v>10800</v>
      </c>
      <c r="B2064" s="36" t="s">
        <v>8463</v>
      </c>
      <c r="C2064" s="554" t="s">
        <v>771</v>
      </c>
      <c r="D2064" s="283">
        <v>4.26</v>
      </c>
      <c r="E2064" s="533"/>
    </row>
    <row r="2065" spans="1:5" s="34" customFormat="1" ht="24.95" customHeight="1" x14ac:dyDescent="0.2">
      <c r="A2065" s="545">
        <v>10249</v>
      </c>
      <c r="B2065" s="36" t="s">
        <v>8464</v>
      </c>
      <c r="C2065" s="554" t="s">
        <v>771</v>
      </c>
      <c r="D2065" s="283">
        <v>20</v>
      </c>
      <c r="E2065" s="533"/>
    </row>
    <row r="2066" spans="1:5" s="34" customFormat="1" ht="24.95" customHeight="1" x14ac:dyDescent="0.2">
      <c r="A2066" s="545">
        <v>10515</v>
      </c>
      <c r="B2066" s="36" t="s">
        <v>8465</v>
      </c>
      <c r="C2066" s="554" t="s">
        <v>7726</v>
      </c>
      <c r="D2066" s="283">
        <v>0</v>
      </c>
      <c r="E2066" s="533"/>
    </row>
    <row r="2067" spans="1:5" s="34" customFormat="1" ht="24.95" customHeight="1" x14ac:dyDescent="0.2">
      <c r="A2067" s="545">
        <v>10516</v>
      </c>
      <c r="B2067" s="36" t="s">
        <v>8466</v>
      </c>
      <c r="C2067" s="554" t="s">
        <v>7726</v>
      </c>
      <c r="D2067" s="283">
        <v>0</v>
      </c>
      <c r="E2067" s="533"/>
    </row>
    <row r="2068" spans="1:5" s="34" customFormat="1" ht="24.95" customHeight="1" x14ac:dyDescent="0.2">
      <c r="A2068" s="545">
        <v>10514</v>
      </c>
      <c r="B2068" s="36" t="s">
        <v>8467</v>
      </c>
      <c r="C2068" s="554" t="s">
        <v>7726</v>
      </c>
      <c r="D2068" s="283">
        <v>0</v>
      </c>
      <c r="E2068" s="533"/>
    </row>
    <row r="2069" spans="1:5" s="34" customFormat="1" ht="24.95" customHeight="1" x14ac:dyDescent="0.2">
      <c r="A2069" s="545">
        <v>10513</v>
      </c>
      <c r="B2069" s="36" t="s">
        <v>8468</v>
      </c>
      <c r="C2069" s="554" t="s">
        <v>7726</v>
      </c>
      <c r="D2069" s="283">
        <v>0</v>
      </c>
      <c r="E2069" s="533"/>
    </row>
    <row r="2070" spans="1:5" s="34" customFormat="1" ht="24.95" customHeight="1" x14ac:dyDescent="0.2">
      <c r="A2070" s="545">
        <v>10330</v>
      </c>
      <c r="B2070" s="36" t="s">
        <v>8469</v>
      </c>
      <c r="C2070" s="554" t="s">
        <v>17091</v>
      </c>
      <c r="D2070" s="283">
        <v>15.55</v>
      </c>
      <c r="E2070" s="533"/>
    </row>
    <row r="2071" spans="1:5" s="34" customFormat="1" ht="24.95" customHeight="1" x14ac:dyDescent="0.2">
      <c r="A2071" s="545">
        <v>10751</v>
      </c>
      <c r="B2071" s="36" t="s">
        <v>8470</v>
      </c>
      <c r="C2071" s="554" t="s">
        <v>17091</v>
      </c>
      <c r="D2071" s="283">
        <v>6.11</v>
      </c>
      <c r="E2071" s="533"/>
    </row>
    <row r="2072" spans="1:5" s="34" customFormat="1" ht="24.95" customHeight="1" x14ac:dyDescent="0.2">
      <c r="A2072" s="545">
        <v>10328</v>
      </c>
      <c r="B2072" s="36" t="s">
        <v>8471</v>
      </c>
      <c r="C2072" s="554" t="s">
        <v>2611</v>
      </c>
      <c r="D2072" s="283">
        <v>54.25</v>
      </c>
      <c r="E2072" s="533"/>
    </row>
    <row r="2073" spans="1:5" s="34" customFormat="1" ht="24.95" customHeight="1" x14ac:dyDescent="0.2">
      <c r="A2073" s="545">
        <v>10084</v>
      </c>
      <c r="B2073" s="36" t="s">
        <v>8472</v>
      </c>
      <c r="C2073" s="554" t="s">
        <v>744</v>
      </c>
      <c r="D2073" s="283">
        <v>4010.17</v>
      </c>
      <c r="E2073" s="533"/>
    </row>
    <row r="2074" spans="1:5" s="34" customFormat="1" ht="24.95" customHeight="1" x14ac:dyDescent="0.2">
      <c r="A2074" s="545">
        <v>10463</v>
      </c>
      <c r="B2074" s="36" t="s">
        <v>17151</v>
      </c>
      <c r="C2074" s="554" t="s">
        <v>17091</v>
      </c>
      <c r="D2074" s="283">
        <v>7443.08</v>
      </c>
      <c r="E2074" s="533"/>
    </row>
    <row r="2075" spans="1:5" s="34" customFormat="1" ht="24.95" customHeight="1" x14ac:dyDescent="0.2">
      <c r="A2075" s="545">
        <v>10464</v>
      </c>
      <c r="B2075" s="36" t="s">
        <v>17152</v>
      </c>
      <c r="C2075" s="554" t="s">
        <v>17091</v>
      </c>
      <c r="D2075" s="283">
        <v>9476.11</v>
      </c>
      <c r="E2075" s="533"/>
    </row>
    <row r="2076" spans="1:5" s="34" customFormat="1" ht="24.95" customHeight="1" x14ac:dyDescent="0.2">
      <c r="A2076" s="545">
        <v>10465</v>
      </c>
      <c r="B2076" s="36" t="s">
        <v>17153</v>
      </c>
      <c r="C2076" s="554" t="s">
        <v>17091</v>
      </c>
      <c r="D2076" s="283">
        <v>11817.72</v>
      </c>
      <c r="E2076" s="533"/>
    </row>
    <row r="2077" spans="1:5" s="34" customFormat="1" ht="24.95" customHeight="1" x14ac:dyDescent="0.2">
      <c r="A2077" s="545">
        <v>10466</v>
      </c>
      <c r="B2077" s="36" t="s">
        <v>17154</v>
      </c>
      <c r="C2077" s="554" t="s">
        <v>17091</v>
      </c>
      <c r="D2077" s="283">
        <v>15311.83</v>
      </c>
      <c r="E2077" s="533"/>
    </row>
    <row r="2078" spans="1:5" s="34" customFormat="1" ht="24.95" customHeight="1" x14ac:dyDescent="0.2">
      <c r="A2078" s="545">
        <v>10467</v>
      </c>
      <c r="B2078" s="36" t="s">
        <v>17155</v>
      </c>
      <c r="C2078" s="554" t="s">
        <v>17091</v>
      </c>
      <c r="D2078" s="283">
        <v>18773.2</v>
      </c>
      <c r="E2078" s="533"/>
    </row>
    <row r="2079" spans="1:5" s="34" customFormat="1" ht="24.95" customHeight="1" x14ac:dyDescent="0.2">
      <c r="A2079" s="545">
        <v>10468</v>
      </c>
      <c r="B2079" s="36" t="s">
        <v>17156</v>
      </c>
      <c r="C2079" s="554" t="s">
        <v>17091</v>
      </c>
      <c r="D2079" s="283">
        <v>21849.79</v>
      </c>
      <c r="E2079" s="533"/>
    </row>
    <row r="2080" spans="1:5" s="34" customFormat="1" ht="24.95" customHeight="1" x14ac:dyDescent="0.2">
      <c r="A2080" s="545">
        <v>10469</v>
      </c>
      <c r="B2080" s="36" t="s">
        <v>8473</v>
      </c>
      <c r="C2080" s="554" t="s">
        <v>17091</v>
      </c>
      <c r="D2080" s="283">
        <v>24366.51</v>
      </c>
      <c r="E2080" s="533"/>
    </row>
    <row r="2081" spans="1:5" s="34" customFormat="1" ht="24.95" customHeight="1" x14ac:dyDescent="0.2">
      <c r="A2081" s="545">
        <v>10470</v>
      </c>
      <c r="B2081" s="36" t="s">
        <v>8474</v>
      </c>
      <c r="C2081" s="554" t="s">
        <v>17091</v>
      </c>
      <c r="D2081" s="283">
        <v>26490.31</v>
      </c>
      <c r="E2081" s="533"/>
    </row>
    <row r="2082" spans="1:5" s="34" customFormat="1" ht="24.95" customHeight="1" x14ac:dyDescent="0.2">
      <c r="A2082" s="545">
        <v>10471</v>
      </c>
      <c r="B2082" s="36" t="s">
        <v>8475</v>
      </c>
      <c r="C2082" s="554" t="s">
        <v>17091</v>
      </c>
      <c r="D2082" s="283">
        <v>31605.96</v>
      </c>
      <c r="E2082" s="533"/>
    </row>
    <row r="2083" spans="1:5" s="34" customFormat="1" ht="24.95" customHeight="1" x14ac:dyDescent="0.2">
      <c r="A2083" s="545">
        <v>10472</v>
      </c>
      <c r="B2083" s="36" t="s">
        <v>8476</v>
      </c>
      <c r="C2083" s="554" t="s">
        <v>17091</v>
      </c>
      <c r="D2083" s="283">
        <v>35750.519999999997</v>
      </c>
      <c r="E2083" s="533"/>
    </row>
    <row r="2084" spans="1:5" s="34" customFormat="1" ht="24.95" customHeight="1" x14ac:dyDescent="0.2">
      <c r="A2084" s="545">
        <v>10473</v>
      </c>
      <c r="B2084" s="36" t="s">
        <v>8477</v>
      </c>
      <c r="C2084" s="554" t="s">
        <v>17091</v>
      </c>
      <c r="D2084" s="283">
        <v>39609.360000000001</v>
      </c>
      <c r="E2084" s="533"/>
    </row>
    <row r="2085" spans="1:5" s="34" customFormat="1" ht="24.95" customHeight="1" x14ac:dyDescent="0.2">
      <c r="A2085" s="545">
        <v>10474</v>
      </c>
      <c r="B2085" s="36" t="s">
        <v>8478</v>
      </c>
      <c r="C2085" s="554" t="s">
        <v>17091</v>
      </c>
      <c r="D2085" s="283">
        <v>42951.97</v>
      </c>
      <c r="E2085" s="558"/>
    </row>
    <row r="2086" spans="1:5" s="34" customFormat="1" ht="24.95" customHeight="1" x14ac:dyDescent="0.2">
      <c r="A2086" s="545">
        <v>10790</v>
      </c>
      <c r="B2086" s="36" t="s">
        <v>8479</v>
      </c>
      <c r="C2086" s="554" t="s">
        <v>2376</v>
      </c>
      <c r="D2086" s="283">
        <v>25.37</v>
      </c>
      <c r="E2086" s="558"/>
    </row>
    <row r="2088" spans="1:5" s="34" customFormat="1" ht="24.95" customHeight="1" x14ac:dyDescent="0.2">
      <c r="A2088" s="764" t="s">
        <v>17160</v>
      </c>
      <c r="B2088" s="764"/>
      <c r="C2088" s="764"/>
      <c r="D2088" s="764"/>
      <c r="E2088" s="764"/>
    </row>
    <row r="2089" spans="1:5" s="34" customFormat="1" ht="24.95" customHeight="1" x14ac:dyDescent="0.2">
      <c r="A2089" s="559" t="s">
        <v>2</v>
      </c>
      <c r="B2089" s="559" t="s">
        <v>8480</v>
      </c>
      <c r="C2089" s="559" t="s">
        <v>38</v>
      </c>
      <c r="D2089" s="560" t="s">
        <v>17158</v>
      </c>
      <c r="E2089" s="560" t="s">
        <v>17159</v>
      </c>
    </row>
    <row r="2090" spans="1:5" s="289" customFormat="1" ht="24.95" customHeight="1" x14ac:dyDescent="0.2">
      <c r="A2090" s="555" t="s">
        <v>8481</v>
      </c>
      <c r="B2090" s="556"/>
      <c r="C2090" s="556"/>
      <c r="D2090" s="556"/>
      <c r="E2090" s="557"/>
    </row>
    <row r="2091" spans="1:5" s="289" customFormat="1" ht="24.95" customHeight="1" x14ac:dyDescent="0.2">
      <c r="A2091" s="545">
        <v>20039</v>
      </c>
      <c r="B2091" s="36" t="s">
        <v>8482</v>
      </c>
      <c r="C2091" s="554" t="s">
        <v>721</v>
      </c>
      <c r="D2091" s="283">
        <v>11.33</v>
      </c>
      <c r="E2091" s="283">
        <v>4.4000000000000004</v>
      </c>
    </row>
    <row r="2092" spans="1:5" s="289" customFormat="1" ht="24.95" customHeight="1" x14ac:dyDescent="0.2">
      <c r="A2092" s="545">
        <v>20050</v>
      </c>
      <c r="B2092" s="36" t="s">
        <v>8483</v>
      </c>
      <c r="C2092" s="554" t="s">
        <v>721</v>
      </c>
      <c r="D2092" s="283">
        <v>11.33</v>
      </c>
      <c r="E2092" s="283">
        <v>4.4000000000000004</v>
      </c>
    </row>
    <row r="2093" spans="1:5" s="289" customFormat="1" ht="24.95" customHeight="1" x14ac:dyDescent="0.2">
      <c r="A2093" s="545">
        <v>20151</v>
      </c>
      <c r="B2093" s="36" t="s">
        <v>8484</v>
      </c>
      <c r="C2093" s="554" t="s">
        <v>721</v>
      </c>
      <c r="D2093" s="283">
        <v>11.33</v>
      </c>
      <c r="E2093" s="283">
        <v>4.4000000000000004</v>
      </c>
    </row>
    <row r="2094" spans="1:5" s="289" customFormat="1" ht="24.95" customHeight="1" x14ac:dyDescent="0.2">
      <c r="A2094" s="545">
        <v>20061</v>
      </c>
      <c r="B2094" s="36" t="s">
        <v>8485</v>
      </c>
      <c r="C2094" s="554" t="s">
        <v>721</v>
      </c>
      <c r="D2094" s="283">
        <v>11.33</v>
      </c>
      <c r="E2094" s="283">
        <v>4.4000000000000004</v>
      </c>
    </row>
    <row r="2095" spans="1:5" s="289" customFormat="1" ht="24.95" customHeight="1" x14ac:dyDescent="0.2">
      <c r="A2095" s="545">
        <v>20072</v>
      </c>
      <c r="B2095" s="36" t="s">
        <v>8486</v>
      </c>
      <c r="C2095" s="554" t="s">
        <v>721</v>
      </c>
      <c r="D2095" s="283">
        <v>11.33</v>
      </c>
      <c r="E2095" s="283">
        <v>4.4000000000000004</v>
      </c>
    </row>
    <row r="2096" spans="1:5" s="289" customFormat="1" ht="24.95" customHeight="1" x14ac:dyDescent="0.2">
      <c r="A2096" s="545">
        <v>20083</v>
      </c>
      <c r="B2096" s="36" t="s">
        <v>8487</v>
      </c>
      <c r="C2096" s="554" t="s">
        <v>721</v>
      </c>
      <c r="D2096" s="283">
        <v>11.33</v>
      </c>
      <c r="E2096" s="283">
        <v>4.4000000000000004</v>
      </c>
    </row>
    <row r="2097" spans="1:5" s="289" customFormat="1" ht="24.95" customHeight="1" x14ac:dyDescent="0.2">
      <c r="A2097" s="545">
        <v>20094</v>
      </c>
      <c r="B2097" s="36" t="s">
        <v>8488</v>
      </c>
      <c r="C2097" s="554" t="s">
        <v>721</v>
      </c>
      <c r="D2097" s="283">
        <v>18.52</v>
      </c>
      <c r="E2097" s="283">
        <v>7.19</v>
      </c>
    </row>
    <row r="2098" spans="1:5" s="289" customFormat="1" ht="24.95" customHeight="1" x14ac:dyDescent="0.2">
      <c r="A2098" s="545">
        <v>20012</v>
      </c>
      <c r="B2098" s="36" t="s">
        <v>8489</v>
      </c>
      <c r="C2098" s="554" t="s">
        <v>721</v>
      </c>
      <c r="D2098" s="283">
        <v>18.52</v>
      </c>
      <c r="E2098" s="283">
        <v>7.19</v>
      </c>
    </row>
    <row r="2099" spans="1:5" s="289" customFormat="1" ht="24.95" customHeight="1" x14ac:dyDescent="0.2">
      <c r="A2099" s="545">
        <v>20020</v>
      </c>
      <c r="B2099" s="36" t="s">
        <v>8490</v>
      </c>
      <c r="C2099" s="554" t="s">
        <v>721</v>
      </c>
      <c r="D2099" s="283">
        <v>13.91</v>
      </c>
      <c r="E2099" s="283">
        <v>5.41</v>
      </c>
    </row>
    <row r="2100" spans="1:5" s="289" customFormat="1" ht="24.95" customHeight="1" x14ac:dyDescent="0.2">
      <c r="A2100" s="545">
        <v>20022</v>
      </c>
      <c r="B2100" s="36" t="s">
        <v>8491</v>
      </c>
      <c r="C2100" s="554" t="s">
        <v>721</v>
      </c>
      <c r="D2100" s="283">
        <v>11.33</v>
      </c>
      <c r="E2100" s="283">
        <v>4.4000000000000004</v>
      </c>
    </row>
    <row r="2101" spans="1:5" s="289" customFormat="1" ht="24.95" customHeight="1" x14ac:dyDescent="0.2">
      <c r="A2101" s="545">
        <v>20027</v>
      </c>
      <c r="B2101" s="36" t="s">
        <v>8492</v>
      </c>
      <c r="C2101" s="554" t="s">
        <v>721</v>
      </c>
      <c r="D2101" s="283">
        <v>11.33</v>
      </c>
      <c r="E2101" s="283">
        <v>4.4000000000000004</v>
      </c>
    </row>
    <row r="2102" spans="1:5" s="289" customFormat="1" ht="24.95" customHeight="1" x14ac:dyDescent="0.2">
      <c r="A2102" s="545">
        <v>20033</v>
      </c>
      <c r="B2102" s="36" t="s">
        <v>8493</v>
      </c>
      <c r="C2102" s="554" t="s">
        <v>721</v>
      </c>
      <c r="D2102" s="283">
        <v>22</v>
      </c>
      <c r="E2102" s="283">
        <v>8.5500000000000007</v>
      </c>
    </row>
    <row r="2103" spans="1:5" s="289" customFormat="1" ht="24.95" customHeight="1" x14ac:dyDescent="0.2">
      <c r="A2103" s="545">
        <v>20034</v>
      </c>
      <c r="B2103" s="36" t="s">
        <v>8494</v>
      </c>
      <c r="C2103" s="554" t="s">
        <v>721</v>
      </c>
      <c r="D2103" s="283">
        <v>22</v>
      </c>
      <c r="E2103" s="283">
        <v>8.5500000000000007</v>
      </c>
    </row>
    <row r="2104" spans="1:5" s="289" customFormat="1" ht="24.95" customHeight="1" x14ac:dyDescent="0.2">
      <c r="A2104" s="545">
        <v>20035</v>
      </c>
      <c r="B2104" s="36" t="s">
        <v>8495</v>
      </c>
      <c r="C2104" s="554" t="s">
        <v>721</v>
      </c>
      <c r="D2104" s="283">
        <v>13.91</v>
      </c>
      <c r="E2104" s="283">
        <v>5.41</v>
      </c>
    </row>
    <row r="2105" spans="1:5" s="289" customFormat="1" ht="24.95" customHeight="1" x14ac:dyDescent="0.2">
      <c r="A2105" s="545">
        <v>20037</v>
      </c>
      <c r="B2105" s="36" t="s">
        <v>8496</v>
      </c>
      <c r="C2105" s="554" t="s">
        <v>721</v>
      </c>
      <c r="D2105" s="283">
        <v>26.37</v>
      </c>
      <c r="E2105" s="283">
        <v>10.25</v>
      </c>
    </row>
    <row r="2106" spans="1:5" s="289" customFormat="1" ht="24.95" customHeight="1" x14ac:dyDescent="0.2">
      <c r="A2106" s="545">
        <v>20038</v>
      </c>
      <c r="B2106" s="36" t="s">
        <v>8497</v>
      </c>
      <c r="C2106" s="554" t="s">
        <v>721</v>
      </c>
      <c r="D2106" s="283">
        <v>13.91</v>
      </c>
      <c r="E2106" s="283">
        <v>5.41</v>
      </c>
    </row>
    <row r="2107" spans="1:5" s="289" customFormat="1" ht="24.95" customHeight="1" x14ac:dyDescent="0.2">
      <c r="A2107" s="545">
        <v>20040</v>
      </c>
      <c r="B2107" s="36" t="s">
        <v>8498</v>
      </c>
      <c r="C2107" s="554" t="s">
        <v>721</v>
      </c>
      <c r="D2107" s="283">
        <v>18.52</v>
      </c>
      <c r="E2107" s="283">
        <v>7.19</v>
      </c>
    </row>
    <row r="2108" spans="1:5" s="289" customFormat="1" ht="24.95" customHeight="1" x14ac:dyDescent="0.2">
      <c r="A2108" s="545">
        <v>20041</v>
      </c>
      <c r="B2108" s="36" t="s">
        <v>8499</v>
      </c>
      <c r="C2108" s="554" t="s">
        <v>721</v>
      </c>
      <c r="D2108" s="283">
        <v>13.91</v>
      </c>
      <c r="E2108" s="283">
        <v>5.41</v>
      </c>
    </row>
    <row r="2109" spans="1:5" s="289" customFormat="1" ht="24.95" customHeight="1" x14ac:dyDescent="0.2">
      <c r="A2109" s="545">
        <v>20042</v>
      </c>
      <c r="B2109" s="36" t="s">
        <v>8500</v>
      </c>
      <c r="C2109" s="554" t="s">
        <v>721</v>
      </c>
      <c r="D2109" s="283">
        <v>13.91</v>
      </c>
      <c r="E2109" s="283">
        <v>5.41</v>
      </c>
    </row>
    <row r="2110" spans="1:5" s="289" customFormat="1" ht="24.95" customHeight="1" x14ac:dyDescent="0.2">
      <c r="A2110" s="545">
        <v>20056</v>
      </c>
      <c r="B2110" s="36" t="s">
        <v>8501</v>
      </c>
      <c r="C2110" s="554" t="s">
        <v>721</v>
      </c>
      <c r="D2110" s="283">
        <v>13.91</v>
      </c>
      <c r="E2110" s="283">
        <v>5.41</v>
      </c>
    </row>
    <row r="2111" spans="1:5" s="289" customFormat="1" ht="24.95" customHeight="1" x14ac:dyDescent="0.2">
      <c r="A2111" s="545">
        <v>20057</v>
      </c>
      <c r="B2111" s="36" t="s">
        <v>8502</v>
      </c>
      <c r="C2111" s="554" t="s">
        <v>721</v>
      </c>
      <c r="D2111" s="283">
        <v>26.37</v>
      </c>
      <c r="E2111" s="283">
        <v>10.25</v>
      </c>
    </row>
    <row r="2112" spans="1:5" s="289" customFormat="1" ht="24.95" customHeight="1" x14ac:dyDescent="0.2">
      <c r="A2112" s="545">
        <v>20058</v>
      </c>
      <c r="B2112" s="36" t="s">
        <v>8503</v>
      </c>
      <c r="C2112" s="554" t="s">
        <v>721</v>
      </c>
      <c r="D2112" s="283">
        <v>26.37</v>
      </c>
      <c r="E2112" s="283">
        <v>10.25</v>
      </c>
    </row>
    <row r="2113" spans="1:5" s="289" customFormat="1" ht="24.95" customHeight="1" x14ac:dyDescent="0.2">
      <c r="A2113" s="545">
        <v>20059</v>
      </c>
      <c r="B2113" s="36" t="s">
        <v>8504</v>
      </c>
      <c r="C2113" s="554" t="s">
        <v>721</v>
      </c>
      <c r="D2113" s="283">
        <v>25.36</v>
      </c>
      <c r="E2113" s="283">
        <v>9.86</v>
      </c>
    </row>
    <row r="2114" spans="1:5" s="289" customFormat="1" ht="24.95" customHeight="1" x14ac:dyDescent="0.2">
      <c r="A2114" s="545">
        <v>20060</v>
      </c>
      <c r="B2114" s="36" t="s">
        <v>8505</v>
      </c>
      <c r="C2114" s="554" t="s">
        <v>721</v>
      </c>
      <c r="D2114" s="283">
        <v>25.36</v>
      </c>
      <c r="E2114" s="283">
        <v>9.86</v>
      </c>
    </row>
    <row r="2115" spans="1:5" s="289" customFormat="1" ht="24.95" customHeight="1" x14ac:dyDescent="0.2">
      <c r="A2115" s="545">
        <v>20065</v>
      </c>
      <c r="B2115" s="36" t="s">
        <v>8506</v>
      </c>
      <c r="C2115" s="554" t="s">
        <v>721</v>
      </c>
      <c r="D2115" s="283">
        <v>25.36</v>
      </c>
      <c r="E2115" s="283">
        <v>9.86</v>
      </c>
    </row>
    <row r="2116" spans="1:5" s="289" customFormat="1" ht="24.95" customHeight="1" x14ac:dyDescent="0.2">
      <c r="A2116" s="545">
        <v>20064</v>
      </c>
      <c r="B2116" s="36" t="s">
        <v>8507</v>
      </c>
      <c r="C2116" s="554" t="s">
        <v>721</v>
      </c>
      <c r="D2116" s="283">
        <v>25.36</v>
      </c>
      <c r="E2116" s="283">
        <v>9.86</v>
      </c>
    </row>
    <row r="2117" spans="1:5" s="289" customFormat="1" ht="24.95" customHeight="1" x14ac:dyDescent="0.2">
      <c r="A2117" s="545">
        <v>20063</v>
      </c>
      <c r="B2117" s="36" t="s">
        <v>8508</v>
      </c>
      <c r="C2117" s="554" t="s">
        <v>721</v>
      </c>
      <c r="D2117" s="283">
        <v>25.36</v>
      </c>
      <c r="E2117" s="283">
        <v>9.86</v>
      </c>
    </row>
    <row r="2118" spans="1:5" s="289" customFormat="1" ht="24.95" customHeight="1" x14ac:dyDescent="0.2">
      <c r="A2118" s="545">
        <v>20066</v>
      </c>
      <c r="B2118" s="36" t="s">
        <v>8509</v>
      </c>
      <c r="C2118" s="554" t="s">
        <v>721</v>
      </c>
      <c r="D2118" s="283">
        <v>26.37</v>
      </c>
      <c r="E2118" s="283">
        <v>10.25</v>
      </c>
    </row>
    <row r="2119" spans="1:5" s="289" customFormat="1" ht="24.95" customHeight="1" x14ac:dyDescent="0.2">
      <c r="A2119" s="545">
        <v>20067</v>
      </c>
      <c r="B2119" s="36" t="s">
        <v>8510</v>
      </c>
      <c r="C2119" s="554" t="s">
        <v>721</v>
      </c>
      <c r="D2119" s="283">
        <v>26.37</v>
      </c>
      <c r="E2119" s="283">
        <v>10.25</v>
      </c>
    </row>
    <row r="2120" spans="1:5" s="289" customFormat="1" ht="24.95" customHeight="1" x14ac:dyDescent="0.2">
      <c r="A2120" s="545">
        <v>20068</v>
      </c>
      <c r="B2120" s="36" t="s">
        <v>8511</v>
      </c>
      <c r="C2120" s="554" t="s">
        <v>721</v>
      </c>
      <c r="D2120" s="283">
        <v>26.37</v>
      </c>
      <c r="E2120" s="283">
        <v>10.25</v>
      </c>
    </row>
    <row r="2121" spans="1:5" s="289" customFormat="1" ht="24.95" customHeight="1" x14ac:dyDescent="0.2">
      <c r="A2121" s="545">
        <v>99301</v>
      </c>
      <c r="B2121" s="36" t="s">
        <v>8512</v>
      </c>
      <c r="C2121" s="554" t="s">
        <v>721</v>
      </c>
      <c r="D2121" s="283">
        <v>25.36</v>
      </c>
      <c r="E2121" s="283">
        <v>9.86</v>
      </c>
    </row>
    <row r="2122" spans="1:5" s="289" customFormat="1" ht="24.95" customHeight="1" x14ac:dyDescent="0.2">
      <c r="A2122" s="545">
        <v>20062</v>
      </c>
      <c r="B2122" s="36" t="s">
        <v>8513</v>
      </c>
      <c r="C2122" s="554" t="s">
        <v>721</v>
      </c>
      <c r="D2122" s="283">
        <v>25.36</v>
      </c>
      <c r="E2122" s="283">
        <v>9.86</v>
      </c>
    </row>
    <row r="2123" spans="1:5" s="289" customFormat="1" ht="24.95" customHeight="1" x14ac:dyDescent="0.2">
      <c r="A2123" s="545">
        <v>20081</v>
      </c>
      <c r="B2123" s="36" t="s">
        <v>8514</v>
      </c>
      <c r="C2123" s="554" t="s">
        <v>721</v>
      </c>
      <c r="D2123" s="283">
        <v>18.52</v>
      </c>
      <c r="E2123" s="283">
        <v>7.19</v>
      </c>
    </row>
    <row r="2124" spans="1:5" s="289" customFormat="1" ht="24.95" customHeight="1" x14ac:dyDescent="0.2">
      <c r="A2124" s="545">
        <v>20087</v>
      </c>
      <c r="B2124" s="36" t="s">
        <v>8515</v>
      </c>
      <c r="C2124" s="554" t="s">
        <v>721</v>
      </c>
      <c r="D2124" s="283">
        <v>25.36</v>
      </c>
      <c r="E2124" s="283">
        <v>9.86</v>
      </c>
    </row>
    <row r="2125" spans="1:5" s="289" customFormat="1" ht="24.95" customHeight="1" x14ac:dyDescent="0.2">
      <c r="A2125" s="545">
        <v>20088</v>
      </c>
      <c r="B2125" s="36" t="s">
        <v>8516</v>
      </c>
      <c r="C2125" s="554" t="s">
        <v>721</v>
      </c>
      <c r="D2125" s="283">
        <v>13.91</v>
      </c>
      <c r="E2125" s="283">
        <v>5.41</v>
      </c>
    </row>
    <row r="2126" spans="1:5" s="289" customFormat="1" ht="24.95" customHeight="1" x14ac:dyDescent="0.2">
      <c r="A2126" s="545">
        <v>20157</v>
      </c>
      <c r="B2126" s="36" t="s">
        <v>8517</v>
      </c>
      <c r="C2126" s="554" t="s">
        <v>721</v>
      </c>
      <c r="D2126" s="283">
        <v>56.12</v>
      </c>
      <c r="E2126" s="283">
        <v>21.81</v>
      </c>
    </row>
    <row r="2127" spans="1:5" s="289" customFormat="1" ht="24.95" customHeight="1" x14ac:dyDescent="0.2">
      <c r="A2127" s="545">
        <v>20092</v>
      </c>
      <c r="B2127" s="36" t="s">
        <v>8518</v>
      </c>
      <c r="C2127" s="554" t="s">
        <v>721</v>
      </c>
      <c r="D2127" s="283">
        <v>13.91</v>
      </c>
      <c r="E2127" s="283">
        <v>5.41</v>
      </c>
    </row>
    <row r="2128" spans="1:5" s="289" customFormat="1" ht="24.95" customHeight="1" x14ac:dyDescent="0.2">
      <c r="A2128" s="545">
        <v>20093</v>
      </c>
      <c r="B2128" s="36" t="s">
        <v>8519</v>
      </c>
      <c r="C2128" s="554" t="s">
        <v>721</v>
      </c>
      <c r="D2128" s="283">
        <v>13.91</v>
      </c>
      <c r="E2128" s="283">
        <v>5.41</v>
      </c>
    </row>
    <row r="2129" spans="1:5" s="289" customFormat="1" ht="24.95" customHeight="1" x14ac:dyDescent="0.2">
      <c r="A2129" s="545">
        <v>20095</v>
      </c>
      <c r="B2129" s="36" t="s">
        <v>8520</v>
      </c>
      <c r="C2129" s="554" t="s">
        <v>721</v>
      </c>
      <c r="D2129" s="283">
        <v>13.91</v>
      </c>
      <c r="E2129" s="283">
        <v>5.41</v>
      </c>
    </row>
    <row r="2130" spans="1:5" s="289" customFormat="1" ht="24.95" customHeight="1" x14ac:dyDescent="0.2">
      <c r="A2130" s="545">
        <v>20096</v>
      </c>
      <c r="B2130" s="36" t="s">
        <v>8521</v>
      </c>
      <c r="C2130" s="554" t="s">
        <v>721</v>
      </c>
      <c r="D2130" s="283">
        <v>22</v>
      </c>
      <c r="E2130" s="283">
        <v>8.5500000000000007</v>
      </c>
    </row>
    <row r="2131" spans="1:5" s="289" customFormat="1" ht="24.95" customHeight="1" x14ac:dyDescent="0.2">
      <c r="A2131" s="545">
        <v>20097</v>
      </c>
      <c r="B2131" s="36" t="s">
        <v>8522</v>
      </c>
      <c r="C2131" s="554" t="s">
        <v>721</v>
      </c>
      <c r="D2131" s="283">
        <v>22.44</v>
      </c>
      <c r="E2131" s="283">
        <v>8.7200000000000006</v>
      </c>
    </row>
    <row r="2132" spans="1:5" s="289" customFormat="1" ht="24.95" customHeight="1" x14ac:dyDescent="0.2">
      <c r="A2132" s="545">
        <v>20099</v>
      </c>
      <c r="B2132" s="36" t="s">
        <v>8523</v>
      </c>
      <c r="C2132" s="554" t="s">
        <v>721</v>
      </c>
      <c r="D2132" s="283">
        <v>18.52</v>
      </c>
      <c r="E2132" s="283">
        <v>7.19</v>
      </c>
    </row>
    <row r="2133" spans="1:5" s="289" customFormat="1" ht="24.95" customHeight="1" x14ac:dyDescent="0.2">
      <c r="A2133" s="545">
        <v>20100</v>
      </c>
      <c r="B2133" s="36" t="s">
        <v>8524</v>
      </c>
      <c r="C2133" s="554" t="s">
        <v>721</v>
      </c>
      <c r="D2133" s="283">
        <v>18.52</v>
      </c>
      <c r="E2133" s="283">
        <v>7.19</v>
      </c>
    </row>
    <row r="2134" spans="1:5" s="289" customFormat="1" ht="24.95" customHeight="1" x14ac:dyDescent="0.2">
      <c r="A2134" s="545">
        <v>20101</v>
      </c>
      <c r="B2134" s="36" t="s">
        <v>8525</v>
      </c>
      <c r="C2134" s="554" t="s">
        <v>721</v>
      </c>
      <c r="D2134" s="283">
        <v>17.39</v>
      </c>
      <c r="E2134" s="283">
        <v>6.76</v>
      </c>
    </row>
    <row r="2135" spans="1:5" s="289" customFormat="1" ht="24.95" customHeight="1" x14ac:dyDescent="0.2">
      <c r="A2135" s="545">
        <v>20102</v>
      </c>
      <c r="B2135" s="36" t="s">
        <v>8526</v>
      </c>
      <c r="C2135" s="554" t="s">
        <v>721</v>
      </c>
      <c r="D2135" s="283">
        <v>22</v>
      </c>
      <c r="E2135" s="283">
        <v>8.5500000000000007</v>
      </c>
    </row>
    <row r="2136" spans="1:5" s="289" customFormat="1" ht="24.95" customHeight="1" x14ac:dyDescent="0.2">
      <c r="A2136" s="545">
        <v>20103</v>
      </c>
      <c r="B2136" s="36" t="s">
        <v>8527</v>
      </c>
      <c r="C2136" s="554" t="s">
        <v>721</v>
      </c>
      <c r="D2136" s="283">
        <v>17.39</v>
      </c>
      <c r="E2136" s="283">
        <v>6.76</v>
      </c>
    </row>
    <row r="2137" spans="1:5" s="289" customFormat="1" ht="24.95" customHeight="1" x14ac:dyDescent="0.2">
      <c r="A2137" s="545">
        <v>20104</v>
      </c>
      <c r="B2137" s="36" t="s">
        <v>8528</v>
      </c>
      <c r="C2137" s="554" t="s">
        <v>721</v>
      </c>
      <c r="D2137" s="283">
        <v>22</v>
      </c>
      <c r="E2137" s="283">
        <v>8.5500000000000007</v>
      </c>
    </row>
    <row r="2138" spans="1:5" s="289" customFormat="1" ht="24.95" customHeight="1" x14ac:dyDescent="0.2">
      <c r="A2138" s="545">
        <v>20173</v>
      </c>
      <c r="B2138" s="36" t="s">
        <v>8529</v>
      </c>
      <c r="C2138" s="554" t="s">
        <v>721</v>
      </c>
      <c r="D2138" s="283">
        <v>13.91</v>
      </c>
      <c r="E2138" s="283">
        <v>5.41</v>
      </c>
    </row>
    <row r="2139" spans="1:5" s="289" customFormat="1" ht="24.95" customHeight="1" x14ac:dyDescent="0.2">
      <c r="A2139" s="545">
        <v>20106</v>
      </c>
      <c r="B2139" s="36" t="s">
        <v>8530</v>
      </c>
      <c r="C2139" s="554" t="s">
        <v>721</v>
      </c>
      <c r="D2139" s="283">
        <v>22</v>
      </c>
      <c r="E2139" s="283">
        <v>8.5500000000000007</v>
      </c>
    </row>
    <row r="2140" spans="1:5" s="289" customFormat="1" ht="24.95" customHeight="1" x14ac:dyDescent="0.2">
      <c r="A2140" s="545">
        <v>20107</v>
      </c>
      <c r="B2140" s="36" t="s">
        <v>8531</v>
      </c>
      <c r="C2140" s="554" t="s">
        <v>721</v>
      </c>
      <c r="D2140" s="283">
        <v>11.44</v>
      </c>
      <c r="E2140" s="283">
        <v>4.45</v>
      </c>
    </row>
    <row r="2141" spans="1:5" s="289" customFormat="1" ht="24.95" customHeight="1" x14ac:dyDescent="0.2">
      <c r="A2141" s="545">
        <v>20108</v>
      </c>
      <c r="B2141" s="36" t="s">
        <v>8532</v>
      </c>
      <c r="C2141" s="554" t="s">
        <v>721</v>
      </c>
      <c r="D2141" s="283">
        <v>17.39</v>
      </c>
      <c r="E2141" s="283">
        <v>6.76</v>
      </c>
    </row>
    <row r="2142" spans="1:5" s="289" customFormat="1" ht="24.95" customHeight="1" x14ac:dyDescent="0.2">
      <c r="A2142" s="545">
        <v>20109</v>
      </c>
      <c r="B2142" s="36" t="s">
        <v>8533</v>
      </c>
      <c r="C2142" s="554" t="s">
        <v>721</v>
      </c>
      <c r="D2142" s="283">
        <v>13.91</v>
      </c>
      <c r="E2142" s="283">
        <v>5.41</v>
      </c>
    </row>
    <row r="2143" spans="1:5" s="289" customFormat="1" ht="24.95" customHeight="1" x14ac:dyDescent="0.2">
      <c r="A2143" s="545">
        <v>20110</v>
      </c>
      <c r="B2143" s="36" t="s">
        <v>8534</v>
      </c>
      <c r="C2143" s="554" t="s">
        <v>721</v>
      </c>
      <c r="D2143" s="283">
        <v>18.52</v>
      </c>
      <c r="E2143" s="283">
        <v>7.19</v>
      </c>
    </row>
    <row r="2144" spans="1:5" s="289" customFormat="1" ht="24.95" customHeight="1" x14ac:dyDescent="0.2">
      <c r="A2144" s="545">
        <v>20111</v>
      </c>
      <c r="B2144" s="36" t="s">
        <v>8535</v>
      </c>
      <c r="C2144" s="554" t="s">
        <v>721</v>
      </c>
      <c r="D2144" s="283">
        <v>13.91</v>
      </c>
      <c r="E2144" s="283">
        <v>5.41</v>
      </c>
    </row>
    <row r="2145" spans="1:5" s="289" customFormat="1" ht="24.95" customHeight="1" x14ac:dyDescent="0.2">
      <c r="A2145" s="545">
        <v>20112</v>
      </c>
      <c r="B2145" s="36" t="s">
        <v>8536</v>
      </c>
      <c r="C2145" s="554" t="s">
        <v>721</v>
      </c>
      <c r="D2145" s="283">
        <v>13.91</v>
      </c>
      <c r="E2145" s="283">
        <v>5.41</v>
      </c>
    </row>
    <row r="2146" spans="1:5" s="289" customFormat="1" ht="24.95" customHeight="1" x14ac:dyDescent="0.2">
      <c r="A2146" s="545">
        <v>20156</v>
      </c>
      <c r="B2146" s="36" t="s">
        <v>8537</v>
      </c>
      <c r="C2146" s="554" t="s">
        <v>721</v>
      </c>
      <c r="D2146" s="283">
        <v>13.91</v>
      </c>
      <c r="E2146" s="283">
        <v>5.41</v>
      </c>
    </row>
    <row r="2147" spans="1:5" s="289" customFormat="1" ht="24.95" customHeight="1" x14ac:dyDescent="0.2">
      <c r="A2147" s="545">
        <v>20115</v>
      </c>
      <c r="B2147" s="36" t="s">
        <v>8538</v>
      </c>
      <c r="C2147" s="554" t="s">
        <v>721</v>
      </c>
      <c r="D2147" s="283">
        <v>18.52</v>
      </c>
      <c r="E2147" s="283">
        <v>7.19</v>
      </c>
    </row>
    <row r="2148" spans="1:5" s="289" customFormat="1" ht="24.95" customHeight="1" x14ac:dyDescent="0.2">
      <c r="A2148" s="545">
        <v>20002</v>
      </c>
      <c r="B2148" s="36" t="s">
        <v>8539</v>
      </c>
      <c r="C2148" s="554" t="s">
        <v>721</v>
      </c>
      <c r="D2148" s="283">
        <v>11.44</v>
      </c>
      <c r="E2148" s="283">
        <v>4.45</v>
      </c>
    </row>
    <row r="2149" spans="1:5" s="289" customFormat="1" ht="24.95" customHeight="1" x14ac:dyDescent="0.2">
      <c r="A2149" s="545">
        <v>20003</v>
      </c>
      <c r="B2149" s="36" t="s">
        <v>8540</v>
      </c>
      <c r="C2149" s="554" t="s">
        <v>721</v>
      </c>
      <c r="D2149" s="283">
        <v>11.44</v>
      </c>
      <c r="E2149" s="283">
        <v>4.45</v>
      </c>
    </row>
    <row r="2150" spans="1:5" s="289" customFormat="1" ht="24.95" customHeight="1" x14ac:dyDescent="0.2">
      <c r="A2150" s="545">
        <v>20004</v>
      </c>
      <c r="B2150" s="36" t="s">
        <v>8541</v>
      </c>
      <c r="C2150" s="554" t="s">
        <v>721</v>
      </c>
      <c r="D2150" s="283">
        <v>11.22</v>
      </c>
      <c r="E2150" s="283">
        <v>4.3600000000000003</v>
      </c>
    </row>
    <row r="2151" spans="1:5" s="289" customFormat="1" ht="24.95" customHeight="1" x14ac:dyDescent="0.2">
      <c r="A2151" s="545">
        <v>20005</v>
      </c>
      <c r="B2151" s="36" t="s">
        <v>8542</v>
      </c>
      <c r="C2151" s="554" t="s">
        <v>721</v>
      </c>
      <c r="D2151" s="283">
        <v>22</v>
      </c>
      <c r="E2151" s="283">
        <v>8.5500000000000007</v>
      </c>
    </row>
    <row r="2152" spans="1:5" s="289" customFormat="1" ht="24.95" customHeight="1" x14ac:dyDescent="0.2">
      <c r="A2152" s="545">
        <v>20006</v>
      </c>
      <c r="B2152" s="36" t="s">
        <v>8543</v>
      </c>
      <c r="C2152" s="554" t="s">
        <v>721</v>
      </c>
      <c r="D2152" s="283">
        <v>22</v>
      </c>
      <c r="E2152" s="283">
        <v>8.5500000000000007</v>
      </c>
    </row>
    <row r="2153" spans="1:5" s="289" customFormat="1" ht="24.95" customHeight="1" x14ac:dyDescent="0.2">
      <c r="A2153" s="545">
        <v>20117</v>
      </c>
      <c r="B2153" s="36" t="s">
        <v>8544</v>
      </c>
      <c r="C2153" s="554" t="s">
        <v>721</v>
      </c>
      <c r="D2153" s="283">
        <v>57.69</v>
      </c>
      <c r="E2153" s="283">
        <v>22.42</v>
      </c>
    </row>
    <row r="2154" spans="1:5" s="289" customFormat="1" ht="24.95" customHeight="1" x14ac:dyDescent="0.2">
      <c r="A2154" s="545">
        <v>20017</v>
      </c>
      <c r="B2154" s="36" t="s">
        <v>8545</v>
      </c>
      <c r="C2154" s="554" t="s">
        <v>721</v>
      </c>
      <c r="D2154" s="283">
        <v>18.52</v>
      </c>
      <c r="E2154" s="283">
        <v>7.19</v>
      </c>
    </row>
    <row r="2155" spans="1:5" s="289" customFormat="1" ht="24.95" customHeight="1" x14ac:dyDescent="0.2">
      <c r="A2155" s="545">
        <v>20018</v>
      </c>
      <c r="B2155" s="36" t="s">
        <v>8546</v>
      </c>
      <c r="C2155" s="554" t="s">
        <v>721</v>
      </c>
      <c r="D2155" s="283">
        <v>18.52</v>
      </c>
      <c r="E2155" s="283">
        <v>7.19</v>
      </c>
    </row>
    <row r="2156" spans="1:5" s="289" customFormat="1" ht="24.95" customHeight="1" x14ac:dyDescent="0.2">
      <c r="A2156" s="545">
        <v>20019</v>
      </c>
      <c r="B2156" s="36" t="s">
        <v>8547</v>
      </c>
      <c r="C2156" s="554" t="s">
        <v>721</v>
      </c>
      <c r="D2156" s="283">
        <v>11.22</v>
      </c>
      <c r="E2156" s="283">
        <v>4.3600000000000003</v>
      </c>
    </row>
    <row r="2157" spans="1:5" s="289" customFormat="1" ht="24.95" customHeight="1" x14ac:dyDescent="0.2">
      <c r="A2157" s="555" t="s">
        <v>17157</v>
      </c>
      <c r="B2157" s="556"/>
      <c r="C2157" s="556"/>
      <c r="D2157" s="556"/>
      <c r="E2157" s="557"/>
    </row>
    <row r="2158" spans="1:5" s="289" customFormat="1" ht="24.95" customHeight="1" x14ac:dyDescent="0.2">
      <c r="A2158" s="545">
        <v>20000</v>
      </c>
      <c r="B2158" s="36" t="s">
        <v>8548</v>
      </c>
      <c r="C2158" s="554" t="s">
        <v>17098</v>
      </c>
      <c r="D2158" s="283">
        <v>14657.86</v>
      </c>
      <c r="E2158" s="283">
        <v>7964.5</v>
      </c>
    </row>
    <row r="2159" spans="1:5" s="289" customFormat="1" ht="24.95" customHeight="1" x14ac:dyDescent="0.2">
      <c r="A2159" s="545">
        <v>20028</v>
      </c>
      <c r="B2159" s="36" t="s">
        <v>8549</v>
      </c>
      <c r="C2159" s="554" t="s">
        <v>17098</v>
      </c>
      <c r="D2159" s="283">
        <v>15220.86</v>
      </c>
      <c r="E2159" s="283">
        <v>8270.41</v>
      </c>
    </row>
    <row r="2160" spans="1:5" s="289" customFormat="1" ht="24.95" customHeight="1" x14ac:dyDescent="0.2">
      <c r="A2160" s="545">
        <v>20105</v>
      </c>
      <c r="B2160" s="36" t="s">
        <v>8550</v>
      </c>
      <c r="C2160" s="554" t="s">
        <v>17098</v>
      </c>
      <c r="D2160" s="283">
        <v>15220.86</v>
      </c>
      <c r="E2160" s="283">
        <v>8270.41</v>
      </c>
    </row>
    <row r="2161" spans="1:5" s="289" customFormat="1" ht="24.95" customHeight="1" x14ac:dyDescent="0.2">
      <c r="A2161" s="545">
        <v>20001</v>
      </c>
      <c r="B2161" s="36" t="s">
        <v>8551</v>
      </c>
      <c r="C2161" s="554" t="s">
        <v>17098</v>
      </c>
      <c r="D2161" s="283">
        <v>23648.67</v>
      </c>
      <c r="E2161" s="283">
        <v>12849.75</v>
      </c>
    </row>
    <row r="2162" spans="1:5" s="289" customFormat="1" ht="24.95" customHeight="1" x14ac:dyDescent="0.2">
      <c r="A2162" s="545">
        <v>20021</v>
      </c>
      <c r="B2162" s="36" t="s">
        <v>8552</v>
      </c>
      <c r="C2162" s="554" t="s">
        <v>17098</v>
      </c>
      <c r="D2162" s="283">
        <v>3332.85</v>
      </c>
      <c r="E2162" s="283">
        <v>1810.94</v>
      </c>
    </row>
    <row r="2163" spans="1:5" s="289" customFormat="1" ht="24.95" customHeight="1" x14ac:dyDescent="0.2">
      <c r="A2163" s="545">
        <v>20023</v>
      </c>
      <c r="B2163" s="36" t="s">
        <v>8553</v>
      </c>
      <c r="C2163" s="554" t="s">
        <v>17098</v>
      </c>
      <c r="D2163" s="283">
        <v>3708.16</v>
      </c>
      <c r="E2163" s="283">
        <v>2014.87</v>
      </c>
    </row>
    <row r="2164" spans="1:5" s="289" customFormat="1" ht="24.95" customHeight="1" x14ac:dyDescent="0.2">
      <c r="A2164" s="545">
        <v>20025</v>
      </c>
      <c r="B2164" s="36" t="s">
        <v>8554</v>
      </c>
      <c r="C2164" s="554" t="s">
        <v>17098</v>
      </c>
      <c r="D2164" s="283">
        <v>3332.85</v>
      </c>
      <c r="E2164" s="283">
        <v>1810.94</v>
      </c>
    </row>
    <row r="2165" spans="1:5" s="289" customFormat="1" ht="24.95" customHeight="1" x14ac:dyDescent="0.2">
      <c r="A2165" s="545">
        <v>20026</v>
      </c>
      <c r="B2165" s="36" t="s">
        <v>8555</v>
      </c>
      <c r="C2165" s="554" t="s">
        <v>17098</v>
      </c>
      <c r="D2165" s="283">
        <v>3708.16</v>
      </c>
      <c r="E2165" s="283">
        <v>2014.87</v>
      </c>
    </row>
    <row r="2166" spans="1:5" s="289" customFormat="1" ht="24.95" customHeight="1" x14ac:dyDescent="0.2">
      <c r="A2166" s="545">
        <v>100387</v>
      </c>
      <c r="B2166" s="36" t="s">
        <v>8556</v>
      </c>
      <c r="C2166" s="554" t="s">
        <v>17098</v>
      </c>
      <c r="D2166" s="283">
        <v>2905.47</v>
      </c>
      <c r="E2166" s="283">
        <v>1578.72</v>
      </c>
    </row>
    <row r="2167" spans="1:5" s="289" customFormat="1" ht="24.95" customHeight="1" x14ac:dyDescent="0.2">
      <c r="A2167" s="545">
        <v>20029</v>
      </c>
      <c r="B2167" s="36" t="s">
        <v>8557</v>
      </c>
      <c r="C2167" s="554" t="s">
        <v>17098</v>
      </c>
      <c r="D2167" s="283">
        <v>3708.16</v>
      </c>
      <c r="E2167" s="283">
        <v>2014.87</v>
      </c>
    </row>
    <row r="2168" spans="1:5" s="289" customFormat="1" ht="24.95" customHeight="1" x14ac:dyDescent="0.2">
      <c r="A2168" s="545">
        <v>20031</v>
      </c>
      <c r="B2168" s="36" t="s">
        <v>8558</v>
      </c>
      <c r="C2168" s="554" t="s">
        <v>17098</v>
      </c>
      <c r="D2168" s="283">
        <v>3708.16</v>
      </c>
      <c r="E2168" s="283">
        <v>2014.87</v>
      </c>
    </row>
    <row r="2169" spans="1:5" s="289" customFormat="1" ht="24.95" customHeight="1" x14ac:dyDescent="0.2">
      <c r="A2169" s="545">
        <v>20032</v>
      </c>
      <c r="B2169" s="36" t="s">
        <v>8559</v>
      </c>
      <c r="C2169" s="554" t="s">
        <v>17098</v>
      </c>
      <c r="D2169" s="283">
        <v>3708.16</v>
      </c>
      <c r="E2169" s="283">
        <v>2014.87</v>
      </c>
    </row>
    <row r="2170" spans="1:5" s="289" customFormat="1" ht="24.95" customHeight="1" x14ac:dyDescent="0.2">
      <c r="A2170" s="545">
        <v>20024</v>
      </c>
      <c r="B2170" s="36" t="s">
        <v>8560</v>
      </c>
      <c r="C2170" s="554" t="s">
        <v>17098</v>
      </c>
      <c r="D2170" s="283">
        <v>6184.22</v>
      </c>
      <c r="E2170" s="283">
        <v>3360.26</v>
      </c>
    </row>
    <row r="2171" spans="1:5" s="289" customFormat="1" ht="24.95" customHeight="1" x14ac:dyDescent="0.2">
      <c r="A2171" s="545">
        <v>20044</v>
      </c>
      <c r="B2171" s="36" t="s">
        <v>8561</v>
      </c>
      <c r="C2171" s="554" t="s">
        <v>17098</v>
      </c>
      <c r="D2171" s="283">
        <v>14639.46</v>
      </c>
      <c r="E2171" s="283">
        <v>7954.5</v>
      </c>
    </row>
    <row r="2172" spans="1:5" s="289" customFormat="1" ht="24.95" customHeight="1" x14ac:dyDescent="0.2">
      <c r="A2172" s="545">
        <v>20048</v>
      </c>
      <c r="B2172" s="36" t="s">
        <v>8562</v>
      </c>
      <c r="C2172" s="554" t="s">
        <v>17098</v>
      </c>
      <c r="D2172" s="283">
        <v>6184.22</v>
      </c>
      <c r="E2172" s="283">
        <v>3360.26</v>
      </c>
    </row>
    <row r="2173" spans="1:5" s="289" customFormat="1" ht="24.95" customHeight="1" x14ac:dyDescent="0.2">
      <c r="A2173" s="545">
        <v>20049</v>
      </c>
      <c r="B2173" s="36" t="s">
        <v>8563</v>
      </c>
      <c r="C2173" s="554" t="s">
        <v>17098</v>
      </c>
      <c r="D2173" s="283">
        <v>8177.44</v>
      </c>
      <c r="E2173" s="283">
        <v>4443.3</v>
      </c>
    </row>
    <row r="2174" spans="1:5" s="289" customFormat="1" ht="24.95" customHeight="1" x14ac:dyDescent="0.2">
      <c r="A2174" s="545">
        <v>20051</v>
      </c>
      <c r="B2174" s="36" t="s">
        <v>8564</v>
      </c>
      <c r="C2174" s="554" t="s">
        <v>17098</v>
      </c>
      <c r="D2174" s="283">
        <v>10721.41</v>
      </c>
      <c r="E2174" s="283">
        <v>5825.59</v>
      </c>
    </row>
    <row r="2175" spans="1:5" s="289" customFormat="1" ht="24.95" customHeight="1" x14ac:dyDescent="0.2">
      <c r="A2175" s="545">
        <v>20052</v>
      </c>
      <c r="B2175" s="36" t="s">
        <v>8565</v>
      </c>
      <c r="C2175" s="554" t="s">
        <v>17098</v>
      </c>
      <c r="D2175" s="283">
        <v>3708.16</v>
      </c>
      <c r="E2175" s="283">
        <v>2014.87</v>
      </c>
    </row>
    <row r="2176" spans="1:5" s="289" customFormat="1" ht="24.95" customHeight="1" x14ac:dyDescent="0.2">
      <c r="A2176" s="545">
        <v>20054</v>
      </c>
      <c r="B2176" s="36" t="s">
        <v>8566</v>
      </c>
      <c r="C2176" s="554" t="s">
        <v>17098</v>
      </c>
      <c r="D2176" s="283">
        <v>14657.86</v>
      </c>
      <c r="E2176" s="283">
        <v>7964.5</v>
      </c>
    </row>
    <row r="2177" spans="1:5" s="289" customFormat="1" ht="24.95" customHeight="1" x14ac:dyDescent="0.2">
      <c r="A2177" s="545">
        <v>20077</v>
      </c>
      <c r="B2177" s="36" t="s">
        <v>8567</v>
      </c>
      <c r="C2177" s="554" t="s">
        <v>17098</v>
      </c>
      <c r="D2177" s="283">
        <v>14657.86</v>
      </c>
      <c r="E2177" s="283">
        <v>7964.5</v>
      </c>
    </row>
    <row r="2178" spans="1:5" s="289" customFormat="1" ht="24.95" customHeight="1" x14ac:dyDescent="0.2">
      <c r="A2178" s="545">
        <v>20073</v>
      </c>
      <c r="B2178" s="36" t="s">
        <v>8568</v>
      </c>
      <c r="C2178" s="554" t="s">
        <v>17098</v>
      </c>
      <c r="D2178" s="283">
        <v>30012.43</v>
      </c>
      <c r="E2178" s="283">
        <v>16307.56</v>
      </c>
    </row>
    <row r="2179" spans="1:5" s="289" customFormat="1" ht="24.95" customHeight="1" x14ac:dyDescent="0.2">
      <c r="A2179" s="545">
        <v>20070</v>
      </c>
      <c r="B2179" s="36" t="s">
        <v>8569</v>
      </c>
      <c r="C2179" s="554" t="s">
        <v>17098</v>
      </c>
      <c r="D2179" s="283">
        <v>15220.86</v>
      </c>
      <c r="E2179" s="283">
        <v>8270.41</v>
      </c>
    </row>
    <row r="2180" spans="1:5" s="289" customFormat="1" ht="24.95" customHeight="1" x14ac:dyDescent="0.2">
      <c r="A2180" s="545">
        <v>20069</v>
      </c>
      <c r="B2180" s="36" t="s">
        <v>8570</v>
      </c>
      <c r="C2180" s="554" t="s">
        <v>17098</v>
      </c>
      <c r="D2180" s="283">
        <v>18500.93</v>
      </c>
      <c r="E2180" s="283">
        <v>10052.67</v>
      </c>
    </row>
    <row r="2181" spans="1:5" s="289" customFormat="1" ht="24.95" customHeight="1" x14ac:dyDescent="0.2">
      <c r="A2181" s="545">
        <v>20079</v>
      </c>
      <c r="B2181" s="36" t="s">
        <v>8571</v>
      </c>
      <c r="C2181" s="554" t="s">
        <v>17098</v>
      </c>
      <c r="D2181" s="283">
        <v>23648.67</v>
      </c>
      <c r="E2181" s="283">
        <v>12849.75</v>
      </c>
    </row>
    <row r="2182" spans="1:5" s="289" customFormat="1" ht="24.95" customHeight="1" x14ac:dyDescent="0.2">
      <c r="A2182" s="545">
        <v>20153</v>
      </c>
      <c r="B2182" s="36" t="s">
        <v>8572</v>
      </c>
      <c r="C2182" s="554" t="s">
        <v>17098</v>
      </c>
      <c r="D2182" s="283">
        <v>30012.43</v>
      </c>
      <c r="E2182" s="283">
        <v>16307.56</v>
      </c>
    </row>
    <row r="2183" spans="1:5" s="289" customFormat="1" ht="24.95" customHeight="1" x14ac:dyDescent="0.2">
      <c r="A2183" s="545">
        <v>20084</v>
      </c>
      <c r="B2183" s="36" t="s">
        <v>8573</v>
      </c>
      <c r="C2183" s="554" t="s">
        <v>17098</v>
      </c>
      <c r="D2183" s="283">
        <v>23648.67</v>
      </c>
      <c r="E2183" s="283">
        <v>12849.75</v>
      </c>
    </row>
    <row r="2184" spans="1:5" s="289" customFormat="1" ht="24.95" customHeight="1" x14ac:dyDescent="0.2">
      <c r="A2184" s="545">
        <v>20089</v>
      </c>
      <c r="B2184" s="36" t="s">
        <v>8574</v>
      </c>
      <c r="C2184" s="554" t="s">
        <v>17098</v>
      </c>
      <c r="D2184" s="283">
        <v>6184.22</v>
      </c>
      <c r="E2184" s="283">
        <v>3360.26</v>
      </c>
    </row>
    <row r="2185" spans="1:5" s="289" customFormat="1" ht="24.95" customHeight="1" x14ac:dyDescent="0.2">
      <c r="A2185" s="545">
        <v>20090</v>
      </c>
      <c r="B2185" s="36" t="s">
        <v>8575</v>
      </c>
      <c r="C2185" s="554" t="s">
        <v>17098</v>
      </c>
      <c r="D2185" s="283">
        <v>4963.66</v>
      </c>
      <c r="E2185" s="283">
        <v>2697.06</v>
      </c>
    </row>
    <row r="2186" spans="1:5" s="289" customFormat="1" ht="24.95" customHeight="1" x14ac:dyDescent="0.2">
      <c r="A2186" s="545">
        <v>20091</v>
      </c>
      <c r="B2186" s="36" t="s">
        <v>8576</v>
      </c>
      <c r="C2186" s="554" t="s">
        <v>17098</v>
      </c>
      <c r="D2186" s="283">
        <v>8177.44</v>
      </c>
      <c r="E2186" s="283">
        <v>4443.3</v>
      </c>
    </row>
    <row r="2187" spans="1:5" s="289" customFormat="1" ht="24.95" customHeight="1" x14ac:dyDescent="0.2">
      <c r="A2187" s="545">
        <v>20098</v>
      </c>
      <c r="B2187" s="36" t="s">
        <v>8577</v>
      </c>
      <c r="C2187" s="554" t="s">
        <v>17098</v>
      </c>
      <c r="D2187" s="283">
        <v>4963.66</v>
      </c>
      <c r="E2187" s="283">
        <v>2697.06</v>
      </c>
    </row>
    <row r="2188" spans="1:5" s="289" customFormat="1" ht="24.95" customHeight="1" x14ac:dyDescent="0.2">
      <c r="A2188" s="545">
        <v>20114</v>
      </c>
      <c r="B2188" s="36" t="s">
        <v>8578</v>
      </c>
      <c r="C2188" s="554" t="s">
        <v>17098</v>
      </c>
      <c r="D2188" s="283">
        <v>5158.53</v>
      </c>
      <c r="E2188" s="283">
        <v>2802.94</v>
      </c>
    </row>
    <row r="2189" spans="1:5" s="289" customFormat="1" ht="24.95" customHeight="1" x14ac:dyDescent="0.2">
      <c r="A2189" s="545">
        <v>20174</v>
      </c>
      <c r="B2189" s="36" t="s">
        <v>8579</v>
      </c>
      <c r="C2189" s="554" t="s">
        <v>17098</v>
      </c>
      <c r="D2189" s="283">
        <v>2905.47</v>
      </c>
      <c r="E2189" s="283">
        <v>1578.72</v>
      </c>
    </row>
    <row r="2190" spans="1:5" s="289" customFormat="1" ht="24.95" customHeight="1" x14ac:dyDescent="0.2">
      <c r="A2190" s="545">
        <v>20007</v>
      </c>
      <c r="B2190" s="36" t="s">
        <v>8580</v>
      </c>
      <c r="C2190" s="554" t="s">
        <v>17098</v>
      </c>
      <c r="D2190" s="283">
        <v>3708.16</v>
      </c>
      <c r="E2190" s="283">
        <v>2014.87</v>
      </c>
    </row>
    <row r="2191" spans="1:5" s="289" customFormat="1" ht="24.95" customHeight="1" x14ac:dyDescent="0.2">
      <c r="A2191" s="545">
        <v>20009</v>
      </c>
      <c r="B2191" s="36" t="s">
        <v>8581</v>
      </c>
      <c r="C2191" s="554" t="s">
        <v>17098</v>
      </c>
      <c r="D2191" s="283">
        <v>4963.66</v>
      </c>
      <c r="E2191" s="283">
        <v>2697.06</v>
      </c>
    </row>
    <row r="2192" spans="1:5" s="289" customFormat="1" ht="24.95" customHeight="1" x14ac:dyDescent="0.2">
      <c r="A2192" s="545">
        <v>99872</v>
      </c>
      <c r="B2192" s="36" t="s">
        <v>8582</v>
      </c>
      <c r="C2192" s="554" t="s">
        <v>17098</v>
      </c>
      <c r="D2192" s="283">
        <v>6184.22</v>
      </c>
      <c r="E2192" s="283">
        <v>3360.26</v>
      </c>
    </row>
    <row r="2193" spans="1:5" s="289" customFormat="1" ht="24.95" customHeight="1" x14ac:dyDescent="0.2">
      <c r="A2193" s="545">
        <v>99873</v>
      </c>
      <c r="B2193" s="36" t="s">
        <v>8583</v>
      </c>
      <c r="C2193" s="554" t="s">
        <v>17098</v>
      </c>
      <c r="D2193" s="283">
        <v>8177.44</v>
      </c>
      <c r="E2193" s="283">
        <v>4443.3</v>
      </c>
    </row>
    <row r="2194" spans="1:5" s="289" customFormat="1" ht="24.95" customHeight="1" x14ac:dyDescent="0.2">
      <c r="A2194" s="545">
        <v>20008</v>
      </c>
      <c r="B2194" s="36" t="s">
        <v>8584</v>
      </c>
      <c r="C2194" s="554" t="s">
        <v>17098</v>
      </c>
      <c r="D2194" s="283">
        <v>4963.66</v>
      </c>
      <c r="E2194" s="283">
        <v>2697.06</v>
      </c>
    </row>
    <row r="2195" spans="1:5" s="289" customFormat="1" ht="24.95" customHeight="1" x14ac:dyDescent="0.2">
      <c r="A2195" s="545">
        <v>99302</v>
      </c>
      <c r="B2195" s="36" t="s">
        <v>8585</v>
      </c>
      <c r="C2195" s="554" t="s">
        <v>17098</v>
      </c>
      <c r="D2195" s="283">
        <v>8177.44</v>
      </c>
      <c r="E2195" s="283">
        <v>4443.3</v>
      </c>
    </row>
    <row r="2196" spans="1:5" s="289" customFormat="1" ht="24.95" customHeight="1" x14ac:dyDescent="0.2">
      <c r="A2196" s="545">
        <v>20010</v>
      </c>
      <c r="B2196" s="36" t="s">
        <v>8586</v>
      </c>
      <c r="C2196" s="554" t="s">
        <v>17098</v>
      </c>
      <c r="D2196" s="283">
        <v>6184.22</v>
      </c>
      <c r="E2196" s="283">
        <v>3360.26</v>
      </c>
    </row>
    <row r="2197" spans="1:5" s="289" customFormat="1" ht="24.95" customHeight="1" x14ac:dyDescent="0.2">
      <c r="A2197" s="545">
        <v>99874</v>
      </c>
      <c r="B2197" s="36" t="s">
        <v>8587</v>
      </c>
      <c r="C2197" s="554" t="s">
        <v>17098</v>
      </c>
      <c r="D2197" s="283">
        <v>10721.41</v>
      </c>
      <c r="E2197" s="283">
        <v>5825.59</v>
      </c>
    </row>
    <row r="2198" spans="1:5" s="289" customFormat="1" ht="24.95" customHeight="1" x14ac:dyDescent="0.2">
      <c r="A2198" s="545">
        <v>20014</v>
      </c>
      <c r="B2198" s="36" t="s">
        <v>8588</v>
      </c>
      <c r="C2198" s="554" t="s">
        <v>17098</v>
      </c>
      <c r="D2198" s="283">
        <v>6184.22</v>
      </c>
      <c r="E2198" s="283">
        <v>3360.26</v>
      </c>
    </row>
    <row r="2199" spans="1:5" s="289" customFormat="1" ht="24.95" customHeight="1" x14ac:dyDescent="0.2">
      <c r="A2199" s="545">
        <v>20015</v>
      </c>
      <c r="B2199" s="36" t="s">
        <v>8589</v>
      </c>
      <c r="C2199" s="554" t="s">
        <v>17098</v>
      </c>
      <c r="D2199" s="283">
        <v>4963.66</v>
      </c>
      <c r="E2199" s="283">
        <v>2697.06</v>
      </c>
    </row>
    <row r="2200" spans="1:5" s="289" customFormat="1" ht="24.95" customHeight="1" x14ac:dyDescent="0.2">
      <c r="A2200" s="545">
        <v>20016</v>
      </c>
      <c r="B2200" s="36" t="s">
        <v>8590</v>
      </c>
      <c r="C2200" s="554" t="s">
        <v>17098</v>
      </c>
      <c r="D2200" s="283">
        <v>8177.44</v>
      </c>
      <c r="E2200" s="283">
        <v>4443.3</v>
      </c>
    </row>
    <row r="2201" spans="1:5" s="289" customFormat="1" ht="24.95" customHeight="1" x14ac:dyDescent="0.2"/>
    <row r="2202" spans="1:5" s="34" customFormat="1" ht="24.95" customHeight="1" x14ac:dyDescent="0.2">
      <c r="A2202" s="747" t="s">
        <v>17161</v>
      </c>
      <c r="B2202" s="748"/>
      <c r="C2202" s="748"/>
      <c r="D2202" s="748"/>
      <c r="E2202" s="749"/>
    </row>
    <row r="2203" spans="1:5" s="34" customFormat="1" ht="24.95" customHeight="1" x14ac:dyDescent="0.2">
      <c r="A2203" s="559" t="s">
        <v>2</v>
      </c>
      <c r="B2203" s="559" t="s">
        <v>8718</v>
      </c>
      <c r="C2203" s="559" t="s">
        <v>38</v>
      </c>
      <c r="D2203" s="560" t="s">
        <v>8591</v>
      </c>
      <c r="E2203" s="559" t="s">
        <v>8592</v>
      </c>
    </row>
    <row r="2204" spans="1:5" s="34" customFormat="1" ht="24.95" customHeight="1" x14ac:dyDescent="0.2">
      <c r="A2204" s="545">
        <v>30041</v>
      </c>
      <c r="B2204" s="36" t="s">
        <v>8593</v>
      </c>
      <c r="C2204" s="554" t="s">
        <v>721</v>
      </c>
      <c r="D2204" s="283">
        <v>199.83</v>
      </c>
      <c r="E2204" s="173">
        <v>104.02</v>
      </c>
    </row>
    <row r="2205" spans="1:5" s="34" customFormat="1" ht="24.95" customHeight="1" x14ac:dyDescent="0.2">
      <c r="A2205" s="545">
        <v>30047</v>
      </c>
      <c r="B2205" s="36" t="s">
        <v>8594</v>
      </c>
      <c r="C2205" s="554" t="s">
        <v>721</v>
      </c>
      <c r="D2205" s="283">
        <v>7.79</v>
      </c>
      <c r="E2205" s="173">
        <v>1.17</v>
      </c>
    </row>
    <row r="2206" spans="1:5" s="34" customFormat="1" ht="24.95" customHeight="1" x14ac:dyDescent="0.2">
      <c r="A2206" s="545">
        <v>30140</v>
      </c>
      <c r="B2206" s="36" t="s">
        <v>8595</v>
      </c>
      <c r="C2206" s="554" t="s">
        <v>721</v>
      </c>
      <c r="D2206" s="283">
        <v>25.31</v>
      </c>
      <c r="E2206" s="173">
        <v>20.49</v>
      </c>
    </row>
    <row r="2207" spans="1:5" s="34" customFormat="1" ht="24.95" customHeight="1" x14ac:dyDescent="0.2">
      <c r="A2207" s="545">
        <v>30106</v>
      </c>
      <c r="B2207" s="36" t="s">
        <v>8596</v>
      </c>
      <c r="C2207" s="554" t="s">
        <v>721</v>
      </c>
      <c r="D2207" s="283">
        <v>29.23</v>
      </c>
      <c r="E2207" s="173">
        <v>25.54</v>
      </c>
    </row>
    <row r="2208" spans="1:5" s="34" customFormat="1" ht="24.95" customHeight="1" x14ac:dyDescent="0.2">
      <c r="A2208" s="545">
        <v>30104</v>
      </c>
      <c r="B2208" s="36" t="s">
        <v>8597</v>
      </c>
      <c r="C2208" s="554" t="s">
        <v>721</v>
      </c>
      <c r="D2208" s="283">
        <v>103.7</v>
      </c>
      <c r="E2208" s="173">
        <v>25.06</v>
      </c>
    </row>
    <row r="2209" spans="1:5" s="34" customFormat="1" ht="24.95" customHeight="1" x14ac:dyDescent="0.2">
      <c r="A2209" s="545">
        <v>30102</v>
      </c>
      <c r="B2209" s="36" t="s">
        <v>8598</v>
      </c>
      <c r="C2209" s="554" t="s">
        <v>721</v>
      </c>
      <c r="D2209" s="283">
        <v>157.72</v>
      </c>
      <c r="E2209" s="173">
        <v>29.65</v>
      </c>
    </row>
    <row r="2210" spans="1:5" s="34" customFormat="1" ht="24.95" customHeight="1" x14ac:dyDescent="0.2">
      <c r="A2210" s="545">
        <v>30101</v>
      </c>
      <c r="B2210" s="36" t="s">
        <v>22357</v>
      </c>
      <c r="C2210" s="554" t="s">
        <v>721</v>
      </c>
      <c r="D2210" s="283">
        <v>94.39</v>
      </c>
      <c r="E2210" s="173">
        <v>26.72</v>
      </c>
    </row>
    <row r="2211" spans="1:5" s="34" customFormat="1" ht="24.95" customHeight="1" x14ac:dyDescent="0.2">
      <c r="A2211" s="545">
        <v>30103</v>
      </c>
      <c r="B2211" s="36" t="s">
        <v>8599</v>
      </c>
      <c r="C2211" s="554" t="s">
        <v>721</v>
      </c>
      <c r="D2211" s="283">
        <v>134.01</v>
      </c>
      <c r="E2211" s="173">
        <v>26.12</v>
      </c>
    </row>
    <row r="2212" spans="1:5" s="34" customFormat="1" ht="24.95" customHeight="1" x14ac:dyDescent="0.2">
      <c r="A2212" s="545">
        <v>30134</v>
      </c>
      <c r="B2212" s="36" t="s">
        <v>8600</v>
      </c>
      <c r="C2212" s="554" t="s">
        <v>721</v>
      </c>
      <c r="D2212" s="283">
        <v>29.23</v>
      </c>
      <c r="E2212" s="173">
        <v>17.739999999999998</v>
      </c>
    </row>
    <row r="2213" spans="1:5" s="34" customFormat="1" ht="24.95" customHeight="1" x14ac:dyDescent="0.2">
      <c r="A2213" s="545">
        <v>30077</v>
      </c>
      <c r="B2213" s="36" t="s">
        <v>8601</v>
      </c>
      <c r="C2213" s="554" t="s">
        <v>721</v>
      </c>
      <c r="D2213" s="283">
        <v>98.93</v>
      </c>
      <c r="E2213" s="173">
        <v>57.71</v>
      </c>
    </row>
    <row r="2214" spans="1:5" s="34" customFormat="1" ht="24.95" customHeight="1" x14ac:dyDescent="0.2">
      <c r="A2214" s="545">
        <v>30078</v>
      </c>
      <c r="B2214" s="36" t="s">
        <v>22358</v>
      </c>
      <c r="C2214" s="554" t="s">
        <v>721</v>
      </c>
      <c r="D2214" s="283">
        <v>127.62</v>
      </c>
      <c r="E2214" s="173">
        <v>52.04</v>
      </c>
    </row>
    <row r="2215" spans="1:5" s="34" customFormat="1" ht="24.95" customHeight="1" x14ac:dyDescent="0.2">
      <c r="A2215" s="545">
        <v>30070</v>
      </c>
      <c r="B2215" s="36" t="s">
        <v>8602</v>
      </c>
      <c r="C2215" s="554" t="s">
        <v>721</v>
      </c>
      <c r="D2215" s="283">
        <v>23.74</v>
      </c>
      <c r="E2215" s="173">
        <v>19.04</v>
      </c>
    </row>
    <row r="2216" spans="1:5" s="34" customFormat="1" ht="24.95" customHeight="1" x14ac:dyDescent="0.2">
      <c r="A2216" s="545">
        <v>30081</v>
      </c>
      <c r="B2216" s="36" t="s">
        <v>8603</v>
      </c>
      <c r="C2216" s="554" t="s">
        <v>721</v>
      </c>
      <c r="D2216" s="283">
        <v>14.33</v>
      </c>
      <c r="E2216" s="173">
        <v>11.64</v>
      </c>
    </row>
    <row r="2217" spans="1:5" s="34" customFormat="1" ht="24.95" customHeight="1" x14ac:dyDescent="0.2">
      <c r="A2217" s="545">
        <v>30072</v>
      </c>
      <c r="B2217" s="36" t="s">
        <v>22359</v>
      </c>
      <c r="C2217" s="554" t="s">
        <v>721</v>
      </c>
      <c r="D2217" s="283">
        <v>126.7</v>
      </c>
      <c r="E2217" s="173">
        <v>42.27</v>
      </c>
    </row>
    <row r="2218" spans="1:5" s="34" customFormat="1" ht="24.95" customHeight="1" x14ac:dyDescent="0.2">
      <c r="A2218" s="545">
        <v>30088</v>
      </c>
      <c r="B2218" s="36" t="s">
        <v>8604</v>
      </c>
      <c r="C2218" s="554" t="s">
        <v>721</v>
      </c>
      <c r="D2218" s="283">
        <v>61.84</v>
      </c>
      <c r="E2218" s="173">
        <v>36.44</v>
      </c>
    </row>
    <row r="2219" spans="1:5" s="34" customFormat="1" ht="24.95" customHeight="1" x14ac:dyDescent="0.2">
      <c r="A2219" s="545">
        <v>30113</v>
      </c>
      <c r="B2219" s="36" t="s">
        <v>8605</v>
      </c>
      <c r="C2219" s="554" t="s">
        <v>721</v>
      </c>
      <c r="D2219" s="283">
        <v>23.84</v>
      </c>
      <c r="E2219" s="173">
        <v>14.37</v>
      </c>
    </row>
    <row r="2220" spans="1:5" s="34" customFormat="1" ht="24.95" customHeight="1" x14ac:dyDescent="0.2">
      <c r="A2220" s="545">
        <v>30079</v>
      </c>
      <c r="B2220" s="36" t="s">
        <v>8606</v>
      </c>
      <c r="C2220" s="554" t="s">
        <v>721</v>
      </c>
      <c r="D2220" s="283">
        <v>223.08</v>
      </c>
      <c r="E2220" s="173">
        <v>128.31</v>
      </c>
    </row>
    <row r="2221" spans="1:5" s="34" customFormat="1" ht="24.95" customHeight="1" x14ac:dyDescent="0.2">
      <c r="A2221" s="545">
        <v>30002</v>
      </c>
      <c r="B2221" s="36" t="s">
        <v>8607</v>
      </c>
      <c r="C2221" s="554" t="s">
        <v>721</v>
      </c>
      <c r="D2221" s="283">
        <v>168.92</v>
      </c>
      <c r="E2221" s="173">
        <v>45.46</v>
      </c>
    </row>
    <row r="2222" spans="1:5" s="34" customFormat="1" ht="24.95" customHeight="1" x14ac:dyDescent="0.2">
      <c r="A2222" s="545">
        <v>30131</v>
      </c>
      <c r="B2222" s="36" t="s">
        <v>8608</v>
      </c>
      <c r="C2222" s="554" t="s">
        <v>721</v>
      </c>
      <c r="D2222" s="283">
        <v>107.13</v>
      </c>
      <c r="E2222" s="173">
        <v>66.989999999999995</v>
      </c>
    </row>
    <row r="2223" spans="1:5" s="34" customFormat="1" ht="24.95" customHeight="1" x14ac:dyDescent="0.2">
      <c r="A2223" s="545">
        <v>30003</v>
      </c>
      <c r="B2223" s="36" t="s">
        <v>8609</v>
      </c>
      <c r="C2223" s="554" t="s">
        <v>721</v>
      </c>
      <c r="D2223" s="283">
        <v>173.15</v>
      </c>
      <c r="E2223" s="173">
        <v>40.590000000000003</v>
      </c>
    </row>
    <row r="2224" spans="1:5" s="34" customFormat="1" ht="24.95" customHeight="1" x14ac:dyDescent="0.2">
      <c r="A2224" s="545">
        <v>30000</v>
      </c>
      <c r="B2224" s="36" t="s">
        <v>8610</v>
      </c>
      <c r="C2224" s="554" t="s">
        <v>721</v>
      </c>
      <c r="D2224" s="283">
        <v>144.22</v>
      </c>
      <c r="E2224" s="173">
        <v>42.46</v>
      </c>
    </row>
    <row r="2225" spans="1:5" s="34" customFormat="1" ht="24.95" customHeight="1" x14ac:dyDescent="0.2">
      <c r="A2225" s="545">
        <v>30001</v>
      </c>
      <c r="B2225" s="36" t="s">
        <v>8611</v>
      </c>
      <c r="C2225" s="554" t="s">
        <v>721</v>
      </c>
      <c r="D2225" s="283">
        <v>153.06</v>
      </c>
      <c r="E2225" s="173">
        <v>47.14</v>
      </c>
    </row>
    <row r="2226" spans="1:5" s="34" customFormat="1" ht="24.95" customHeight="1" x14ac:dyDescent="0.2">
      <c r="A2226" s="545">
        <v>30005</v>
      </c>
      <c r="B2226" s="36" t="s">
        <v>8612</v>
      </c>
      <c r="C2226" s="554" t="s">
        <v>721</v>
      </c>
      <c r="D2226" s="283">
        <v>133.9</v>
      </c>
      <c r="E2226" s="173">
        <v>37.92</v>
      </c>
    </row>
    <row r="2227" spans="1:5" s="34" customFormat="1" ht="24.95" customHeight="1" x14ac:dyDescent="0.2">
      <c r="A2227" s="545">
        <v>30006</v>
      </c>
      <c r="B2227" s="36" t="s">
        <v>8613</v>
      </c>
      <c r="C2227" s="554" t="s">
        <v>721</v>
      </c>
      <c r="D2227" s="283">
        <v>141.57</v>
      </c>
      <c r="E2227" s="173">
        <v>42.24</v>
      </c>
    </row>
    <row r="2228" spans="1:5" s="34" customFormat="1" ht="24.95" customHeight="1" x14ac:dyDescent="0.2">
      <c r="A2228" s="545">
        <v>30004</v>
      </c>
      <c r="B2228" s="36" t="s">
        <v>8614</v>
      </c>
      <c r="C2228" s="554" t="s">
        <v>721</v>
      </c>
      <c r="D2228" s="283">
        <v>126.89</v>
      </c>
      <c r="E2228" s="173">
        <v>36.18</v>
      </c>
    </row>
    <row r="2229" spans="1:5" s="34" customFormat="1" ht="24.95" customHeight="1" x14ac:dyDescent="0.2">
      <c r="A2229" s="545">
        <v>30010</v>
      </c>
      <c r="B2229" s="36" t="s">
        <v>8615</v>
      </c>
      <c r="C2229" s="554" t="s">
        <v>721</v>
      </c>
      <c r="D2229" s="283">
        <v>208.1</v>
      </c>
      <c r="E2229" s="173">
        <v>73.180000000000007</v>
      </c>
    </row>
    <row r="2230" spans="1:5" s="34" customFormat="1" ht="24.95" customHeight="1" x14ac:dyDescent="0.2">
      <c r="A2230" s="545">
        <v>30007</v>
      </c>
      <c r="B2230" s="36" t="s">
        <v>8616</v>
      </c>
      <c r="C2230" s="554" t="s">
        <v>721</v>
      </c>
      <c r="D2230" s="283">
        <v>138.29</v>
      </c>
      <c r="E2230" s="173">
        <v>40.39</v>
      </c>
    </row>
    <row r="2231" spans="1:5" s="34" customFormat="1" ht="24.95" customHeight="1" x14ac:dyDescent="0.2">
      <c r="A2231" s="545">
        <v>30023</v>
      </c>
      <c r="B2231" s="36" t="s">
        <v>8617</v>
      </c>
      <c r="C2231" s="554" t="s">
        <v>721</v>
      </c>
      <c r="D2231" s="283">
        <v>179.88</v>
      </c>
      <c r="E2231" s="173">
        <v>59.95</v>
      </c>
    </row>
    <row r="2232" spans="1:5" s="34" customFormat="1" ht="24.95" customHeight="1" x14ac:dyDescent="0.2">
      <c r="A2232" s="545">
        <v>30024</v>
      </c>
      <c r="B2232" s="36" t="s">
        <v>8618</v>
      </c>
      <c r="C2232" s="554" t="s">
        <v>721</v>
      </c>
      <c r="D2232" s="283">
        <v>272.07</v>
      </c>
      <c r="E2232" s="173">
        <v>105.07</v>
      </c>
    </row>
    <row r="2233" spans="1:5" s="34" customFormat="1" ht="24.95" customHeight="1" x14ac:dyDescent="0.2">
      <c r="A2233" s="545">
        <v>30008</v>
      </c>
      <c r="B2233" s="36" t="s">
        <v>8619</v>
      </c>
      <c r="C2233" s="554" t="s">
        <v>721</v>
      </c>
      <c r="D2233" s="283">
        <v>286.98</v>
      </c>
      <c r="E2233" s="173">
        <v>56.09</v>
      </c>
    </row>
    <row r="2234" spans="1:5" s="34" customFormat="1" ht="24.95" customHeight="1" x14ac:dyDescent="0.2">
      <c r="A2234" s="545">
        <v>30076</v>
      </c>
      <c r="B2234" s="36" t="s">
        <v>8620</v>
      </c>
      <c r="C2234" s="554" t="s">
        <v>721</v>
      </c>
      <c r="D2234" s="283">
        <v>0.14000000000000001</v>
      </c>
      <c r="E2234" s="173">
        <v>0.1</v>
      </c>
    </row>
    <row r="2235" spans="1:5" s="34" customFormat="1" ht="24.95" customHeight="1" x14ac:dyDescent="0.2">
      <c r="A2235" s="545">
        <v>30011</v>
      </c>
      <c r="B2235" s="36" t="s">
        <v>8621</v>
      </c>
      <c r="C2235" s="554" t="s">
        <v>721</v>
      </c>
      <c r="D2235" s="283">
        <v>150.13999999999999</v>
      </c>
      <c r="E2235" s="173">
        <v>42.49</v>
      </c>
    </row>
    <row r="2236" spans="1:5" s="34" customFormat="1" ht="24.95" customHeight="1" x14ac:dyDescent="0.2">
      <c r="A2236" s="545">
        <v>30075</v>
      </c>
      <c r="B2236" s="36" t="s">
        <v>8622</v>
      </c>
      <c r="C2236" s="554" t="s">
        <v>721</v>
      </c>
      <c r="D2236" s="283">
        <v>14.42</v>
      </c>
      <c r="E2236" s="173">
        <v>12.8</v>
      </c>
    </row>
    <row r="2237" spans="1:5" s="34" customFormat="1" ht="24.95" customHeight="1" x14ac:dyDescent="0.2">
      <c r="A2237" s="545">
        <v>30059</v>
      </c>
      <c r="B2237" s="36" t="s">
        <v>22360</v>
      </c>
      <c r="C2237" s="554" t="s">
        <v>721</v>
      </c>
      <c r="D2237" s="283">
        <v>103.82</v>
      </c>
      <c r="E2237" s="173">
        <v>23.26</v>
      </c>
    </row>
    <row r="2238" spans="1:5" s="34" customFormat="1" ht="24.95" customHeight="1" x14ac:dyDescent="0.2">
      <c r="A2238" s="545">
        <v>30060</v>
      </c>
      <c r="B2238" s="36" t="s">
        <v>22361</v>
      </c>
      <c r="C2238" s="554" t="s">
        <v>721</v>
      </c>
      <c r="D2238" s="283">
        <v>162.80000000000001</v>
      </c>
      <c r="E2238" s="173">
        <v>35.630000000000003</v>
      </c>
    </row>
    <row r="2239" spans="1:5" s="34" customFormat="1" ht="24.95" customHeight="1" x14ac:dyDescent="0.2">
      <c r="A2239" s="545">
        <v>30116</v>
      </c>
      <c r="B2239" s="36" t="s">
        <v>8623</v>
      </c>
      <c r="C2239" s="554" t="s">
        <v>721</v>
      </c>
      <c r="D2239" s="283">
        <v>19.489999999999998</v>
      </c>
      <c r="E2239" s="173">
        <v>11.58</v>
      </c>
    </row>
    <row r="2240" spans="1:5" s="34" customFormat="1" ht="24.95" customHeight="1" x14ac:dyDescent="0.2">
      <c r="A2240" s="545">
        <v>30126</v>
      </c>
      <c r="B2240" s="36" t="s">
        <v>8624</v>
      </c>
      <c r="C2240" s="554" t="s">
        <v>721</v>
      </c>
      <c r="D2240" s="283">
        <v>38.71</v>
      </c>
      <c r="E2240" s="173">
        <v>33.82</v>
      </c>
    </row>
    <row r="2241" spans="1:5" s="34" customFormat="1" ht="24.95" customHeight="1" x14ac:dyDescent="0.2">
      <c r="A2241" s="545">
        <v>30117</v>
      </c>
      <c r="B2241" s="36" t="s">
        <v>8625</v>
      </c>
      <c r="C2241" s="554" t="s">
        <v>721</v>
      </c>
      <c r="D2241" s="283">
        <v>18.16</v>
      </c>
      <c r="E2241" s="173">
        <v>11.57</v>
      </c>
    </row>
    <row r="2242" spans="1:5" s="34" customFormat="1" ht="24.95" customHeight="1" x14ac:dyDescent="0.2">
      <c r="A2242" s="545">
        <v>30080</v>
      </c>
      <c r="B2242" s="36" t="s">
        <v>8626</v>
      </c>
      <c r="C2242" s="554" t="s">
        <v>721</v>
      </c>
      <c r="D2242" s="283">
        <v>16.829999999999998</v>
      </c>
      <c r="E2242" s="173">
        <v>11.71</v>
      </c>
    </row>
    <row r="2243" spans="1:5" s="34" customFormat="1" ht="24.95" customHeight="1" x14ac:dyDescent="0.2">
      <c r="A2243" s="545">
        <v>30120</v>
      </c>
      <c r="B2243" s="36" t="s">
        <v>8627</v>
      </c>
      <c r="C2243" s="554" t="s">
        <v>721</v>
      </c>
      <c r="D2243" s="283">
        <v>25.28</v>
      </c>
      <c r="E2243" s="173">
        <v>13.42</v>
      </c>
    </row>
    <row r="2244" spans="1:5" s="34" customFormat="1" ht="24.95" customHeight="1" x14ac:dyDescent="0.2">
      <c r="A2244" s="545">
        <v>30145</v>
      </c>
      <c r="B2244" s="36" t="s">
        <v>8628</v>
      </c>
      <c r="C2244" s="554" t="s">
        <v>721</v>
      </c>
      <c r="D2244" s="283">
        <v>515.52</v>
      </c>
      <c r="E2244" s="173">
        <v>283.27</v>
      </c>
    </row>
    <row r="2245" spans="1:5" s="34" customFormat="1" ht="24.95" customHeight="1" x14ac:dyDescent="0.2">
      <c r="A2245" s="545">
        <v>30092</v>
      </c>
      <c r="B2245" s="36" t="s">
        <v>8629</v>
      </c>
      <c r="C2245" s="554" t="s">
        <v>721</v>
      </c>
      <c r="D2245" s="283">
        <v>183.52</v>
      </c>
      <c r="E2245" s="173">
        <v>95.09</v>
      </c>
    </row>
    <row r="2246" spans="1:5" s="34" customFormat="1" ht="24.95" customHeight="1" x14ac:dyDescent="0.2">
      <c r="A2246" s="545">
        <v>30053</v>
      </c>
      <c r="B2246" s="36" t="s">
        <v>8630</v>
      </c>
      <c r="C2246" s="554" t="s">
        <v>721</v>
      </c>
      <c r="D2246" s="283">
        <v>6.01</v>
      </c>
      <c r="E2246" s="173">
        <v>4.38</v>
      </c>
    </row>
    <row r="2247" spans="1:5" s="34" customFormat="1" ht="24.95" customHeight="1" x14ac:dyDescent="0.2">
      <c r="A2247" s="545">
        <v>30009</v>
      </c>
      <c r="B2247" s="36" t="s">
        <v>8631</v>
      </c>
      <c r="C2247" s="554" t="s">
        <v>721</v>
      </c>
      <c r="D2247" s="283">
        <v>147.74</v>
      </c>
      <c r="E2247" s="173">
        <v>50.97</v>
      </c>
    </row>
    <row r="2248" spans="1:5" s="34" customFormat="1" ht="24.95" customHeight="1" x14ac:dyDescent="0.2">
      <c r="A2248" s="545">
        <v>30012</v>
      </c>
      <c r="B2248" s="36" t="s">
        <v>8632</v>
      </c>
      <c r="C2248" s="554" t="s">
        <v>721</v>
      </c>
      <c r="D2248" s="283">
        <v>260.20999999999998</v>
      </c>
      <c r="E2248" s="173">
        <v>102.42</v>
      </c>
    </row>
    <row r="2249" spans="1:5" s="34" customFormat="1" ht="24.95" customHeight="1" x14ac:dyDescent="0.2">
      <c r="A2249" s="545">
        <v>30109</v>
      </c>
      <c r="B2249" s="36" t="s">
        <v>22362</v>
      </c>
      <c r="C2249" s="554" t="s">
        <v>721</v>
      </c>
      <c r="D2249" s="283">
        <v>167.75</v>
      </c>
      <c r="E2249" s="173">
        <v>70.03</v>
      </c>
    </row>
    <row r="2250" spans="1:5" s="34" customFormat="1" ht="24.95" customHeight="1" x14ac:dyDescent="0.2">
      <c r="A2250" s="545">
        <v>30044</v>
      </c>
      <c r="B2250" s="36" t="s">
        <v>8633</v>
      </c>
      <c r="C2250" s="554" t="s">
        <v>721</v>
      </c>
      <c r="D2250" s="283">
        <v>196.38</v>
      </c>
      <c r="E2250" s="173">
        <v>54.09</v>
      </c>
    </row>
    <row r="2251" spans="1:5" s="34" customFormat="1" ht="24.95" customHeight="1" x14ac:dyDescent="0.2">
      <c r="A2251" s="545">
        <v>30025</v>
      </c>
      <c r="B2251" s="36" t="s">
        <v>8634</v>
      </c>
      <c r="C2251" s="554" t="s">
        <v>721</v>
      </c>
      <c r="D2251" s="283">
        <v>178.91</v>
      </c>
      <c r="E2251" s="173">
        <v>76.069999999999993</v>
      </c>
    </row>
    <row r="2252" spans="1:5" s="34" customFormat="1" ht="24.95" customHeight="1" x14ac:dyDescent="0.2">
      <c r="A2252" s="545">
        <v>30098</v>
      </c>
      <c r="B2252" s="36" t="s">
        <v>8635</v>
      </c>
      <c r="C2252" s="554" t="s">
        <v>721</v>
      </c>
      <c r="D2252" s="283">
        <v>23.4</v>
      </c>
      <c r="E2252" s="173">
        <v>22.06</v>
      </c>
    </row>
    <row r="2253" spans="1:5" s="34" customFormat="1" ht="24.95" customHeight="1" x14ac:dyDescent="0.2">
      <c r="A2253" s="545">
        <v>30042</v>
      </c>
      <c r="B2253" s="36" t="s">
        <v>8636</v>
      </c>
      <c r="C2253" s="554" t="s">
        <v>721</v>
      </c>
      <c r="D2253" s="283">
        <v>512.89</v>
      </c>
      <c r="E2253" s="173">
        <v>232.68</v>
      </c>
    </row>
    <row r="2254" spans="1:5" s="34" customFormat="1" ht="24.95" customHeight="1" x14ac:dyDescent="0.2">
      <c r="A2254" s="545">
        <v>30096</v>
      </c>
      <c r="B2254" s="36" t="s">
        <v>8637</v>
      </c>
      <c r="C2254" s="554" t="s">
        <v>721</v>
      </c>
      <c r="D2254" s="283">
        <v>0.69</v>
      </c>
      <c r="E2254" s="173">
        <v>0.03</v>
      </c>
    </row>
    <row r="2255" spans="1:5" s="34" customFormat="1" ht="24.95" customHeight="1" x14ac:dyDescent="0.2">
      <c r="A2255" s="545">
        <v>30094</v>
      </c>
      <c r="B2255" s="36" t="s">
        <v>8638</v>
      </c>
      <c r="C2255" s="554" t="s">
        <v>721</v>
      </c>
      <c r="D2255" s="283">
        <v>18.13</v>
      </c>
      <c r="E2255" s="173">
        <v>17.46</v>
      </c>
    </row>
    <row r="2256" spans="1:5" s="34" customFormat="1" ht="24.95" customHeight="1" x14ac:dyDescent="0.2">
      <c r="A2256" s="545">
        <v>30054</v>
      </c>
      <c r="B2256" s="36" t="s">
        <v>8639</v>
      </c>
      <c r="C2256" s="554" t="s">
        <v>721</v>
      </c>
      <c r="D2256" s="283">
        <v>16.010000000000002</v>
      </c>
      <c r="E2256" s="173">
        <v>14.62</v>
      </c>
    </row>
    <row r="2257" spans="1:5" s="34" customFormat="1" ht="24.95" customHeight="1" x14ac:dyDescent="0.2">
      <c r="A2257" s="545">
        <v>30129</v>
      </c>
      <c r="B2257" s="36" t="s">
        <v>8640</v>
      </c>
      <c r="C2257" s="554" t="s">
        <v>721</v>
      </c>
      <c r="D2257" s="283">
        <v>36.950000000000003</v>
      </c>
      <c r="E2257" s="173">
        <v>20.79</v>
      </c>
    </row>
    <row r="2258" spans="1:5" s="34" customFormat="1" ht="24.95" customHeight="1" x14ac:dyDescent="0.2">
      <c r="A2258" s="545">
        <v>30069</v>
      </c>
      <c r="B2258" s="36" t="s">
        <v>22363</v>
      </c>
      <c r="C2258" s="554" t="s">
        <v>721</v>
      </c>
      <c r="D2258" s="283">
        <v>160.53</v>
      </c>
      <c r="E2258" s="173">
        <v>19.93</v>
      </c>
    </row>
    <row r="2259" spans="1:5" s="34" customFormat="1" ht="24.95" customHeight="1" x14ac:dyDescent="0.2">
      <c r="A2259" s="545">
        <v>30144</v>
      </c>
      <c r="B2259" s="36" t="s">
        <v>8641</v>
      </c>
      <c r="C2259" s="554" t="s">
        <v>721</v>
      </c>
      <c r="D2259" s="283">
        <v>315.72000000000003</v>
      </c>
      <c r="E2259" s="173">
        <v>25.35</v>
      </c>
    </row>
    <row r="2260" spans="1:5" s="34" customFormat="1" ht="24.95" customHeight="1" x14ac:dyDescent="0.2">
      <c r="A2260" s="545">
        <v>30068</v>
      </c>
      <c r="B2260" s="36" t="s">
        <v>8642</v>
      </c>
      <c r="C2260" s="554" t="s">
        <v>721</v>
      </c>
      <c r="D2260" s="283">
        <v>99.96</v>
      </c>
      <c r="E2260" s="173">
        <v>18.86</v>
      </c>
    </row>
    <row r="2261" spans="1:5" s="34" customFormat="1" ht="24.95" customHeight="1" x14ac:dyDescent="0.2">
      <c r="A2261" s="545">
        <v>30093</v>
      </c>
      <c r="B2261" s="36" t="s">
        <v>8643</v>
      </c>
      <c r="C2261" s="554" t="s">
        <v>721</v>
      </c>
      <c r="D2261" s="283">
        <v>15.27</v>
      </c>
      <c r="E2261" s="173">
        <v>11.73</v>
      </c>
    </row>
    <row r="2262" spans="1:5" s="34" customFormat="1" ht="24.95" customHeight="1" x14ac:dyDescent="0.2">
      <c r="A2262" s="545">
        <v>30067</v>
      </c>
      <c r="B2262" s="36" t="s">
        <v>8644</v>
      </c>
      <c r="C2262" s="554" t="s">
        <v>721</v>
      </c>
      <c r="D2262" s="283">
        <v>46.26</v>
      </c>
      <c r="E2262" s="173">
        <v>16.600000000000001</v>
      </c>
    </row>
    <row r="2263" spans="1:5" s="34" customFormat="1" ht="24.95" customHeight="1" x14ac:dyDescent="0.2">
      <c r="A2263" s="545">
        <v>30097</v>
      </c>
      <c r="B2263" s="36" t="s">
        <v>8645</v>
      </c>
      <c r="C2263" s="554" t="s">
        <v>721</v>
      </c>
      <c r="D2263" s="283">
        <v>31.22</v>
      </c>
      <c r="E2263" s="173">
        <v>26.5</v>
      </c>
    </row>
    <row r="2264" spans="1:5" s="34" customFormat="1" ht="24.95" customHeight="1" x14ac:dyDescent="0.2">
      <c r="A2264" s="545">
        <v>30028</v>
      </c>
      <c r="B2264" s="36" t="s">
        <v>8646</v>
      </c>
      <c r="C2264" s="554" t="s">
        <v>721</v>
      </c>
      <c r="D2264" s="283">
        <v>318.45</v>
      </c>
      <c r="E2264" s="173">
        <v>151.75</v>
      </c>
    </row>
    <row r="2265" spans="1:5" s="34" customFormat="1" ht="24.95" customHeight="1" x14ac:dyDescent="0.2">
      <c r="A2265" s="545">
        <v>30111</v>
      </c>
      <c r="B2265" s="36" t="s">
        <v>8647</v>
      </c>
      <c r="C2265" s="554" t="s">
        <v>721</v>
      </c>
      <c r="D2265" s="283">
        <v>527.61</v>
      </c>
      <c r="E2265" s="173">
        <v>132.16</v>
      </c>
    </row>
    <row r="2266" spans="1:5" s="34" customFormat="1" ht="24.95" customHeight="1" x14ac:dyDescent="0.2">
      <c r="A2266" s="545">
        <v>30130</v>
      </c>
      <c r="B2266" s="36" t="s">
        <v>8648</v>
      </c>
      <c r="C2266" s="554" t="s">
        <v>721</v>
      </c>
      <c r="D2266" s="283">
        <v>21.63</v>
      </c>
      <c r="E2266" s="173">
        <v>20.43</v>
      </c>
    </row>
    <row r="2267" spans="1:5" s="34" customFormat="1" ht="24.95" customHeight="1" x14ac:dyDescent="0.2">
      <c r="A2267" s="545">
        <v>30115</v>
      </c>
      <c r="B2267" s="36" t="s">
        <v>8649</v>
      </c>
      <c r="C2267" s="554" t="s">
        <v>721</v>
      </c>
      <c r="D2267" s="283">
        <v>42.25</v>
      </c>
      <c r="E2267" s="173">
        <v>16.52</v>
      </c>
    </row>
    <row r="2268" spans="1:5" s="34" customFormat="1" ht="24.95" customHeight="1" x14ac:dyDescent="0.2">
      <c r="A2268" s="545">
        <v>30089</v>
      </c>
      <c r="B2268" s="36" t="s">
        <v>8650</v>
      </c>
      <c r="C2268" s="554" t="s">
        <v>721</v>
      </c>
      <c r="D2268" s="283">
        <v>63.54</v>
      </c>
      <c r="E2268" s="173">
        <v>53.75</v>
      </c>
    </row>
    <row r="2269" spans="1:5" s="34" customFormat="1" ht="24.95" customHeight="1" x14ac:dyDescent="0.2">
      <c r="A2269" s="545">
        <v>30119</v>
      </c>
      <c r="B2269" s="36" t="s">
        <v>8651</v>
      </c>
      <c r="C2269" s="554" t="s">
        <v>721</v>
      </c>
      <c r="D2269" s="283">
        <v>17.96</v>
      </c>
      <c r="E2269" s="173">
        <v>17.850000000000001</v>
      </c>
    </row>
    <row r="2270" spans="1:5" s="34" customFormat="1" ht="24.95" customHeight="1" x14ac:dyDescent="0.2">
      <c r="A2270" s="545">
        <v>30074</v>
      </c>
      <c r="B2270" s="36" t="s">
        <v>8652</v>
      </c>
      <c r="C2270" s="554" t="s">
        <v>721</v>
      </c>
      <c r="D2270" s="283">
        <v>16.61</v>
      </c>
      <c r="E2270" s="173">
        <v>13.97</v>
      </c>
    </row>
    <row r="2271" spans="1:5" s="34" customFormat="1" ht="24.95" customHeight="1" x14ac:dyDescent="0.2">
      <c r="A2271" s="545">
        <v>30147</v>
      </c>
      <c r="B2271" s="36" t="s">
        <v>8653</v>
      </c>
      <c r="C2271" s="554" t="s">
        <v>721</v>
      </c>
      <c r="D2271" s="283">
        <v>48.3</v>
      </c>
      <c r="E2271" s="173">
        <v>14.92</v>
      </c>
    </row>
    <row r="2272" spans="1:5" s="34" customFormat="1" ht="24.95" customHeight="1" x14ac:dyDescent="0.2">
      <c r="A2272" s="545">
        <v>30091</v>
      </c>
      <c r="B2272" s="36" t="s">
        <v>8654</v>
      </c>
      <c r="C2272" s="554" t="s">
        <v>721</v>
      </c>
      <c r="D2272" s="283">
        <v>13.95</v>
      </c>
      <c r="E2272" s="173">
        <v>12.81</v>
      </c>
    </row>
    <row r="2273" spans="1:5" s="34" customFormat="1" ht="24.95" customHeight="1" x14ac:dyDescent="0.2">
      <c r="A2273" s="545">
        <v>30082</v>
      </c>
      <c r="B2273" s="36" t="s">
        <v>8655</v>
      </c>
      <c r="C2273" s="554" t="s">
        <v>721</v>
      </c>
      <c r="D2273" s="283">
        <v>44.25</v>
      </c>
      <c r="E2273" s="173">
        <v>22.46</v>
      </c>
    </row>
    <row r="2274" spans="1:5" s="34" customFormat="1" ht="24.95" customHeight="1" x14ac:dyDescent="0.2">
      <c r="A2274" s="545">
        <v>30090</v>
      </c>
      <c r="B2274" s="36" t="s">
        <v>8656</v>
      </c>
      <c r="C2274" s="554" t="s">
        <v>721</v>
      </c>
      <c r="D2274" s="283">
        <v>21.59</v>
      </c>
      <c r="E2274" s="173">
        <v>16.02</v>
      </c>
    </row>
    <row r="2275" spans="1:5" s="34" customFormat="1" ht="24.95" customHeight="1" x14ac:dyDescent="0.2">
      <c r="A2275" s="545">
        <v>30146</v>
      </c>
      <c r="B2275" s="36" t="s">
        <v>8657</v>
      </c>
      <c r="C2275" s="554" t="s">
        <v>721</v>
      </c>
      <c r="D2275" s="283">
        <v>73</v>
      </c>
      <c r="E2275" s="173">
        <v>6.38</v>
      </c>
    </row>
    <row r="2276" spans="1:5" s="34" customFormat="1" ht="24.95" customHeight="1" x14ac:dyDescent="0.2">
      <c r="A2276" s="545">
        <v>30061</v>
      </c>
      <c r="B2276" s="36" t="s">
        <v>22364</v>
      </c>
      <c r="C2276" s="554" t="s">
        <v>721</v>
      </c>
      <c r="D2276" s="283">
        <v>15.54</v>
      </c>
      <c r="E2276" s="173">
        <v>14.9</v>
      </c>
    </row>
    <row r="2277" spans="1:5" s="34" customFormat="1" ht="24.95" customHeight="1" x14ac:dyDescent="0.2">
      <c r="A2277" s="545">
        <v>30021</v>
      </c>
      <c r="B2277" s="36" t="s">
        <v>8658</v>
      </c>
      <c r="C2277" s="554" t="s">
        <v>721</v>
      </c>
      <c r="D2277" s="283">
        <v>843.87</v>
      </c>
      <c r="E2277" s="173">
        <v>339.94</v>
      </c>
    </row>
    <row r="2278" spans="1:5" s="34" customFormat="1" ht="24.95" customHeight="1" x14ac:dyDescent="0.2">
      <c r="A2278" s="545">
        <v>30085</v>
      </c>
      <c r="B2278" s="36" t="s">
        <v>8659</v>
      </c>
      <c r="C2278" s="554" t="s">
        <v>721</v>
      </c>
      <c r="D2278" s="283">
        <v>22</v>
      </c>
      <c r="E2278" s="173">
        <v>14.04</v>
      </c>
    </row>
    <row r="2279" spans="1:5" s="34" customFormat="1" ht="24.95" customHeight="1" x14ac:dyDescent="0.2">
      <c r="A2279" s="545">
        <v>30022</v>
      </c>
      <c r="B2279" s="36" t="s">
        <v>8660</v>
      </c>
      <c r="C2279" s="554" t="s">
        <v>721</v>
      </c>
      <c r="D2279" s="283">
        <v>227.38</v>
      </c>
      <c r="E2279" s="173">
        <v>80.8</v>
      </c>
    </row>
    <row r="2280" spans="1:5" s="34" customFormat="1" ht="24.95" customHeight="1" x14ac:dyDescent="0.2">
      <c r="A2280" s="545">
        <v>30046</v>
      </c>
      <c r="B2280" s="36" t="s">
        <v>8661</v>
      </c>
      <c r="C2280" s="554" t="s">
        <v>721</v>
      </c>
      <c r="D2280" s="283">
        <v>221.75</v>
      </c>
      <c r="E2280" s="173">
        <v>63.27</v>
      </c>
    </row>
    <row r="2281" spans="1:5" s="34" customFormat="1" ht="24.95" customHeight="1" x14ac:dyDescent="0.2">
      <c r="A2281" s="545">
        <v>30110</v>
      </c>
      <c r="B2281" s="36" t="s">
        <v>8662</v>
      </c>
      <c r="C2281" s="554" t="s">
        <v>721</v>
      </c>
      <c r="D2281" s="283">
        <v>4977.58</v>
      </c>
      <c r="E2281" s="173">
        <v>4977.58</v>
      </c>
    </row>
    <row r="2282" spans="1:5" s="34" customFormat="1" ht="24.95" customHeight="1" x14ac:dyDescent="0.2">
      <c r="A2282" s="545">
        <v>30132</v>
      </c>
      <c r="B2282" s="36" t="s">
        <v>8663</v>
      </c>
      <c r="C2282" s="554" t="s">
        <v>721</v>
      </c>
      <c r="D2282" s="283">
        <v>15.65</v>
      </c>
      <c r="E2282" s="173">
        <v>10.58</v>
      </c>
    </row>
    <row r="2283" spans="1:5" s="34" customFormat="1" ht="24.95" customHeight="1" x14ac:dyDescent="0.2">
      <c r="A2283" s="545">
        <v>30099</v>
      </c>
      <c r="B2283" s="36" t="s">
        <v>8664</v>
      </c>
      <c r="C2283" s="554" t="s">
        <v>721</v>
      </c>
      <c r="D2283" s="283">
        <v>8.2799999999999994</v>
      </c>
      <c r="E2283" s="173">
        <v>1.23</v>
      </c>
    </row>
    <row r="2284" spans="1:5" s="34" customFormat="1" ht="24.95" customHeight="1" x14ac:dyDescent="0.2">
      <c r="A2284" s="545">
        <v>30133</v>
      </c>
      <c r="B2284" s="36" t="s">
        <v>8665</v>
      </c>
      <c r="C2284" s="554" t="s">
        <v>721</v>
      </c>
      <c r="D2284" s="283">
        <v>257.32</v>
      </c>
      <c r="E2284" s="173">
        <v>124.02</v>
      </c>
    </row>
    <row r="2285" spans="1:5" s="34" customFormat="1" ht="24.95" customHeight="1" x14ac:dyDescent="0.2">
      <c r="A2285" s="545">
        <v>30112</v>
      </c>
      <c r="B2285" s="36" t="s">
        <v>8666</v>
      </c>
      <c r="C2285" s="554" t="s">
        <v>721</v>
      </c>
      <c r="D2285" s="283">
        <v>34.11</v>
      </c>
      <c r="E2285" s="173">
        <v>31.13</v>
      </c>
    </row>
    <row r="2286" spans="1:5" s="34" customFormat="1" ht="24.95" customHeight="1" x14ac:dyDescent="0.2">
      <c r="A2286" s="545">
        <v>30125</v>
      </c>
      <c r="B2286" s="36" t="s">
        <v>8667</v>
      </c>
      <c r="C2286" s="554" t="s">
        <v>721</v>
      </c>
      <c r="D2286" s="283">
        <v>128.30000000000001</v>
      </c>
      <c r="E2286" s="173">
        <v>35.18</v>
      </c>
    </row>
    <row r="2287" spans="1:5" s="34" customFormat="1" ht="24.95" customHeight="1" x14ac:dyDescent="0.2">
      <c r="A2287" s="545">
        <v>30045</v>
      </c>
      <c r="B2287" s="36" t="s">
        <v>8668</v>
      </c>
      <c r="C2287" s="554" t="s">
        <v>721</v>
      </c>
      <c r="D2287" s="283">
        <v>795.37</v>
      </c>
      <c r="E2287" s="173">
        <v>334.34</v>
      </c>
    </row>
    <row r="2288" spans="1:5" s="34" customFormat="1" ht="24.95" customHeight="1" x14ac:dyDescent="0.2">
      <c r="A2288" s="545">
        <v>30043</v>
      </c>
      <c r="B2288" s="36" t="s">
        <v>8669</v>
      </c>
      <c r="C2288" s="554" t="s">
        <v>721</v>
      </c>
      <c r="D2288" s="283">
        <v>618.35</v>
      </c>
      <c r="E2288" s="173">
        <v>273.33999999999997</v>
      </c>
    </row>
    <row r="2289" spans="1:5" s="34" customFormat="1" ht="24.95" customHeight="1" x14ac:dyDescent="0.2">
      <c r="A2289" s="545">
        <v>30127</v>
      </c>
      <c r="B2289" s="36" t="s">
        <v>8670</v>
      </c>
      <c r="C2289" s="554" t="s">
        <v>721</v>
      </c>
      <c r="D2289" s="283">
        <v>30.28</v>
      </c>
      <c r="E2289" s="173">
        <v>29.42</v>
      </c>
    </row>
    <row r="2290" spans="1:5" s="34" customFormat="1" ht="24.95" customHeight="1" x14ac:dyDescent="0.2">
      <c r="A2290" s="545">
        <v>30029</v>
      </c>
      <c r="B2290" s="36" t="s">
        <v>8671</v>
      </c>
      <c r="C2290" s="554" t="s">
        <v>721</v>
      </c>
      <c r="D2290" s="283">
        <v>90.56</v>
      </c>
      <c r="E2290" s="173">
        <v>35.42</v>
      </c>
    </row>
    <row r="2291" spans="1:5" s="34" customFormat="1" ht="24.95" customHeight="1" x14ac:dyDescent="0.2">
      <c r="A2291" s="545">
        <v>30055</v>
      </c>
      <c r="B2291" s="36" t="s">
        <v>8672</v>
      </c>
      <c r="C2291" s="554" t="s">
        <v>721</v>
      </c>
      <c r="D2291" s="283">
        <v>13.36</v>
      </c>
      <c r="E2291" s="173">
        <v>12.61</v>
      </c>
    </row>
    <row r="2292" spans="1:5" s="34" customFormat="1" ht="24.95" customHeight="1" x14ac:dyDescent="0.2">
      <c r="A2292" s="545">
        <v>30142</v>
      </c>
      <c r="B2292" s="36" t="s">
        <v>8673</v>
      </c>
      <c r="C2292" s="554" t="s">
        <v>721</v>
      </c>
      <c r="D2292" s="283">
        <v>3.17</v>
      </c>
      <c r="E2292" s="173">
        <v>0.19</v>
      </c>
    </row>
    <row r="2293" spans="1:5" s="34" customFormat="1" ht="24.95" customHeight="1" x14ac:dyDescent="0.2">
      <c r="A2293" s="545">
        <v>30032</v>
      </c>
      <c r="B2293" s="36" t="s">
        <v>8674</v>
      </c>
      <c r="C2293" s="554" t="s">
        <v>721</v>
      </c>
      <c r="D2293" s="283">
        <v>153.03</v>
      </c>
      <c r="E2293" s="173">
        <v>52.43</v>
      </c>
    </row>
    <row r="2294" spans="1:5" s="34" customFormat="1" ht="24.95" customHeight="1" x14ac:dyDescent="0.2">
      <c r="A2294" s="545">
        <v>30038</v>
      </c>
      <c r="B2294" s="36" t="s">
        <v>8675</v>
      </c>
      <c r="C2294" s="554" t="s">
        <v>721</v>
      </c>
      <c r="D2294" s="283">
        <v>160.66999999999999</v>
      </c>
      <c r="E2294" s="173">
        <v>50.59</v>
      </c>
    </row>
    <row r="2295" spans="1:5" s="34" customFormat="1" ht="24.95" customHeight="1" x14ac:dyDescent="0.2">
      <c r="A2295" s="545">
        <v>30034</v>
      </c>
      <c r="B2295" s="36" t="s">
        <v>8676</v>
      </c>
      <c r="C2295" s="554" t="s">
        <v>721</v>
      </c>
      <c r="D2295" s="283">
        <v>87.55</v>
      </c>
      <c r="E2295" s="173">
        <v>39.26</v>
      </c>
    </row>
    <row r="2296" spans="1:5" s="34" customFormat="1" ht="24.95" customHeight="1" x14ac:dyDescent="0.2">
      <c r="A2296" s="545">
        <v>30035</v>
      </c>
      <c r="B2296" s="36" t="s">
        <v>8677</v>
      </c>
      <c r="C2296" s="554" t="s">
        <v>721</v>
      </c>
      <c r="D2296" s="283">
        <v>86.21</v>
      </c>
      <c r="E2296" s="173">
        <v>43.99</v>
      </c>
    </row>
    <row r="2297" spans="1:5" s="34" customFormat="1" ht="24.95" customHeight="1" x14ac:dyDescent="0.2">
      <c r="A2297" s="545">
        <v>30037</v>
      </c>
      <c r="B2297" s="36" t="s">
        <v>22365</v>
      </c>
      <c r="C2297" s="554" t="s">
        <v>721</v>
      </c>
      <c r="D2297" s="283">
        <v>99.11</v>
      </c>
      <c r="E2297" s="173">
        <v>38.700000000000003</v>
      </c>
    </row>
    <row r="2298" spans="1:5" s="34" customFormat="1" ht="24.95" customHeight="1" x14ac:dyDescent="0.2">
      <c r="A2298" s="545">
        <v>30036</v>
      </c>
      <c r="B2298" s="36" t="s">
        <v>8678</v>
      </c>
      <c r="C2298" s="554" t="s">
        <v>721</v>
      </c>
      <c r="D2298" s="283">
        <v>157.24</v>
      </c>
      <c r="E2298" s="173">
        <v>53.51</v>
      </c>
    </row>
    <row r="2299" spans="1:5" s="34" customFormat="1" ht="24.95" customHeight="1" x14ac:dyDescent="0.2">
      <c r="A2299" s="545">
        <v>30040</v>
      </c>
      <c r="B2299" s="36" t="s">
        <v>8679</v>
      </c>
      <c r="C2299" s="554" t="s">
        <v>721</v>
      </c>
      <c r="D2299" s="283">
        <v>158.72</v>
      </c>
      <c r="E2299" s="173">
        <v>48.68</v>
      </c>
    </row>
    <row r="2300" spans="1:5" s="34" customFormat="1" ht="24.95" customHeight="1" x14ac:dyDescent="0.2">
      <c r="A2300" s="545">
        <v>30039</v>
      </c>
      <c r="B2300" s="36" t="s">
        <v>8680</v>
      </c>
      <c r="C2300" s="554" t="s">
        <v>721</v>
      </c>
      <c r="D2300" s="283">
        <v>102.77</v>
      </c>
      <c r="E2300" s="173">
        <v>41.22</v>
      </c>
    </row>
    <row r="2301" spans="1:5" s="34" customFormat="1" ht="24.95" customHeight="1" x14ac:dyDescent="0.2">
      <c r="A2301" s="545">
        <v>30033</v>
      </c>
      <c r="B2301" s="36" t="s">
        <v>8681</v>
      </c>
      <c r="C2301" s="554" t="s">
        <v>721</v>
      </c>
      <c r="D2301" s="283">
        <v>162.91999999999999</v>
      </c>
      <c r="E2301" s="173">
        <v>51.62</v>
      </c>
    </row>
    <row r="2302" spans="1:5" s="34" customFormat="1" ht="24.95" customHeight="1" x14ac:dyDescent="0.2">
      <c r="A2302" s="545">
        <v>30095</v>
      </c>
      <c r="B2302" s="36" t="s">
        <v>8682</v>
      </c>
      <c r="C2302" s="554" t="s">
        <v>721</v>
      </c>
      <c r="D2302" s="283">
        <v>2.66</v>
      </c>
      <c r="E2302" s="173">
        <v>0.04</v>
      </c>
    </row>
    <row r="2303" spans="1:5" s="34" customFormat="1" ht="24.95" customHeight="1" x14ac:dyDescent="0.2">
      <c r="A2303" s="545">
        <v>30073</v>
      </c>
      <c r="B2303" s="36" t="s">
        <v>8683</v>
      </c>
      <c r="C2303" s="554" t="s">
        <v>721</v>
      </c>
      <c r="D2303" s="283">
        <v>17.57</v>
      </c>
      <c r="E2303" s="173">
        <v>14.2</v>
      </c>
    </row>
    <row r="2304" spans="1:5" s="34" customFormat="1" ht="24.95" customHeight="1" x14ac:dyDescent="0.2">
      <c r="A2304" s="545">
        <v>30128</v>
      </c>
      <c r="B2304" s="36" t="s">
        <v>8684</v>
      </c>
      <c r="C2304" s="554" t="s">
        <v>721</v>
      </c>
      <c r="D2304" s="283">
        <v>22.5</v>
      </c>
      <c r="E2304" s="173">
        <v>17.78</v>
      </c>
    </row>
    <row r="2305" spans="1:5" s="34" customFormat="1" ht="24.95" customHeight="1" x14ac:dyDescent="0.2">
      <c r="A2305" s="545">
        <v>30114</v>
      </c>
      <c r="B2305" s="36" t="s">
        <v>8685</v>
      </c>
      <c r="C2305" s="554" t="s">
        <v>721</v>
      </c>
      <c r="D2305" s="283">
        <v>58.99</v>
      </c>
      <c r="E2305" s="173">
        <v>34.840000000000003</v>
      </c>
    </row>
    <row r="2306" spans="1:5" s="34" customFormat="1" ht="24.95" customHeight="1" x14ac:dyDescent="0.2">
      <c r="A2306" s="545">
        <v>30086</v>
      </c>
      <c r="B2306" s="36" t="s">
        <v>8686</v>
      </c>
      <c r="C2306" s="554" t="s">
        <v>721</v>
      </c>
      <c r="D2306" s="283">
        <v>78.11</v>
      </c>
      <c r="E2306" s="173">
        <v>37.81</v>
      </c>
    </row>
    <row r="2307" spans="1:5" s="34" customFormat="1" ht="24.95" customHeight="1" x14ac:dyDescent="0.2">
      <c r="A2307" s="545">
        <v>30138</v>
      </c>
      <c r="B2307" s="36" t="s">
        <v>8687</v>
      </c>
      <c r="C2307" s="554" t="s">
        <v>721</v>
      </c>
      <c r="D2307" s="283">
        <v>5.49</v>
      </c>
      <c r="E2307" s="173">
        <v>1.07</v>
      </c>
    </row>
    <row r="2308" spans="1:5" s="34" customFormat="1" ht="24.95" customHeight="1" x14ac:dyDescent="0.2">
      <c r="A2308" s="545">
        <v>30084</v>
      </c>
      <c r="B2308" s="36" t="s">
        <v>8688</v>
      </c>
      <c r="C2308" s="554" t="s">
        <v>721</v>
      </c>
      <c r="D2308" s="283">
        <v>4.57</v>
      </c>
      <c r="E2308" s="173">
        <v>3.27</v>
      </c>
    </row>
    <row r="2309" spans="1:5" s="34" customFormat="1" ht="24.95" customHeight="1" x14ac:dyDescent="0.2">
      <c r="A2309" s="545">
        <v>30136</v>
      </c>
      <c r="B2309" s="36" t="s">
        <v>8689</v>
      </c>
      <c r="C2309" s="554" t="s">
        <v>721</v>
      </c>
      <c r="D2309" s="283">
        <v>5.37</v>
      </c>
      <c r="E2309" s="173">
        <v>3.84</v>
      </c>
    </row>
    <row r="2310" spans="1:5" s="34" customFormat="1" ht="24.95" customHeight="1" x14ac:dyDescent="0.2">
      <c r="A2310" s="545">
        <v>30135</v>
      </c>
      <c r="B2310" s="36" t="s">
        <v>8690</v>
      </c>
      <c r="C2310" s="554" t="s">
        <v>721</v>
      </c>
      <c r="D2310" s="283">
        <v>24.94</v>
      </c>
      <c r="E2310" s="173">
        <v>17.829999999999998</v>
      </c>
    </row>
    <row r="2311" spans="1:5" s="34" customFormat="1" ht="24.95" customHeight="1" x14ac:dyDescent="0.2">
      <c r="A2311" s="545">
        <v>30030</v>
      </c>
      <c r="B2311" s="36" t="s">
        <v>8691</v>
      </c>
      <c r="C2311" s="554" t="s">
        <v>721</v>
      </c>
      <c r="D2311" s="283">
        <v>111.82</v>
      </c>
      <c r="E2311" s="173">
        <v>33.15</v>
      </c>
    </row>
    <row r="2312" spans="1:5" s="34" customFormat="1" ht="24.95" customHeight="1" x14ac:dyDescent="0.2">
      <c r="A2312" s="545">
        <v>30031</v>
      </c>
      <c r="B2312" s="36" t="s">
        <v>8692</v>
      </c>
      <c r="C2312" s="554" t="s">
        <v>721</v>
      </c>
      <c r="D2312" s="283">
        <v>119.84</v>
      </c>
      <c r="E2312" s="173">
        <v>31.98</v>
      </c>
    </row>
    <row r="2313" spans="1:5" s="34" customFormat="1" ht="24.95" customHeight="1" x14ac:dyDescent="0.2">
      <c r="A2313" s="545">
        <v>30020</v>
      </c>
      <c r="B2313" s="36" t="s">
        <v>8693</v>
      </c>
      <c r="C2313" s="554" t="s">
        <v>721</v>
      </c>
      <c r="D2313" s="283">
        <v>583.12</v>
      </c>
      <c r="E2313" s="173">
        <v>206.41</v>
      </c>
    </row>
    <row r="2314" spans="1:5" s="34" customFormat="1" ht="24.95" customHeight="1" x14ac:dyDescent="0.2">
      <c r="A2314" s="545">
        <v>30015</v>
      </c>
      <c r="B2314" s="36" t="s">
        <v>8694</v>
      </c>
      <c r="C2314" s="554" t="s">
        <v>721</v>
      </c>
      <c r="D2314" s="283">
        <v>261.69</v>
      </c>
      <c r="E2314" s="173">
        <v>114.68</v>
      </c>
    </row>
    <row r="2315" spans="1:5" s="34" customFormat="1" ht="24.95" customHeight="1" x14ac:dyDescent="0.2">
      <c r="A2315" s="545">
        <v>30016</v>
      </c>
      <c r="B2315" s="36" t="s">
        <v>8695</v>
      </c>
      <c r="C2315" s="554" t="s">
        <v>721</v>
      </c>
      <c r="D2315" s="283">
        <v>301.52999999999997</v>
      </c>
      <c r="E2315" s="173">
        <v>116.08</v>
      </c>
    </row>
    <row r="2316" spans="1:5" s="34" customFormat="1" ht="24.95" customHeight="1" x14ac:dyDescent="0.2">
      <c r="A2316" s="545">
        <v>30017</v>
      </c>
      <c r="B2316" s="36" t="s">
        <v>8696</v>
      </c>
      <c r="C2316" s="554" t="s">
        <v>721</v>
      </c>
      <c r="D2316" s="283">
        <v>297.63</v>
      </c>
      <c r="E2316" s="173">
        <v>121.59</v>
      </c>
    </row>
    <row r="2317" spans="1:5" s="34" customFormat="1" ht="24.95" customHeight="1" x14ac:dyDescent="0.2">
      <c r="A2317" s="545">
        <v>30018</v>
      </c>
      <c r="B2317" s="36" t="s">
        <v>8697</v>
      </c>
      <c r="C2317" s="554" t="s">
        <v>721</v>
      </c>
      <c r="D2317" s="283">
        <v>558.76</v>
      </c>
      <c r="E2317" s="173">
        <v>193.31</v>
      </c>
    </row>
    <row r="2318" spans="1:5" s="34" customFormat="1" ht="24.95" customHeight="1" x14ac:dyDescent="0.2">
      <c r="A2318" s="545">
        <v>30019</v>
      </c>
      <c r="B2318" s="36" t="s">
        <v>8698</v>
      </c>
      <c r="C2318" s="554" t="s">
        <v>721</v>
      </c>
      <c r="D2318" s="283">
        <v>607.45000000000005</v>
      </c>
      <c r="E2318" s="173">
        <v>219.49</v>
      </c>
    </row>
    <row r="2319" spans="1:5" s="34" customFormat="1" ht="24.95" customHeight="1" x14ac:dyDescent="0.2">
      <c r="A2319" s="545">
        <v>30063</v>
      </c>
      <c r="B2319" s="36" t="s">
        <v>22366</v>
      </c>
      <c r="C2319" s="554" t="s">
        <v>721</v>
      </c>
      <c r="D2319" s="283">
        <v>534.83000000000004</v>
      </c>
      <c r="E2319" s="173">
        <v>336.19</v>
      </c>
    </row>
    <row r="2320" spans="1:5" s="34" customFormat="1" ht="24.95" customHeight="1" x14ac:dyDescent="0.2">
      <c r="A2320" s="545">
        <v>30065</v>
      </c>
      <c r="B2320" s="36" t="s">
        <v>8699</v>
      </c>
      <c r="C2320" s="554" t="s">
        <v>721</v>
      </c>
      <c r="D2320" s="283">
        <v>139.19999999999999</v>
      </c>
      <c r="E2320" s="173">
        <v>123.54</v>
      </c>
    </row>
    <row r="2321" spans="1:5" s="34" customFormat="1" ht="24.95" customHeight="1" x14ac:dyDescent="0.2">
      <c r="A2321" s="545">
        <v>30066</v>
      </c>
      <c r="B2321" s="36" t="s">
        <v>8700</v>
      </c>
      <c r="C2321" s="554" t="s">
        <v>721</v>
      </c>
      <c r="D2321" s="283">
        <v>286.83999999999997</v>
      </c>
      <c r="E2321" s="173">
        <v>180.35</v>
      </c>
    </row>
    <row r="2322" spans="1:5" s="34" customFormat="1" ht="24.95" customHeight="1" x14ac:dyDescent="0.2">
      <c r="A2322" s="545">
        <v>30051</v>
      </c>
      <c r="B2322" s="36" t="s">
        <v>8701</v>
      </c>
      <c r="C2322" s="554" t="s">
        <v>721</v>
      </c>
      <c r="D2322" s="283">
        <v>7.07</v>
      </c>
      <c r="E2322" s="173">
        <v>4.43</v>
      </c>
    </row>
    <row r="2323" spans="1:5" s="34" customFormat="1" ht="24.95" customHeight="1" x14ac:dyDescent="0.2">
      <c r="A2323" s="545">
        <v>30071</v>
      </c>
      <c r="B2323" s="36" t="s">
        <v>8702</v>
      </c>
      <c r="C2323" s="554" t="s">
        <v>721</v>
      </c>
      <c r="D2323" s="283">
        <v>14.96</v>
      </c>
      <c r="E2323" s="173">
        <v>12.05</v>
      </c>
    </row>
    <row r="2324" spans="1:5" s="34" customFormat="1" ht="24.95" customHeight="1" x14ac:dyDescent="0.2">
      <c r="A2324" s="545">
        <v>30139</v>
      </c>
      <c r="B2324" s="36" t="s">
        <v>8703</v>
      </c>
      <c r="C2324" s="554" t="s">
        <v>721</v>
      </c>
      <c r="D2324" s="283">
        <v>29.32</v>
      </c>
      <c r="E2324" s="173">
        <v>29.32</v>
      </c>
    </row>
  </sheetData>
  <mergeCells count="7">
    <mergeCell ref="A2202:E2202"/>
    <mergeCell ref="A1:C2"/>
    <mergeCell ref="D1:E1"/>
    <mergeCell ref="A3:E3"/>
    <mergeCell ref="A1484:D1484"/>
    <mergeCell ref="A1502:D1502"/>
    <mergeCell ref="A2088:E2088"/>
  </mergeCells>
  <pageMargins left="0.511811024" right="0.511811024" top="0.78740157499999996" bottom="0.78740157499999996" header="0.31496062000000002" footer="0.31496062000000002"/>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
    <tabColor rgb="FFC00000"/>
  </sheetPr>
  <dimension ref="A1:E11432"/>
  <sheetViews>
    <sheetView zoomScaleNormal="100" zoomScaleSheetLayoutView="85" workbookViewId="0">
      <selection activeCell="B1" sqref="B1:B2"/>
    </sheetView>
  </sheetViews>
  <sheetFormatPr defaultColWidth="10.7109375" defaultRowHeight="24.95" customHeight="1" x14ac:dyDescent="0.2"/>
  <cols>
    <col min="1" max="1" width="12.7109375" style="82" customWidth="1"/>
    <col min="2" max="2" width="100.7109375" style="78" customWidth="1"/>
    <col min="3" max="3" width="12.7109375" style="73" customWidth="1"/>
    <col min="4" max="4" width="12.7109375" style="14" customWidth="1"/>
    <col min="5" max="5" width="20.7109375" style="73" customWidth="1"/>
    <col min="6" max="16384" width="10.7109375" style="73"/>
  </cols>
  <sheetData>
    <row r="1" spans="1:5" ht="24.95" customHeight="1" x14ac:dyDescent="0.2">
      <c r="A1" s="80" t="s">
        <v>1519</v>
      </c>
      <c r="B1" s="77"/>
      <c r="C1" s="49"/>
      <c r="D1" s="76" t="s">
        <v>17162</v>
      </c>
    </row>
    <row r="2" spans="1:5" ht="24.95" customHeight="1" x14ac:dyDescent="0.2">
      <c r="A2" s="74">
        <v>0</v>
      </c>
      <c r="B2" s="610" t="s">
        <v>21768</v>
      </c>
      <c r="C2" s="765" t="s">
        <v>20385</v>
      </c>
      <c r="D2" s="765"/>
    </row>
    <row r="3" spans="1:5" ht="24.95" customHeight="1" x14ac:dyDescent="0.2">
      <c r="A3" s="563" t="s">
        <v>74</v>
      </c>
      <c r="B3" s="564" t="s">
        <v>17164</v>
      </c>
      <c r="C3" s="565" t="s">
        <v>17165</v>
      </c>
      <c r="D3" s="566" t="s">
        <v>1520</v>
      </c>
      <c r="E3" s="114" t="s">
        <v>5646</v>
      </c>
    </row>
    <row r="4" spans="1:5" ht="24.95" customHeight="1" x14ac:dyDescent="0.2">
      <c r="A4" s="567" t="s">
        <v>22367</v>
      </c>
      <c r="B4" s="568" t="s">
        <v>17166</v>
      </c>
      <c r="C4" s="569" t="s">
        <v>771</v>
      </c>
      <c r="D4" s="570" t="s">
        <v>9653</v>
      </c>
    </row>
    <row r="5" spans="1:5" ht="24.95" customHeight="1" x14ac:dyDescent="0.2">
      <c r="A5" s="567" t="s">
        <v>22368</v>
      </c>
      <c r="B5" s="568" t="s">
        <v>17167</v>
      </c>
      <c r="C5" s="569" t="s">
        <v>771</v>
      </c>
      <c r="D5" s="570" t="s">
        <v>10400</v>
      </c>
    </row>
    <row r="6" spans="1:5" ht="24.95" customHeight="1" x14ac:dyDescent="0.2">
      <c r="A6" s="567" t="s">
        <v>22369</v>
      </c>
      <c r="B6" s="568" t="s">
        <v>17168</v>
      </c>
      <c r="C6" s="569" t="s">
        <v>771</v>
      </c>
      <c r="D6" s="570" t="s">
        <v>10061</v>
      </c>
    </row>
    <row r="7" spans="1:5" ht="24.95" customHeight="1" x14ac:dyDescent="0.2">
      <c r="A7" s="567" t="s">
        <v>22370</v>
      </c>
      <c r="B7" s="568" t="s">
        <v>17169</v>
      </c>
      <c r="C7" s="569" t="s">
        <v>771</v>
      </c>
      <c r="D7" s="570" t="s">
        <v>9979</v>
      </c>
    </row>
    <row r="8" spans="1:5" ht="24.95" customHeight="1" x14ac:dyDescent="0.2">
      <c r="A8" s="567" t="s">
        <v>22371</v>
      </c>
      <c r="B8" s="568" t="s">
        <v>17170</v>
      </c>
      <c r="C8" s="569" t="s">
        <v>771</v>
      </c>
      <c r="D8" s="570" t="s">
        <v>14587</v>
      </c>
    </row>
    <row r="9" spans="1:5" ht="24.95" customHeight="1" x14ac:dyDescent="0.2">
      <c r="A9" s="567" t="s">
        <v>22372</v>
      </c>
      <c r="B9" s="568" t="s">
        <v>17171</v>
      </c>
      <c r="C9" s="569" t="s">
        <v>771</v>
      </c>
      <c r="D9" s="570" t="s">
        <v>11117</v>
      </c>
    </row>
    <row r="10" spans="1:5" ht="24.95" customHeight="1" x14ac:dyDescent="0.2">
      <c r="A10" s="567" t="s">
        <v>22373</v>
      </c>
      <c r="B10" s="568" t="s">
        <v>17172</v>
      </c>
      <c r="C10" s="569" t="s">
        <v>771</v>
      </c>
      <c r="D10" s="570" t="s">
        <v>15060</v>
      </c>
    </row>
    <row r="11" spans="1:5" ht="24.95" customHeight="1" x14ac:dyDescent="0.2">
      <c r="A11" s="567" t="s">
        <v>22374</v>
      </c>
      <c r="B11" s="568" t="s">
        <v>17173</v>
      </c>
      <c r="C11" s="569" t="s">
        <v>771</v>
      </c>
      <c r="D11" s="570" t="s">
        <v>14302</v>
      </c>
    </row>
    <row r="12" spans="1:5" ht="24.95" customHeight="1" x14ac:dyDescent="0.2">
      <c r="A12" s="567" t="s">
        <v>22375</v>
      </c>
      <c r="B12" s="568" t="s">
        <v>17175</v>
      </c>
      <c r="C12" s="569" t="s">
        <v>771</v>
      </c>
      <c r="D12" s="570" t="s">
        <v>11339</v>
      </c>
    </row>
    <row r="13" spans="1:5" ht="24.95" customHeight="1" x14ac:dyDescent="0.2">
      <c r="A13" s="567" t="s">
        <v>22376</v>
      </c>
      <c r="B13" s="568" t="s">
        <v>17176</v>
      </c>
      <c r="C13" s="569" t="s">
        <v>771</v>
      </c>
      <c r="D13" s="570" t="s">
        <v>17438</v>
      </c>
    </row>
    <row r="14" spans="1:5" ht="24.95" customHeight="1" x14ac:dyDescent="0.2">
      <c r="A14" s="567" t="s">
        <v>22377</v>
      </c>
      <c r="B14" s="568" t="s">
        <v>17177</v>
      </c>
      <c r="C14" s="569" t="s">
        <v>771</v>
      </c>
      <c r="D14" s="570" t="s">
        <v>22378</v>
      </c>
    </row>
    <row r="15" spans="1:5" ht="24.95" customHeight="1" x14ac:dyDescent="0.2">
      <c r="A15" s="567" t="s">
        <v>22379</v>
      </c>
      <c r="B15" s="568" t="s">
        <v>17178</v>
      </c>
      <c r="C15" s="569" t="s">
        <v>771</v>
      </c>
      <c r="D15" s="570" t="s">
        <v>17578</v>
      </c>
    </row>
    <row r="16" spans="1:5" ht="24.95" customHeight="1" x14ac:dyDescent="0.2">
      <c r="A16" s="567" t="s">
        <v>22380</v>
      </c>
      <c r="B16" s="568" t="s">
        <v>17180</v>
      </c>
      <c r="C16" s="569" t="s">
        <v>771</v>
      </c>
      <c r="D16" s="570" t="s">
        <v>16607</v>
      </c>
    </row>
    <row r="17" spans="1:4" ht="24.95" customHeight="1" x14ac:dyDescent="0.2">
      <c r="A17" s="567" t="s">
        <v>22381</v>
      </c>
      <c r="B17" s="568" t="s">
        <v>17182</v>
      </c>
      <c r="C17" s="569" t="s">
        <v>771</v>
      </c>
      <c r="D17" s="570" t="s">
        <v>22382</v>
      </c>
    </row>
    <row r="18" spans="1:4" ht="24.95" customHeight="1" x14ac:dyDescent="0.2">
      <c r="A18" s="567" t="s">
        <v>22383</v>
      </c>
      <c r="B18" s="568" t="s">
        <v>17183</v>
      </c>
      <c r="C18" s="569" t="s">
        <v>771</v>
      </c>
      <c r="D18" s="570" t="s">
        <v>22384</v>
      </c>
    </row>
    <row r="19" spans="1:4" ht="24.95" customHeight="1" x14ac:dyDescent="0.2">
      <c r="A19" s="567" t="s">
        <v>22385</v>
      </c>
      <c r="B19" s="568" t="s">
        <v>17184</v>
      </c>
      <c r="C19" s="569" t="s">
        <v>771</v>
      </c>
      <c r="D19" s="570" t="s">
        <v>22386</v>
      </c>
    </row>
    <row r="20" spans="1:4" ht="24.95" customHeight="1" x14ac:dyDescent="0.2">
      <c r="A20" s="567" t="s">
        <v>22387</v>
      </c>
      <c r="B20" s="568" t="s">
        <v>17185</v>
      </c>
      <c r="C20" s="569" t="s">
        <v>771</v>
      </c>
      <c r="D20" s="570" t="s">
        <v>22388</v>
      </c>
    </row>
    <row r="21" spans="1:4" ht="24.95" customHeight="1" x14ac:dyDescent="0.2">
      <c r="A21" s="567" t="s">
        <v>22389</v>
      </c>
      <c r="B21" s="568" t="s">
        <v>17186</v>
      </c>
      <c r="C21" s="569" t="s">
        <v>771</v>
      </c>
      <c r="D21" s="570" t="s">
        <v>10373</v>
      </c>
    </row>
    <row r="22" spans="1:4" ht="24.95" customHeight="1" x14ac:dyDescent="0.2">
      <c r="A22" s="567" t="s">
        <v>22390</v>
      </c>
      <c r="B22" s="568" t="s">
        <v>17187</v>
      </c>
      <c r="C22" s="569" t="s">
        <v>771</v>
      </c>
      <c r="D22" s="570" t="s">
        <v>10551</v>
      </c>
    </row>
    <row r="23" spans="1:4" ht="24.95" customHeight="1" x14ac:dyDescent="0.2">
      <c r="A23" s="567" t="s">
        <v>22391</v>
      </c>
      <c r="B23" s="568" t="s">
        <v>17188</v>
      </c>
      <c r="C23" s="569" t="s">
        <v>771</v>
      </c>
      <c r="D23" s="570" t="s">
        <v>11509</v>
      </c>
    </row>
    <row r="24" spans="1:4" ht="24.95" customHeight="1" x14ac:dyDescent="0.2">
      <c r="A24" s="567" t="s">
        <v>22392</v>
      </c>
      <c r="B24" s="568" t="s">
        <v>17189</v>
      </c>
      <c r="C24" s="569" t="s">
        <v>771</v>
      </c>
      <c r="D24" s="570" t="s">
        <v>10707</v>
      </c>
    </row>
    <row r="25" spans="1:4" ht="24.95" customHeight="1" x14ac:dyDescent="0.2">
      <c r="A25" s="567" t="s">
        <v>22393</v>
      </c>
      <c r="B25" s="568" t="s">
        <v>17190</v>
      </c>
      <c r="C25" s="569" t="s">
        <v>771</v>
      </c>
      <c r="D25" s="570" t="s">
        <v>11530</v>
      </c>
    </row>
    <row r="26" spans="1:4" ht="24.95" customHeight="1" x14ac:dyDescent="0.2">
      <c r="A26" s="567" t="s">
        <v>22394</v>
      </c>
      <c r="B26" s="568" t="s">
        <v>17191</v>
      </c>
      <c r="C26" s="569" t="s">
        <v>771</v>
      </c>
      <c r="D26" s="570" t="s">
        <v>9549</v>
      </c>
    </row>
    <row r="27" spans="1:4" ht="24.95" customHeight="1" x14ac:dyDescent="0.2">
      <c r="A27" s="567" t="s">
        <v>22395</v>
      </c>
      <c r="B27" s="568" t="s">
        <v>17192</v>
      </c>
      <c r="C27" s="569" t="s">
        <v>771</v>
      </c>
      <c r="D27" s="570" t="s">
        <v>12246</v>
      </c>
    </row>
    <row r="28" spans="1:4" ht="24.95" customHeight="1" x14ac:dyDescent="0.2">
      <c r="A28" s="567" t="s">
        <v>22396</v>
      </c>
      <c r="B28" s="568" t="s">
        <v>17193</v>
      </c>
      <c r="C28" s="569" t="s">
        <v>771</v>
      </c>
      <c r="D28" s="570" t="s">
        <v>10273</v>
      </c>
    </row>
    <row r="29" spans="1:4" ht="24.95" customHeight="1" x14ac:dyDescent="0.2">
      <c r="A29" s="567" t="s">
        <v>22397</v>
      </c>
      <c r="B29" s="568" t="s">
        <v>17194</v>
      </c>
      <c r="C29" s="569" t="s">
        <v>771</v>
      </c>
      <c r="D29" s="570" t="s">
        <v>22398</v>
      </c>
    </row>
    <row r="30" spans="1:4" ht="24.95" customHeight="1" x14ac:dyDescent="0.2">
      <c r="A30" s="567" t="s">
        <v>22399</v>
      </c>
      <c r="B30" s="568" t="s">
        <v>17195</v>
      </c>
      <c r="C30" s="569" t="s">
        <v>771</v>
      </c>
      <c r="D30" s="570" t="s">
        <v>17864</v>
      </c>
    </row>
    <row r="31" spans="1:4" ht="24.95" customHeight="1" x14ac:dyDescent="0.2">
      <c r="A31" s="567" t="s">
        <v>22400</v>
      </c>
      <c r="B31" s="568" t="s">
        <v>17196</v>
      </c>
      <c r="C31" s="569" t="s">
        <v>771</v>
      </c>
      <c r="D31" s="570" t="s">
        <v>9893</v>
      </c>
    </row>
    <row r="32" spans="1:4" ht="24.95" customHeight="1" x14ac:dyDescent="0.2">
      <c r="A32" s="567" t="s">
        <v>22401</v>
      </c>
      <c r="B32" s="568" t="s">
        <v>17197</v>
      </c>
      <c r="C32" s="569" t="s">
        <v>771</v>
      </c>
      <c r="D32" s="570" t="s">
        <v>22402</v>
      </c>
    </row>
    <row r="33" spans="1:4" ht="24.95" customHeight="1" x14ac:dyDescent="0.2">
      <c r="A33" s="567" t="s">
        <v>22403</v>
      </c>
      <c r="B33" s="568" t="s">
        <v>17198</v>
      </c>
      <c r="C33" s="569" t="s">
        <v>771</v>
      </c>
      <c r="D33" s="570" t="s">
        <v>22404</v>
      </c>
    </row>
    <row r="34" spans="1:4" ht="24.95" customHeight="1" x14ac:dyDescent="0.2">
      <c r="A34" s="567" t="s">
        <v>22405</v>
      </c>
      <c r="B34" s="568" t="s">
        <v>17199</v>
      </c>
      <c r="C34" s="569" t="s">
        <v>771</v>
      </c>
      <c r="D34" s="570" t="s">
        <v>17307</v>
      </c>
    </row>
    <row r="35" spans="1:4" ht="24.95" customHeight="1" x14ac:dyDescent="0.2">
      <c r="A35" s="567" t="s">
        <v>22406</v>
      </c>
      <c r="B35" s="568" t="s">
        <v>17200</v>
      </c>
      <c r="C35" s="569" t="s">
        <v>771</v>
      </c>
      <c r="D35" s="570" t="s">
        <v>18082</v>
      </c>
    </row>
    <row r="36" spans="1:4" ht="24.95" customHeight="1" x14ac:dyDescent="0.2">
      <c r="A36" s="567" t="s">
        <v>22407</v>
      </c>
      <c r="B36" s="568" t="s">
        <v>17201</v>
      </c>
      <c r="C36" s="569" t="s">
        <v>771</v>
      </c>
      <c r="D36" s="570" t="s">
        <v>18623</v>
      </c>
    </row>
    <row r="37" spans="1:4" ht="24.95" customHeight="1" x14ac:dyDescent="0.2">
      <c r="A37" s="567" t="s">
        <v>22408</v>
      </c>
      <c r="B37" s="568" t="s">
        <v>17202</v>
      </c>
      <c r="C37" s="569" t="s">
        <v>771</v>
      </c>
      <c r="D37" s="570" t="s">
        <v>19104</v>
      </c>
    </row>
    <row r="38" spans="1:4" ht="24.95" customHeight="1" x14ac:dyDescent="0.2">
      <c r="A38" s="567" t="s">
        <v>22409</v>
      </c>
      <c r="B38" s="568" t="s">
        <v>17203</v>
      </c>
      <c r="C38" s="569" t="s">
        <v>771</v>
      </c>
      <c r="D38" s="570" t="s">
        <v>11439</v>
      </c>
    </row>
    <row r="39" spans="1:4" ht="24.95" customHeight="1" x14ac:dyDescent="0.2">
      <c r="A39" s="567" t="s">
        <v>22410</v>
      </c>
      <c r="B39" s="568" t="s">
        <v>17205</v>
      </c>
      <c r="C39" s="569" t="s">
        <v>771</v>
      </c>
      <c r="D39" s="570" t="s">
        <v>22411</v>
      </c>
    </row>
    <row r="40" spans="1:4" ht="24.95" customHeight="1" x14ac:dyDescent="0.2">
      <c r="A40" s="567" t="s">
        <v>22412</v>
      </c>
      <c r="B40" s="568" t="s">
        <v>17206</v>
      </c>
      <c r="C40" s="569" t="s">
        <v>771</v>
      </c>
      <c r="D40" s="570" t="s">
        <v>22413</v>
      </c>
    </row>
    <row r="41" spans="1:4" ht="24.95" customHeight="1" x14ac:dyDescent="0.2">
      <c r="A41" s="567" t="s">
        <v>22414</v>
      </c>
      <c r="B41" s="568" t="s">
        <v>17207</v>
      </c>
      <c r="C41" s="569" t="s">
        <v>771</v>
      </c>
      <c r="D41" s="570" t="s">
        <v>22415</v>
      </c>
    </row>
    <row r="42" spans="1:4" ht="24.95" customHeight="1" x14ac:dyDescent="0.2">
      <c r="A42" s="567" t="s">
        <v>22416</v>
      </c>
      <c r="B42" s="568" t="s">
        <v>17208</v>
      </c>
      <c r="C42" s="569" t="s">
        <v>771</v>
      </c>
      <c r="D42" s="570" t="s">
        <v>22417</v>
      </c>
    </row>
    <row r="43" spans="1:4" ht="24.95" customHeight="1" x14ac:dyDescent="0.2">
      <c r="A43" s="567" t="s">
        <v>22418</v>
      </c>
      <c r="B43" s="568" t="s">
        <v>17209</v>
      </c>
      <c r="C43" s="569" t="s">
        <v>771</v>
      </c>
      <c r="D43" s="570" t="s">
        <v>17610</v>
      </c>
    </row>
    <row r="44" spans="1:4" ht="24.95" customHeight="1" x14ac:dyDescent="0.2">
      <c r="A44" s="567" t="s">
        <v>22419</v>
      </c>
      <c r="B44" s="568" t="s">
        <v>17211</v>
      </c>
      <c r="C44" s="569" t="s">
        <v>771</v>
      </c>
      <c r="D44" s="570" t="s">
        <v>22420</v>
      </c>
    </row>
    <row r="45" spans="1:4" ht="24.95" customHeight="1" x14ac:dyDescent="0.2">
      <c r="A45" s="567" t="s">
        <v>22421</v>
      </c>
      <c r="B45" s="568" t="s">
        <v>17212</v>
      </c>
      <c r="C45" s="569" t="s">
        <v>771</v>
      </c>
      <c r="D45" s="570" t="s">
        <v>22422</v>
      </c>
    </row>
    <row r="46" spans="1:4" ht="24.95" customHeight="1" x14ac:dyDescent="0.2">
      <c r="A46" s="567" t="s">
        <v>22423</v>
      </c>
      <c r="B46" s="568" t="s">
        <v>17214</v>
      </c>
      <c r="C46" s="569" t="s">
        <v>771</v>
      </c>
      <c r="D46" s="570" t="s">
        <v>16761</v>
      </c>
    </row>
    <row r="47" spans="1:4" ht="24.95" customHeight="1" x14ac:dyDescent="0.2">
      <c r="A47" s="567" t="s">
        <v>22424</v>
      </c>
      <c r="B47" s="568" t="s">
        <v>17215</v>
      </c>
      <c r="C47" s="569" t="s">
        <v>771</v>
      </c>
      <c r="D47" s="570" t="s">
        <v>9956</v>
      </c>
    </row>
    <row r="48" spans="1:4" ht="24.95" customHeight="1" x14ac:dyDescent="0.2">
      <c r="A48" s="567" t="s">
        <v>22425</v>
      </c>
      <c r="B48" s="568" t="s">
        <v>17216</v>
      </c>
      <c r="C48" s="569" t="s">
        <v>771</v>
      </c>
      <c r="D48" s="570" t="s">
        <v>13671</v>
      </c>
    </row>
    <row r="49" spans="1:4" ht="24.95" customHeight="1" x14ac:dyDescent="0.2">
      <c r="A49" s="567" t="s">
        <v>22426</v>
      </c>
      <c r="B49" s="568" t="s">
        <v>17217</v>
      </c>
      <c r="C49" s="569" t="s">
        <v>771</v>
      </c>
      <c r="D49" s="570" t="s">
        <v>17297</v>
      </c>
    </row>
    <row r="50" spans="1:4" ht="24.95" customHeight="1" x14ac:dyDescent="0.2">
      <c r="A50" s="567" t="s">
        <v>22427</v>
      </c>
      <c r="B50" s="568" t="s">
        <v>17206</v>
      </c>
      <c r="C50" s="569" t="s">
        <v>771</v>
      </c>
      <c r="D50" s="570" t="s">
        <v>10684</v>
      </c>
    </row>
    <row r="51" spans="1:4" ht="24.95" customHeight="1" x14ac:dyDescent="0.2">
      <c r="A51" s="567" t="s">
        <v>22428</v>
      </c>
      <c r="B51" s="568" t="s">
        <v>17219</v>
      </c>
      <c r="C51" s="569" t="s">
        <v>771</v>
      </c>
      <c r="D51" s="570" t="s">
        <v>9427</v>
      </c>
    </row>
    <row r="52" spans="1:4" ht="24.95" customHeight="1" x14ac:dyDescent="0.2">
      <c r="A52" s="567" t="s">
        <v>22429</v>
      </c>
      <c r="B52" s="568" t="s">
        <v>17221</v>
      </c>
      <c r="C52" s="569" t="s">
        <v>771</v>
      </c>
      <c r="D52" s="570" t="s">
        <v>22430</v>
      </c>
    </row>
    <row r="53" spans="1:4" ht="24.95" customHeight="1" x14ac:dyDescent="0.2">
      <c r="A53" s="567" t="s">
        <v>22431</v>
      </c>
      <c r="B53" s="568" t="s">
        <v>17223</v>
      </c>
      <c r="C53" s="569" t="s">
        <v>771</v>
      </c>
      <c r="D53" s="570" t="s">
        <v>22432</v>
      </c>
    </row>
    <row r="54" spans="1:4" ht="24.95" customHeight="1" x14ac:dyDescent="0.2">
      <c r="A54" s="567" t="s">
        <v>22433</v>
      </c>
      <c r="B54" s="568" t="s">
        <v>17224</v>
      </c>
      <c r="C54" s="569" t="s">
        <v>771</v>
      </c>
      <c r="D54" s="570" t="s">
        <v>22434</v>
      </c>
    </row>
    <row r="55" spans="1:4" ht="24.95" customHeight="1" x14ac:dyDescent="0.2">
      <c r="A55" s="567" t="s">
        <v>22435</v>
      </c>
      <c r="B55" s="568" t="s">
        <v>17226</v>
      </c>
      <c r="C55" s="569" t="s">
        <v>771</v>
      </c>
      <c r="D55" s="570" t="s">
        <v>17494</v>
      </c>
    </row>
    <row r="56" spans="1:4" ht="24.95" customHeight="1" x14ac:dyDescent="0.2">
      <c r="A56" s="567" t="s">
        <v>22436</v>
      </c>
      <c r="B56" s="568" t="s">
        <v>1521</v>
      </c>
      <c r="C56" s="569" t="s">
        <v>771</v>
      </c>
      <c r="D56" s="570" t="s">
        <v>17235</v>
      </c>
    </row>
    <row r="57" spans="1:4" ht="24.95" customHeight="1" x14ac:dyDescent="0.2">
      <c r="A57" s="567" t="s">
        <v>22437</v>
      </c>
      <c r="B57" s="568" t="s">
        <v>1522</v>
      </c>
      <c r="C57" s="569" t="s">
        <v>771</v>
      </c>
      <c r="D57" s="570" t="s">
        <v>22438</v>
      </c>
    </row>
    <row r="58" spans="1:4" ht="24.95" customHeight="1" x14ac:dyDescent="0.2">
      <c r="A58" s="567" t="s">
        <v>22439</v>
      </c>
      <c r="B58" s="568" t="s">
        <v>1523</v>
      </c>
      <c r="C58" s="569" t="s">
        <v>771</v>
      </c>
      <c r="D58" s="570" t="s">
        <v>15385</v>
      </c>
    </row>
    <row r="59" spans="1:4" ht="24.95" customHeight="1" x14ac:dyDescent="0.2">
      <c r="A59" s="567" t="s">
        <v>22440</v>
      </c>
      <c r="B59" s="568" t="s">
        <v>1524</v>
      </c>
      <c r="C59" s="569" t="s">
        <v>771</v>
      </c>
      <c r="D59" s="570" t="s">
        <v>22441</v>
      </c>
    </row>
    <row r="60" spans="1:4" ht="24.95" customHeight="1" x14ac:dyDescent="0.2">
      <c r="A60" s="567" t="s">
        <v>22442</v>
      </c>
      <c r="B60" s="568" t="s">
        <v>1525</v>
      </c>
      <c r="C60" s="569" t="s">
        <v>771</v>
      </c>
      <c r="D60" s="570" t="s">
        <v>22443</v>
      </c>
    </row>
    <row r="61" spans="1:4" ht="24.95" customHeight="1" x14ac:dyDescent="0.2">
      <c r="A61" s="567" t="s">
        <v>22444</v>
      </c>
      <c r="B61" s="568" t="s">
        <v>1526</v>
      </c>
      <c r="C61" s="569" t="s">
        <v>771</v>
      </c>
      <c r="D61" s="570" t="s">
        <v>22445</v>
      </c>
    </row>
    <row r="62" spans="1:4" ht="24.95" customHeight="1" x14ac:dyDescent="0.2">
      <c r="A62" s="567" t="s">
        <v>22446</v>
      </c>
      <c r="B62" s="568" t="s">
        <v>1527</v>
      </c>
      <c r="C62" s="569" t="s">
        <v>771</v>
      </c>
      <c r="D62" s="570" t="s">
        <v>22447</v>
      </c>
    </row>
    <row r="63" spans="1:4" ht="24.95" customHeight="1" x14ac:dyDescent="0.2">
      <c r="A63" s="567" t="s">
        <v>22448</v>
      </c>
      <c r="B63" s="568" t="s">
        <v>11469</v>
      </c>
      <c r="C63" s="569" t="s">
        <v>771</v>
      </c>
      <c r="D63" s="570" t="s">
        <v>13939</v>
      </c>
    </row>
    <row r="64" spans="1:4" ht="24.95" customHeight="1" x14ac:dyDescent="0.2">
      <c r="A64" s="567" t="s">
        <v>22449</v>
      </c>
      <c r="B64" s="568" t="s">
        <v>11471</v>
      </c>
      <c r="C64" s="569" t="s">
        <v>771</v>
      </c>
      <c r="D64" s="570" t="s">
        <v>15747</v>
      </c>
    </row>
    <row r="65" spans="1:4" ht="24.95" customHeight="1" x14ac:dyDescent="0.2">
      <c r="A65" s="567" t="s">
        <v>22450</v>
      </c>
      <c r="B65" s="568" t="s">
        <v>11473</v>
      </c>
      <c r="C65" s="569" t="s">
        <v>771</v>
      </c>
      <c r="D65" s="570" t="s">
        <v>22451</v>
      </c>
    </row>
    <row r="66" spans="1:4" ht="24.95" customHeight="1" x14ac:dyDescent="0.2">
      <c r="A66" s="567" t="s">
        <v>22452</v>
      </c>
      <c r="B66" s="568" t="s">
        <v>11474</v>
      </c>
      <c r="C66" s="569" t="s">
        <v>771</v>
      </c>
      <c r="D66" s="570" t="s">
        <v>22453</v>
      </c>
    </row>
    <row r="67" spans="1:4" ht="24.95" customHeight="1" x14ac:dyDescent="0.2">
      <c r="A67" s="567" t="s">
        <v>22454</v>
      </c>
      <c r="B67" s="568" t="s">
        <v>11475</v>
      </c>
      <c r="C67" s="569" t="s">
        <v>771</v>
      </c>
      <c r="D67" s="570" t="s">
        <v>22455</v>
      </c>
    </row>
    <row r="68" spans="1:4" ht="24.95" customHeight="1" x14ac:dyDescent="0.2">
      <c r="A68" s="567" t="s">
        <v>22456</v>
      </c>
      <c r="B68" s="568" t="s">
        <v>11476</v>
      </c>
      <c r="C68" s="569" t="s">
        <v>771</v>
      </c>
      <c r="D68" s="570" t="s">
        <v>22457</v>
      </c>
    </row>
    <row r="69" spans="1:4" ht="24.95" customHeight="1" x14ac:dyDescent="0.2">
      <c r="A69" s="567" t="s">
        <v>22458</v>
      </c>
      <c r="B69" s="568" t="s">
        <v>11477</v>
      </c>
      <c r="C69" s="569" t="s">
        <v>771</v>
      </c>
      <c r="D69" s="570" t="s">
        <v>22459</v>
      </c>
    </row>
    <row r="70" spans="1:4" ht="24.95" customHeight="1" x14ac:dyDescent="0.2">
      <c r="A70" s="567" t="s">
        <v>22460</v>
      </c>
      <c r="B70" s="568" t="s">
        <v>1528</v>
      </c>
      <c r="C70" s="569" t="s">
        <v>771</v>
      </c>
      <c r="D70" s="570" t="s">
        <v>22461</v>
      </c>
    </row>
    <row r="71" spans="1:4" ht="24.95" customHeight="1" x14ac:dyDescent="0.2">
      <c r="A71" s="567" t="s">
        <v>22462</v>
      </c>
      <c r="B71" s="568" t="s">
        <v>1529</v>
      </c>
      <c r="C71" s="569" t="s">
        <v>771</v>
      </c>
      <c r="D71" s="570" t="s">
        <v>22463</v>
      </c>
    </row>
    <row r="72" spans="1:4" ht="24.95" customHeight="1" x14ac:dyDescent="0.2">
      <c r="A72" s="567" t="s">
        <v>22464</v>
      </c>
      <c r="B72" s="568" t="s">
        <v>1530</v>
      </c>
      <c r="C72" s="569" t="s">
        <v>771</v>
      </c>
      <c r="D72" s="570" t="s">
        <v>22465</v>
      </c>
    </row>
    <row r="73" spans="1:4" ht="24.95" customHeight="1" x14ac:dyDescent="0.2">
      <c r="A73" s="567" t="s">
        <v>22466</v>
      </c>
      <c r="B73" s="568" t="s">
        <v>1531</v>
      </c>
      <c r="C73" s="569" t="s">
        <v>771</v>
      </c>
      <c r="D73" s="570" t="s">
        <v>22467</v>
      </c>
    </row>
    <row r="74" spans="1:4" ht="24.95" customHeight="1" x14ac:dyDescent="0.2">
      <c r="A74" s="567" t="s">
        <v>22468</v>
      </c>
      <c r="B74" s="568" t="s">
        <v>1532</v>
      </c>
      <c r="C74" s="569" t="s">
        <v>771</v>
      </c>
      <c r="D74" s="570" t="s">
        <v>22469</v>
      </c>
    </row>
    <row r="75" spans="1:4" ht="24.95" customHeight="1" x14ac:dyDescent="0.2">
      <c r="A75" s="567" t="s">
        <v>22470</v>
      </c>
      <c r="B75" s="568" t="s">
        <v>1533</v>
      </c>
      <c r="C75" s="569" t="s">
        <v>771</v>
      </c>
      <c r="D75" s="570" t="s">
        <v>22471</v>
      </c>
    </row>
    <row r="76" spans="1:4" ht="24.95" customHeight="1" x14ac:dyDescent="0.2">
      <c r="A76" s="567" t="s">
        <v>22472</v>
      </c>
      <c r="B76" s="568" t="s">
        <v>1534</v>
      </c>
      <c r="C76" s="569" t="s">
        <v>771</v>
      </c>
      <c r="D76" s="570" t="s">
        <v>22473</v>
      </c>
    </row>
    <row r="77" spans="1:4" ht="24.95" customHeight="1" x14ac:dyDescent="0.2">
      <c r="A77" s="567" t="s">
        <v>22474</v>
      </c>
      <c r="B77" s="568" t="s">
        <v>11479</v>
      </c>
      <c r="C77" s="569" t="s">
        <v>771</v>
      </c>
      <c r="D77" s="570" t="s">
        <v>22475</v>
      </c>
    </row>
    <row r="78" spans="1:4" ht="24.95" customHeight="1" x14ac:dyDescent="0.2">
      <c r="A78" s="567" t="s">
        <v>22476</v>
      </c>
      <c r="B78" s="568" t="s">
        <v>11480</v>
      </c>
      <c r="C78" s="569" t="s">
        <v>771</v>
      </c>
      <c r="D78" s="570" t="s">
        <v>22477</v>
      </c>
    </row>
    <row r="79" spans="1:4" ht="24.95" customHeight="1" x14ac:dyDescent="0.2">
      <c r="A79" s="567" t="s">
        <v>22478</v>
      </c>
      <c r="B79" s="568" t="s">
        <v>11481</v>
      </c>
      <c r="C79" s="569" t="s">
        <v>771</v>
      </c>
      <c r="D79" s="570" t="s">
        <v>22479</v>
      </c>
    </row>
    <row r="80" spans="1:4" ht="24.95" customHeight="1" x14ac:dyDescent="0.2">
      <c r="A80" s="567" t="s">
        <v>22480</v>
      </c>
      <c r="B80" s="568" t="s">
        <v>11482</v>
      </c>
      <c r="C80" s="569" t="s">
        <v>771</v>
      </c>
      <c r="D80" s="570" t="s">
        <v>22481</v>
      </c>
    </row>
    <row r="81" spans="1:4" ht="24.95" customHeight="1" x14ac:dyDescent="0.2">
      <c r="A81" s="567" t="s">
        <v>22482</v>
      </c>
      <c r="B81" s="568" t="s">
        <v>11483</v>
      </c>
      <c r="C81" s="569" t="s">
        <v>771</v>
      </c>
      <c r="D81" s="570" t="s">
        <v>22483</v>
      </c>
    </row>
    <row r="82" spans="1:4" ht="24.95" customHeight="1" x14ac:dyDescent="0.2">
      <c r="A82" s="567" t="s">
        <v>22484</v>
      </c>
      <c r="B82" s="568" t="s">
        <v>11484</v>
      </c>
      <c r="C82" s="569" t="s">
        <v>771</v>
      </c>
      <c r="D82" s="570" t="s">
        <v>22485</v>
      </c>
    </row>
    <row r="83" spans="1:4" ht="24.95" customHeight="1" x14ac:dyDescent="0.2">
      <c r="A83" s="567" t="s">
        <v>22486</v>
      </c>
      <c r="B83" s="568" t="s">
        <v>11485</v>
      </c>
      <c r="C83" s="569" t="s">
        <v>771</v>
      </c>
      <c r="D83" s="570" t="s">
        <v>22487</v>
      </c>
    </row>
    <row r="84" spans="1:4" ht="24.95" customHeight="1" x14ac:dyDescent="0.2">
      <c r="A84" s="567" t="s">
        <v>22488</v>
      </c>
      <c r="B84" s="568" t="s">
        <v>11486</v>
      </c>
      <c r="C84" s="569" t="s">
        <v>770</v>
      </c>
      <c r="D84" s="570" t="s">
        <v>22489</v>
      </c>
    </row>
    <row r="85" spans="1:4" ht="24.95" customHeight="1" x14ac:dyDescent="0.2">
      <c r="A85" s="567" t="s">
        <v>22490</v>
      </c>
      <c r="B85" s="568" t="s">
        <v>11487</v>
      </c>
      <c r="C85" s="569" t="s">
        <v>770</v>
      </c>
      <c r="D85" s="570" t="s">
        <v>11204</v>
      </c>
    </row>
    <row r="86" spans="1:4" ht="24.95" customHeight="1" x14ac:dyDescent="0.2">
      <c r="A86" s="567" t="s">
        <v>22491</v>
      </c>
      <c r="B86" s="568" t="s">
        <v>1535</v>
      </c>
      <c r="C86" s="569" t="s">
        <v>770</v>
      </c>
      <c r="D86" s="570" t="s">
        <v>10237</v>
      </c>
    </row>
    <row r="87" spans="1:4" ht="24.95" customHeight="1" x14ac:dyDescent="0.2">
      <c r="A87" s="567" t="s">
        <v>22492</v>
      </c>
      <c r="B87" s="568" t="s">
        <v>11489</v>
      </c>
      <c r="C87" s="569" t="s">
        <v>770</v>
      </c>
      <c r="D87" s="570" t="s">
        <v>22493</v>
      </c>
    </row>
    <row r="88" spans="1:4" ht="24.95" customHeight="1" x14ac:dyDescent="0.2">
      <c r="A88" s="567" t="s">
        <v>22494</v>
      </c>
      <c r="B88" s="568" t="s">
        <v>11490</v>
      </c>
      <c r="C88" s="569" t="s">
        <v>770</v>
      </c>
      <c r="D88" s="570" t="s">
        <v>15821</v>
      </c>
    </row>
    <row r="89" spans="1:4" ht="24.95" customHeight="1" x14ac:dyDescent="0.2">
      <c r="A89" s="567" t="s">
        <v>22495</v>
      </c>
      <c r="B89" s="568" t="s">
        <v>11491</v>
      </c>
      <c r="C89" s="569" t="s">
        <v>770</v>
      </c>
      <c r="D89" s="570" t="s">
        <v>16014</v>
      </c>
    </row>
    <row r="90" spans="1:4" ht="24.95" customHeight="1" x14ac:dyDescent="0.2">
      <c r="A90" s="567" t="s">
        <v>22496</v>
      </c>
      <c r="B90" s="568" t="s">
        <v>11492</v>
      </c>
      <c r="C90" s="569" t="s">
        <v>770</v>
      </c>
      <c r="D90" s="570" t="s">
        <v>17377</v>
      </c>
    </row>
    <row r="91" spans="1:4" ht="24.95" customHeight="1" x14ac:dyDescent="0.2">
      <c r="A91" s="567" t="s">
        <v>22497</v>
      </c>
      <c r="B91" s="568" t="s">
        <v>11493</v>
      </c>
      <c r="C91" s="569" t="s">
        <v>770</v>
      </c>
      <c r="D91" s="570" t="s">
        <v>22498</v>
      </c>
    </row>
    <row r="92" spans="1:4" ht="24.95" customHeight="1" x14ac:dyDescent="0.2">
      <c r="A92" s="567" t="s">
        <v>22499</v>
      </c>
      <c r="B92" s="568" t="s">
        <v>11495</v>
      </c>
      <c r="C92" s="569" t="s">
        <v>770</v>
      </c>
      <c r="D92" s="570" t="s">
        <v>22500</v>
      </c>
    </row>
    <row r="93" spans="1:4" ht="24.95" customHeight="1" x14ac:dyDescent="0.2">
      <c r="A93" s="567" t="s">
        <v>22501</v>
      </c>
      <c r="B93" s="568" t="s">
        <v>11496</v>
      </c>
      <c r="C93" s="569" t="s">
        <v>771</v>
      </c>
      <c r="D93" s="570" t="s">
        <v>15611</v>
      </c>
    </row>
    <row r="94" spans="1:4" ht="24.95" customHeight="1" x14ac:dyDescent="0.2">
      <c r="A94" s="567" t="s">
        <v>22502</v>
      </c>
      <c r="B94" s="568" t="s">
        <v>11497</v>
      </c>
      <c r="C94" s="569" t="s">
        <v>771</v>
      </c>
      <c r="D94" s="570" t="s">
        <v>9374</v>
      </c>
    </row>
    <row r="95" spans="1:4" ht="24.95" customHeight="1" x14ac:dyDescent="0.2">
      <c r="A95" s="567" t="s">
        <v>22503</v>
      </c>
      <c r="B95" s="568" t="s">
        <v>11498</v>
      </c>
      <c r="C95" s="569" t="s">
        <v>771</v>
      </c>
      <c r="D95" s="570" t="s">
        <v>12233</v>
      </c>
    </row>
    <row r="96" spans="1:4" ht="25.5" customHeight="1" x14ac:dyDescent="0.2">
      <c r="A96" s="567" t="s">
        <v>22504</v>
      </c>
      <c r="B96" s="568" t="s">
        <v>11499</v>
      </c>
      <c r="C96" s="569" t="s">
        <v>771</v>
      </c>
      <c r="D96" s="570" t="s">
        <v>10760</v>
      </c>
    </row>
    <row r="97" spans="1:4" ht="24.95" customHeight="1" x14ac:dyDescent="0.2">
      <c r="A97" s="567" t="s">
        <v>22505</v>
      </c>
      <c r="B97" s="568" t="s">
        <v>11501</v>
      </c>
      <c r="C97" s="569" t="s">
        <v>771</v>
      </c>
      <c r="D97" s="570" t="s">
        <v>9420</v>
      </c>
    </row>
    <row r="98" spans="1:4" ht="24.95" customHeight="1" x14ac:dyDescent="0.2">
      <c r="A98" s="567" t="s">
        <v>22506</v>
      </c>
      <c r="B98" s="568" t="s">
        <v>11503</v>
      </c>
      <c r="C98" s="569" t="s">
        <v>771</v>
      </c>
      <c r="D98" s="570" t="s">
        <v>10771</v>
      </c>
    </row>
    <row r="99" spans="1:4" ht="24.95" customHeight="1" x14ac:dyDescent="0.2">
      <c r="A99" s="567" t="s">
        <v>22507</v>
      </c>
      <c r="B99" s="568" t="s">
        <v>11504</v>
      </c>
      <c r="C99" s="569" t="s">
        <v>771</v>
      </c>
      <c r="D99" s="570" t="s">
        <v>9993</v>
      </c>
    </row>
    <row r="100" spans="1:4" ht="24.95" customHeight="1" x14ac:dyDescent="0.2">
      <c r="A100" s="567" t="s">
        <v>22508</v>
      </c>
      <c r="B100" s="568" t="s">
        <v>11505</v>
      </c>
      <c r="C100" s="569" t="s">
        <v>771</v>
      </c>
      <c r="D100" s="570" t="s">
        <v>14315</v>
      </c>
    </row>
    <row r="101" spans="1:4" ht="24.95" customHeight="1" x14ac:dyDescent="0.2">
      <c r="A101" s="567" t="s">
        <v>22509</v>
      </c>
      <c r="B101" s="568" t="s">
        <v>11506</v>
      </c>
      <c r="C101" s="569" t="s">
        <v>771</v>
      </c>
      <c r="D101" s="570" t="s">
        <v>10930</v>
      </c>
    </row>
    <row r="102" spans="1:4" ht="24.95" customHeight="1" x14ac:dyDescent="0.2">
      <c r="A102" s="567" t="s">
        <v>22510</v>
      </c>
      <c r="B102" s="568" t="s">
        <v>11507</v>
      </c>
      <c r="C102" s="569" t="s">
        <v>771</v>
      </c>
      <c r="D102" s="570" t="s">
        <v>10224</v>
      </c>
    </row>
    <row r="103" spans="1:4" ht="24.95" customHeight="1" x14ac:dyDescent="0.2">
      <c r="A103" s="567" t="s">
        <v>22511</v>
      </c>
      <c r="B103" s="568" t="s">
        <v>11508</v>
      </c>
      <c r="C103" s="569" t="s">
        <v>771</v>
      </c>
      <c r="D103" s="570" t="s">
        <v>10060</v>
      </c>
    </row>
    <row r="104" spans="1:4" ht="24.95" customHeight="1" x14ac:dyDescent="0.2">
      <c r="A104" s="567" t="s">
        <v>22512</v>
      </c>
      <c r="B104" s="568" t="s">
        <v>11510</v>
      </c>
      <c r="C104" s="569" t="s">
        <v>771</v>
      </c>
      <c r="D104" s="570" t="s">
        <v>11176</v>
      </c>
    </row>
    <row r="105" spans="1:4" ht="24.95" customHeight="1" x14ac:dyDescent="0.2">
      <c r="A105" s="567" t="s">
        <v>22513</v>
      </c>
      <c r="B105" s="568" t="s">
        <v>11511</v>
      </c>
      <c r="C105" s="569" t="s">
        <v>771</v>
      </c>
      <c r="D105" s="570" t="s">
        <v>12932</v>
      </c>
    </row>
    <row r="106" spans="1:4" ht="24.95" customHeight="1" x14ac:dyDescent="0.2">
      <c r="A106" s="567" t="s">
        <v>22514</v>
      </c>
      <c r="B106" s="568" t="s">
        <v>11512</v>
      </c>
      <c r="C106" s="569" t="s">
        <v>771</v>
      </c>
      <c r="D106" s="570" t="s">
        <v>10549</v>
      </c>
    </row>
    <row r="107" spans="1:4" ht="24.95" customHeight="1" x14ac:dyDescent="0.2">
      <c r="A107" s="567" t="s">
        <v>22515</v>
      </c>
      <c r="B107" s="568" t="s">
        <v>11513</v>
      </c>
      <c r="C107" s="569" t="s">
        <v>771</v>
      </c>
      <c r="D107" s="570" t="s">
        <v>11405</v>
      </c>
    </row>
    <row r="108" spans="1:4" ht="24.95" customHeight="1" x14ac:dyDescent="0.2">
      <c r="A108" s="567" t="s">
        <v>22516</v>
      </c>
      <c r="B108" s="568" t="s">
        <v>11515</v>
      </c>
      <c r="C108" s="569" t="s">
        <v>771</v>
      </c>
      <c r="D108" s="570" t="s">
        <v>13455</v>
      </c>
    </row>
    <row r="109" spans="1:4" ht="24.75" customHeight="1" x14ac:dyDescent="0.2">
      <c r="A109" s="567" t="s">
        <v>22517</v>
      </c>
      <c r="B109" s="568" t="s">
        <v>11516</v>
      </c>
      <c r="C109" s="569" t="s">
        <v>771</v>
      </c>
      <c r="D109" s="570" t="s">
        <v>16583</v>
      </c>
    </row>
    <row r="110" spans="1:4" ht="24.95" customHeight="1" x14ac:dyDescent="0.2">
      <c r="A110" s="567" t="s">
        <v>22518</v>
      </c>
      <c r="B110" s="568" t="s">
        <v>11518</v>
      </c>
      <c r="C110" s="569" t="s">
        <v>771</v>
      </c>
      <c r="D110" s="570" t="s">
        <v>11029</v>
      </c>
    </row>
    <row r="111" spans="1:4" ht="24.95" customHeight="1" x14ac:dyDescent="0.2">
      <c r="A111" s="567" t="s">
        <v>22519</v>
      </c>
      <c r="B111" s="568" t="s">
        <v>11519</v>
      </c>
      <c r="C111" s="569" t="s">
        <v>771</v>
      </c>
      <c r="D111" s="570" t="s">
        <v>22520</v>
      </c>
    </row>
    <row r="112" spans="1:4" ht="24.95" customHeight="1" x14ac:dyDescent="0.2">
      <c r="A112" s="567" t="s">
        <v>22521</v>
      </c>
      <c r="B112" s="568" t="s">
        <v>11520</v>
      </c>
      <c r="C112" s="569" t="s">
        <v>771</v>
      </c>
      <c r="D112" s="570" t="s">
        <v>17579</v>
      </c>
    </row>
    <row r="113" spans="1:4" ht="24.95" customHeight="1" x14ac:dyDescent="0.2">
      <c r="A113" s="567" t="s">
        <v>22522</v>
      </c>
      <c r="B113" s="568" t="s">
        <v>11521</v>
      </c>
      <c r="C113" s="569" t="s">
        <v>771</v>
      </c>
      <c r="D113" s="570" t="s">
        <v>9471</v>
      </c>
    </row>
    <row r="114" spans="1:4" ht="24.95" customHeight="1" x14ac:dyDescent="0.2">
      <c r="A114" s="567" t="s">
        <v>22523</v>
      </c>
      <c r="B114" s="568" t="s">
        <v>11522</v>
      </c>
      <c r="C114" s="569" t="s">
        <v>771</v>
      </c>
      <c r="D114" s="570" t="s">
        <v>22524</v>
      </c>
    </row>
    <row r="115" spans="1:4" ht="24.95" customHeight="1" x14ac:dyDescent="0.2">
      <c r="A115" s="567" t="s">
        <v>22525</v>
      </c>
      <c r="B115" s="568" t="s">
        <v>11523</v>
      </c>
      <c r="C115" s="569" t="s">
        <v>771</v>
      </c>
      <c r="D115" s="570" t="s">
        <v>10984</v>
      </c>
    </row>
    <row r="116" spans="1:4" ht="24.95" customHeight="1" x14ac:dyDescent="0.2">
      <c r="A116" s="567" t="s">
        <v>22526</v>
      </c>
      <c r="B116" s="568" t="s">
        <v>11524</v>
      </c>
      <c r="C116" s="569" t="s">
        <v>771</v>
      </c>
      <c r="D116" s="570" t="s">
        <v>22527</v>
      </c>
    </row>
    <row r="117" spans="1:4" ht="24.95" customHeight="1" x14ac:dyDescent="0.2">
      <c r="A117" s="567" t="s">
        <v>22528</v>
      </c>
      <c r="B117" s="568" t="s">
        <v>11526</v>
      </c>
      <c r="C117" s="569" t="s">
        <v>771</v>
      </c>
      <c r="D117" s="570" t="s">
        <v>17546</v>
      </c>
    </row>
    <row r="118" spans="1:4" ht="24.95" customHeight="1" x14ac:dyDescent="0.2">
      <c r="A118" s="567" t="s">
        <v>22529</v>
      </c>
      <c r="B118" s="568" t="s">
        <v>11528</v>
      </c>
      <c r="C118" s="569" t="s">
        <v>771</v>
      </c>
      <c r="D118" s="570" t="s">
        <v>11202</v>
      </c>
    </row>
    <row r="119" spans="1:4" ht="24.95" customHeight="1" x14ac:dyDescent="0.2">
      <c r="A119" s="567" t="s">
        <v>22530</v>
      </c>
      <c r="B119" s="568" t="s">
        <v>11529</v>
      </c>
      <c r="C119" s="569" t="s">
        <v>771</v>
      </c>
      <c r="D119" s="570" t="s">
        <v>9977</v>
      </c>
    </row>
    <row r="120" spans="1:4" ht="24.95" customHeight="1" x14ac:dyDescent="0.2">
      <c r="A120" s="567" t="s">
        <v>22531</v>
      </c>
      <c r="B120" s="568" t="s">
        <v>11531</v>
      </c>
      <c r="C120" s="569" t="s">
        <v>771</v>
      </c>
      <c r="D120" s="570" t="s">
        <v>22532</v>
      </c>
    </row>
    <row r="121" spans="1:4" ht="24.95" customHeight="1" x14ac:dyDescent="0.2">
      <c r="A121" s="567" t="s">
        <v>22533</v>
      </c>
      <c r="B121" s="568" t="s">
        <v>11532</v>
      </c>
      <c r="C121" s="569" t="s">
        <v>771</v>
      </c>
      <c r="D121" s="570" t="s">
        <v>10102</v>
      </c>
    </row>
    <row r="122" spans="1:4" ht="24.95" customHeight="1" x14ac:dyDescent="0.2">
      <c r="A122" s="567" t="s">
        <v>22534</v>
      </c>
      <c r="B122" s="568" t="s">
        <v>11533</v>
      </c>
      <c r="C122" s="569" t="s">
        <v>771</v>
      </c>
      <c r="D122" s="570" t="s">
        <v>15091</v>
      </c>
    </row>
    <row r="123" spans="1:4" ht="24.95" customHeight="1" x14ac:dyDescent="0.2">
      <c r="A123" s="567" t="s">
        <v>22535</v>
      </c>
      <c r="B123" s="568" t="s">
        <v>11535</v>
      </c>
      <c r="C123" s="569" t="s">
        <v>771</v>
      </c>
      <c r="D123" s="570" t="s">
        <v>22536</v>
      </c>
    </row>
    <row r="124" spans="1:4" ht="24.95" customHeight="1" x14ac:dyDescent="0.2">
      <c r="A124" s="567" t="s">
        <v>22537</v>
      </c>
      <c r="B124" s="568" t="s">
        <v>11536</v>
      </c>
      <c r="C124" s="569" t="s">
        <v>771</v>
      </c>
      <c r="D124" s="570" t="s">
        <v>10368</v>
      </c>
    </row>
    <row r="125" spans="1:4" ht="24.95" customHeight="1" x14ac:dyDescent="0.2">
      <c r="A125" s="567" t="s">
        <v>22538</v>
      </c>
      <c r="B125" s="568" t="s">
        <v>11537</v>
      </c>
      <c r="C125" s="569" t="s">
        <v>771</v>
      </c>
      <c r="D125" s="570" t="s">
        <v>22539</v>
      </c>
    </row>
    <row r="126" spans="1:4" ht="24.95" customHeight="1" x14ac:dyDescent="0.2">
      <c r="A126" s="567" t="s">
        <v>22540</v>
      </c>
      <c r="B126" s="568" t="s">
        <v>11538</v>
      </c>
      <c r="C126" s="569" t="s">
        <v>771</v>
      </c>
      <c r="D126" s="570" t="s">
        <v>10644</v>
      </c>
    </row>
    <row r="127" spans="1:4" ht="24.95" customHeight="1" x14ac:dyDescent="0.2">
      <c r="A127" s="567" t="s">
        <v>22541</v>
      </c>
      <c r="B127" s="568" t="s">
        <v>11540</v>
      </c>
      <c r="C127" s="569" t="s">
        <v>771</v>
      </c>
      <c r="D127" s="570" t="s">
        <v>22542</v>
      </c>
    </row>
    <row r="128" spans="1:4" ht="24.95" customHeight="1" x14ac:dyDescent="0.2">
      <c r="A128" s="567" t="s">
        <v>22543</v>
      </c>
      <c r="B128" s="568" t="s">
        <v>11541</v>
      </c>
      <c r="C128" s="569" t="s">
        <v>771</v>
      </c>
      <c r="D128" s="570" t="s">
        <v>17864</v>
      </c>
    </row>
    <row r="129" spans="1:4" ht="24.95" customHeight="1" x14ac:dyDescent="0.2">
      <c r="A129" s="567" t="s">
        <v>22544</v>
      </c>
      <c r="B129" s="568" t="s">
        <v>11543</v>
      </c>
      <c r="C129" s="569" t="s">
        <v>771</v>
      </c>
      <c r="D129" s="570" t="s">
        <v>12221</v>
      </c>
    </row>
    <row r="130" spans="1:4" ht="24.95" customHeight="1" x14ac:dyDescent="0.2">
      <c r="A130" s="567" t="s">
        <v>22545</v>
      </c>
      <c r="B130" s="568" t="s">
        <v>11545</v>
      </c>
      <c r="C130" s="569" t="s">
        <v>771</v>
      </c>
      <c r="D130" s="570" t="s">
        <v>22546</v>
      </c>
    </row>
    <row r="131" spans="1:4" ht="24.95" customHeight="1" x14ac:dyDescent="0.2">
      <c r="A131" s="567" t="s">
        <v>22547</v>
      </c>
      <c r="B131" s="568" t="s">
        <v>11546</v>
      </c>
      <c r="C131" s="569" t="s">
        <v>771</v>
      </c>
      <c r="D131" s="570" t="s">
        <v>16195</v>
      </c>
    </row>
    <row r="132" spans="1:4" ht="24.95" customHeight="1" x14ac:dyDescent="0.2">
      <c r="A132" s="567" t="s">
        <v>22548</v>
      </c>
      <c r="B132" s="568" t="s">
        <v>11548</v>
      </c>
      <c r="C132" s="569" t="s">
        <v>771</v>
      </c>
      <c r="D132" s="570" t="s">
        <v>22549</v>
      </c>
    </row>
    <row r="133" spans="1:4" ht="24.95" customHeight="1" x14ac:dyDescent="0.2">
      <c r="A133" s="567" t="s">
        <v>22550</v>
      </c>
      <c r="B133" s="568" t="s">
        <v>11549</v>
      </c>
      <c r="C133" s="569" t="s">
        <v>771</v>
      </c>
      <c r="D133" s="570" t="s">
        <v>22551</v>
      </c>
    </row>
    <row r="134" spans="1:4" ht="24.95" customHeight="1" x14ac:dyDescent="0.2">
      <c r="A134" s="567" t="s">
        <v>22552</v>
      </c>
      <c r="B134" s="568" t="s">
        <v>11550</v>
      </c>
      <c r="C134" s="569" t="s">
        <v>771</v>
      </c>
      <c r="D134" s="570" t="s">
        <v>10990</v>
      </c>
    </row>
    <row r="135" spans="1:4" ht="24.95" customHeight="1" x14ac:dyDescent="0.2">
      <c r="A135" s="567" t="s">
        <v>22553</v>
      </c>
      <c r="B135" s="568" t="s">
        <v>11551</v>
      </c>
      <c r="C135" s="569" t="s">
        <v>771</v>
      </c>
      <c r="D135" s="570" t="s">
        <v>22554</v>
      </c>
    </row>
    <row r="136" spans="1:4" ht="24.95" customHeight="1" x14ac:dyDescent="0.2">
      <c r="A136" s="567" t="s">
        <v>22555</v>
      </c>
      <c r="B136" s="568" t="s">
        <v>11552</v>
      </c>
      <c r="C136" s="569" t="s">
        <v>771</v>
      </c>
      <c r="D136" s="570" t="s">
        <v>9311</v>
      </c>
    </row>
    <row r="137" spans="1:4" ht="24.95" customHeight="1" x14ac:dyDescent="0.2">
      <c r="A137" s="567" t="s">
        <v>22556</v>
      </c>
      <c r="B137" s="568" t="s">
        <v>11553</v>
      </c>
      <c r="C137" s="569" t="s">
        <v>771</v>
      </c>
      <c r="D137" s="570" t="s">
        <v>22557</v>
      </c>
    </row>
    <row r="138" spans="1:4" ht="24.95" customHeight="1" x14ac:dyDescent="0.2">
      <c r="A138" s="567" t="s">
        <v>22558</v>
      </c>
      <c r="B138" s="568" t="s">
        <v>11554</v>
      </c>
      <c r="C138" s="569" t="s">
        <v>771</v>
      </c>
      <c r="D138" s="570" t="s">
        <v>9583</v>
      </c>
    </row>
    <row r="139" spans="1:4" ht="24.95" customHeight="1" x14ac:dyDescent="0.2">
      <c r="A139" s="567" t="s">
        <v>22559</v>
      </c>
      <c r="B139" s="568" t="s">
        <v>11556</v>
      </c>
      <c r="C139" s="569" t="s">
        <v>771</v>
      </c>
      <c r="D139" s="570" t="s">
        <v>22560</v>
      </c>
    </row>
    <row r="140" spans="1:4" ht="24.95" customHeight="1" x14ac:dyDescent="0.2">
      <c r="A140" s="567" t="s">
        <v>22561</v>
      </c>
      <c r="B140" s="568" t="s">
        <v>11557</v>
      </c>
      <c r="C140" s="569" t="s">
        <v>771</v>
      </c>
      <c r="D140" s="570" t="s">
        <v>22562</v>
      </c>
    </row>
    <row r="141" spans="1:4" ht="24.95" customHeight="1" x14ac:dyDescent="0.2">
      <c r="A141" s="567" t="s">
        <v>22563</v>
      </c>
      <c r="B141" s="568" t="s">
        <v>11558</v>
      </c>
      <c r="C141" s="569" t="s">
        <v>771</v>
      </c>
      <c r="D141" s="570" t="s">
        <v>20046</v>
      </c>
    </row>
    <row r="142" spans="1:4" ht="24.95" customHeight="1" x14ac:dyDescent="0.2">
      <c r="A142" s="567" t="s">
        <v>22564</v>
      </c>
      <c r="B142" s="568" t="s">
        <v>11559</v>
      </c>
      <c r="C142" s="569" t="s">
        <v>771</v>
      </c>
      <c r="D142" s="570" t="s">
        <v>22565</v>
      </c>
    </row>
    <row r="143" spans="1:4" ht="24.95" customHeight="1" x14ac:dyDescent="0.2">
      <c r="A143" s="567" t="s">
        <v>22566</v>
      </c>
      <c r="B143" s="568" t="s">
        <v>11560</v>
      </c>
      <c r="C143" s="569" t="s">
        <v>771</v>
      </c>
      <c r="D143" s="570" t="s">
        <v>13582</v>
      </c>
    </row>
    <row r="144" spans="1:4" ht="24.95" customHeight="1" x14ac:dyDescent="0.2">
      <c r="A144" s="567" t="s">
        <v>22567</v>
      </c>
      <c r="B144" s="568" t="s">
        <v>11561</v>
      </c>
      <c r="C144" s="569" t="s">
        <v>771</v>
      </c>
      <c r="D144" s="570" t="s">
        <v>22568</v>
      </c>
    </row>
    <row r="145" spans="1:4" ht="24.95" customHeight="1" x14ac:dyDescent="0.2">
      <c r="A145" s="567" t="s">
        <v>22569</v>
      </c>
      <c r="B145" s="568" t="s">
        <v>11562</v>
      </c>
      <c r="C145" s="569" t="s">
        <v>771</v>
      </c>
      <c r="D145" s="570" t="s">
        <v>14811</v>
      </c>
    </row>
    <row r="146" spans="1:4" ht="24.95" customHeight="1" x14ac:dyDescent="0.2">
      <c r="A146" s="567" t="s">
        <v>22570</v>
      </c>
      <c r="B146" s="568" t="s">
        <v>11563</v>
      </c>
      <c r="C146" s="569" t="s">
        <v>771</v>
      </c>
      <c r="D146" s="570" t="s">
        <v>9686</v>
      </c>
    </row>
    <row r="147" spans="1:4" ht="24.95" customHeight="1" x14ac:dyDescent="0.2">
      <c r="A147" s="567" t="s">
        <v>22571</v>
      </c>
      <c r="B147" s="568" t="s">
        <v>17237</v>
      </c>
      <c r="C147" s="569" t="s">
        <v>771</v>
      </c>
      <c r="D147" s="570" t="s">
        <v>9308</v>
      </c>
    </row>
    <row r="148" spans="1:4" ht="24.95" customHeight="1" x14ac:dyDescent="0.2">
      <c r="A148" s="567" t="s">
        <v>22572</v>
      </c>
      <c r="B148" s="568" t="s">
        <v>17238</v>
      </c>
      <c r="C148" s="569" t="s">
        <v>771</v>
      </c>
      <c r="D148" s="570" t="s">
        <v>9673</v>
      </c>
    </row>
    <row r="149" spans="1:4" ht="24.95" customHeight="1" x14ac:dyDescent="0.2">
      <c r="A149" s="567" t="s">
        <v>22573</v>
      </c>
      <c r="B149" s="568" t="s">
        <v>17239</v>
      </c>
      <c r="C149" s="569" t="s">
        <v>771</v>
      </c>
      <c r="D149" s="570" t="s">
        <v>9678</v>
      </c>
    </row>
    <row r="150" spans="1:4" ht="24.95" customHeight="1" x14ac:dyDescent="0.2">
      <c r="A150" s="567" t="s">
        <v>22574</v>
      </c>
      <c r="B150" s="568" t="s">
        <v>17240</v>
      </c>
      <c r="C150" s="569" t="s">
        <v>771</v>
      </c>
      <c r="D150" s="570" t="s">
        <v>12236</v>
      </c>
    </row>
    <row r="151" spans="1:4" ht="24.95" customHeight="1" x14ac:dyDescent="0.2">
      <c r="A151" s="567" t="s">
        <v>22575</v>
      </c>
      <c r="B151" s="568" t="s">
        <v>17241</v>
      </c>
      <c r="C151" s="569" t="s">
        <v>771</v>
      </c>
      <c r="D151" s="570" t="s">
        <v>9463</v>
      </c>
    </row>
    <row r="152" spans="1:4" ht="24.95" customHeight="1" x14ac:dyDescent="0.2">
      <c r="A152" s="567" t="s">
        <v>22576</v>
      </c>
      <c r="B152" s="568" t="s">
        <v>17242</v>
      </c>
      <c r="C152" s="569" t="s">
        <v>771</v>
      </c>
      <c r="D152" s="570" t="s">
        <v>9672</v>
      </c>
    </row>
    <row r="153" spans="1:4" ht="24.95" customHeight="1" x14ac:dyDescent="0.2">
      <c r="A153" s="567" t="s">
        <v>22577</v>
      </c>
      <c r="B153" s="568" t="s">
        <v>11564</v>
      </c>
      <c r="C153" s="569" t="s">
        <v>771</v>
      </c>
      <c r="D153" s="570" t="s">
        <v>22578</v>
      </c>
    </row>
    <row r="154" spans="1:4" ht="24.95" customHeight="1" x14ac:dyDescent="0.2">
      <c r="A154" s="567" t="s">
        <v>22579</v>
      </c>
      <c r="B154" s="568" t="s">
        <v>11565</v>
      </c>
      <c r="C154" s="569" t="s">
        <v>771</v>
      </c>
      <c r="D154" s="570" t="s">
        <v>17579</v>
      </c>
    </row>
    <row r="155" spans="1:4" ht="24.95" customHeight="1" x14ac:dyDescent="0.2">
      <c r="A155" s="567" t="s">
        <v>22580</v>
      </c>
      <c r="B155" s="568" t="s">
        <v>11566</v>
      </c>
      <c r="C155" s="569" t="s">
        <v>771</v>
      </c>
      <c r="D155" s="570" t="s">
        <v>22581</v>
      </c>
    </row>
    <row r="156" spans="1:4" ht="24.95" customHeight="1" x14ac:dyDescent="0.2">
      <c r="A156" s="567" t="s">
        <v>22582</v>
      </c>
      <c r="B156" s="568" t="s">
        <v>11567</v>
      </c>
      <c r="C156" s="569" t="s">
        <v>771</v>
      </c>
      <c r="D156" s="570" t="s">
        <v>11417</v>
      </c>
    </row>
    <row r="157" spans="1:4" ht="24.95" customHeight="1" x14ac:dyDescent="0.2">
      <c r="A157" s="567" t="s">
        <v>22583</v>
      </c>
      <c r="B157" s="568" t="s">
        <v>11568</v>
      </c>
      <c r="C157" s="569" t="s">
        <v>771</v>
      </c>
      <c r="D157" s="570" t="s">
        <v>17465</v>
      </c>
    </row>
    <row r="158" spans="1:4" ht="24.95" customHeight="1" x14ac:dyDescent="0.2">
      <c r="A158" s="567" t="s">
        <v>22584</v>
      </c>
      <c r="B158" s="568" t="s">
        <v>11570</v>
      </c>
      <c r="C158" s="569" t="s">
        <v>771</v>
      </c>
      <c r="D158" s="570" t="s">
        <v>10689</v>
      </c>
    </row>
    <row r="159" spans="1:4" ht="24.95" customHeight="1" x14ac:dyDescent="0.2">
      <c r="A159" s="567" t="s">
        <v>22585</v>
      </c>
      <c r="B159" s="568" t="s">
        <v>11571</v>
      </c>
      <c r="C159" s="569" t="s">
        <v>771</v>
      </c>
      <c r="D159" s="570" t="s">
        <v>22586</v>
      </c>
    </row>
    <row r="160" spans="1:4" ht="24.95" customHeight="1" x14ac:dyDescent="0.2">
      <c r="A160" s="567" t="s">
        <v>22587</v>
      </c>
      <c r="B160" s="568" t="s">
        <v>11572</v>
      </c>
      <c r="C160" s="569" t="s">
        <v>771</v>
      </c>
      <c r="D160" s="570" t="s">
        <v>13176</v>
      </c>
    </row>
    <row r="161" spans="1:4" ht="24.95" customHeight="1" x14ac:dyDescent="0.2">
      <c r="A161" s="567" t="s">
        <v>22588</v>
      </c>
      <c r="B161" s="568" t="s">
        <v>11573</v>
      </c>
      <c r="C161" s="569" t="s">
        <v>771</v>
      </c>
      <c r="D161" s="570" t="s">
        <v>22589</v>
      </c>
    </row>
    <row r="162" spans="1:4" ht="24.95" customHeight="1" x14ac:dyDescent="0.2">
      <c r="A162" s="567" t="s">
        <v>22590</v>
      </c>
      <c r="B162" s="568" t="s">
        <v>11574</v>
      </c>
      <c r="C162" s="569" t="s">
        <v>771</v>
      </c>
      <c r="D162" s="570" t="s">
        <v>10541</v>
      </c>
    </row>
    <row r="163" spans="1:4" ht="24.95" customHeight="1" x14ac:dyDescent="0.2">
      <c r="A163" s="567" t="s">
        <v>22591</v>
      </c>
      <c r="B163" s="568" t="s">
        <v>11575</v>
      </c>
      <c r="C163" s="569" t="s">
        <v>771</v>
      </c>
      <c r="D163" s="570" t="s">
        <v>22592</v>
      </c>
    </row>
    <row r="164" spans="1:4" ht="24.95" customHeight="1" x14ac:dyDescent="0.2">
      <c r="A164" s="567" t="s">
        <v>22593</v>
      </c>
      <c r="B164" s="568" t="s">
        <v>11576</v>
      </c>
      <c r="C164" s="569" t="s">
        <v>771</v>
      </c>
      <c r="D164" s="570" t="s">
        <v>22594</v>
      </c>
    </row>
    <row r="165" spans="1:4" ht="24.95" customHeight="1" x14ac:dyDescent="0.2">
      <c r="A165" s="567" t="s">
        <v>22595</v>
      </c>
      <c r="B165" s="568" t="s">
        <v>11577</v>
      </c>
      <c r="C165" s="569" t="s">
        <v>771</v>
      </c>
      <c r="D165" s="570" t="s">
        <v>22596</v>
      </c>
    </row>
    <row r="166" spans="1:4" ht="24.95" customHeight="1" x14ac:dyDescent="0.2">
      <c r="A166" s="567" t="s">
        <v>22597</v>
      </c>
      <c r="B166" s="568" t="s">
        <v>11578</v>
      </c>
      <c r="C166" s="569" t="s">
        <v>771</v>
      </c>
      <c r="D166" s="570" t="s">
        <v>22598</v>
      </c>
    </row>
    <row r="167" spans="1:4" ht="24.95" customHeight="1" x14ac:dyDescent="0.2">
      <c r="A167" s="567" t="s">
        <v>22599</v>
      </c>
      <c r="B167" s="568" t="s">
        <v>11579</v>
      </c>
      <c r="C167" s="569" t="s">
        <v>771</v>
      </c>
      <c r="D167" s="570" t="s">
        <v>22600</v>
      </c>
    </row>
    <row r="168" spans="1:4" ht="24.95" customHeight="1" x14ac:dyDescent="0.2">
      <c r="A168" s="567" t="s">
        <v>22601</v>
      </c>
      <c r="B168" s="568" t="s">
        <v>11580</v>
      </c>
      <c r="C168" s="569" t="s">
        <v>771</v>
      </c>
      <c r="D168" s="570" t="s">
        <v>17740</v>
      </c>
    </row>
    <row r="169" spans="1:4" ht="24.95" customHeight="1" x14ac:dyDescent="0.2">
      <c r="A169" s="567" t="s">
        <v>22602</v>
      </c>
      <c r="B169" s="568" t="s">
        <v>11581</v>
      </c>
      <c r="C169" s="569" t="s">
        <v>771</v>
      </c>
      <c r="D169" s="570" t="s">
        <v>22603</v>
      </c>
    </row>
    <row r="170" spans="1:4" ht="24.95" customHeight="1" x14ac:dyDescent="0.2">
      <c r="A170" s="567" t="s">
        <v>22604</v>
      </c>
      <c r="B170" s="568" t="s">
        <v>11582</v>
      </c>
      <c r="C170" s="569" t="s">
        <v>771</v>
      </c>
      <c r="D170" s="570" t="s">
        <v>11361</v>
      </c>
    </row>
    <row r="171" spans="1:4" ht="24.95" customHeight="1" x14ac:dyDescent="0.2">
      <c r="A171" s="567" t="s">
        <v>22605</v>
      </c>
      <c r="B171" s="568" t="s">
        <v>11583</v>
      </c>
      <c r="C171" s="569" t="s">
        <v>771</v>
      </c>
      <c r="D171" s="570" t="s">
        <v>22606</v>
      </c>
    </row>
    <row r="172" spans="1:4" ht="24.95" customHeight="1" x14ac:dyDescent="0.2">
      <c r="A172" s="567" t="s">
        <v>22607</v>
      </c>
      <c r="B172" s="568" t="s">
        <v>11584</v>
      </c>
      <c r="C172" s="569" t="s">
        <v>771</v>
      </c>
      <c r="D172" s="570" t="s">
        <v>10741</v>
      </c>
    </row>
    <row r="173" spans="1:4" ht="24.95" customHeight="1" x14ac:dyDescent="0.2">
      <c r="A173" s="567" t="s">
        <v>22608</v>
      </c>
      <c r="B173" s="568" t="s">
        <v>11585</v>
      </c>
      <c r="C173" s="569" t="s">
        <v>771</v>
      </c>
      <c r="D173" s="570" t="s">
        <v>22609</v>
      </c>
    </row>
    <row r="174" spans="1:4" ht="24.95" customHeight="1" x14ac:dyDescent="0.2">
      <c r="A174" s="567" t="s">
        <v>22610</v>
      </c>
      <c r="B174" s="568" t="s">
        <v>11586</v>
      </c>
      <c r="C174" s="569" t="s">
        <v>771</v>
      </c>
      <c r="D174" s="570" t="s">
        <v>9912</v>
      </c>
    </row>
    <row r="175" spans="1:4" ht="24.95" customHeight="1" x14ac:dyDescent="0.2">
      <c r="A175" s="567" t="s">
        <v>22611</v>
      </c>
      <c r="B175" s="568" t="s">
        <v>11587</v>
      </c>
      <c r="C175" s="569" t="s">
        <v>771</v>
      </c>
      <c r="D175" s="570" t="s">
        <v>22612</v>
      </c>
    </row>
    <row r="176" spans="1:4" ht="24.95" customHeight="1" x14ac:dyDescent="0.2">
      <c r="A176" s="567" t="s">
        <v>22613</v>
      </c>
      <c r="B176" s="568" t="s">
        <v>11588</v>
      </c>
      <c r="C176" s="569" t="s">
        <v>771</v>
      </c>
      <c r="D176" s="570" t="s">
        <v>19522</v>
      </c>
    </row>
    <row r="177" spans="1:4" ht="24.95" customHeight="1" x14ac:dyDescent="0.2">
      <c r="A177" s="567" t="s">
        <v>22614</v>
      </c>
      <c r="B177" s="568" t="s">
        <v>11589</v>
      </c>
      <c r="C177" s="569" t="s">
        <v>771</v>
      </c>
      <c r="D177" s="570" t="s">
        <v>22615</v>
      </c>
    </row>
    <row r="178" spans="1:4" ht="24.95" customHeight="1" x14ac:dyDescent="0.2">
      <c r="A178" s="567" t="s">
        <v>22616</v>
      </c>
      <c r="B178" s="568" t="s">
        <v>11590</v>
      </c>
      <c r="C178" s="569" t="s">
        <v>771</v>
      </c>
      <c r="D178" s="570" t="s">
        <v>17462</v>
      </c>
    </row>
    <row r="179" spans="1:4" ht="24.95" customHeight="1" x14ac:dyDescent="0.2">
      <c r="A179" s="567" t="s">
        <v>22617</v>
      </c>
      <c r="B179" s="568" t="s">
        <v>11591</v>
      </c>
      <c r="C179" s="569" t="s">
        <v>771</v>
      </c>
      <c r="D179" s="570" t="s">
        <v>17429</v>
      </c>
    </row>
    <row r="180" spans="1:4" ht="24.95" customHeight="1" x14ac:dyDescent="0.2">
      <c r="A180" s="567" t="s">
        <v>22618</v>
      </c>
      <c r="B180" s="568" t="s">
        <v>11592</v>
      </c>
      <c r="C180" s="569" t="s">
        <v>771</v>
      </c>
      <c r="D180" s="570" t="s">
        <v>10684</v>
      </c>
    </row>
    <row r="181" spans="1:4" ht="24.95" customHeight="1" x14ac:dyDescent="0.2">
      <c r="A181" s="567" t="s">
        <v>22619</v>
      </c>
      <c r="B181" s="568" t="s">
        <v>11594</v>
      </c>
      <c r="C181" s="569" t="s">
        <v>771</v>
      </c>
      <c r="D181" s="570" t="s">
        <v>22620</v>
      </c>
    </row>
    <row r="182" spans="1:4" ht="24.95" customHeight="1" x14ac:dyDescent="0.2">
      <c r="A182" s="567" t="s">
        <v>22621</v>
      </c>
      <c r="B182" s="568" t="s">
        <v>11595</v>
      </c>
      <c r="C182" s="569" t="s">
        <v>771</v>
      </c>
      <c r="D182" s="570" t="s">
        <v>22622</v>
      </c>
    </row>
    <row r="183" spans="1:4" ht="24.95" customHeight="1" x14ac:dyDescent="0.2">
      <c r="A183" s="567" t="s">
        <v>22623</v>
      </c>
      <c r="B183" s="568" t="s">
        <v>11597</v>
      </c>
      <c r="C183" s="569" t="s">
        <v>771</v>
      </c>
      <c r="D183" s="570" t="s">
        <v>22624</v>
      </c>
    </row>
    <row r="184" spans="1:4" ht="24.95" customHeight="1" x14ac:dyDescent="0.2">
      <c r="A184" s="567" t="s">
        <v>22625</v>
      </c>
      <c r="B184" s="568" t="s">
        <v>11598</v>
      </c>
      <c r="C184" s="569" t="s">
        <v>771</v>
      </c>
      <c r="D184" s="570" t="s">
        <v>22626</v>
      </c>
    </row>
    <row r="185" spans="1:4" ht="24.95" customHeight="1" x14ac:dyDescent="0.2">
      <c r="A185" s="567" t="s">
        <v>22627</v>
      </c>
      <c r="B185" s="568" t="s">
        <v>11599</v>
      </c>
      <c r="C185" s="569" t="s">
        <v>771</v>
      </c>
      <c r="D185" s="570" t="s">
        <v>22628</v>
      </c>
    </row>
    <row r="186" spans="1:4" ht="24.95" customHeight="1" x14ac:dyDescent="0.2">
      <c r="A186" s="567" t="s">
        <v>22629</v>
      </c>
      <c r="B186" s="568" t="s">
        <v>11600</v>
      </c>
      <c r="C186" s="569" t="s">
        <v>771</v>
      </c>
      <c r="D186" s="570" t="s">
        <v>22630</v>
      </c>
    </row>
    <row r="187" spans="1:4" ht="24.95" customHeight="1" x14ac:dyDescent="0.2">
      <c r="A187" s="567" t="s">
        <v>22631</v>
      </c>
      <c r="B187" s="568" t="s">
        <v>11601</v>
      </c>
      <c r="C187" s="569" t="s">
        <v>771</v>
      </c>
      <c r="D187" s="570" t="s">
        <v>22632</v>
      </c>
    </row>
    <row r="188" spans="1:4" ht="24.95" customHeight="1" x14ac:dyDescent="0.2">
      <c r="A188" s="567" t="s">
        <v>22633</v>
      </c>
      <c r="B188" s="568" t="s">
        <v>11602</v>
      </c>
      <c r="C188" s="569" t="s">
        <v>771</v>
      </c>
      <c r="D188" s="570" t="s">
        <v>10577</v>
      </c>
    </row>
    <row r="189" spans="1:4" ht="24.95" customHeight="1" x14ac:dyDescent="0.2">
      <c r="A189" s="567" t="s">
        <v>22634</v>
      </c>
      <c r="B189" s="568" t="s">
        <v>11603</v>
      </c>
      <c r="C189" s="569" t="s">
        <v>771</v>
      </c>
      <c r="D189" s="570" t="s">
        <v>22635</v>
      </c>
    </row>
    <row r="190" spans="1:4" ht="24.95" customHeight="1" x14ac:dyDescent="0.2">
      <c r="A190" s="567" t="s">
        <v>22636</v>
      </c>
      <c r="B190" s="568" t="s">
        <v>11604</v>
      </c>
      <c r="C190" s="569" t="s">
        <v>771</v>
      </c>
      <c r="D190" s="570" t="s">
        <v>22637</v>
      </c>
    </row>
    <row r="191" spans="1:4" ht="24.95" customHeight="1" x14ac:dyDescent="0.2">
      <c r="A191" s="567" t="s">
        <v>22638</v>
      </c>
      <c r="B191" s="568" t="s">
        <v>11605</v>
      </c>
      <c r="C191" s="569" t="s">
        <v>771</v>
      </c>
      <c r="D191" s="570" t="s">
        <v>19575</v>
      </c>
    </row>
    <row r="192" spans="1:4" ht="24.95" customHeight="1" x14ac:dyDescent="0.2">
      <c r="A192" s="567" t="s">
        <v>22639</v>
      </c>
      <c r="B192" s="568" t="s">
        <v>11606</v>
      </c>
      <c r="C192" s="569" t="s">
        <v>771</v>
      </c>
      <c r="D192" s="570" t="s">
        <v>22640</v>
      </c>
    </row>
    <row r="193" spans="1:4" ht="24.95" customHeight="1" x14ac:dyDescent="0.2">
      <c r="A193" s="567" t="s">
        <v>22641</v>
      </c>
      <c r="B193" s="568" t="s">
        <v>11607</v>
      </c>
      <c r="C193" s="569" t="s">
        <v>771</v>
      </c>
      <c r="D193" s="570" t="s">
        <v>22642</v>
      </c>
    </row>
    <row r="194" spans="1:4" ht="24.95" customHeight="1" x14ac:dyDescent="0.2">
      <c r="A194" s="567" t="s">
        <v>22643</v>
      </c>
      <c r="B194" s="568" t="s">
        <v>11608</v>
      </c>
      <c r="C194" s="569" t="s">
        <v>771</v>
      </c>
      <c r="D194" s="570" t="s">
        <v>22644</v>
      </c>
    </row>
    <row r="195" spans="1:4" ht="24.95" customHeight="1" x14ac:dyDescent="0.2">
      <c r="A195" s="567" t="s">
        <v>22645</v>
      </c>
      <c r="B195" s="568" t="s">
        <v>11609</v>
      </c>
      <c r="C195" s="569" t="s">
        <v>771</v>
      </c>
      <c r="D195" s="570" t="s">
        <v>22646</v>
      </c>
    </row>
    <row r="196" spans="1:4" ht="24.95" customHeight="1" x14ac:dyDescent="0.2">
      <c r="A196" s="567" t="s">
        <v>22647</v>
      </c>
      <c r="B196" s="568" t="s">
        <v>11610</v>
      </c>
      <c r="C196" s="569" t="s">
        <v>771</v>
      </c>
      <c r="D196" s="570" t="s">
        <v>19805</v>
      </c>
    </row>
    <row r="197" spans="1:4" ht="24.95" customHeight="1" x14ac:dyDescent="0.2">
      <c r="A197" s="567" t="s">
        <v>22648</v>
      </c>
      <c r="B197" s="568" t="s">
        <v>11611</v>
      </c>
      <c r="C197" s="569" t="s">
        <v>771</v>
      </c>
      <c r="D197" s="570" t="s">
        <v>22649</v>
      </c>
    </row>
    <row r="198" spans="1:4" ht="24.95" customHeight="1" x14ac:dyDescent="0.2">
      <c r="A198" s="567" t="s">
        <v>22650</v>
      </c>
      <c r="B198" s="568" t="s">
        <v>11613</v>
      </c>
      <c r="C198" s="569" t="s">
        <v>771</v>
      </c>
      <c r="D198" s="570" t="s">
        <v>22651</v>
      </c>
    </row>
    <row r="199" spans="1:4" ht="24.95" customHeight="1" x14ac:dyDescent="0.2">
      <c r="A199" s="567" t="s">
        <v>22652</v>
      </c>
      <c r="B199" s="568" t="s">
        <v>11614</v>
      </c>
      <c r="C199" s="569" t="s">
        <v>771</v>
      </c>
      <c r="D199" s="570" t="s">
        <v>22653</v>
      </c>
    </row>
    <row r="200" spans="1:4" ht="24.95" customHeight="1" x14ac:dyDescent="0.2">
      <c r="A200" s="567" t="s">
        <v>22654</v>
      </c>
      <c r="B200" s="568" t="s">
        <v>11615</v>
      </c>
      <c r="C200" s="569" t="s">
        <v>771</v>
      </c>
      <c r="D200" s="570" t="s">
        <v>18575</v>
      </c>
    </row>
    <row r="201" spans="1:4" ht="24.95" customHeight="1" x14ac:dyDescent="0.2">
      <c r="A201" s="567" t="s">
        <v>22655</v>
      </c>
      <c r="B201" s="568" t="s">
        <v>11616</v>
      </c>
      <c r="C201" s="569" t="s">
        <v>771</v>
      </c>
      <c r="D201" s="570" t="s">
        <v>22656</v>
      </c>
    </row>
    <row r="202" spans="1:4" ht="24.95" customHeight="1" x14ac:dyDescent="0.2">
      <c r="A202" s="567" t="s">
        <v>22657</v>
      </c>
      <c r="B202" s="568" t="s">
        <v>11617</v>
      </c>
      <c r="C202" s="569" t="s">
        <v>771</v>
      </c>
      <c r="D202" s="570" t="s">
        <v>22658</v>
      </c>
    </row>
    <row r="203" spans="1:4" ht="24.95" customHeight="1" x14ac:dyDescent="0.2">
      <c r="A203" s="567" t="s">
        <v>22659</v>
      </c>
      <c r="B203" s="568" t="s">
        <v>11618</v>
      </c>
      <c r="C203" s="569" t="s">
        <v>771</v>
      </c>
      <c r="D203" s="570" t="s">
        <v>22660</v>
      </c>
    </row>
    <row r="204" spans="1:4" ht="24.95" customHeight="1" x14ac:dyDescent="0.2">
      <c r="A204" s="567" t="s">
        <v>22661</v>
      </c>
      <c r="B204" s="568" t="s">
        <v>11619</v>
      </c>
      <c r="C204" s="569" t="s">
        <v>771</v>
      </c>
      <c r="D204" s="570" t="s">
        <v>22662</v>
      </c>
    </row>
    <row r="205" spans="1:4" ht="24.95" customHeight="1" x14ac:dyDescent="0.2">
      <c r="A205" s="567" t="s">
        <v>22663</v>
      </c>
      <c r="B205" s="568" t="s">
        <v>11620</v>
      </c>
      <c r="C205" s="569" t="s">
        <v>771</v>
      </c>
      <c r="D205" s="570" t="s">
        <v>22664</v>
      </c>
    </row>
    <row r="206" spans="1:4" ht="24.95" customHeight="1" x14ac:dyDescent="0.2">
      <c r="A206" s="567" t="s">
        <v>22665</v>
      </c>
      <c r="B206" s="568" t="s">
        <v>11621</v>
      </c>
      <c r="C206" s="569" t="s">
        <v>771</v>
      </c>
      <c r="D206" s="570" t="s">
        <v>22666</v>
      </c>
    </row>
    <row r="207" spans="1:4" ht="24.95" customHeight="1" x14ac:dyDescent="0.2">
      <c r="A207" s="567" t="s">
        <v>22667</v>
      </c>
      <c r="B207" s="568" t="s">
        <v>11622</v>
      </c>
      <c r="C207" s="569" t="s">
        <v>771</v>
      </c>
      <c r="D207" s="570" t="s">
        <v>17866</v>
      </c>
    </row>
    <row r="208" spans="1:4" ht="24.95" customHeight="1" x14ac:dyDescent="0.2">
      <c r="A208" s="567" t="s">
        <v>22668</v>
      </c>
      <c r="B208" s="568" t="s">
        <v>11623</v>
      </c>
      <c r="C208" s="569" t="s">
        <v>771</v>
      </c>
      <c r="D208" s="570" t="s">
        <v>22669</v>
      </c>
    </row>
    <row r="209" spans="1:4" ht="24.95" customHeight="1" x14ac:dyDescent="0.2">
      <c r="A209" s="567" t="s">
        <v>22670</v>
      </c>
      <c r="B209" s="568" t="s">
        <v>11625</v>
      </c>
      <c r="C209" s="569" t="s">
        <v>771</v>
      </c>
      <c r="D209" s="570" t="s">
        <v>22671</v>
      </c>
    </row>
    <row r="210" spans="1:4" ht="24.95" customHeight="1" x14ac:dyDescent="0.2">
      <c r="A210" s="567" t="s">
        <v>22672</v>
      </c>
      <c r="B210" s="568" t="s">
        <v>11626</v>
      </c>
      <c r="C210" s="569" t="s">
        <v>771</v>
      </c>
      <c r="D210" s="570" t="s">
        <v>22673</v>
      </c>
    </row>
    <row r="211" spans="1:4" ht="24.95" customHeight="1" x14ac:dyDescent="0.2">
      <c r="A211" s="567" t="s">
        <v>22674</v>
      </c>
      <c r="B211" s="568" t="s">
        <v>11628</v>
      </c>
      <c r="C211" s="569" t="s">
        <v>771</v>
      </c>
      <c r="D211" s="570" t="s">
        <v>22675</v>
      </c>
    </row>
    <row r="212" spans="1:4" ht="24.95" customHeight="1" x14ac:dyDescent="0.2">
      <c r="A212" s="567" t="s">
        <v>22676</v>
      </c>
      <c r="B212" s="568" t="s">
        <v>11629</v>
      </c>
      <c r="C212" s="569" t="s">
        <v>771</v>
      </c>
      <c r="D212" s="570" t="s">
        <v>22677</v>
      </c>
    </row>
    <row r="213" spans="1:4" ht="24.95" customHeight="1" x14ac:dyDescent="0.2">
      <c r="A213" s="567" t="s">
        <v>22678</v>
      </c>
      <c r="B213" s="568" t="s">
        <v>11630</v>
      </c>
      <c r="C213" s="569" t="s">
        <v>771</v>
      </c>
      <c r="D213" s="570" t="s">
        <v>22679</v>
      </c>
    </row>
    <row r="214" spans="1:4" ht="24.95" customHeight="1" x14ac:dyDescent="0.2">
      <c r="A214" s="567" t="s">
        <v>22680</v>
      </c>
      <c r="B214" s="568" t="s">
        <v>11631</v>
      </c>
      <c r="C214" s="569" t="s">
        <v>771</v>
      </c>
      <c r="D214" s="570" t="s">
        <v>22681</v>
      </c>
    </row>
    <row r="215" spans="1:4" ht="24.95" customHeight="1" x14ac:dyDescent="0.2">
      <c r="A215" s="567" t="s">
        <v>22682</v>
      </c>
      <c r="B215" s="568" t="s">
        <v>11632</v>
      </c>
      <c r="C215" s="569" t="s">
        <v>771</v>
      </c>
      <c r="D215" s="570" t="s">
        <v>22683</v>
      </c>
    </row>
    <row r="216" spans="1:4" ht="24.95" customHeight="1" x14ac:dyDescent="0.2">
      <c r="A216" s="567" t="s">
        <v>22684</v>
      </c>
      <c r="B216" s="568" t="s">
        <v>11633</v>
      </c>
      <c r="C216" s="569" t="s">
        <v>771</v>
      </c>
      <c r="D216" s="570" t="s">
        <v>22685</v>
      </c>
    </row>
    <row r="217" spans="1:4" ht="24.95" customHeight="1" x14ac:dyDescent="0.2">
      <c r="A217" s="567" t="s">
        <v>22686</v>
      </c>
      <c r="B217" s="568" t="s">
        <v>11634</v>
      </c>
      <c r="C217" s="569" t="s">
        <v>771</v>
      </c>
      <c r="D217" s="570" t="s">
        <v>22687</v>
      </c>
    </row>
    <row r="218" spans="1:4" ht="24.95" customHeight="1" x14ac:dyDescent="0.2">
      <c r="A218" s="567" t="s">
        <v>22688</v>
      </c>
      <c r="B218" s="568" t="s">
        <v>11635</v>
      </c>
      <c r="C218" s="569" t="s">
        <v>771</v>
      </c>
      <c r="D218" s="570" t="s">
        <v>22689</v>
      </c>
    </row>
    <row r="219" spans="1:4" ht="24.95" customHeight="1" x14ac:dyDescent="0.2">
      <c r="A219" s="567" t="s">
        <v>22690</v>
      </c>
      <c r="B219" s="568" t="s">
        <v>11636</v>
      </c>
      <c r="C219" s="569" t="s">
        <v>771</v>
      </c>
      <c r="D219" s="570" t="s">
        <v>22691</v>
      </c>
    </row>
    <row r="220" spans="1:4" ht="24.95" customHeight="1" x14ac:dyDescent="0.2">
      <c r="A220" s="567" t="s">
        <v>22692</v>
      </c>
      <c r="B220" s="568" t="s">
        <v>11637</v>
      </c>
      <c r="C220" s="569" t="s">
        <v>771</v>
      </c>
      <c r="D220" s="570" t="s">
        <v>22693</v>
      </c>
    </row>
    <row r="221" spans="1:4" ht="24.95" customHeight="1" x14ac:dyDescent="0.2">
      <c r="A221" s="567" t="s">
        <v>22694</v>
      </c>
      <c r="B221" s="568" t="s">
        <v>11638</v>
      </c>
      <c r="C221" s="569" t="s">
        <v>771</v>
      </c>
      <c r="D221" s="570" t="s">
        <v>22695</v>
      </c>
    </row>
    <row r="222" spans="1:4" ht="24.95" customHeight="1" x14ac:dyDescent="0.2">
      <c r="A222" s="567" t="s">
        <v>22696</v>
      </c>
      <c r="B222" s="568" t="s">
        <v>11639</v>
      </c>
      <c r="C222" s="569" t="s">
        <v>771</v>
      </c>
      <c r="D222" s="570" t="s">
        <v>22420</v>
      </c>
    </row>
    <row r="223" spans="1:4" ht="24.95" customHeight="1" x14ac:dyDescent="0.2">
      <c r="A223" s="567" t="s">
        <v>22697</v>
      </c>
      <c r="B223" s="568" t="s">
        <v>11640</v>
      </c>
      <c r="C223" s="569" t="s">
        <v>771</v>
      </c>
      <c r="D223" s="570" t="s">
        <v>22698</v>
      </c>
    </row>
    <row r="224" spans="1:4" ht="24.95" customHeight="1" x14ac:dyDescent="0.2">
      <c r="A224" s="567" t="s">
        <v>22699</v>
      </c>
      <c r="B224" s="568" t="s">
        <v>11641</v>
      </c>
      <c r="C224" s="569" t="s">
        <v>771</v>
      </c>
      <c r="D224" s="570" t="s">
        <v>22700</v>
      </c>
    </row>
    <row r="225" spans="1:4" ht="24.95" customHeight="1" x14ac:dyDescent="0.2">
      <c r="A225" s="567" t="s">
        <v>22701</v>
      </c>
      <c r="B225" s="568" t="s">
        <v>11642</v>
      </c>
      <c r="C225" s="569" t="s">
        <v>771</v>
      </c>
      <c r="D225" s="570" t="s">
        <v>22702</v>
      </c>
    </row>
    <row r="226" spans="1:4" ht="24.95" customHeight="1" x14ac:dyDescent="0.2">
      <c r="A226" s="567" t="s">
        <v>22703</v>
      </c>
      <c r="B226" s="568" t="s">
        <v>11643</v>
      </c>
      <c r="C226" s="569" t="s">
        <v>771</v>
      </c>
      <c r="D226" s="570" t="s">
        <v>22704</v>
      </c>
    </row>
    <row r="227" spans="1:4" ht="24.95" customHeight="1" x14ac:dyDescent="0.2">
      <c r="A227" s="567" t="s">
        <v>22705</v>
      </c>
      <c r="B227" s="568" t="s">
        <v>1536</v>
      </c>
      <c r="C227" s="569" t="s">
        <v>770</v>
      </c>
      <c r="D227" s="570" t="s">
        <v>22706</v>
      </c>
    </row>
    <row r="228" spans="1:4" ht="24.95" customHeight="1" x14ac:dyDescent="0.2">
      <c r="A228" s="567" t="s">
        <v>22707</v>
      </c>
      <c r="B228" s="568" t="s">
        <v>1537</v>
      </c>
      <c r="C228" s="569" t="s">
        <v>770</v>
      </c>
      <c r="D228" s="570" t="s">
        <v>22708</v>
      </c>
    </row>
    <row r="229" spans="1:4" ht="12.75" x14ac:dyDescent="0.2">
      <c r="A229" s="567" t="s">
        <v>22709</v>
      </c>
      <c r="B229" s="568" t="s">
        <v>11644</v>
      </c>
      <c r="C229" s="569" t="s">
        <v>771</v>
      </c>
      <c r="D229" s="570" t="s">
        <v>22710</v>
      </c>
    </row>
    <row r="230" spans="1:4" ht="12.75" x14ac:dyDescent="0.2">
      <c r="A230" s="567" t="s">
        <v>22711</v>
      </c>
      <c r="B230" s="568" t="s">
        <v>11645</v>
      </c>
      <c r="C230" s="569" t="s">
        <v>771</v>
      </c>
      <c r="D230" s="570" t="s">
        <v>22712</v>
      </c>
    </row>
    <row r="231" spans="1:4" ht="12.75" x14ac:dyDescent="0.2">
      <c r="A231" s="567" t="s">
        <v>22713</v>
      </c>
      <c r="B231" s="568" t="s">
        <v>11646</v>
      </c>
      <c r="C231" s="569" t="s">
        <v>771</v>
      </c>
      <c r="D231" s="570" t="s">
        <v>22714</v>
      </c>
    </row>
    <row r="232" spans="1:4" ht="38.25" x14ac:dyDescent="0.2">
      <c r="A232" s="567" t="s">
        <v>22715</v>
      </c>
      <c r="B232" s="568" t="s">
        <v>11647</v>
      </c>
      <c r="C232" s="569" t="s">
        <v>770</v>
      </c>
      <c r="D232" s="570" t="s">
        <v>22716</v>
      </c>
    </row>
    <row r="233" spans="1:4" ht="24.95" customHeight="1" x14ac:dyDescent="0.2">
      <c r="A233" s="567" t="s">
        <v>22717</v>
      </c>
      <c r="B233" s="568" t="s">
        <v>11648</v>
      </c>
      <c r="C233" s="569" t="s">
        <v>773</v>
      </c>
      <c r="D233" s="570" t="s">
        <v>10534</v>
      </c>
    </row>
    <row r="234" spans="1:4" ht="24.95" customHeight="1" x14ac:dyDescent="0.2">
      <c r="A234" s="567" t="s">
        <v>22718</v>
      </c>
      <c r="B234" s="568" t="s">
        <v>11649</v>
      </c>
      <c r="C234" s="569" t="s">
        <v>773</v>
      </c>
      <c r="D234" s="570" t="s">
        <v>9804</v>
      </c>
    </row>
    <row r="235" spans="1:4" ht="24.95" customHeight="1" x14ac:dyDescent="0.2">
      <c r="A235" s="567" t="s">
        <v>22719</v>
      </c>
      <c r="B235" s="568" t="s">
        <v>11650</v>
      </c>
      <c r="C235" s="569" t="s">
        <v>773</v>
      </c>
      <c r="D235" s="570" t="s">
        <v>9384</v>
      </c>
    </row>
    <row r="236" spans="1:4" ht="24.95" customHeight="1" x14ac:dyDescent="0.2">
      <c r="A236" s="567" t="s">
        <v>22720</v>
      </c>
      <c r="B236" s="568" t="s">
        <v>17253</v>
      </c>
      <c r="C236" s="569" t="s">
        <v>771</v>
      </c>
      <c r="D236" s="570" t="s">
        <v>11502</v>
      </c>
    </row>
    <row r="237" spans="1:4" ht="24.95" customHeight="1" x14ac:dyDescent="0.2">
      <c r="A237" s="567" t="s">
        <v>22721</v>
      </c>
      <c r="B237" s="568" t="s">
        <v>17254</v>
      </c>
      <c r="C237" s="569" t="s">
        <v>771</v>
      </c>
      <c r="D237" s="570" t="s">
        <v>11148</v>
      </c>
    </row>
    <row r="238" spans="1:4" ht="24.95" customHeight="1" x14ac:dyDescent="0.2">
      <c r="A238" s="567" t="s">
        <v>22722</v>
      </c>
      <c r="B238" s="568" t="s">
        <v>17255</v>
      </c>
      <c r="C238" s="569" t="s">
        <v>771</v>
      </c>
      <c r="D238" s="570" t="s">
        <v>22723</v>
      </c>
    </row>
    <row r="239" spans="1:4" ht="24.95" customHeight="1" x14ac:dyDescent="0.2">
      <c r="A239" s="567" t="s">
        <v>22724</v>
      </c>
      <c r="B239" s="568" t="s">
        <v>17256</v>
      </c>
      <c r="C239" s="569" t="s">
        <v>771</v>
      </c>
      <c r="D239" s="570" t="s">
        <v>14383</v>
      </c>
    </row>
    <row r="240" spans="1:4" ht="24.95" customHeight="1" x14ac:dyDescent="0.2">
      <c r="A240" s="567" t="s">
        <v>22725</v>
      </c>
      <c r="B240" s="568" t="s">
        <v>17257</v>
      </c>
      <c r="C240" s="569" t="s">
        <v>771</v>
      </c>
      <c r="D240" s="570" t="s">
        <v>18490</v>
      </c>
    </row>
    <row r="241" spans="1:4" ht="24.95" customHeight="1" x14ac:dyDescent="0.2">
      <c r="A241" s="567" t="s">
        <v>22726</v>
      </c>
      <c r="B241" s="568" t="s">
        <v>17258</v>
      </c>
      <c r="C241" s="569" t="s">
        <v>771</v>
      </c>
      <c r="D241" s="570" t="s">
        <v>10870</v>
      </c>
    </row>
    <row r="242" spans="1:4" ht="24.95" customHeight="1" x14ac:dyDescent="0.2">
      <c r="A242" s="567" t="s">
        <v>22727</v>
      </c>
      <c r="B242" s="568" t="s">
        <v>17259</v>
      </c>
      <c r="C242" s="569" t="s">
        <v>771</v>
      </c>
      <c r="D242" s="570" t="s">
        <v>22728</v>
      </c>
    </row>
    <row r="243" spans="1:4" ht="24.95" customHeight="1" x14ac:dyDescent="0.2">
      <c r="A243" s="567" t="s">
        <v>22729</v>
      </c>
      <c r="B243" s="568" t="s">
        <v>17261</v>
      </c>
      <c r="C243" s="569" t="s">
        <v>771</v>
      </c>
      <c r="D243" s="570" t="s">
        <v>10940</v>
      </c>
    </row>
    <row r="244" spans="1:4" ht="24.95" customHeight="1" x14ac:dyDescent="0.2">
      <c r="A244" s="567" t="s">
        <v>22730</v>
      </c>
      <c r="B244" s="568" t="s">
        <v>17262</v>
      </c>
      <c r="C244" s="569" t="s">
        <v>771</v>
      </c>
      <c r="D244" s="570" t="s">
        <v>9670</v>
      </c>
    </row>
    <row r="245" spans="1:4" ht="24.95" customHeight="1" x14ac:dyDescent="0.2">
      <c r="A245" s="567" t="s">
        <v>22731</v>
      </c>
      <c r="B245" s="568" t="s">
        <v>17263</v>
      </c>
      <c r="C245" s="569" t="s">
        <v>771</v>
      </c>
      <c r="D245" s="570" t="s">
        <v>10305</v>
      </c>
    </row>
    <row r="246" spans="1:4" ht="24.95" customHeight="1" x14ac:dyDescent="0.2">
      <c r="A246" s="567" t="s">
        <v>22732</v>
      </c>
      <c r="B246" s="568" t="s">
        <v>17264</v>
      </c>
      <c r="C246" s="569" t="s">
        <v>771</v>
      </c>
      <c r="D246" s="570" t="s">
        <v>12179</v>
      </c>
    </row>
    <row r="247" spans="1:4" ht="24.95" customHeight="1" x14ac:dyDescent="0.2">
      <c r="A247" s="567" t="s">
        <v>22733</v>
      </c>
      <c r="B247" s="568" t="s">
        <v>17265</v>
      </c>
      <c r="C247" s="569" t="s">
        <v>771</v>
      </c>
      <c r="D247" s="570" t="s">
        <v>12359</v>
      </c>
    </row>
    <row r="248" spans="1:4" ht="24.95" customHeight="1" x14ac:dyDescent="0.2">
      <c r="A248" s="567" t="s">
        <v>22734</v>
      </c>
      <c r="B248" s="568" t="s">
        <v>17266</v>
      </c>
      <c r="C248" s="569" t="s">
        <v>771</v>
      </c>
      <c r="D248" s="570" t="s">
        <v>10711</v>
      </c>
    </row>
    <row r="249" spans="1:4" ht="24.95" customHeight="1" x14ac:dyDescent="0.2">
      <c r="A249" s="567" t="s">
        <v>22735</v>
      </c>
      <c r="B249" s="568" t="s">
        <v>17267</v>
      </c>
      <c r="C249" s="569" t="s">
        <v>771</v>
      </c>
      <c r="D249" s="570" t="s">
        <v>10689</v>
      </c>
    </row>
    <row r="250" spans="1:4" ht="24.95" customHeight="1" x14ac:dyDescent="0.2">
      <c r="A250" s="567" t="s">
        <v>22736</v>
      </c>
      <c r="B250" s="568" t="s">
        <v>1538</v>
      </c>
      <c r="C250" s="569" t="s">
        <v>770</v>
      </c>
      <c r="D250" s="570" t="s">
        <v>22737</v>
      </c>
    </row>
    <row r="251" spans="1:4" ht="24.95" customHeight="1" x14ac:dyDescent="0.2">
      <c r="A251" s="567" t="s">
        <v>22738</v>
      </c>
      <c r="B251" s="568" t="s">
        <v>11651</v>
      </c>
      <c r="C251" s="569" t="s">
        <v>770</v>
      </c>
      <c r="D251" s="570" t="s">
        <v>22739</v>
      </c>
    </row>
    <row r="252" spans="1:4" ht="24.95" customHeight="1" x14ac:dyDescent="0.2">
      <c r="A252" s="567" t="s">
        <v>22740</v>
      </c>
      <c r="B252" s="568" t="s">
        <v>11652</v>
      </c>
      <c r="C252" s="569" t="s">
        <v>770</v>
      </c>
      <c r="D252" s="570" t="s">
        <v>22741</v>
      </c>
    </row>
    <row r="253" spans="1:4" ht="24.95" customHeight="1" x14ac:dyDescent="0.2">
      <c r="A253" s="571" t="s">
        <v>11653</v>
      </c>
      <c r="B253" s="568" t="s">
        <v>1539</v>
      </c>
      <c r="C253" s="569" t="s">
        <v>770</v>
      </c>
      <c r="D253" s="570" t="s">
        <v>18128</v>
      </c>
    </row>
    <row r="254" spans="1:4" ht="24.95" customHeight="1" x14ac:dyDescent="0.2">
      <c r="A254" s="571" t="s">
        <v>11655</v>
      </c>
      <c r="B254" s="568" t="s">
        <v>1540</v>
      </c>
      <c r="C254" s="569" t="s">
        <v>770</v>
      </c>
      <c r="D254" s="570" t="s">
        <v>22742</v>
      </c>
    </row>
    <row r="255" spans="1:4" ht="24.95" customHeight="1" x14ac:dyDescent="0.2">
      <c r="A255" s="571" t="s">
        <v>11656</v>
      </c>
      <c r="B255" s="568" t="s">
        <v>1541</v>
      </c>
      <c r="C255" s="569" t="s">
        <v>770</v>
      </c>
      <c r="D255" s="570" t="s">
        <v>22743</v>
      </c>
    </row>
    <row r="256" spans="1:4" ht="24.95" customHeight="1" x14ac:dyDescent="0.2">
      <c r="A256" s="571" t="s">
        <v>11657</v>
      </c>
      <c r="B256" s="568" t="s">
        <v>1542</v>
      </c>
      <c r="C256" s="569" t="s">
        <v>770</v>
      </c>
      <c r="D256" s="570" t="s">
        <v>22744</v>
      </c>
    </row>
    <row r="257" spans="1:4" ht="24.95" customHeight="1" x14ac:dyDescent="0.2">
      <c r="A257" s="571" t="s">
        <v>11658</v>
      </c>
      <c r="B257" s="568" t="s">
        <v>1543</v>
      </c>
      <c r="C257" s="569" t="s">
        <v>770</v>
      </c>
      <c r="D257" s="570" t="s">
        <v>22745</v>
      </c>
    </row>
    <row r="258" spans="1:4" ht="24.95" customHeight="1" x14ac:dyDescent="0.2">
      <c r="A258" s="571" t="s">
        <v>11659</v>
      </c>
      <c r="B258" s="568" t="s">
        <v>1544</v>
      </c>
      <c r="C258" s="569" t="s">
        <v>770</v>
      </c>
      <c r="D258" s="570" t="s">
        <v>22746</v>
      </c>
    </row>
    <row r="259" spans="1:4" ht="24.95" customHeight="1" x14ac:dyDescent="0.2">
      <c r="A259" s="571" t="s">
        <v>11660</v>
      </c>
      <c r="B259" s="568" t="s">
        <v>1545</v>
      </c>
      <c r="C259" s="569" t="s">
        <v>770</v>
      </c>
      <c r="D259" s="570" t="s">
        <v>22747</v>
      </c>
    </row>
    <row r="260" spans="1:4" ht="24.95" customHeight="1" x14ac:dyDescent="0.2">
      <c r="A260" s="571" t="s">
        <v>11661</v>
      </c>
      <c r="B260" s="568" t="s">
        <v>1546</v>
      </c>
      <c r="C260" s="569" t="s">
        <v>770</v>
      </c>
      <c r="D260" s="570" t="s">
        <v>22748</v>
      </c>
    </row>
    <row r="261" spans="1:4" ht="24.95" customHeight="1" x14ac:dyDescent="0.2">
      <c r="A261" s="571" t="s">
        <v>11662</v>
      </c>
      <c r="B261" s="568" t="s">
        <v>1547</v>
      </c>
      <c r="C261" s="569" t="s">
        <v>770</v>
      </c>
      <c r="D261" s="570" t="s">
        <v>22749</v>
      </c>
    </row>
    <row r="262" spans="1:4" ht="24.95" customHeight="1" x14ac:dyDescent="0.2">
      <c r="A262" s="571" t="s">
        <v>11663</v>
      </c>
      <c r="B262" s="568" t="s">
        <v>1548</v>
      </c>
      <c r="C262" s="569" t="s">
        <v>770</v>
      </c>
      <c r="D262" s="570" t="s">
        <v>22750</v>
      </c>
    </row>
    <row r="263" spans="1:4" ht="24.95" customHeight="1" x14ac:dyDescent="0.2">
      <c r="A263" s="571" t="s">
        <v>11664</v>
      </c>
      <c r="B263" s="568" t="s">
        <v>1549</v>
      </c>
      <c r="C263" s="569" t="s">
        <v>770</v>
      </c>
      <c r="D263" s="570" t="s">
        <v>22751</v>
      </c>
    </row>
    <row r="264" spans="1:4" ht="24.95" customHeight="1" x14ac:dyDescent="0.2">
      <c r="A264" s="571" t="s">
        <v>11665</v>
      </c>
      <c r="B264" s="568" t="s">
        <v>1550</v>
      </c>
      <c r="C264" s="569" t="s">
        <v>770</v>
      </c>
      <c r="D264" s="570" t="s">
        <v>22752</v>
      </c>
    </row>
    <row r="265" spans="1:4" ht="24.95" customHeight="1" x14ac:dyDescent="0.2">
      <c r="A265" s="571" t="s">
        <v>11666</v>
      </c>
      <c r="B265" s="568" t="s">
        <v>1551</v>
      </c>
      <c r="C265" s="569" t="s">
        <v>770</v>
      </c>
      <c r="D265" s="570" t="s">
        <v>22753</v>
      </c>
    </row>
    <row r="266" spans="1:4" ht="24.95" customHeight="1" x14ac:dyDescent="0.2">
      <c r="A266" s="571" t="s">
        <v>11667</v>
      </c>
      <c r="B266" s="568" t="s">
        <v>1552</v>
      </c>
      <c r="C266" s="569" t="s">
        <v>770</v>
      </c>
      <c r="D266" s="570" t="s">
        <v>22753</v>
      </c>
    </row>
    <row r="267" spans="1:4" ht="24.95" customHeight="1" x14ac:dyDescent="0.2">
      <c r="A267" s="571" t="s">
        <v>11668</v>
      </c>
      <c r="B267" s="568" t="s">
        <v>1553</v>
      </c>
      <c r="C267" s="569" t="s">
        <v>770</v>
      </c>
      <c r="D267" s="570" t="s">
        <v>22754</v>
      </c>
    </row>
    <row r="268" spans="1:4" ht="24.95" customHeight="1" x14ac:dyDescent="0.2">
      <c r="A268" s="571" t="s">
        <v>11669</v>
      </c>
      <c r="B268" s="568" t="s">
        <v>1554</v>
      </c>
      <c r="C268" s="569" t="s">
        <v>770</v>
      </c>
      <c r="D268" s="570" t="s">
        <v>22755</v>
      </c>
    </row>
    <row r="269" spans="1:4" ht="24.95" customHeight="1" x14ac:dyDescent="0.2">
      <c r="A269" s="571" t="s">
        <v>11670</v>
      </c>
      <c r="B269" s="568" t="s">
        <v>1555</v>
      </c>
      <c r="C269" s="569" t="s">
        <v>770</v>
      </c>
      <c r="D269" s="570" t="s">
        <v>13876</v>
      </c>
    </row>
    <row r="270" spans="1:4" ht="24.95" customHeight="1" x14ac:dyDescent="0.2">
      <c r="A270" s="571" t="s">
        <v>11671</v>
      </c>
      <c r="B270" s="568" t="s">
        <v>1556</v>
      </c>
      <c r="C270" s="569" t="s">
        <v>770</v>
      </c>
      <c r="D270" s="570" t="s">
        <v>17601</v>
      </c>
    </row>
    <row r="271" spans="1:4" ht="24.95" customHeight="1" x14ac:dyDescent="0.2">
      <c r="A271" s="571" t="s">
        <v>11672</v>
      </c>
      <c r="B271" s="568" t="s">
        <v>1557</v>
      </c>
      <c r="C271" s="569" t="s">
        <v>770</v>
      </c>
      <c r="D271" s="570" t="s">
        <v>10968</v>
      </c>
    </row>
    <row r="272" spans="1:4" ht="24.95" customHeight="1" x14ac:dyDescent="0.2">
      <c r="A272" s="571" t="s">
        <v>11673</v>
      </c>
      <c r="B272" s="568" t="s">
        <v>1558</v>
      </c>
      <c r="C272" s="569" t="s">
        <v>770</v>
      </c>
      <c r="D272" s="570" t="s">
        <v>22756</v>
      </c>
    </row>
    <row r="273" spans="1:4" ht="24.95" customHeight="1" x14ac:dyDescent="0.2">
      <c r="A273" s="571" t="s">
        <v>11674</v>
      </c>
      <c r="B273" s="568" t="s">
        <v>1559</v>
      </c>
      <c r="C273" s="569" t="s">
        <v>770</v>
      </c>
      <c r="D273" s="570" t="s">
        <v>22757</v>
      </c>
    </row>
    <row r="274" spans="1:4" ht="24.95" customHeight="1" x14ac:dyDescent="0.2">
      <c r="A274" s="571" t="s">
        <v>11675</v>
      </c>
      <c r="B274" s="568" t="s">
        <v>1560</v>
      </c>
      <c r="C274" s="569" t="s">
        <v>770</v>
      </c>
      <c r="D274" s="570" t="s">
        <v>22758</v>
      </c>
    </row>
    <row r="275" spans="1:4" ht="24.95" customHeight="1" x14ac:dyDescent="0.2">
      <c r="A275" s="571" t="s">
        <v>11676</v>
      </c>
      <c r="B275" s="568" t="s">
        <v>1561</v>
      </c>
      <c r="C275" s="569" t="s">
        <v>770</v>
      </c>
      <c r="D275" s="570" t="s">
        <v>22759</v>
      </c>
    </row>
    <row r="276" spans="1:4" ht="24.95" customHeight="1" x14ac:dyDescent="0.2">
      <c r="A276" s="571" t="s">
        <v>11677</v>
      </c>
      <c r="B276" s="568" t="s">
        <v>1562</v>
      </c>
      <c r="C276" s="569" t="s">
        <v>770</v>
      </c>
      <c r="D276" s="570" t="s">
        <v>22760</v>
      </c>
    </row>
    <row r="277" spans="1:4" ht="24.95" customHeight="1" x14ac:dyDescent="0.2">
      <c r="A277" s="571" t="s">
        <v>11678</v>
      </c>
      <c r="B277" s="568" t="s">
        <v>1563</v>
      </c>
      <c r="C277" s="569" t="s">
        <v>770</v>
      </c>
      <c r="D277" s="570" t="s">
        <v>22761</v>
      </c>
    </row>
    <row r="278" spans="1:4" ht="24.95" customHeight="1" x14ac:dyDescent="0.2">
      <c r="A278" s="571" t="s">
        <v>11679</v>
      </c>
      <c r="B278" s="568" t="s">
        <v>1564</v>
      </c>
      <c r="C278" s="569" t="s">
        <v>770</v>
      </c>
      <c r="D278" s="570" t="s">
        <v>22762</v>
      </c>
    </row>
    <row r="279" spans="1:4" ht="24.95" customHeight="1" x14ac:dyDescent="0.2">
      <c r="A279" s="571" t="s">
        <v>11680</v>
      </c>
      <c r="B279" s="568" t="s">
        <v>1565</v>
      </c>
      <c r="C279" s="569" t="s">
        <v>770</v>
      </c>
      <c r="D279" s="570" t="s">
        <v>22763</v>
      </c>
    </row>
    <row r="280" spans="1:4" ht="24.95" customHeight="1" x14ac:dyDescent="0.2">
      <c r="A280" s="571" t="s">
        <v>11681</v>
      </c>
      <c r="B280" s="568" t="s">
        <v>1566</v>
      </c>
      <c r="C280" s="569" t="s">
        <v>770</v>
      </c>
      <c r="D280" s="570" t="s">
        <v>22764</v>
      </c>
    </row>
    <row r="281" spans="1:4" ht="24.95" customHeight="1" x14ac:dyDescent="0.2">
      <c r="A281" s="567" t="s">
        <v>22765</v>
      </c>
      <c r="B281" s="568" t="s">
        <v>11686</v>
      </c>
      <c r="C281" s="569" t="s">
        <v>745</v>
      </c>
      <c r="D281" s="570" t="s">
        <v>22766</v>
      </c>
    </row>
    <row r="282" spans="1:4" ht="24.95" customHeight="1" x14ac:dyDescent="0.2">
      <c r="A282" s="567" t="s">
        <v>22767</v>
      </c>
      <c r="B282" s="568" t="s">
        <v>11687</v>
      </c>
      <c r="C282" s="569" t="s">
        <v>745</v>
      </c>
      <c r="D282" s="570" t="s">
        <v>22768</v>
      </c>
    </row>
    <row r="283" spans="1:4" ht="24.95" customHeight="1" x14ac:dyDescent="0.2">
      <c r="A283" s="567" t="s">
        <v>22769</v>
      </c>
      <c r="B283" s="568" t="s">
        <v>11688</v>
      </c>
      <c r="C283" s="569" t="s">
        <v>745</v>
      </c>
      <c r="D283" s="570" t="s">
        <v>22770</v>
      </c>
    </row>
    <row r="284" spans="1:4" ht="24.95" customHeight="1" x14ac:dyDescent="0.2">
      <c r="A284" s="567" t="s">
        <v>22771</v>
      </c>
      <c r="B284" s="568" t="s">
        <v>11689</v>
      </c>
      <c r="C284" s="569" t="s">
        <v>745</v>
      </c>
      <c r="D284" s="570" t="s">
        <v>22772</v>
      </c>
    </row>
    <row r="285" spans="1:4" ht="24.95" customHeight="1" x14ac:dyDescent="0.2">
      <c r="A285" s="567" t="s">
        <v>22773</v>
      </c>
      <c r="B285" s="568" t="s">
        <v>11690</v>
      </c>
      <c r="C285" s="569" t="s">
        <v>745</v>
      </c>
      <c r="D285" s="570" t="s">
        <v>22774</v>
      </c>
    </row>
    <row r="286" spans="1:4" ht="24.95" customHeight="1" x14ac:dyDescent="0.2">
      <c r="A286" s="567" t="s">
        <v>22775</v>
      </c>
      <c r="B286" s="568" t="s">
        <v>11691</v>
      </c>
      <c r="C286" s="569" t="s">
        <v>745</v>
      </c>
      <c r="D286" s="570" t="s">
        <v>22776</v>
      </c>
    </row>
    <row r="287" spans="1:4" ht="24.95" customHeight="1" x14ac:dyDescent="0.2">
      <c r="A287" s="567" t="s">
        <v>22777</v>
      </c>
      <c r="B287" s="568" t="s">
        <v>11692</v>
      </c>
      <c r="C287" s="569" t="s">
        <v>745</v>
      </c>
      <c r="D287" s="570" t="s">
        <v>22778</v>
      </c>
    </row>
    <row r="288" spans="1:4" ht="24.95" customHeight="1" x14ac:dyDescent="0.2">
      <c r="A288" s="567" t="s">
        <v>22779</v>
      </c>
      <c r="B288" s="568" t="s">
        <v>11693</v>
      </c>
      <c r="C288" s="569" t="s">
        <v>745</v>
      </c>
      <c r="D288" s="570" t="s">
        <v>22780</v>
      </c>
    </row>
    <row r="289" spans="1:4" ht="24.95" customHeight="1" x14ac:dyDescent="0.2">
      <c r="A289" s="567" t="s">
        <v>22781</v>
      </c>
      <c r="B289" s="568" t="s">
        <v>11694</v>
      </c>
      <c r="C289" s="569" t="s">
        <v>745</v>
      </c>
      <c r="D289" s="570" t="s">
        <v>22782</v>
      </c>
    </row>
    <row r="290" spans="1:4" ht="24.95" customHeight="1" x14ac:dyDescent="0.2">
      <c r="A290" s="567" t="s">
        <v>22783</v>
      </c>
      <c r="B290" s="568" t="s">
        <v>5704</v>
      </c>
      <c r="C290" s="569" t="s">
        <v>770</v>
      </c>
      <c r="D290" s="570" t="s">
        <v>22784</v>
      </c>
    </row>
    <row r="291" spans="1:4" ht="24.95" customHeight="1" x14ac:dyDescent="0.2">
      <c r="A291" s="567" t="s">
        <v>22785</v>
      </c>
      <c r="B291" s="568" t="s">
        <v>17270</v>
      </c>
      <c r="C291" s="569" t="s">
        <v>770</v>
      </c>
      <c r="D291" s="570" t="s">
        <v>22786</v>
      </c>
    </row>
    <row r="292" spans="1:4" ht="24.95" customHeight="1" x14ac:dyDescent="0.2">
      <c r="A292" s="567" t="s">
        <v>22787</v>
      </c>
      <c r="B292" s="568" t="s">
        <v>11695</v>
      </c>
      <c r="C292" s="569" t="s">
        <v>745</v>
      </c>
      <c r="D292" s="570" t="s">
        <v>18997</v>
      </c>
    </row>
    <row r="293" spans="1:4" ht="24.95" customHeight="1" x14ac:dyDescent="0.2">
      <c r="A293" s="567" t="s">
        <v>22788</v>
      </c>
      <c r="B293" s="568" t="s">
        <v>11696</v>
      </c>
      <c r="C293" s="569" t="s">
        <v>745</v>
      </c>
      <c r="D293" s="570" t="s">
        <v>22789</v>
      </c>
    </row>
    <row r="294" spans="1:4" ht="24.95" customHeight="1" x14ac:dyDescent="0.2">
      <c r="A294" s="567" t="s">
        <v>22790</v>
      </c>
      <c r="B294" s="568" t="s">
        <v>11697</v>
      </c>
      <c r="C294" s="569" t="s">
        <v>745</v>
      </c>
      <c r="D294" s="570" t="s">
        <v>22791</v>
      </c>
    </row>
    <row r="295" spans="1:4" ht="24.95" customHeight="1" x14ac:dyDescent="0.2">
      <c r="A295" s="567" t="s">
        <v>22792</v>
      </c>
      <c r="B295" s="568" t="s">
        <v>11698</v>
      </c>
      <c r="C295" s="569" t="s">
        <v>745</v>
      </c>
      <c r="D295" s="570" t="s">
        <v>22793</v>
      </c>
    </row>
    <row r="296" spans="1:4" ht="24.95" customHeight="1" x14ac:dyDescent="0.2">
      <c r="A296" s="571" t="s">
        <v>11699</v>
      </c>
      <c r="B296" s="568" t="s">
        <v>1567</v>
      </c>
      <c r="C296" s="569" t="s">
        <v>745</v>
      </c>
      <c r="D296" s="570" t="s">
        <v>22794</v>
      </c>
    </row>
    <row r="297" spans="1:4" ht="24.95" customHeight="1" x14ac:dyDescent="0.2">
      <c r="A297" s="571" t="s">
        <v>11700</v>
      </c>
      <c r="B297" s="568" t="s">
        <v>11701</v>
      </c>
      <c r="C297" s="569" t="s">
        <v>772</v>
      </c>
      <c r="D297" s="570" t="s">
        <v>17271</v>
      </c>
    </row>
    <row r="298" spans="1:4" ht="24.95" customHeight="1" x14ac:dyDescent="0.2">
      <c r="A298" s="567" t="s">
        <v>22795</v>
      </c>
      <c r="B298" s="568" t="s">
        <v>11702</v>
      </c>
      <c r="C298" s="569" t="s">
        <v>1568</v>
      </c>
      <c r="D298" s="570" t="s">
        <v>22796</v>
      </c>
    </row>
    <row r="299" spans="1:4" ht="24.95" customHeight="1" x14ac:dyDescent="0.2">
      <c r="A299" s="567" t="s">
        <v>22797</v>
      </c>
      <c r="B299" s="568" t="s">
        <v>11703</v>
      </c>
      <c r="C299" s="569" t="s">
        <v>1568</v>
      </c>
      <c r="D299" s="570" t="s">
        <v>22798</v>
      </c>
    </row>
    <row r="300" spans="1:4" ht="24.95" customHeight="1" x14ac:dyDescent="0.2">
      <c r="A300" s="567" t="s">
        <v>22799</v>
      </c>
      <c r="B300" s="568" t="s">
        <v>11704</v>
      </c>
      <c r="C300" s="569" t="s">
        <v>1568</v>
      </c>
      <c r="D300" s="570" t="s">
        <v>22800</v>
      </c>
    </row>
    <row r="301" spans="1:4" ht="24.95" customHeight="1" x14ac:dyDescent="0.2">
      <c r="A301" s="567" t="s">
        <v>22801</v>
      </c>
      <c r="B301" s="568" t="s">
        <v>11705</v>
      </c>
      <c r="C301" s="569" t="s">
        <v>1568</v>
      </c>
      <c r="D301" s="570" t="s">
        <v>22802</v>
      </c>
    </row>
    <row r="302" spans="1:4" ht="24.95" customHeight="1" x14ac:dyDescent="0.2">
      <c r="A302" s="567" t="s">
        <v>22803</v>
      </c>
      <c r="B302" s="568" t="s">
        <v>1569</v>
      </c>
      <c r="C302" s="569" t="s">
        <v>1568</v>
      </c>
      <c r="D302" s="570" t="s">
        <v>10549</v>
      </c>
    </row>
    <row r="303" spans="1:4" ht="24.95" customHeight="1" x14ac:dyDescent="0.2">
      <c r="A303" s="567" t="s">
        <v>22804</v>
      </c>
      <c r="B303" s="568" t="s">
        <v>5705</v>
      </c>
      <c r="C303" s="569" t="s">
        <v>1568</v>
      </c>
      <c r="D303" s="570" t="s">
        <v>17909</v>
      </c>
    </row>
    <row r="304" spans="1:4" ht="24.95" customHeight="1" x14ac:dyDescent="0.2">
      <c r="A304" s="567" t="s">
        <v>22805</v>
      </c>
      <c r="B304" s="568" t="s">
        <v>11708</v>
      </c>
      <c r="C304" s="569" t="s">
        <v>1568</v>
      </c>
      <c r="D304" s="570" t="s">
        <v>22806</v>
      </c>
    </row>
    <row r="305" spans="1:4" ht="24.95" customHeight="1" x14ac:dyDescent="0.2">
      <c r="A305" s="567" t="s">
        <v>22807</v>
      </c>
      <c r="B305" s="568" t="s">
        <v>5706</v>
      </c>
      <c r="C305" s="569" t="s">
        <v>1568</v>
      </c>
      <c r="D305" s="570" t="s">
        <v>22808</v>
      </c>
    </row>
    <row r="306" spans="1:4" ht="24.95" customHeight="1" x14ac:dyDescent="0.2">
      <c r="A306" s="567" t="s">
        <v>22809</v>
      </c>
      <c r="B306" s="568" t="s">
        <v>11709</v>
      </c>
      <c r="C306" s="569" t="s">
        <v>1568</v>
      </c>
      <c r="D306" s="570" t="s">
        <v>17454</v>
      </c>
    </row>
    <row r="307" spans="1:4" ht="24.95" customHeight="1" x14ac:dyDescent="0.2">
      <c r="A307" s="567" t="s">
        <v>22810</v>
      </c>
      <c r="B307" s="568" t="s">
        <v>11710</v>
      </c>
      <c r="C307" s="569" t="s">
        <v>1568</v>
      </c>
      <c r="D307" s="570" t="s">
        <v>22811</v>
      </c>
    </row>
    <row r="308" spans="1:4" ht="24.95" customHeight="1" x14ac:dyDescent="0.2">
      <c r="A308" s="567" t="s">
        <v>22812</v>
      </c>
      <c r="B308" s="568" t="s">
        <v>11711</v>
      </c>
      <c r="C308" s="569" t="s">
        <v>1568</v>
      </c>
      <c r="D308" s="570" t="s">
        <v>9476</v>
      </c>
    </row>
    <row r="309" spans="1:4" ht="24.95" customHeight="1" x14ac:dyDescent="0.2">
      <c r="A309" s="567" t="s">
        <v>22813</v>
      </c>
      <c r="B309" s="568" t="s">
        <v>1570</v>
      </c>
      <c r="C309" s="569" t="s">
        <v>1568</v>
      </c>
      <c r="D309" s="570" t="s">
        <v>22814</v>
      </c>
    </row>
    <row r="310" spans="1:4" ht="24.95" customHeight="1" x14ac:dyDescent="0.2">
      <c r="A310" s="567" t="s">
        <v>22815</v>
      </c>
      <c r="B310" s="568" t="s">
        <v>11712</v>
      </c>
      <c r="C310" s="569" t="s">
        <v>1568</v>
      </c>
      <c r="D310" s="570" t="s">
        <v>22816</v>
      </c>
    </row>
    <row r="311" spans="1:4" ht="24.95" customHeight="1" x14ac:dyDescent="0.2">
      <c r="A311" s="567" t="s">
        <v>22817</v>
      </c>
      <c r="B311" s="568" t="s">
        <v>1571</v>
      </c>
      <c r="C311" s="569" t="s">
        <v>1568</v>
      </c>
      <c r="D311" s="570" t="s">
        <v>22818</v>
      </c>
    </row>
    <row r="312" spans="1:4" ht="24.95" customHeight="1" x14ac:dyDescent="0.2">
      <c r="A312" s="567" t="s">
        <v>22819</v>
      </c>
      <c r="B312" s="568" t="s">
        <v>11714</v>
      </c>
      <c r="C312" s="569" t="s">
        <v>1568</v>
      </c>
      <c r="D312" s="570" t="s">
        <v>22820</v>
      </c>
    </row>
    <row r="313" spans="1:4" ht="24.95" customHeight="1" x14ac:dyDescent="0.2">
      <c r="A313" s="567" t="s">
        <v>22821</v>
      </c>
      <c r="B313" s="568" t="s">
        <v>11715</v>
      </c>
      <c r="C313" s="569" t="s">
        <v>1568</v>
      </c>
      <c r="D313" s="570" t="s">
        <v>9509</v>
      </c>
    </row>
    <row r="314" spans="1:4" ht="24.95" customHeight="1" x14ac:dyDescent="0.2">
      <c r="A314" s="567" t="s">
        <v>22822</v>
      </c>
      <c r="B314" s="568" t="s">
        <v>11716</v>
      </c>
      <c r="C314" s="569" t="s">
        <v>1568</v>
      </c>
      <c r="D314" s="570" t="s">
        <v>22823</v>
      </c>
    </row>
    <row r="315" spans="1:4" ht="24.95" customHeight="1" x14ac:dyDescent="0.2">
      <c r="A315" s="567" t="s">
        <v>22824</v>
      </c>
      <c r="B315" s="568" t="s">
        <v>11717</v>
      </c>
      <c r="C315" s="569" t="s">
        <v>1568</v>
      </c>
      <c r="D315" s="570" t="s">
        <v>22825</v>
      </c>
    </row>
    <row r="316" spans="1:4" ht="24.95" customHeight="1" x14ac:dyDescent="0.2">
      <c r="A316" s="567" t="s">
        <v>22826</v>
      </c>
      <c r="B316" s="568" t="s">
        <v>11718</v>
      </c>
      <c r="C316" s="569" t="s">
        <v>1568</v>
      </c>
      <c r="D316" s="570" t="s">
        <v>22827</v>
      </c>
    </row>
    <row r="317" spans="1:4" ht="24.95" customHeight="1" x14ac:dyDescent="0.2">
      <c r="A317" s="567" t="s">
        <v>22828</v>
      </c>
      <c r="B317" s="568" t="s">
        <v>11719</v>
      </c>
      <c r="C317" s="569" t="s">
        <v>1568</v>
      </c>
      <c r="D317" s="570" t="s">
        <v>11351</v>
      </c>
    </row>
    <row r="318" spans="1:4" ht="24.95" customHeight="1" x14ac:dyDescent="0.2">
      <c r="A318" s="567" t="s">
        <v>22829</v>
      </c>
      <c r="B318" s="568" t="s">
        <v>1572</v>
      </c>
      <c r="C318" s="569" t="s">
        <v>1568</v>
      </c>
      <c r="D318" s="570" t="s">
        <v>20177</v>
      </c>
    </row>
    <row r="319" spans="1:4" ht="24.95" customHeight="1" x14ac:dyDescent="0.2">
      <c r="A319" s="567" t="s">
        <v>22830</v>
      </c>
      <c r="B319" s="568" t="s">
        <v>11720</v>
      </c>
      <c r="C319" s="569" t="s">
        <v>1568</v>
      </c>
      <c r="D319" s="570" t="s">
        <v>22831</v>
      </c>
    </row>
    <row r="320" spans="1:4" ht="24.95" customHeight="1" x14ac:dyDescent="0.2">
      <c r="A320" s="567" t="s">
        <v>22832</v>
      </c>
      <c r="B320" s="568" t="s">
        <v>11721</v>
      </c>
      <c r="C320" s="569" t="s">
        <v>1568</v>
      </c>
      <c r="D320" s="570" t="s">
        <v>22833</v>
      </c>
    </row>
    <row r="321" spans="1:4" ht="24.95" customHeight="1" x14ac:dyDescent="0.2">
      <c r="A321" s="567" t="s">
        <v>22834</v>
      </c>
      <c r="B321" s="568" t="s">
        <v>1573</v>
      </c>
      <c r="C321" s="569" t="s">
        <v>1568</v>
      </c>
      <c r="D321" s="570" t="s">
        <v>17676</v>
      </c>
    </row>
    <row r="322" spans="1:4" ht="24.95" customHeight="1" x14ac:dyDescent="0.2">
      <c r="A322" s="567" t="s">
        <v>22835</v>
      </c>
      <c r="B322" s="568" t="s">
        <v>11722</v>
      </c>
      <c r="C322" s="569" t="s">
        <v>1568</v>
      </c>
      <c r="D322" s="570" t="s">
        <v>10475</v>
      </c>
    </row>
    <row r="323" spans="1:4" ht="24.95" customHeight="1" x14ac:dyDescent="0.2">
      <c r="A323" s="567" t="s">
        <v>22836</v>
      </c>
      <c r="B323" s="568" t="s">
        <v>11723</v>
      </c>
      <c r="C323" s="569" t="s">
        <v>1568</v>
      </c>
      <c r="D323" s="570" t="s">
        <v>22837</v>
      </c>
    </row>
    <row r="324" spans="1:4" ht="24.95" customHeight="1" x14ac:dyDescent="0.2">
      <c r="A324" s="567" t="s">
        <v>22838</v>
      </c>
      <c r="B324" s="568" t="s">
        <v>1574</v>
      </c>
      <c r="C324" s="569" t="s">
        <v>1568</v>
      </c>
      <c r="D324" s="570" t="s">
        <v>22839</v>
      </c>
    </row>
    <row r="325" spans="1:4" ht="24.95" customHeight="1" x14ac:dyDescent="0.2">
      <c r="A325" s="567" t="s">
        <v>22840</v>
      </c>
      <c r="B325" s="568" t="s">
        <v>11724</v>
      </c>
      <c r="C325" s="569" t="s">
        <v>1568</v>
      </c>
      <c r="D325" s="570" t="s">
        <v>22841</v>
      </c>
    </row>
    <row r="326" spans="1:4" ht="24.95" customHeight="1" x14ac:dyDescent="0.2">
      <c r="A326" s="567" t="s">
        <v>22842</v>
      </c>
      <c r="B326" s="568" t="s">
        <v>11726</v>
      </c>
      <c r="C326" s="569" t="s">
        <v>1568</v>
      </c>
      <c r="D326" s="570" t="s">
        <v>22843</v>
      </c>
    </row>
    <row r="327" spans="1:4" ht="24.95" customHeight="1" x14ac:dyDescent="0.2">
      <c r="A327" s="567" t="s">
        <v>22844</v>
      </c>
      <c r="B327" s="568" t="s">
        <v>1575</v>
      </c>
      <c r="C327" s="569" t="s">
        <v>1568</v>
      </c>
      <c r="D327" s="570" t="s">
        <v>17275</v>
      </c>
    </row>
    <row r="328" spans="1:4" ht="24.95" customHeight="1" x14ac:dyDescent="0.2">
      <c r="A328" s="567" t="s">
        <v>22845</v>
      </c>
      <c r="B328" s="568" t="s">
        <v>11728</v>
      </c>
      <c r="C328" s="569" t="s">
        <v>1568</v>
      </c>
      <c r="D328" s="570" t="s">
        <v>22846</v>
      </c>
    </row>
    <row r="329" spans="1:4" ht="24.95" customHeight="1" x14ac:dyDescent="0.2">
      <c r="A329" s="567" t="s">
        <v>22847</v>
      </c>
      <c r="B329" s="568" t="s">
        <v>11729</v>
      </c>
      <c r="C329" s="569" t="s">
        <v>1568</v>
      </c>
      <c r="D329" s="570" t="s">
        <v>22848</v>
      </c>
    </row>
    <row r="330" spans="1:4" ht="24.95" customHeight="1" x14ac:dyDescent="0.2">
      <c r="A330" s="567" t="s">
        <v>22849</v>
      </c>
      <c r="B330" s="568" t="s">
        <v>11730</v>
      </c>
      <c r="C330" s="569" t="s">
        <v>1568</v>
      </c>
      <c r="D330" s="570" t="s">
        <v>17276</v>
      </c>
    </row>
    <row r="331" spans="1:4" ht="24.95" customHeight="1" x14ac:dyDescent="0.2">
      <c r="A331" s="567" t="s">
        <v>22850</v>
      </c>
      <c r="B331" s="568" t="s">
        <v>11731</v>
      </c>
      <c r="C331" s="569" t="s">
        <v>1568</v>
      </c>
      <c r="D331" s="570" t="s">
        <v>9842</v>
      </c>
    </row>
    <row r="332" spans="1:4" ht="24.95" customHeight="1" x14ac:dyDescent="0.2">
      <c r="A332" s="567" t="s">
        <v>22851</v>
      </c>
      <c r="B332" s="568" t="s">
        <v>11732</v>
      </c>
      <c r="C332" s="569" t="s">
        <v>1568</v>
      </c>
      <c r="D332" s="570" t="s">
        <v>22852</v>
      </c>
    </row>
    <row r="333" spans="1:4" ht="24.95" customHeight="1" x14ac:dyDescent="0.2">
      <c r="A333" s="567" t="s">
        <v>22853</v>
      </c>
      <c r="B333" s="568" t="s">
        <v>11733</v>
      </c>
      <c r="C333" s="569" t="s">
        <v>1568</v>
      </c>
      <c r="D333" s="570" t="s">
        <v>22854</v>
      </c>
    </row>
    <row r="334" spans="1:4" ht="24.95" customHeight="1" x14ac:dyDescent="0.2">
      <c r="A334" s="567" t="s">
        <v>22855</v>
      </c>
      <c r="B334" s="568" t="s">
        <v>11734</v>
      </c>
      <c r="C334" s="569" t="s">
        <v>1568</v>
      </c>
      <c r="D334" s="570" t="s">
        <v>17277</v>
      </c>
    </row>
    <row r="335" spans="1:4" ht="24.95" customHeight="1" x14ac:dyDescent="0.2">
      <c r="A335" s="567" t="s">
        <v>22856</v>
      </c>
      <c r="B335" s="568" t="s">
        <v>5707</v>
      </c>
      <c r="C335" s="569" t="s">
        <v>1568</v>
      </c>
      <c r="D335" s="570" t="s">
        <v>22857</v>
      </c>
    </row>
    <row r="336" spans="1:4" ht="24.95" customHeight="1" x14ac:dyDescent="0.2">
      <c r="A336" s="567" t="s">
        <v>22858</v>
      </c>
      <c r="B336" s="568" t="s">
        <v>11735</v>
      </c>
      <c r="C336" s="569" t="s">
        <v>1568</v>
      </c>
      <c r="D336" s="570" t="s">
        <v>22859</v>
      </c>
    </row>
    <row r="337" spans="1:4" ht="24.95" customHeight="1" x14ac:dyDescent="0.2">
      <c r="A337" s="567" t="s">
        <v>22860</v>
      </c>
      <c r="B337" s="568" t="s">
        <v>11736</v>
      </c>
      <c r="C337" s="569" t="s">
        <v>1568</v>
      </c>
      <c r="D337" s="570" t="s">
        <v>10687</v>
      </c>
    </row>
    <row r="338" spans="1:4" ht="24.95" customHeight="1" x14ac:dyDescent="0.2">
      <c r="A338" s="567" t="s">
        <v>22861</v>
      </c>
      <c r="B338" s="568" t="s">
        <v>11737</v>
      </c>
      <c r="C338" s="569" t="s">
        <v>1568</v>
      </c>
      <c r="D338" s="570" t="s">
        <v>22862</v>
      </c>
    </row>
    <row r="339" spans="1:4" ht="24.95" customHeight="1" x14ac:dyDescent="0.2">
      <c r="A339" s="567" t="s">
        <v>22863</v>
      </c>
      <c r="B339" s="568" t="s">
        <v>11738</v>
      </c>
      <c r="C339" s="569" t="s">
        <v>1568</v>
      </c>
      <c r="D339" s="570" t="s">
        <v>22864</v>
      </c>
    </row>
    <row r="340" spans="1:4" ht="24.95" customHeight="1" x14ac:dyDescent="0.2">
      <c r="A340" s="567" t="s">
        <v>22865</v>
      </c>
      <c r="B340" s="568" t="s">
        <v>1576</v>
      </c>
      <c r="C340" s="569" t="s">
        <v>1568</v>
      </c>
      <c r="D340" s="570" t="s">
        <v>9386</v>
      </c>
    </row>
    <row r="341" spans="1:4" ht="24.95" customHeight="1" x14ac:dyDescent="0.2">
      <c r="A341" s="567" t="s">
        <v>22866</v>
      </c>
      <c r="B341" s="568" t="s">
        <v>11739</v>
      </c>
      <c r="C341" s="569" t="s">
        <v>1568</v>
      </c>
      <c r="D341" s="570" t="s">
        <v>10536</v>
      </c>
    </row>
    <row r="342" spans="1:4" ht="24.95" customHeight="1" x14ac:dyDescent="0.2">
      <c r="A342" s="567" t="s">
        <v>22867</v>
      </c>
      <c r="B342" s="568" t="s">
        <v>11740</v>
      </c>
      <c r="C342" s="569" t="s">
        <v>1568</v>
      </c>
      <c r="D342" s="570" t="s">
        <v>9748</v>
      </c>
    </row>
    <row r="343" spans="1:4" ht="24.95" customHeight="1" x14ac:dyDescent="0.2">
      <c r="A343" s="567" t="s">
        <v>22868</v>
      </c>
      <c r="B343" s="568" t="s">
        <v>11742</v>
      </c>
      <c r="C343" s="569" t="s">
        <v>1568</v>
      </c>
      <c r="D343" s="570" t="s">
        <v>9709</v>
      </c>
    </row>
    <row r="344" spans="1:4" ht="24.95" customHeight="1" x14ac:dyDescent="0.2">
      <c r="A344" s="567" t="s">
        <v>22869</v>
      </c>
      <c r="B344" s="568" t="s">
        <v>1577</v>
      </c>
      <c r="C344" s="569" t="s">
        <v>1568</v>
      </c>
      <c r="D344" s="570" t="s">
        <v>11318</v>
      </c>
    </row>
    <row r="345" spans="1:4" ht="24.95" customHeight="1" x14ac:dyDescent="0.2">
      <c r="A345" s="567" t="s">
        <v>22870</v>
      </c>
      <c r="B345" s="568" t="s">
        <v>11743</v>
      </c>
      <c r="C345" s="569" t="s">
        <v>1568</v>
      </c>
      <c r="D345" s="570" t="s">
        <v>17279</v>
      </c>
    </row>
    <row r="346" spans="1:4" ht="24.95" customHeight="1" x14ac:dyDescent="0.2">
      <c r="A346" s="567" t="s">
        <v>22871</v>
      </c>
      <c r="B346" s="568" t="s">
        <v>11744</v>
      </c>
      <c r="C346" s="569" t="s">
        <v>1568</v>
      </c>
      <c r="D346" s="570" t="s">
        <v>10832</v>
      </c>
    </row>
    <row r="347" spans="1:4" ht="24.95" customHeight="1" x14ac:dyDescent="0.2">
      <c r="A347" s="567" t="s">
        <v>22872</v>
      </c>
      <c r="B347" s="568" t="s">
        <v>11745</v>
      </c>
      <c r="C347" s="569" t="s">
        <v>1568</v>
      </c>
      <c r="D347" s="570" t="s">
        <v>22873</v>
      </c>
    </row>
    <row r="348" spans="1:4" ht="24.95" customHeight="1" x14ac:dyDescent="0.2">
      <c r="A348" s="567" t="s">
        <v>22874</v>
      </c>
      <c r="B348" s="568" t="s">
        <v>11746</v>
      </c>
      <c r="C348" s="569" t="s">
        <v>1568</v>
      </c>
      <c r="D348" s="570" t="s">
        <v>22875</v>
      </c>
    </row>
    <row r="349" spans="1:4" ht="24.95" customHeight="1" x14ac:dyDescent="0.2">
      <c r="A349" s="567" t="s">
        <v>22876</v>
      </c>
      <c r="B349" s="568" t="s">
        <v>11747</v>
      </c>
      <c r="C349" s="569" t="s">
        <v>1568</v>
      </c>
      <c r="D349" s="570" t="s">
        <v>10375</v>
      </c>
    </row>
    <row r="350" spans="1:4" ht="24.95" customHeight="1" x14ac:dyDescent="0.2">
      <c r="A350" s="567" t="s">
        <v>22877</v>
      </c>
      <c r="B350" s="568" t="s">
        <v>1578</v>
      </c>
      <c r="C350" s="569" t="s">
        <v>1568</v>
      </c>
      <c r="D350" s="570" t="s">
        <v>17280</v>
      </c>
    </row>
    <row r="351" spans="1:4" ht="24.95" customHeight="1" x14ac:dyDescent="0.2">
      <c r="A351" s="567" t="s">
        <v>22878</v>
      </c>
      <c r="B351" s="568" t="s">
        <v>11748</v>
      </c>
      <c r="C351" s="569" t="s">
        <v>1568</v>
      </c>
      <c r="D351" s="570" t="s">
        <v>22879</v>
      </c>
    </row>
    <row r="352" spans="1:4" ht="24.95" customHeight="1" x14ac:dyDescent="0.2">
      <c r="A352" s="567" t="s">
        <v>22880</v>
      </c>
      <c r="B352" s="568" t="s">
        <v>1579</v>
      </c>
      <c r="C352" s="569" t="s">
        <v>1568</v>
      </c>
      <c r="D352" s="570" t="s">
        <v>22881</v>
      </c>
    </row>
    <row r="353" spans="1:4" ht="24.95" customHeight="1" x14ac:dyDescent="0.2">
      <c r="A353" s="567" t="s">
        <v>22882</v>
      </c>
      <c r="B353" s="568" t="s">
        <v>11749</v>
      </c>
      <c r="C353" s="569" t="s">
        <v>1568</v>
      </c>
      <c r="D353" s="570" t="s">
        <v>9586</v>
      </c>
    </row>
    <row r="354" spans="1:4" ht="24.95" customHeight="1" x14ac:dyDescent="0.2">
      <c r="A354" s="567" t="s">
        <v>22883</v>
      </c>
      <c r="B354" s="568" t="s">
        <v>11750</v>
      </c>
      <c r="C354" s="569" t="s">
        <v>1568</v>
      </c>
      <c r="D354" s="570" t="s">
        <v>17512</v>
      </c>
    </row>
    <row r="355" spans="1:4" ht="24.95" customHeight="1" x14ac:dyDescent="0.2">
      <c r="A355" s="567" t="s">
        <v>22884</v>
      </c>
      <c r="B355" s="568" t="s">
        <v>11751</v>
      </c>
      <c r="C355" s="569" t="s">
        <v>1568</v>
      </c>
      <c r="D355" s="570" t="s">
        <v>22885</v>
      </c>
    </row>
    <row r="356" spans="1:4" ht="24.95" customHeight="1" x14ac:dyDescent="0.2">
      <c r="A356" s="567" t="s">
        <v>22886</v>
      </c>
      <c r="B356" s="568" t="s">
        <v>1580</v>
      </c>
      <c r="C356" s="569" t="s">
        <v>1568</v>
      </c>
      <c r="D356" s="570" t="s">
        <v>22887</v>
      </c>
    </row>
    <row r="357" spans="1:4" ht="24.95" customHeight="1" x14ac:dyDescent="0.2">
      <c r="A357" s="567" t="s">
        <v>22888</v>
      </c>
      <c r="B357" s="568" t="s">
        <v>11752</v>
      </c>
      <c r="C357" s="569" t="s">
        <v>1568</v>
      </c>
      <c r="D357" s="570" t="s">
        <v>22889</v>
      </c>
    </row>
    <row r="358" spans="1:4" ht="24.95" customHeight="1" x14ac:dyDescent="0.2">
      <c r="A358" s="567" t="s">
        <v>22890</v>
      </c>
      <c r="B358" s="568" t="s">
        <v>11753</v>
      </c>
      <c r="C358" s="569" t="s">
        <v>1568</v>
      </c>
      <c r="D358" s="570" t="s">
        <v>22891</v>
      </c>
    </row>
    <row r="359" spans="1:4" ht="24.95" customHeight="1" x14ac:dyDescent="0.2">
      <c r="A359" s="567" t="s">
        <v>22892</v>
      </c>
      <c r="B359" s="568" t="s">
        <v>11754</v>
      </c>
      <c r="C359" s="569" t="s">
        <v>1568</v>
      </c>
      <c r="D359" s="570" t="s">
        <v>9539</v>
      </c>
    </row>
    <row r="360" spans="1:4" ht="24.95" customHeight="1" x14ac:dyDescent="0.2">
      <c r="A360" s="567" t="s">
        <v>22893</v>
      </c>
      <c r="B360" s="568" t="s">
        <v>1581</v>
      </c>
      <c r="C360" s="569" t="s">
        <v>1568</v>
      </c>
      <c r="D360" s="570" t="s">
        <v>22894</v>
      </c>
    </row>
    <row r="361" spans="1:4" ht="24.95" customHeight="1" x14ac:dyDescent="0.2">
      <c r="A361" s="567" t="s">
        <v>22895</v>
      </c>
      <c r="B361" s="568" t="s">
        <v>1582</v>
      </c>
      <c r="C361" s="569" t="s">
        <v>1568</v>
      </c>
      <c r="D361" s="570" t="s">
        <v>22896</v>
      </c>
    </row>
    <row r="362" spans="1:4" ht="24.95" customHeight="1" x14ac:dyDescent="0.2">
      <c r="A362" s="567" t="s">
        <v>22897</v>
      </c>
      <c r="B362" s="568" t="s">
        <v>1583</v>
      </c>
      <c r="C362" s="569" t="s">
        <v>1568</v>
      </c>
      <c r="D362" s="570" t="s">
        <v>22898</v>
      </c>
    </row>
    <row r="363" spans="1:4" ht="24.95" customHeight="1" x14ac:dyDescent="0.2">
      <c r="A363" s="567" t="s">
        <v>22899</v>
      </c>
      <c r="B363" s="568" t="s">
        <v>11755</v>
      </c>
      <c r="C363" s="569" t="s">
        <v>1568</v>
      </c>
      <c r="D363" s="570" t="s">
        <v>10341</v>
      </c>
    </row>
    <row r="364" spans="1:4" ht="24.95" customHeight="1" x14ac:dyDescent="0.2">
      <c r="A364" s="567" t="s">
        <v>22900</v>
      </c>
      <c r="B364" s="568" t="s">
        <v>1584</v>
      </c>
      <c r="C364" s="569" t="s">
        <v>1568</v>
      </c>
      <c r="D364" s="570" t="s">
        <v>17283</v>
      </c>
    </row>
    <row r="365" spans="1:4" ht="24.95" customHeight="1" x14ac:dyDescent="0.2">
      <c r="A365" s="567" t="s">
        <v>22901</v>
      </c>
      <c r="B365" s="568" t="s">
        <v>1585</v>
      </c>
      <c r="C365" s="569" t="s">
        <v>1568</v>
      </c>
      <c r="D365" s="570" t="s">
        <v>22902</v>
      </c>
    </row>
    <row r="366" spans="1:4" ht="24.95" customHeight="1" x14ac:dyDescent="0.2">
      <c r="A366" s="567" t="s">
        <v>22903</v>
      </c>
      <c r="B366" s="568" t="s">
        <v>1586</v>
      </c>
      <c r="C366" s="569" t="s">
        <v>1568</v>
      </c>
      <c r="D366" s="570" t="s">
        <v>9527</v>
      </c>
    </row>
    <row r="367" spans="1:4" ht="24.95" customHeight="1" x14ac:dyDescent="0.2">
      <c r="A367" s="567" t="s">
        <v>22904</v>
      </c>
      <c r="B367" s="568" t="s">
        <v>11757</v>
      </c>
      <c r="C367" s="569" t="s">
        <v>1568</v>
      </c>
      <c r="D367" s="570" t="s">
        <v>13665</v>
      </c>
    </row>
    <row r="368" spans="1:4" ht="24.95" customHeight="1" x14ac:dyDescent="0.2">
      <c r="A368" s="567" t="s">
        <v>22905</v>
      </c>
      <c r="B368" s="568" t="s">
        <v>11758</v>
      </c>
      <c r="C368" s="569" t="s">
        <v>1568</v>
      </c>
      <c r="D368" s="570" t="s">
        <v>9542</v>
      </c>
    </row>
    <row r="369" spans="1:4" ht="24.95" customHeight="1" x14ac:dyDescent="0.2">
      <c r="A369" s="567" t="s">
        <v>22906</v>
      </c>
      <c r="B369" s="568" t="s">
        <v>1587</v>
      </c>
      <c r="C369" s="569" t="s">
        <v>1568</v>
      </c>
      <c r="D369" s="570" t="s">
        <v>17284</v>
      </c>
    </row>
    <row r="370" spans="1:4" ht="24.95" customHeight="1" x14ac:dyDescent="0.2">
      <c r="A370" s="567" t="s">
        <v>22907</v>
      </c>
      <c r="B370" s="568" t="s">
        <v>1588</v>
      </c>
      <c r="C370" s="569" t="s">
        <v>1568</v>
      </c>
      <c r="D370" s="570" t="s">
        <v>9509</v>
      </c>
    </row>
    <row r="371" spans="1:4" ht="24.95" customHeight="1" x14ac:dyDescent="0.2">
      <c r="A371" s="567" t="s">
        <v>22908</v>
      </c>
      <c r="B371" s="568" t="s">
        <v>11759</v>
      </c>
      <c r="C371" s="569" t="s">
        <v>1568</v>
      </c>
      <c r="D371" s="570" t="s">
        <v>10055</v>
      </c>
    </row>
    <row r="372" spans="1:4" ht="24.95" customHeight="1" x14ac:dyDescent="0.2">
      <c r="A372" s="567" t="s">
        <v>22909</v>
      </c>
      <c r="B372" s="568" t="s">
        <v>11760</v>
      </c>
      <c r="C372" s="569" t="s">
        <v>1568</v>
      </c>
      <c r="D372" s="570" t="s">
        <v>22910</v>
      </c>
    </row>
    <row r="373" spans="1:4" ht="24.95" customHeight="1" x14ac:dyDescent="0.2">
      <c r="A373" s="567" t="s">
        <v>22911</v>
      </c>
      <c r="B373" s="568" t="s">
        <v>11761</v>
      </c>
      <c r="C373" s="569" t="s">
        <v>1568</v>
      </c>
      <c r="D373" s="570" t="s">
        <v>17716</v>
      </c>
    </row>
    <row r="374" spans="1:4" ht="24.95" customHeight="1" x14ac:dyDescent="0.2">
      <c r="A374" s="567" t="s">
        <v>22912</v>
      </c>
      <c r="B374" s="568" t="s">
        <v>11762</v>
      </c>
      <c r="C374" s="569" t="s">
        <v>1568</v>
      </c>
      <c r="D374" s="570" t="s">
        <v>22913</v>
      </c>
    </row>
    <row r="375" spans="1:4" ht="24.95" customHeight="1" x14ac:dyDescent="0.2">
      <c r="A375" s="567" t="s">
        <v>22914</v>
      </c>
      <c r="B375" s="568" t="s">
        <v>11763</v>
      </c>
      <c r="C375" s="569" t="s">
        <v>1568</v>
      </c>
      <c r="D375" s="570" t="s">
        <v>22915</v>
      </c>
    </row>
    <row r="376" spans="1:4" ht="24.95" customHeight="1" x14ac:dyDescent="0.2">
      <c r="A376" s="567" t="s">
        <v>22916</v>
      </c>
      <c r="B376" s="568" t="s">
        <v>1589</v>
      </c>
      <c r="C376" s="569" t="s">
        <v>1568</v>
      </c>
      <c r="D376" s="570" t="s">
        <v>10864</v>
      </c>
    </row>
    <row r="377" spans="1:4" ht="24.95" customHeight="1" x14ac:dyDescent="0.2">
      <c r="A377" s="567" t="s">
        <v>22917</v>
      </c>
      <c r="B377" s="568" t="s">
        <v>11764</v>
      </c>
      <c r="C377" s="569" t="s">
        <v>1568</v>
      </c>
      <c r="D377" s="570" t="s">
        <v>17285</v>
      </c>
    </row>
    <row r="378" spans="1:4" ht="24.95" customHeight="1" x14ac:dyDescent="0.2">
      <c r="A378" s="567" t="s">
        <v>22918</v>
      </c>
      <c r="B378" s="568" t="s">
        <v>1590</v>
      </c>
      <c r="C378" s="569" t="s">
        <v>1568</v>
      </c>
      <c r="D378" s="570" t="s">
        <v>11596</v>
      </c>
    </row>
    <row r="379" spans="1:4" ht="24.95" customHeight="1" x14ac:dyDescent="0.2">
      <c r="A379" s="567" t="s">
        <v>22919</v>
      </c>
      <c r="B379" s="568" t="s">
        <v>11765</v>
      </c>
      <c r="C379" s="569" t="s">
        <v>1568</v>
      </c>
      <c r="D379" s="570" t="s">
        <v>22920</v>
      </c>
    </row>
    <row r="380" spans="1:4" ht="24.95" customHeight="1" x14ac:dyDescent="0.2">
      <c r="A380" s="567" t="s">
        <v>22921</v>
      </c>
      <c r="B380" s="568" t="s">
        <v>11766</v>
      </c>
      <c r="C380" s="569" t="s">
        <v>1568</v>
      </c>
      <c r="D380" s="570" t="s">
        <v>17286</v>
      </c>
    </row>
    <row r="381" spans="1:4" ht="24.95" customHeight="1" x14ac:dyDescent="0.2">
      <c r="A381" s="567" t="s">
        <v>22922</v>
      </c>
      <c r="B381" s="568" t="s">
        <v>1591</v>
      </c>
      <c r="C381" s="569" t="s">
        <v>1568</v>
      </c>
      <c r="D381" s="570" t="s">
        <v>22923</v>
      </c>
    </row>
    <row r="382" spans="1:4" ht="24.95" customHeight="1" x14ac:dyDescent="0.2">
      <c r="A382" s="567" t="s">
        <v>22924</v>
      </c>
      <c r="B382" s="568" t="s">
        <v>11767</v>
      </c>
      <c r="C382" s="569" t="s">
        <v>1568</v>
      </c>
      <c r="D382" s="570" t="s">
        <v>10410</v>
      </c>
    </row>
    <row r="383" spans="1:4" ht="24.95" customHeight="1" x14ac:dyDescent="0.2">
      <c r="A383" s="567" t="s">
        <v>22925</v>
      </c>
      <c r="B383" s="568" t="s">
        <v>11768</v>
      </c>
      <c r="C383" s="569" t="s">
        <v>1568</v>
      </c>
      <c r="D383" s="570" t="s">
        <v>17287</v>
      </c>
    </row>
    <row r="384" spans="1:4" ht="24.95" customHeight="1" x14ac:dyDescent="0.2">
      <c r="A384" s="567" t="s">
        <v>22926</v>
      </c>
      <c r="B384" s="568" t="s">
        <v>11769</v>
      </c>
      <c r="C384" s="569" t="s">
        <v>1568</v>
      </c>
      <c r="D384" s="570" t="s">
        <v>22927</v>
      </c>
    </row>
    <row r="385" spans="1:4" ht="24.95" customHeight="1" x14ac:dyDescent="0.2">
      <c r="A385" s="567" t="s">
        <v>22928</v>
      </c>
      <c r="B385" s="568" t="s">
        <v>11770</v>
      </c>
      <c r="C385" s="569" t="s">
        <v>1568</v>
      </c>
      <c r="D385" s="570" t="s">
        <v>22929</v>
      </c>
    </row>
    <row r="386" spans="1:4" ht="24.95" customHeight="1" x14ac:dyDescent="0.2">
      <c r="A386" s="567" t="s">
        <v>22930</v>
      </c>
      <c r="B386" s="568" t="s">
        <v>11771</v>
      </c>
      <c r="C386" s="569" t="s">
        <v>1568</v>
      </c>
      <c r="D386" s="570" t="s">
        <v>22931</v>
      </c>
    </row>
    <row r="387" spans="1:4" ht="24.95" customHeight="1" x14ac:dyDescent="0.2">
      <c r="A387" s="567" t="s">
        <v>22932</v>
      </c>
      <c r="B387" s="568" t="s">
        <v>11772</v>
      </c>
      <c r="C387" s="569" t="s">
        <v>1568</v>
      </c>
      <c r="D387" s="570" t="s">
        <v>22933</v>
      </c>
    </row>
    <row r="388" spans="1:4" ht="24.95" customHeight="1" x14ac:dyDescent="0.2">
      <c r="A388" s="567" t="s">
        <v>22934</v>
      </c>
      <c r="B388" s="568" t="s">
        <v>11773</v>
      </c>
      <c r="C388" s="569" t="s">
        <v>1568</v>
      </c>
      <c r="D388" s="570" t="s">
        <v>12377</v>
      </c>
    </row>
    <row r="389" spans="1:4" ht="24.95" customHeight="1" x14ac:dyDescent="0.2">
      <c r="A389" s="567" t="s">
        <v>22935</v>
      </c>
      <c r="B389" s="568" t="s">
        <v>11775</v>
      </c>
      <c r="C389" s="569" t="s">
        <v>1568</v>
      </c>
      <c r="D389" s="570" t="s">
        <v>15331</v>
      </c>
    </row>
    <row r="390" spans="1:4" ht="24.95" customHeight="1" x14ac:dyDescent="0.2">
      <c r="A390" s="567" t="s">
        <v>22936</v>
      </c>
      <c r="B390" s="568" t="s">
        <v>11776</v>
      </c>
      <c r="C390" s="569" t="s">
        <v>1568</v>
      </c>
      <c r="D390" s="570" t="s">
        <v>22937</v>
      </c>
    </row>
    <row r="391" spans="1:4" ht="24.95" customHeight="1" x14ac:dyDescent="0.2">
      <c r="A391" s="567" t="s">
        <v>22938</v>
      </c>
      <c r="B391" s="568" t="s">
        <v>1592</v>
      </c>
      <c r="C391" s="569" t="s">
        <v>1568</v>
      </c>
      <c r="D391" s="570" t="s">
        <v>9520</v>
      </c>
    </row>
    <row r="392" spans="1:4" ht="24.95" customHeight="1" x14ac:dyDescent="0.2">
      <c r="A392" s="567" t="s">
        <v>22939</v>
      </c>
      <c r="B392" s="568" t="s">
        <v>1593</v>
      </c>
      <c r="C392" s="569" t="s">
        <v>1568</v>
      </c>
      <c r="D392" s="570" t="s">
        <v>10012</v>
      </c>
    </row>
    <row r="393" spans="1:4" ht="24.95" customHeight="1" x14ac:dyDescent="0.2">
      <c r="A393" s="567" t="s">
        <v>22940</v>
      </c>
      <c r="B393" s="568" t="s">
        <v>11777</v>
      </c>
      <c r="C393" s="569" t="s">
        <v>1568</v>
      </c>
      <c r="D393" s="570" t="s">
        <v>10579</v>
      </c>
    </row>
    <row r="394" spans="1:4" ht="24.95" customHeight="1" x14ac:dyDescent="0.2">
      <c r="A394" s="567" t="s">
        <v>22941</v>
      </c>
      <c r="B394" s="568" t="s">
        <v>1594</v>
      </c>
      <c r="C394" s="569" t="s">
        <v>1568</v>
      </c>
      <c r="D394" s="570" t="s">
        <v>22942</v>
      </c>
    </row>
    <row r="395" spans="1:4" ht="24.95" customHeight="1" x14ac:dyDescent="0.2">
      <c r="A395" s="567" t="s">
        <v>22943</v>
      </c>
      <c r="B395" s="568" t="s">
        <v>11778</v>
      </c>
      <c r="C395" s="569" t="s">
        <v>1568</v>
      </c>
      <c r="D395" s="570" t="s">
        <v>22944</v>
      </c>
    </row>
    <row r="396" spans="1:4" ht="24.95" customHeight="1" x14ac:dyDescent="0.2">
      <c r="A396" s="567" t="s">
        <v>22945</v>
      </c>
      <c r="B396" s="568" t="s">
        <v>11779</v>
      </c>
      <c r="C396" s="569" t="s">
        <v>1568</v>
      </c>
      <c r="D396" s="570" t="s">
        <v>17291</v>
      </c>
    </row>
    <row r="397" spans="1:4" ht="24.95" customHeight="1" x14ac:dyDescent="0.2">
      <c r="A397" s="567" t="s">
        <v>22946</v>
      </c>
      <c r="B397" s="568" t="s">
        <v>11781</v>
      </c>
      <c r="C397" s="569" t="s">
        <v>1568</v>
      </c>
      <c r="D397" s="570" t="s">
        <v>17292</v>
      </c>
    </row>
    <row r="398" spans="1:4" ht="24.95" customHeight="1" x14ac:dyDescent="0.2">
      <c r="A398" s="567" t="s">
        <v>22947</v>
      </c>
      <c r="B398" s="568" t="s">
        <v>11782</v>
      </c>
      <c r="C398" s="569" t="s">
        <v>1568</v>
      </c>
      <c r="D398" s="570" t="s">
        <v>22948</v>
      </c>
    </row>
    <row r="399" spans="1:4" ht="24.95" customHeight="1" x14ac:dyDescent="0.2">
      <c r="A399" s="567" t="s">
        <v>22949</v>
      </c>
      <c r="B399" s="568" t="s">
        <v>11783</v>
      </c>
      <c r="C399" s="569" t="s">
        <v>1568</v>
      </c>
      <c r="D399" s="570" t="s">
        <v>22950</v>
      </c>
    </row>
    <row r="400" spans="1:4" ht="24.95" customHeight="1" x14ac:dyDescent="0.2">
      <c r="A400" s="567" t="s">
        <v>22951</v>
      </c>
      <c r="B400" s="568" t="s">
        <v>5708</v>
      </c>
      <c r="C400" s="569" t="s">
        <v>1568</v>
      </c>
      <c r="D400" s="570" t="s">
        <v>9698</v>
      </c>
    </row>
    <row r="401" spans="1:4" ht="24.95" customHeight="1" x14ac:dyDescent="0.2">
      <c r="A401" s="567" t="s">
        <v>22952</v>
      </c>
      <c r="B401" s="568" t="s">
        <v>11785</v>
      </c>
      <c r="C401" s="569" t="s">
        <v>1568</v>
      </c>
      <c r="D401" s="570" t="s">
        <v>22953</v>
      </c>
    </row>
    <row r="402" spans="1:4" ht="24.95" customHeight="1" x14ac:dyDescent="0.2">
      <c r="A402" s="567" t="s">
        <v>22954</v>
      </c>
      <c r="B402" s="568" t="s">
        <v>11786</v>
      </c>
      <c r="C402" s="569" t="s">
        <v>1568</v>
      </c>
      <c r="D402" s="570" t="s">
        <v>11925</v>
      </c>
    </row>
    <row r="403" spans="1:4" ht="24.95" customHeight="1" x14ac:dyDescent="0.2">
      <c r="A403" s="567" t="s">
        <v>22955</v>
      </c>
      <c r="B403" s="568" t="s">
        <v>11787</v>
      </c>
      <c r="C403" s="569" t="s">
        <v>1568</v>
      </c>
      <c r="D403" s="570" t="s">
        <v>22956</v>
      </c>
    </row>
    <row r="404" spans="1:4" ht="24.95" customHeight="1" x14ac:dyDescent="0.2">
      <c r="A404" s="567" t="s">
        <v>22957</v>
      </c>
      <c r="B404" s="568" t="s">
        <v>11788</v>
      </c>
      <c r="C404" s="569" t="s">
        <v>1568</v>
      </c>
      <c r="D404" s="570" t="s">
        <v>22958</v>
      </c>
    </row>
    <row r="405" spans="1:4" ht="24.95" customHeight="1" x14ac:dyDescent="0.2">
      <c r="A405" s="567" t="s">
        <v>22959</v>
      </c>
      <c r="B405" s="568" t="s">
        <v>11789</v>
      </c>
      <c r="C405" s="569" t="s">
        <v>1568</v>
      </c>
      <c r="D405" s="570" t="s">
        <v>9791</v>
      </c>
    </row>
    <row r="406" spans="1:4" ht="24.95" customHeight="1" x14ac:dyDescent="0.2">
      <c r="A406" s="567" t="s">
        <v>22960</v>
      </c>
      <c r="B406" s="568" t="s">
        <v>11790</v>
      </c>
      <c r="C406" s="569" t="s">
        <v>1568</v>
      </c>
      <c r="D406" s="570" t="s">
        <v>9702</v>
      </c>
    </row>
    <row r="407" spans="1:4" ht="24.95" customHeight="1" x14ac:dyDescent="0.2">
      <c r="A407" s="567" t="s">
        <v>22961</v>
      </c>
      <c r="B407" s="568" t="s">
        <v>5709</v>
      </c>
      <c r="C407" s="569" t="s">
        <v>1568</v>
      </c>
      <c r="D407" s="570" t="s">
        <v>17295</v>
      </c>
    </row>
    <row r="408" spans="1:4" ht="24.95" customHeight="1" x14ac:dyDescent="0.2">
      <c r="A408" s="567" t="s">
        <v>22962</v>
      </c>
      <c r="B408" s="568" t="s">
        <v>11791</v>
      </c>
      <c r="C408" s="569" t="s">
        <v>1568</v>
      </c>
      <c r="D408" s="570" t="s">
        <v>14293</v>
      </c>
    </row>
    <row r="409" spans="1:4" ht="24.95" customHeight="1" x14ac:dyDescent="0.2">
      <c r="A409" s="567" t="s">
        <v>22963</v>
      </c>
      <c r="B409" s="568" t="s">
        <v>11792</v>
      </c>
      <c r="C409" s="569" t="s">
        <v>1568</v>
      </c>
      <c r="D409" s="570" t="s">
        <v>22964</v>
      </c>
    </row>
    <row r="410" spans="1:4" ht="24.95" customHeight="1" x14ac:dyDescent="0.2">
      <c r="A410" s="567" t="s">
        <v>22965</v>
      </c>
      <c r="B410" s="568" t="s">
        <v>11793</v>
      </c>
      <c r="C410" s="569" t="s">
        <v>1568</v>
      </c>
      <c r="D410" s="570" t="s">
        <v>22966</v>
      </c>
    </row>
    <row r="411" spans="1:4" ht="24.95" customHeight="1" x14ac:dyDescent="0.2">
      <c r="A411" s="567" t="s">
        <v>22967</v>
      </c>
      <c r="B411" s="568" t="s">
        <v>11794</v>
      </c>
      <c r="C411" s="569" t="s">
        <v>1568</v>
      </c>
      <c r="D411" s="570" t="s">
        <v>22968</v>
      </c>
    </row>
    <row r="412" spans="1:4" ht="24.95" customHeight="1" x14ac:dyDescent="0.2">
      <c r="A412" s="567" t="s">
        <v>22969</v>
      </c>
      <c r="B412" s="568" t="s">
        <v>5710</v>
      </c>
      <c r="C412" s="569" t="s">
        <v>1568</v>
      </c>
      <c r="D412" s="570" t="s">
        <v>22970</v>
      </c>
    </row>
    <row r="413" spans="1:4" ht="24.95" customHeight="1" x14ac:dyDescent="0.2">
      <c r="A413" s="567" t="s">
        <v>22971</v>
      </c>
      <c r="B413" s="568" t="s">
        <v>11795</v>
      </c>
      <c r="C413" s="569" t="s">
        <v>1568</v>
      </c>
      <c r="D413" s="570" t="s">
        <v>22972</v>
      </c>
    </row>
    <row r="414" spans="1:4" ht="24.95" customHeight="1" x14ac:dyDescent="0.2">
      <c r="A414" s="567" t="s">
        <v>22973</v>
      </c>
      <c r="B414" s="568" t="s">
        <v>11796</v>
      </c>
      <c r="C414" s="569" t="s">
        <v>1568</v>
      </c>
      <c r="D414" s="570" t="s">
        <v>9657</v>
      </c>
    </row>
    <row r="415" spans="1:4" ht="24.95" customHeight="1" x14ac:dyDescent="0.2">
      <c r="A415" s="567" t="s">
        <v>22974</v>
      </c>
      <c r="B415" s="568" t="s">
        <v>11797</v>
      </c>
      <c r="C415" s="569" t="s">
        <v>1568</v>
      </c>
      <c r="D415" s="570" t="s">
        <v>22975</v>
      </c>
    </row>
    <row r="416" spans="1:4" ht="24.95" customHeight="1" x14ac:dyDescent="0.2">
      <c r="A416" s="567" t="s">
        <v>22976</v>
      </c>
      <c r="B416" s="568" t="s">
        <v>11798</v>
      </c>
      <c r="C416" s="569" t="s">
        <v>1568</v>
      </c>
      <c r="D416" s="570" t="s">
        <v>22977</v>
      </c>
    </row>
    <row r="417" spans="1:4" ht="24.95" customHeight="1" x14ac:dyDescent="0.2">
      <c r="A417" s="567" t="s">
        <v>22978</v>
      </c>
      <c r="B417" s="568" t="s">
        <v>5711</v>
      </c>
      <c r="C417" s="569" t="s">
        <v>1568</v>
      </c>
      <c r="D417" s="570" t="s">
        <v>17468</v>
      </c>
    </row>
    <row r="418" spans="1:4" ht="24.95" customHeight="1" x14ac:dyDescent="0.2">
      <c r="A418" s="567" t="s">
        <v>22979</v>
      </c>
      <c r="B418" s="568" t="s">
        <v>11799</v>
      </c>
      <c r="C418" s="569" t="s">
        <v>1568</v>
      </c>
      <c r="D418" s="570" t="s">
        <v>9668</v>
      </c>
    </row>
    <row r="419" spans="1:4" ht="24.95" customHeight="1" x14ac:dyDescent="0.2">
      <c r="A419" s="567" t="s">
        <v>22980</v>
      </c>
      <c r="B419" s="568" t="s">
        <v>11801</v>
      </c>
      <c r="C419" s="569" t="s">
        <v>1568</v>
      </c>
      <c r="D419" s="570" t="s">
        <v>11122</v>
      </c>
    </row>
    <row r="420" spans="1:4" ht="24.95" customHeight="1" x14ac:dyDescent="0.2">
      <c r="A420" s="567" t="s">
        <v>22981</v>
      </c>
      <c r="B420" s="568" t="s">
        <v>11803</v>
      </c>
      <c r="C420" s="569" t="s">
        <v>1568</v>
      </c>
      <c r="D420" s="570" t="s">
        <v>9709</v>
      </c>
    </row>
    <row r="421" spans="1:4" ht="24.95" customHeight="1" x14ac:dyDescent="0.2">
      <c r="A421" s="567" t="s">
        <v>22982</v>
      </c>
      <c r="B421" s="568" t="s">
        <v>11804</v>
      </c>
      <c r="C421" s="569" t="s">
        <v>1568</v>
      </c>
      <c r="D421" s="570" t="s">
        <v>10278</v>
      </c>
    </row>
    <row r="422" spans="1:4" ht="24.95" customHeight="1" x14ac:dyDescent="0.2">
      <c r="A422" s="567" t="s">
        <v>22983</v>
      </c>
      <c r="B422" s="568" t="s">
        <v>11805</v>
      </c>
      <c r="C422" s="569" t="s">
        <v>1568</v>
      </c>
      <c r="D422" s="570" t="s">
        <v>15060</v>
      </c>
    </row>
    <row r="423" spans="1:4" ht="24.95" customHeight="1" x14ac:dyDescent="0.2">
      <c r="A423" s="567" t="s">
        <v>22984</v>
      </c>
      <c r="B423" s="568" t="s">
        <v>11806</v>
      </c>
      <c r="C423" s="569" t="s">
        <v>1568</v>
      </c>
      <c r="D423" s="570" t="s">
        <v>22985</v>
      </c>
    </row>
    <row r="424" spans="1:4" ht="24.95" customHeight="1" x14ac:dyDescent="0.2">
      <c r="A424" s="567" t="s">
        <v>22986</v>
      </c>
      <c r="B424" s="568" t="s">
        <v>11807</v>
      </c>
      <c r="C424" s="569" t="s">
        <v>1568</v>
      </c>
      <c r="D424" s="570" t="s">
        <v>22987</v>
      </c>
    </row>
    <row r="425" spans="1:4" ht="24.95" customHeight="1" x14ac:dyDescent="0.2">
      <c r="A425" s="567" t="s">
        <v>22988</v>
      </c>
      <c r="B425" s="568" t="s">
        <v>11808</v>
      </c>
      <c r="C425" s="569" t="s">
        <v>1568</v>
      </c>
      <c r="D425" s="570" t="s">
        <v>22989</v>
      </c>
    </row>
    <row r="426" spans="1:4" ht="24.95" customHeight="1" x14ac:dyDescent="0.2">
      <c r="A426" s="567" t="s">
        <v>22990</v>
      </c>
      <c r="B426" s="568" t="s">
        <v>11809</v>
      </c>
      <c r="C426" s="569" t="s">
        <v>1568</v>
      </c>
      <c r="D426" s="570" t="s">
        <v>22991</v>
      </c>
    </row>
    <row r="427" spans="1:4" ht="24.95" customHeight="1" x14ac:dyDescent="0.2">
      <c r="A427" s="567" t="s">
        <v>22992</v>
      </c>
      <c r="B427" s="568" t="s">
        <v>11810</v>
      </c>
      <c r="C427" s="569" t="s">
        <v>1568</v>
      </c>
      <c r="D427" s="570" t="s">
        <v>22993</v>
      </c>
    </row>
    <row r="428" spans="1:4" ht="24.95" customHeight="1" x14ac:dyDescent="0.2">
      <c r="A428" s="567" t="s">
        <v>22994</v>
      </c>
      <c r="B428" s="568" t="s">
        <v>7752</v>
      </c>
      <c r="C428" s="569" t="s">
        <v>1568</v>
      </c>
      <c r="D428" s="570" t="s">
        <v>17299</v>
      </c>
    </row>
    <row r="429" spans="1:4" ht="24.95" customHeight="1" x14ac:dyDescent="0.2">
      <c r="A429" s="567" t="s">
        <v>22995</v>
      </c>
      <c r="B429" s="568" t="s">
        <v>11811</v>
      </c>
      <c r="C429" s="569" t="s">
        <v>1568</v>
      </c>
      <c r="D429" s="570" t="s">
        <v>22996</v>
      </c>
    </row>
    <row r="430" spans="1:4" ht="24.95" customHeight="1" x14ac:dyDescent="0.2">
      <c r="A430" s="567" t="s">
        <v>22997</v>
      </c>
      <c r="B430" s="568" t="s">
        <v>11812</v>
      </c>
      <c r="C430" s="569" t="s">
        <v>1568</v>
      </c>
      <c r="D430" s="570" t="s">
        <v>18117</v>
      </c>
    </row>
    <row r="431" spans="1:4" ht="24.95" customHeight="1" x14ac:dyDescent="0.2">
      <c r="A431" s="567" t="s">
        <v>22998</v>
      </c>
      <c r="B431" s="568" t="s">
        <v>11813</v>
      </c>
      <c r="C431" s="569" t="s">
        <v>1568</v>
      </c>
      <c r="D431" s="570" t="s">
        <v>22999</v>
      </c>
    </row>
    <row r="432" spans="1:4" ht="24.95" customHeight="1" x14ac:dyDescent="0.2">
      <c r="A432" s="567" t="s">
        <v>23000</v>
      </c>
      <c r="B432" s="568" t="s">
        <v>11815</v>
      </c>
      <c r="C432" s="569" t="s">
        <v>1568</v>
      </c>
      <c r="D432" s="570" t="s">
        <v>23001</v>
      </c>
    </row>
    <row r="433" spans="1:4" ht="24.95" customHeight="1" x14ac:dyDescent="0.2">
      <c r="A433" s="567" t="s">
        <v>23002</v>
      </c>
      <c r="B433" s="568" t="s">
        <v>11816</v>
      </c>
      <c r="C433" s="569" t="s">
        <v>1568</v>
      </c>
      <c r="D433" s="570" t="s">
        <v>23003</v>
      </c>
    </row>
    <row r="434" spans="1:4" ht="24.95" customHeight="1" x14ac:dyDescent="0.2">
      <c r="A434" s="567" t="s">
        <v>23004</v>
      </c>
      <c r="B434" s="568" t="s">
        <v>11818</v>
      </c>
      <c r="C434" s="569" t="s">
        <v>1568</v>
      </c>
      <c r="D434" s="570" t="s">
        <v>18341</v>
      </c>
    </row>
    <row r="435" spans="1:4" ht="24.95" customHeight="1" x14ac:dyDescent="0.2">
      <c r="A435" s="567" t="s">
        <v>23005</v>
      </c>
      <c r="B435" s="568" t="s">
        <v>11819</v>
      </c>
      <c r="C435" s="569" t="s">
        <v>1568</v>
      </c>
      <c r="D435" s="570" t="s">
        <v>23006</v>
      </c>
    </row>
    <row r="436" spans="1:4" ht="24.95" customHeight="1" x14ac:dyDescent="0.2">
      <c r="A436" s="567" t="s">
        <v>23007</v>
      </c>
      <c r="B436" s="568" t="s">
        <v>11820</v>
      </c>
      <c r="C436" s="569" t="s">
        <v>1568</v>
      </c>
      <c r="D436" s="570" t="s">
        <v>23008</v>
      </c>
    </row>
    <row r="437" spans="1:4" ht="24.95" customHeight="1" x14ac:dyDescent="0.2">
      <c r="A437" s="567" t="s">
        <v>23009</v>
      </c>
      <c r="B437" s="568" t="s">
        <v>11821</v>
      </c>
      <c r="C437" s="569" t="s">
        <v>1568</v>
      </c>
      <c r="D437" s="570" t="s">
        <v>10991</v>
      </c>
    </row>
    <row r="438" spans="1:4" ht="24.95" customHeight="1" x14ac:dyDescent="0.2">
      <c r="A438" s="567" t="s">
        <v>23010</v>
      </c>
      <c r="B438" s="568" t="s">
        <v>11822</v>
      </c>
      <c r="C438" s="569" t="s">
        <v>1568</v>
      </c>
      <c r="D438" s="570" t="s">
        <v>23011</v>
      </c>
    </row>
    <row r="439" spans="1:4" ht="24.95" customHeight="1" x14ac:dyDescent="0.2">
      <c r="A439" s="567" t="s">
        <v>23012</v>
      </c>
      <c r="B439" s="568" t="s">
        <v>11823</v>
      </c>
      <c r="C439" s="569" t="s">
        <v>1595</v>
      </c>
      <c r="D439" s="570" t="s">
        <v>17377</v>
      </c>
    </row>
    <row r="440" spans="1:4" ht="24.95" customHeight="1" x14ac:dyDescent="0.2">
      <c r="A440" s="567" t="s">
        <v>23013</v>
      </c>
      <c r="B440" s="568" t="s">
        <v>11824</v>
      </c>
      <c r="C440" s="569" t="s">
        <v>1595</v>
      </c>
      <c r="D440" s="570" t="s">
        <v>23014</v>
      </c>
    </row>
    <row r="441" spans="1:4" ht="24.95" customHeight="1" x14ac:dyDescent="0.2">
      <c r="A441" s="567" t="s">
        <v>23015</v>
      </c>
      <c r="B441" s="568" t="s">
        <v>11826</v>
      </c>
      <c r="C441" s="569" t="s">
        <v>1595</v>
      </c>
      <c r="D441" s="570" t="s">
        <v>23016</v>
      </c>
    </row>
    <row r="442" spans="1:4" ht="24.95" customHeight="1" x14ac:dyDescent="0.2">
      <c r="A442" s="567" t="s">
        <v>23017</v>
      </c>
      <c r="B442" s="568" t="s">
        <v>11827</v>
      </c>
      <c r="C442" s="569" t="s">
        <v>1595</v>
      </c>
      <c r="D442" s="570" t="s">
        <v>22493</v>
      </c>
    </row>
    <row r="443" spans="1:4" ht="24.95" customHeight="1" x14ac:dyDescent="0.2">
      <c r="A443" s="567" t="s">
        <v>23018</v>
      </c>
      <c r="B443" s="568" t="s">
        <v>11828</v>
      </c>
      <c r="C443" s="569" t="s">
        <v>1595</v>
      </c>
      <c r="D443" s="570" t="s">
        <v>10546</v>
      </c>
    </row>
    <row r="444" spans="1:4" ht="24.95" customHeight="1" x14ac:dyDescent="0.2">
      <c r="A444" s="567" t="s">
        <v>23019</v>
      </c>
      <c r="B444" s="568" t="s">
        <v>11829</v>
      </c>
      <c r="C444" s="569" t="s">
        <v>1595</v>
      </c>
      <c r="D444" s="570" t="s">
        <v>12135</v>
      </c>
    </row>
    <row r="445" spans="1:4" ht="24.95" customHeight="1" x14ac:dyDescent="0.2">
      <c r="A445" s="567" t="s">
        <v>23020</v>
      </c>
      <c r="B445" s="568" t="s">
        <v>11831</v>
      </c>
      <c r="C445" s="569" t="s">
        <v>1595</v>
      </c>
      <c r="D445" s="570" t="s">
        <v>23021</v>
      </c>
    </row>
    <row r="446" spans="1:4" ht="24.95" customHeight="1" x14ac:dyDescent="0.2">
      <c r="A446" s="567" t="s">
        <v>23022</v>
      </c>
      <c r="B446" s="568" t="s">
        <v>5712</v>
      </c>
      <c r="C446" s="569" t="s">
        <v>1595</v>
      </c>
      <c r="D446" s="570" t="s">
        <v>23023</v>
      </c>
    </row>
    <row r="447" spans="1:4" ht="24.95" customHeight="1" x14ac:dyDescent="0.2">
      <c r="A447" s="567" t="s">
        <v>23024</v>
      </c>
      <c r="B447" s="568" t="s">
        <v>11832</v>
      </c>
      <c r="C447" s="569" t="s">
        <v>1595</v>
      </c>
      <c r="D447" s="570" t="s">
        <v>22693</v>
      </c>
    </row>
    <row r="448" spans="1:4" ht="24.95" customHeight="1" x14ac:dyDescent="0.2">
      <c r="A448" s="567" t="s">
        <v>23025</v>
      </c>
      <c r="B448" s="568" t="s">
        <v>11833</v>
      </c>
      <c r="C448" s="569" t="s">
        <v>1595</v>
      </c>
      <c r="D448" s="570" t="s">
        <v>10916</v>
      </c>
    </row>
    <row r="449" spans="1:4" ht="24.95" customHeight="1" x14ac:dyDescent="0.2">
      <c r="A449" s="567" t="s">
        <v>23026</v>
      </c>
      <c r="B449" s="568" t="s">
        <v>1596</v>
      </c>
      <c r="C449" s="569" t="s">
        <v>1595</v>
      </c>
      <c r="D449" s="570" t="s">
        <v>12889</v>
      </c>
    </row>
    <row r="450" spans="1:4" ht="24.95" customHeight="1" x14ac:dyDescent="0.2">
      <c r="A450" s="567" t="s">
        <v>23027</v>
      </c>
      <c r="B450" s="568" t="s">
        <v>11834</v>
      </c>
      <c r="C450" s="569" t="s">
        <v>1595</v>
      </c>
      <c r="D450" s="570" t="s">
        <v>17496</v>
      </c>
    </row>
    <row r="451" spans="1:4" ht="24.95" customHeight="1" x14ac:dyDescent="0.2">
      <c r="A451" s="567" t="s">
        <v>23028</v>
      </c>
      <c r="B451" s="568" t="s">
        <v>1597</v>
      </c>
      <c r="C451" s="569" t="s">
        <v>1595</v>
      </c>
      <c r="D451" s="570" t="s">
        <v>20294</v>
      </c>
    </row>
    <row r="452" spans="1:4" ht="24.95" customHeight="1" x14ac:dyDescent="0.2">
      <c r="A452" s="567" t="s">
        <v>23029</v>
      </c>
      <c r="B452" s="568" t="s">
        <v>11835</v>
      </c>
      <c r="C452" s="569" t="s">
        <v>1595</v>
      </c>
      <c r="D452" s="570" t="s">
        <v>23030</v>
      </c>
    </row>
    <row r="453" spans="1:4" ht="24.95" customHeight="1" x14ac:dyDescent="0.2">
      <c r="A453" s="567" t="s">
        <v>23031</v>
      </c>
      <c r="B453" s="568" t="s">
        <v>11836</v>
      </c>
      <c r="C453" s="569" t="s">
        <v>1595</v>
      </c>
      <c r="D453" s="570" t="s">
        <v>10324</v>
      </c>
    </row>
    <row r="454" spans="1:4" ht="24.95" customHeight="1" x14ac:dyDescent="0.2">
      <c r="A454" s="567" t="s">
        <v>23032</v>
      </c>
      <c r="B454" s="568" t="s">
        <v>11837</v>
      </c>
      <c r="C454" s="569" t="s">
        <v>1595</v>
      </c>
      <c r="D454" s="570" t="s">
        <v>23033</v>
      </c>
    </row>
    <row r="455" spans="1:4" ht="24.95" customHeight="1" x14ac:dyDescent="0.2">
      <c r="A455" s="567" t="s">
        <v>23034</v>
      </c>
      <c r="B455" s="568" t="s">
        <v>11838</v>
      </c>
      <c r="C455" s="569" t="s">
        <v>1595</v>
      </c>
      <c r="D455" s="570" t="s">
        <v>9902</v>
      </c>
    </row>
    <row r="456" spans="1:4" ht="24.95" customHeight="1" x14ac:dyDescent="0.2">
      <c r="A456" s="567" t="s">
        <v>23035</v>
      </c>
      <c r="B456" s="568" t="s">
        <v>11839</v>
      </c>
      <c r="C456" s="569" t="s">
        <v>1595</v>
      </c>
      <c r="D456" s="570" t="s">
        <v>23036</v>
      </c>
    </row>
    <row r="457" spans="1:4" ht="24.95" customHeight="1" x14ac:dyDescent="0.2">
      <c r="A457" s="567" t="s">
        <v>23037</v>
      </c>
      <c r="B457" s="568" t="s">
        <v>11840</v>
      </c>
      <c r="C457" s="569" t="s">
        <v>1595</v>
      </c>
      <c r="D457" s="570" t="s">
        <v>17834</v>
      </c>
    </row>
    <row r="458" spans="1:4" ht="24.95" customHeight="1" x14ac:dyDescent="0.2">
      <c r="A458" s="567" t="s">
        <v>23038</v>
      </c>
      <c r="B458" s="568" t="s">
        <v>1598</v>
      </c>
      <c r="C458" s="569" t="s">
        <v>1595</v>
      </c>
      <c r="D458" s="570" t="s">
        <v>23039</v>
      </c>
    </row>
    <row r="459" spans="1:4" ht="24.95" customHeight="1" x14ac:dyDescent="0.2">
      <c r="A459" s="567" t="s">
        <v>23040</v>
      </c>
      <c r="B459" s="568" t="s">
        <v>11842</v>
      </c>
      <c r="C459" s="569" t="s">
        <v>1595</v>
      </c>
      <c r="D459" s="570" t="s">
        <v>14242</v>
      </c>
    </row>
    <row r="460" spans="1:4" ht="24.95" customHeight="1" x14ac:dyDescent="0.2">
      <c r="A460" s="567" t="s">
        <v>23041</v>
      </c>
      <c r="B460" s="568" t="s">
        <v>11843</v>
      </c>
      <c r="C460" s="569" t="s">
        <v>1595</v>
      </c>
      <c r="D460" s="570" t="s">
        <v>17428</v>
      </c>
    </row>
    <row r="461" spans="1:4" ht="24.95" customHeight="1" x14ac:dyDescent="0.2">
      <c r="A461" s="567" t="s">
        <v>23042</v>
      </c>
      <c r="B461" s="568" t="s">
        <v>1599</v>
      </c>
      <c r="C461" s="569" t="s">
        <v>1595</v>
      </c>
      <c r="D461" s="570" t="s">
        <v>15510</v>
      </c>
    </row>
    <row r="462" spans="1:4" ht="24.95" customHeight="1" x14ac:dyDescent="0.2">
      <c r="A462" s="567" t="s">
        <v>23043</v>
      </c>
      <c r="B462" s="568" t="s">
        <v>11844</v>
      </c>
      <c r="C462" s="569" t="s">
        <v>1595</v>
      </c>
      <c r="D462" s="570" t="s">
        <v>9521</v>
      </c>
    </row>
    <row r="463" spans="1:4" ht="24.95" customHeight="1" x14ac:dyDescent="0.2">
      <c r="A463" s="567" t="s">
        <v>23044</v>
      </c>
      <c r="B463" s="568" t="s">
        <v>11845</v>
      </c>
      <c r="C463" s="569" t="s">
        <v>1595</v>
      </c>
      <c r="D463" s="570" t="s">
        <v>23045</v>
      </c>
    </row>
    <row r="464" spans="1:4" ht="24.95" customHeight="1" x14ac:dyDescent="0.2">
      <c r="A464" s="567" t="s">
        <v>23046</v>
      </c>
      <c r="B464" s="568" t="s">
        <v>1600</v>
      </c>
      <c r="C464" s="569" t="s">
        <v>1595</v>
      </c>
      <c r="D464" s="570" t="s">
        <v>17457</v>
      </c>
    </row>
    <row r="465" spans="1:4" ht="24.95" customHeight="1" x14ac:dyDescent="0.2">
      <c r="A465" s="567" t="s">
        <v>23047</v>
      </c>
      <c r="B465" s="568" t="s">
        <v>11846</v>
      </c>
      <c r="C465" s="569" t="s">
        <v>1595</v>
      </c>
      <c r="D465" s="570" t="s">
        <v>23048</v>
      </c>
    </row>
    <row r="466" spans="1:4" ht="24.95" customHeight="1" x14ac:dyDescent="0.2">
      <c r="A466" s="567" t="s">
        <v>23049</v>
      </c>
      <c r="B466" s="568" t="s">
        <v>11847</v>
      </c>
      <c r="C466" s="569" t="s">
        <v>1595</v>
      </c>
      <c r="D466" s="570" t="s">
        <v>17278</v>
      </c>
    </row>
    <row r="467" spans="1:4" ht="24.95" customHeight="1" x14ac:dyDescent="0.2">
      <c r="A467" s="567" t="s">
        <v>23050</v>
      </c>
      <c r="B467" s="568" t="s">
        <v>5713</v>
      </c>
      <c r="C467" s="569" t="s">
        <v>1595</v>
      </c>
      <c r="D467" s="570" t="s">
        <v>10949</v>
      </c>
    </row>
    <row r="468" spans="1:4" ht="24.95" customHeight="1" x14ac:dyDescent="0.2">
      <c r="A468" s="567" t="s">
        <v>23051</v>
      </c>
      <c r="B468" s="568" t="s">
        <v>1601</v>
      </c>
      <c r="C468" s="569" t="s">
        <v>1595</v>
      </c>
      <c r="D468" s="570" t="s">
        <v>15611</v>
      </c>
    </row>
    <row r="469" spans="1:4" ht="24.95" customHeight="1" x14ac:dyDescent="0.2">
      <c r="A469" s="567" t="s">
        <v>23052</v>
      </c>
      <c r="B469" s="568" t="s">
        <v>11849</v>
      </c>
      <c r="C469" s="569" t="s">
        <v>1595</v>
      </c>
      <c r="D469" s="570" t="s">
        <v>10008</v>
      </c>
    </row>
    <row r="470" spans="1:4" ht="24.95" customHeight="1" x14ac:dyDescent="0.2">
      <c r="A470" s="567" t="s">
        <v>23053</v>
      </c>
      <c r="B470" s="568" t="s">
        <v>11850</v>
      </c>
      <c r="C470" s="569" t="s">
        <v>1595</v>
      </c>
      <c r="D470" s="570" t="s">
        <v>23054</v>
      </c>
    </row>
    <row r="471" spans="1:4" ht="24.95" customHeight="1" x14ac:dyDescent="0.2">
      <c r="A471" s="567" t="s">
        <v>23055</v>
      </c>
      <c r="B471" s="568" t="s">
        <v>11851</v>
      </c>
      <c r="C471" s="569" t="s">
        <v>1595</v>
      </c>
      <c r="D471" s="570" t="s">
        <v>23056</v>
      </c>
    </row>
    <row r="472" spans="1:4" ht="24.95" customHeight="1" x14ac:dyDescent="0.2">
      <c r="A472" s="567" t="s">
        <v>23057</v>
      </c>
      <c r="B472" s="568" t="s">
        <v>11852</v>
      </c>
      <c r="C472" s="569" t="s">
        <v>1595</v>
      </c>
      <c r="D472" s="570" t="s">
        <v>9662</v>
      </c>
    </row>
    <row r="473" spans="1:4" ht="24.95" customHeight="1" x14ac:dyDescent="0.2">
      <c r="A473" s="567" t="s">
        <v>23058</v>
      </c>
      <c r="B473" s="568" t="s">
        <v>11853</v>
      </c>
      <c r="C473" s="569" t="s">
        <v>1595</v>
      </c>
      <c r="D473" s="570" t="s">
        <v>11830</v>
      </c>
    </row>
    <row r="474" spans="1:4" ht="24.95" customHeight="1" x14ac:dyDescent="0.2">
      <c r="A474" s="567" t="s">
        <v>23059</v>
      </c>
      <c r="B474" s="568" t="s">
        <v>11854</v>
      </c>
      <c r="C474" s="569" t="s">
        <v>1595</v>
      </c>
      <c r="D474" s="570" t="s">
        <v>23060</v>
      </c>
    </row>
    <row r="475" spans="1:4" ht="24.95" customHeight="1" x14ac:dyDescent="0.2">
      <c r="A475" s="567" t="s">
        <v>23061</v>
      </c>
      <c r="B475" s="568" t="s">
        <v>11855</v>
      </c>
      <c r="C475" s="569" t="s">
        <v>1595</v>
      </c>
      <c r="D475" s="570" t="s">
        <v>12910</v>
      </c>
    </row>
    <row r="476" spans="1:4" ht="24.95" customHeight="1" x14ac:dyDescent="0.2">
      <c r="A476" s="567" t="s">
        <v>23062</v>
      </c>
      <c r="B476" s="568" t="s">
        <v>11856</v>
      </c>
      <c r="C476" s="569" t="s">
        <v>1595</v>
      </c>
      <c r="D476" s="570" t="s">
        <v>9362</v>
      </c>
    </row>
    <row r="477" spans="1:4" ht="24.95" customHeight="1" x14ac:dyDescent="0.2">
      <c r="A477" s="567" t="s">
        <v>23063</v>
      </c>
      <c r="B477" s="568" t="s">
        <v>11857</v>
      </c>
      <c r="C477" s="569" t="s">
        <v>1595</v>
      </c>
      <c r="D477" s="570" t="s">
        <v>23064</v>
      </c>
    </row>
    <row r="478" spans="1:4" ht="24.95" customHeight="1" x14ac:dyDescent="0.2">
      <c r="A478" s="567" t="s">
        <v>23065</v>
      </c>
      <c r="B478" s="568" t="s">
        <v>11858</v>
      </c>
      <c r="C478" s="569" t="s">
        <v>1595</v>
      </c>
      <c r="D478" s="570" t="s">
        <v>23066</v>
      </c>
    </row>
    <row r="479" spans="1:4" ht="24.95" customHeight="1" x14ac:dyDescent="0.2">
      <c r="A479" s="567" t="s">
        <v>23067</v>
      </c>
      <c r="B479" s="568" t="s">
        <v>1602</v>
      </c>
      <c r="C479" s="569" t="s">
        <v>1595</v>
      </c>
      <c r="D479" s="570" t="s">
        <v>11876</v>
      </c>
    </row>
    <row r="480" spans="1:4" ht="24.95" customHeight="1" x14ac:dyDescent="0.2">
      <c r="A480" s="567" t="s">
        <v>23068</v>
      </c>
      <c r="B480" s="568" t="s">
        <v>11859</v>
      </c>
      <c r="C480" s="569" t="s">
        <v>1595</v>
      </c>
      <c r="D480" s="570" t="s">
        <v>9502</v>
      </c>
    </row>
    <row r="481" spans="1:4" ht="24.95" customHeight="1" x14ac:dyDescent="0.2">
      <c r="A481" s="567" t="s">
        <v>23069</v>
      </c>
      <c r="B481" s="568" t="s">
        <v>11860</v>
      </c>
      <c r="C481" s="569" t="s">
        <v>1595</v>
      </c>
      <c r="D481" s="570" t="s">
        <v>10345</v>
      </c>
    </row>
    <row r="482" spans="1:4" ht="24.95" customHeight="1" x14ac:dyDescent="0.2">
      <c r="A482" s="567" t="s">
        <v>23070</v>
      </c>
      <c r="B482" s="568" t="s">
        <v>11861</v>
      </c>
      <c r="C482" s="569" t="s">
        <v>1595</v>
      </c>
      <c r="D482" s="570" t="s">
        <v>9581</v>
      </c>
    </row>
    <row r="483" spans="1:4" ht="24.95" customHeight="1" x14ac:dyDescent="0.2">
      <c r="A483" s="567" t="s">
        <v>23071</v>
      </c>
      <c r="B483" s="568" t="s">
        <v>1603</v>
      </c>
      <c r="C483" s="569" t="s">
        <v>1595</v>
      </c>
      <c r="D483" s="570" t="s">
        <v>10753</v>
      </c>
    </row>
    <row r="484" spans="1:4" ht="24.95" customHeight="1" x14ac:dyDescent="0.2">
      <c r="A484" s="567" t="s">
        <v>23072</v>
      </c>
      <c r="B484" s="568" t="s">
        <v>11862</v>
      </c>
      <c r="C484" s="569" t="s">
        <v>1595</v>
      </c>
      <c r="D484" s="570" t="s">
        <v>9363</v>
      </c>
    </row>
    <row r="485" spans="1:4" ht="24.95" customHeight="1" x14ac:dyDescent="0.2">
      <c r="A485" s="567" t="s">
        <v>23073</v>
      </c>
      <c r="B485" s="568" t="s">
        <v>11863</v>
      </c>
      <c r="C485" s="569" t="s">
        <v>1595</v>
      </c>
      <c r="D485" s="570" t="s">
        <v>11830</v>
      </c>
    </row>
    <row r="486" spans="1:4" ht="24.95" customHeight="1" x14ac:dyDescent="0.2">
      <c r="A486" s="567" t="s">
        <v>23074</v>
      </c>
      <c r="B486" s="568" t="s">
        <v>11864</v>
      </c>
      <c r="C486" s="569" t="s">
        <v>1595</v>
      </c>
      <c r="D486" s="570" t="s">
        <v>17800</v>
      </c>
    </row>
    <row r="487" spans="1:4" ht="24.95" customHeight="1" x14ac:dyDescent="0.2">
      <c r="A487" s="567" t="s">
        <v>23075</v>
      </c>
      <c r="B487" s="568" t="s">
        <v>11866</v>
      </c>
      <c r="C487" s="569" t="s">
        <v>1595</v>
      </c>
      <c r="D487" s="570" t="s">
        <v>18913</v>
      </c>
    </row>
    <row r="488" spans="1:4" ht="24.95" customHeight="1" x14ac:dyDescent="0.2">
      <c r="A488" s="567" t="s">
        <v>23076</v>
      </c>
      <c r="B488" s="568" t="s">
        <v>11867</v>
      </c>
      <c r="C488" s="569" t="s">
        <v>1595</v>
      </c>
      <c r="D488" s="570" t="s">
        <v>9655</v>
      </c>
    </row>
    <row r="489" spans="1:4" ht="24.95" customHeight="1" x14ac:dyDescent="0.2">
      <c r="A489" s="567" t="s">
        <v>23077</v>
      </c>
      <c r="B489" s="568" t="s">
        <v>1604</v>
      </c>
      <c r="C489" s="569" t="s">
        <v>1595</v>
      </c>
      <c r="D489" s="570" t="s">
        <v>10916</v>
      </c>
    </row>
    <row r="490" spans="1:4" ht="24.95" customHeight="1" x14ac:dyDescent="0.2">
      <c r="A490" s="567" t="s">
        <v>23078</v>
      </c>
      <c r="B490" s="568" t="s">
        <v>11868</v>
      </c>
      <c r="C490" s="569" t="s">
        <v>1595</v>
      </c>
      <c r="D490" s="570" t="s">
        <v>23079</v>
      </c>
    </row>
    <row r="491" spans="1:4" ht="24.95" customHeight="1" x14ac:dyDescent="0.2">
      <c r="A491" s="567" t="s">
        <v>23080</v>
      </c>
      <c r="B491" s="568" t="s">
        <v>1605</v>
      </c>
      <c r="C491" s="569" t="s">
        <v>1595</v>
      </c>
      <c r="D491" s="570" t="s">
        <v>23081</v>
      </c>
    </row>
    <row r="492" spans="1:4" ht="24.95" customHeight="1" x14ac:dyDescent="0.2">
      <c r="A492" s="567" t="s">
        <v>23082</v>
      </c>
      <c r="B492" s="568" t="s">
        <v>1606</v>
      </c>
      <c r="C492" s="569" t="s">
        <v>1595</v>
      </c>
      <c r="D492" s="570" t="s">
        <v>23083</v>
      </c>
    </row>
    <row r="493" spans="1:4" ht="24.95" customHeight="1" x14ac:dyDescent="0.2">
      <c r="A493" s="567" t="s">
        <v>23084</v>
      </c>
      <c r="B493" s="568" t="s">
        <v>11869</v>
      </c>
      <c r="C493" s="569" t="s">
        <v>1595</v>
      </c>
      <c r="D493" s="570" t="s">
        <v>9699</v>
      </c>
    </row>
    <row r="494" spans="1:4" ht="24.95" customHeight="1" x14ac:dyDescent="0.2">
      <c r="A494" s="567" t="s">
        <v>23085</v>
      </c>
      <c r="B494" s="568" t="s">
        <v>11870</v>
      </c>
      <c r="C494" s="569" t="s">
        <v>1595</v>
      </c>
      <c r="D494" s="570" t="s">
        <v>23086</v>
      </c>
    </row>
    <row r="495" spans="1:4" ht="24.95" customHeight="1" x14ac:dyDescent="0.2">
      <c r="A495" s="567" t="s">
        <v>23087</v>
      </c>
      <c r="B495" s="568" t="s">
        <v>11871</v>
      </c>
      <c r="C495" s="569" t="s">
        <v>1595</v>
      </c>
      <c r="D495" s="570" t="s">
        <v>23088</v>
      </c>
    </row>
    <row r="496" spans="1:4" ht="24.95" customHeight="1" x14ac:dyDescent="0.2">
      <c r="A496" s="567" t="s">
        <v>23089</v>
      </c>
      <c r="B496" s="568" t="s">
        <v>1607</v>
      </c>
      <c r="C496" s="569" t="s">
        <v>1595</v>
      </c>
      <c r="D496" s="570" t="s">
        <v>23090</v>
      </c>
    </row>
    <row r="497" spans="1:4" ht="24.95" customHeight="1" x14ac:dyDescent="0.2">
      <c r="A497" s="567" t="s">
        <v>23091</v>
      </c>
      <c r="B497" s="568" t="s">
        <v>11872</v>
      </c>
      <c r="C497" s="569" t="s">
        <v>1595</v>
      </c>
      <c r="D497" s="570" t="s">
        <v>23092</v>
      </c>
    </row>
    <row r="498" spans="1:4" ht="24.95" customHeight="1" x14ac:dyDescent="0.2">
      <c r="A498" s="567" t="s">
        <v>23093</v>
      </c>
      <c r="B498" s="568" t="s">
        <v>11873</v>
      </c>
      <c r="C498" s="569" t="s">
        <v>1595</v>
      </c>
      <c r="D498" s="570" t="s">
        <v>23094</v>
      </c>
    </row>
    <row r="499" spans="1:4" ht="24.95" customHeight="1" x14ac:dyDescent="0.2">
      <c r="A499" s="567" t="s">
        <v>23095</v>
      </c>
      <c r="B499" s="568" t="s">
        <v>11874</v>
      </c>
      <c r="C499" s="569" t="s">
        <v>1595</v>
      </c>
      <c r="D499" s="570" t="s">
        <v>9732</v>
      </c>
    </row>
    <row r="500" spans="1:4" ht="24.95" customHeight="1" x14ac:dyDescent="0.2">
      <c r="A500" s="567" t="s">
        <v>23096</v>
      </c>
      <c r="B500" s="568" t="s">
        <v>1608</v>
      </c>
      <c r="C500" s="569" t="s">
        <v>1595</v>
      </c>
      <c r="D500" s="570" t="s">
        <v>17222</v>
      </c>
    </row>
    <row r="501" spans="1:4" ht="24.95" customHeight="1" x14ac:dyDescent="0.2">
      <c r="A501" s="567" t="s">
        <v>23097</v>
      </c>
      <c r="B501" s="568" t="s">
        <v>1609</v>
      </c>
      <c r="C501" s="569" t="s">
        <v>1595</v>
      </c>
      <c r="D501" s="570" t="s">
        <v>10628</v>
      </c>
    </row>
    <row r="502" spans="1:4" ht="24.95" customHeight="1" x14ac:dyDescent="0.2">
      <c r="A502" s="567" t="s">
        <v>23098</v>
      </c>
      <c r="B502" s="568" t="s">
        <v>11875</v>
      </c>
      <c r="C502" s="569" t="s">
        <v>1595</v>
      </c>
      <c r="D502" s="570" t="s">
        <v>11876</v>
      </c>
    </row>
    <row r="503" spans="1:4" ht="24.95" customHeight="1" x14ac:dyDescent="0.2">
      <c r="A503" s="567" t="s">
        <v>23099</v>
      </c>
      <c r="B503" s="568" t="s">
        <v>1610</v>
      </c>
      <c r="C503" s="569" t="s">
        <v>1595</v>
      </c>
      <c r="D503" s="570" t="s">
        <v>9451</v>
      </c>
    </row>
    <row r="504" spans="1:4" ht="24.95" customHeight="1" x14ac:dyDescent="0.2">
      <c r="A504" s="567" t="s">
        <v>23100</v>
      </c>
      <c r="B504" s="568" t="s">
        <v>1611</v>
      </c>
      <c r="C504" s="569" t="s">
        <v>1595</v>
      </c>
      <c r="D504" s="570" t="s">
        <v>23101</v>
      </c>
    </row>
    <row r="505" spans="1:4" ht="24.95" customHeight="1" x14ac:dyDescent="0.2">
      <c r="A505" s="567" t="s">
        <v>23102</v>
      </c>
      <c r="B505" s="568" t="s">
        <v>1612</v>
      </c>
      <c r="C505" s="569" t="s">
        <v>1595</v>
      </c>
      <c r="D505" s="570" t="s">
        <v>10391</v>
      </c>
    </row>
    <row r="506" spans="1:4" ht="24.95" customHeight="1" x14ac:dyDescent="0.2">
      <c r="A506" s="567" t="s">
        <v>23103</v>
      </c>
      <c r="B506" s="568" t="s">
        <v>11877</v>
      </c>
      <c r="C506" s="569" t="s">
        <v>1595</v>
      </c>
      <c r="D506" s="570" t="s">
        <v>11122</v>
      </c>
    </row>
    <row r="507" spans="1:4" ht="24.95" customHeight="1" x14ac:dyDescent="0.2">
      <c r="A507" s="567" t="s">
        <v>23104</v>
      </c>
      <c r="B507" s="568" t="s">
        <v>11879</v>
      </c>
      <c r="C507" s="569" t="s">
        <v>1595</v>
      </c>
      <c r="D507" s="570" t="s">
        <v>9739</v>
      </c>
    </row>
    <row r="508" spans="1:4" ht="24.95" customHeight="1" x14ac:dyDescent="0.2">
      <c r="A508" s="567" t="s">
        <v>23105</v>
      </c>
      <c r="B508" s="568" t="s">
        <v>1613</v>
      </c>
      <c r="C508" s="569" t="s">
        <v>1595</v>
      </c>
      <c r="D508" s="570" t="s">
        <v>9590</v>
      </c>
    </row>
    <row r="509" spans="1:4" ht="24.95" customHeight="1" x14ac:dyDescent="0.2">
      <c r="A509" s="567" t="s">
        <v>23106</v>
      </c>
      <c r="B509" s="568" t="s">
        <v>1614</v>
      </c>
      <c r="C509" s="569" t="s">
        <v>1595</v>
      </c>
      <c r="D509" s="570" t="s">
        <v>9591</v>
      </c>
    </row>
    <row r="510" spans="1:4" ht="24.95" customHeight="1" x14ac:dyDescent="0.2">
      <c r="A510" s="567" t="s">
        <v>23107</v>
      </c>
      <c r="B510" s="568" t="s">
        <v>11880</v>
      </c>
      <c r="C510" s="569" t="s">
        <v>1595</v>
      </c>
      <c r="D510" s="570" t="s">
        <v>17309</v>
      </c>
    </row>
    <row r="511" spans="1:4" ht="24.95" customHeight="1" x14ac:dyDescent="0.2">
      <c r="A511" s="567" t="s">
        <v>23108</v>
      </c>
      <c r="B511" s="568" t="s">
        <v>11881</v>
      </c>
      <c r="C511" s="569" t="s">
        <v>1595</v>
      </c>
      <c r="D511" s="570" t="s">
        <v>19694</v>
      </c>
    </row>
    <row r="512" spans="1:4" ht="24.95" customHeight="1" x14ac:dyDescent="0.2">
      <c r="A512" s="567" t="s">
        <v>23109</v>
      </c>
      <c r="B512" s="568" t="s">
        <v>11882</v>
      </c>
      <c r="C512" s="569" t="s">
        <v>1595</v>
      </c>
      <c r="D512" s="570" t="s">
        <v>23110</v>
      </c>
    </row>
    <row r="513" spans="1:4" ht="24.95" customHeight="1" x14ac:dyDescent="0.2">
      <c r="A513" s="567" t="s">
        <v>23111</v>
      </c>
      <c r="B513" s="568" t="s">
        <v>11883</v>
      </c>
      <c r="C513" s="569" t="s">
        <v>1595</v>
      </c>
      <c r="D513" s="570" t="s">
        <v>23112</v>
      </c>
    </row>
    <row r="514" spans="1:4" ht="24.95" customHeight="1" x14ac:dyDescent="0.2">
      <c r="A514" s="567" t="s">
        <v>23113</v>
      </c>
      <c r="B514" s="568" t="s">
        <v>11884</v>
      </c>
      <c r="C514" s="569" t="s">
        <v>1595</v>
      </c>
      <c r="D514" s="570" t="s">
        <v>23114</v>
      </c>
    </row>
    <row r="515" spans="1:4" ht="24.95" customHeight="1" x14ac:dyDescent="0.2">
      <c r="A515" s="567" t="s">
        <v>23115</v>
      </c>
      <c r="B515" s="568" t="s">
        <v>1615</v>
      </c>
      <c r="C515" s="569" t="s">
        <v>1595</v>
      </c>
      <c r="D515" s="570" t="s">
        <v>10270</v>
      </c>
    </row>
    <row r="516" spans="1:4" ht="24.95" customHeight="1" x14ac:dyDescent="0.2">
      <c r="A516" s="567" t="s">
        <v>23116</v>
      </c>
      <c r="B516" s="568" t="s">
        <v>11886</v>
      </c>
      <c r="C516" s="569" t="s">
        <v>1595</v>
      </c>
      <c r="D516" s="570" t="s">
        <v>9708</v>
      </c>
    </row>
    <row r="517" spans="1:4" ht="24.95" customHeight="1" x14ac:dyDescent="0.2">
      <c r="A517" s="567" t="s">
        <v>23117</v>
      </c>
      <c r="B517" s="568" t="s">
        <v>1616</v>
      </c>
      <c r="C517" s="569" t="s">
        <v>1595</v>
      </c>
      <c r="D517" s="570" t="s">
        <v>10576</v>
      </c>
    </row>
    <row r="518" spans="1:4" ht="24.95" customHeight="1" x14ac:dyDescent="0.2">
      <c r="A518" s="567" t="s">
        <v>23118</v>
      </c>
      <c r="B518" s="568" t="s">
        <v>11887</v>
      </c>
      <c r="C518" s="569" t="s">
        <v>1595</v>
      </c>
      <c r="D518" s="570" t="s">
        <v>14173</v>
      </c>
    </row>
    <row r="519" spans="1:4" ht="24.95" customHeight="1" x14ac:dyDescent="0.2">
      <c r="A519" s="567" t="s">
        <v>23119</v>
      </c>
      <c r="B519" s="568" t="s">
        <v>1617</v>
      </c>
      <c r="C519" s="569" t="s">
        <v>1595</v>
      </c>
      <c r="D519" s="570" t="s">
        <v>9729</v>
      </c>
    </row>
    <row r="520" spans="1:4" ht="24.95" customHeight="1" x14ac:dyDescent="0.2">
      <c r="A520" s="567" t="s">
        <v>23120</v>
      </c>
      <c r="B520" s="568" t="s">
        <v>11888</v>
      </c>
      <c r="C520" s="569" t="s">
        <v>1595</v>
      </c>
      <c r="D520" s="570" t="s">
        <v>12183</v>
      </c>
    </row>
    <row r="521" spans="1:4" ht="24.95" customHeight="1" x14ac:dyDescent="0.2">
      <c r="A521" s="567" t="s">
        <v>23121</v>
      </c>
      <c r="B521" s="568" t="s">
        <v>11889</v>
      </c>
      <c r="C521" s="569" t="s">
        <v>1595</v>
      </c>
      <c r="D521" s="570" t="s">
        <v>9517</v>
      </c>
    </row>
    <row r="522" spans="1:4" ht="24.95" customHeight="1" x14ac:dyDescent="0.2">
      <c r="A522" s="567" t="s">
        <v>23122</v>
      </c>
      <c r="B522" s="568" t="s">
        <v>11890</v>
      </c>
      <c r="C522" s="569" t="s">
        <v>1595</v>
      </c>
      <c r="D522" s="570" t="s">
        <v>23123</v>
      </c>
    </row>
    <row r="523" spans="1:4" ht="24.95" customHeight="1" x14ac:dyDescent="0.2">
      <c r="A523" s="567" t="s">
        <v>23124</v>
      </c>
      <c r="B523" s="568" t="s">
        <v>11891</v>
      </c>
      <c r="C523" s="569" t="s">
        <v>1595</v>
      </c>
      <c r="D523" s="570" t="s">
        <v>17639</v>
      </c>
    </row>
    <row r="524" spans="1:4" ht="24.95" customHeight="1" x14ac:dyDescent="0.2">
      <c r="A524" s="567" t="s">
        <v>23125</v>
      </c>
      <c r="B524" s="568" t="s">
        <v>11892</v>
      </c>
      <c r="C524" s="569" t="s">
        <v>1595</v>
      </c>
      <c r="D524" s="570" t="s">
        <v>23126</v>
      </c>
    </row>
    <row r="525" spans="1:4" ht="24.95" customHeight="1" x14ac:dyDescent="0.2">
      <c r="A525" s="567" t="s">
        <v>23127</v>
      </c>
      <c r="B525" s="568" t="s">
        <v>11893</v>
      </c>
      <c r="C525" s="569" t="s">
        <v>1595</v>
      </c>
      <c r="D525" s="570" t="s">
        <v>23128</v>
      </c>
    </row>
    <row r="526" spans="1:4" ht="24.95" customHeight="1" x14ac:dyDescent="0.2">
      <c r="A526" s="567" t="s">
        <v>23129</v>
      </c>
      <c r="B526" s="568" t="s">
        <v>11894</v>
      </c>
      <c r="C526" s="569" t="s">
        <v>1595</v>
      </c>
      <c r="D526" s="570" t="s">
        <v>23130</v>
      </c>
    </row>
    <row r="527" spans="1:4" ht="24.95" customHeight="1" x14ac:dyDescent="0.2">
      <c r="A527" s="567" t="s">
        <v>23131</v>
      </c>
      <c r="B527" s="568" t="s">
        <v>11895</v>
      </c>
      <c r="C527" s="569" t="s">
        <v>1595</v>
      </c>
      <c r="D527" s="570" t="s">
        <v>19815</v>
      </c>
    </row>
    <row r="528" spans="1:4" ht="24.95" customHeight="1" x14ac:dyDescent="0.2">
      <c r="A528" s="567" t="s">
        <v>23132</v>
      </c>
      <c r="B528" s="568" t="s">
        <v>11896</v>
      </c>
      <c r="C528" s="569" t="s">
        <v>1595</v>
      </c>
      <c r="D528" s="570" t="s">
        <v>9716</v>
      </c>
    </row>
    <row r="529" spans="1:4" ht="24.95" customHeight="1" x14ac:dyDescent="0.2">
      <c r="A529" s="567" t="s">
        <v>23133</v>
      </c>
      <c r="B529" s="568" t="s">
        <v>11898</v>
      </c>
      <c r="C529" s="569" t="s">
        <v>1595</v>
      </c>
      <c r="D529" s="570" t="s">
        <v>14428</v>
      </c>
    </row>
    <row r="530" spans="1:4" ht="24.95" customHeight="1" x14ac:dyDescent="0.2">
      <c r="A530" s="567" t="s">
        <v>23134</v>
      </c>
      <c r="B530" s="568" t="s">
        <v>11899</v>
      </c>
      <c r="C530" s="569" t="s">
        <v>1595</v>
      </c>
      <c r="D530" s="570" t="s">
        <v>23135</v>
      </c>
    </row>
    <row r="531" spans="1:4" ht="24.95" customHeight="1" x14ac:dyDescent="0.2">
      <c r="A531" s="567" t="s">
        <v>23136</v>
      </c>
      <c r="B531" s="568" t="s">
        <v>1618</v>
      </c>
      <c r="C531" s="569" t="s">
        <v>1595</v>
      </c>
      <c r="D531" s="570" t="s">
        <v>9739</v>
      </c>
    </row>
    <row r="532" spans="1:4" ht="24.95" customHeight="1" x14ac:dyDescent="0.2">
      <c r="A532" s="567" t="s">
        <v>23137</v>
      </c>
      <c r="B532" s="568" t="s">
        <v>1619</v>
      </c>
      <c r="C532" s="569" t="s">
        <v>1595</v>
      </c>
      <c r="D532" s="570" t="s">
        <v>9659</v>
      </c>
    </row>
    <row r="533" spans="1:4" ht="24.95" customHeight="1" x14ac:dyDescent="0.2">
      <c r="A533" s="567" t="s">
        <v>23138</v>
      </c>
      <c r="B533" s="568" t="s">
        <v>11900</v>
      </c>
      <c r="C533" s="569" t="s">
        <v>1595</v>
      </c>
      <c r="D533" s="570" t="s">
        <v>23139</v>
      </c>
    </row>
    <row r="534" spans="1:4" ht="24.95" customHeight="1" x14ac:dyDescent="0.2">
      <c r="A534" s="567" t="s">
        <v>23140</v>
      </c>
      <c r="B534" s="568" t="s">
        <v>1620</v>
      </c>
      <c r="C534" s="569" t="s">
        <v>1595</v>
      </c>
      <c r="D534" s="570" t="s">
        <v>10239</v>
      </c>
    </row>
    <row r="535" spans="1:4" ht="24.95" customHeight="1" x14ac:dyDescent="0.2">
      <c r="A535" s="567" t="s">
        <v>23141</v>
      </c>
      <c r="B535" s="568" t="s">
        <v>11901</v>
      </c>
      <c r="C535" s="569" t="s">
        <v>1595</v>
      </c>
      <c r="D535" s="570" t="s">
        <v>23142</v>
      </c>
    </row>
    <row r="536" spans="1:4" ht="24.95" customHeight="1" x14ac:dyDescent="0.2">
      <c r="A536" s="567" t="s">
        <v>23143</v>
      </c>
      <c r="B536" s="568" t="s">
        <v>11902</v>
      </c>
      <c r="C536" s="569" t="s">
        <v>1595</v>
      </c>
      <c r="D536" s="570" t="s">
        <v>9655</v>
      </c>
    </row>
    <row r="537" spans="1:4" ht="24.95" customHeight="1" x14ac:dyDescent="0.2">
      <c r="A537" s="567" t="s">
        <v>23144</v>
      </c>
      <c r="B537" s="568" t="s">
        <v>11903</v>
      </c>
      <c r="C537" s="569" t="s">
        <v>1595</v>
      </c>
      <c r="D537" s="570" t="s">
        <v>13144</v>
      </c>
    </row>
    <row r="538" spans="1:4" ht="24.95" customHeight="1" x14ac:dyDescent="0.2">
      <c r="A538" s="567" t="s">
        <v>23145</v>
      </c>
      <c r="B538" s="568" t="s">
        <v>11904</v>
      </c>
      <c r="C538" s="569" t="s">
        <v>1595</v>
      </c>
      <c r="D538" s="570" t="s">
        <v>14192</v>
      </c>
    </row>
    <row r="539" spans="1:4" ht="24.95" customHeight="1" x14ac:dyDescent="0.2">
      <c r="A539" s="567" t="s">
        <v>23146</v>
      </c>
      <c r="B539" s="568" t="s">
        <v>11905</v>
      </c>
      <c r="C539" s="569" t="s">
        <v>1595</v>
      </c>
      <c r="D539" s="570" t="s">
        <v>20169</v>
      </c>
    </row>
    <row r="540" spans="1:4" ht="24.95" customHeight="1" x14ac:dyDescent="0.2">
      <c r="A540" s="567" t="s">
        <v>23147</v>
      </c>
      <c r="B540" s="568" t="s">
        <v>5714</v>
      </c>
      <c r="C540" s="569" t="s">
        <v>1595</v>
      </c>
      <c r="D540" s="570" t="s">
        <v>9661</v>
      </c>
    </row>
    <row r="541" spans="1:4" ht="24.95" customHeight="1" x14ac:dyDescent="0.2">
      <c r="A541" s="567" t="s">
        <v>23148</v>
      </c>
      <c r="B541" s="568" t="s">
        <v>5715</v>
      </c>
      <c r="C541" s="569" t="s">
        <v>1595</v>
      </c>
      <c r="D541" s="570" t="s">
        <v>23149</v>
      </c>
    </row>
    <row r="542" spans="1:4" ht="24.95" customHeight="1" x14ac:dyDescent="0.2">
      <c r="A542" s="567" t="s">
        <v>23150</v>
      </c>
      <c r="B542" s="568" t="s">
        <v>11906</v>
      </c>
      <c r="C542" s="569" t="s">
        <v>1595</v>
      </c>
      <c r="D542" s="570" t="s">
        <v>23151</v>
      </c>
    </row>
    <row r="543" spans="1:4" ht="24.95" customHeight="1" x14ac:dyDescent="0.2">
      <c r="A543" s="567" t="s">
        <v>23152</v>
      </c>
      <c r="B543" s="568" t="s">
        <v>11907</v>
      </c>
      <c r="C543" s="569" t="s">
        <v>1595</v>
      </c>
      <c r="D543" s="570" t="s">
        <v>23153</v>
      </c>
    </row>
    <row r="544" spans="1:4" ht="24.95" customHeight="1" x14ac:dyDescent="0.2">
      <c r="A544" s="567" t="s">
        <v>23154</v>
      </c>
      <c r="B544" s="568" t="s">
        <v>11908</v>
      </c>
      <c r="C544" s="569" t="s">
        <v>1595</v>
      </c>
      <c r="D544" s="570" t="s">
        <v>23155</v>
      </c>
    </row>
    <row r="545" spans="1:4" ht="24.95" customHeight="1" x14ac:dyDescent="0.2">
      <c r="A545" s="567" t="s">
        <v>23156</v>
      </c>
      <c r="B545" s="568" t="s">
        <v>11909</v>
      </c>
      <c r="C545" s="569" t="s">
        <v>1595</v>
      </c>
      <c r="D545" s="570" t="s">
        <v>23130</v>
      </c>
    </row>
    <row r="546" spans="1:4" ht="24.95" customHeight="1" x14ac:dyDescent="0.2">
      <c r="A546" s="567" t="s">
        <v>23157</v>
      </c>
      <c r="B546" s="568" t="s">
        <v>11910</v>
      </c>
      <c r="C546" s="569" t="s">
        <v>1595</v>
      </c>
      <c r="D546" s="570" t="s">
        <v>11450</v>
      </c>
    </row>
    <row r="547" spans="1:4" ht="24.95" customHeight="1" x14ac:dyDescent="0.2">
      <c r="A547" s="567" t="s">
        <v>23158</v>
      </c>
      <c r="B547" s="568" t="s">
        <v>11911</v>
      </c>
      <c r="C547" s="569" t="s">
        <v>1595</v>
      </c>
      <c r="D547" s="570" t="s">
        <v>12072</v>
      </c>
    </row>
    <row r="548" spans="1:4" ht="24.95" customHeight="1" x14ac:dyDescent="0.2">
      <c r="A548" s="567" t="s">
        <v>23159</v>
      </c>
      <c r="B548" s="568" t="s">
        <v>5716</v>
      </c>
      <c r="C548" s="569" t="s">
        <v>1595</v>
      </c>
      <c r="D548" s="570" t="s">
        <v>10243</v>
      </c>
    </row>
    <row r="549" spans="1:4" ht="24.95" customHeight="1" x14ac:dyDescent="0.2">
      <c r="A549" s="567" t="s">
        <v>23160</v>
      </c>
      <c r="B549" s="568" t="s">
        <v>11912</v>
      </c>
      <c r="C549" s="569" t="s">
        <v>1595</v>
      </c>
      <c r="D549" s="570" t="s">
        <v>9336</v>
      </c>
    </row>
    <row r="550" spans="1:4" ht="24.95" customHeight="1" x14ac:dyDescent="0.2">
      <c r="A550" s="567" t="s">
        <v>23161</v>
      </c>
      <c r="B550" s="568" t="s">
        <v>11913</v>
      </c>
      <c r="C550" s="569" t="s">
        <v>1595</v>
      </c>
      <c r="D550" s="570" t="s">
        <v>23162</v>
      </c>
    </row>
    <row r="551" spans="1:4" ht="24.95" customHeight="1" x14ac:dyDescent="0.2">
      <c r="A551" s="567" t="s">
        <v>23163</v>
      </c>
      <c r="B551" s="568" t="s">
        <v>11914</v>
      </c>
      <c r="C551" s="569" t="s">
        <v>1595</v>
      </c>
      <c r="D551" s="570" t="s">
        <v>19649</v>
      </c>
    </row>
    <row r="552" spans="1:4" ht="24.95" customHeight="1" x14ac:dyDescent="0.2">
      <c r="A552" s="567" t="s">
        <v>23164</v>
      </c>
      <c r="B552" s="568" t="s">
        <v>11915</v>
      </c>
      <c r="C552" s="569" t="s">
        <v>1595</v>
      </c>
      <c r="D552" s="570" t="s">
        <v>10914</v>
      </c>
    </row>
    <row r="553" spans="1:4" ht="24.95" customHeight="1" x14ac:dyDescent="0.2">
      <c r="A553" s="567" t="s">
        <v>23165</v>
      </c>
      <c r="B553" s="568" t="s">
        <v>5717</v>
      </c>
      <c r="C553" s="569" t="s">
        <v>1595</v>
      </c>
      <c r="D553" s="570" t="s">
        <v>23166</v>
      </c>
    </row>
    <row r="554" spans="1:4" ht="24.95" customHeight="1" x14ac:dyDescent="0.2">
      <c r="A554" s="567" t="s">
        <v>23167</v>
      </c>
      <c r="B554" s="568" t="s">
        <v>11916</v>
      </c>
      <c r="C554" s="569" t="s">
        <v>1595</v>
      </c>
      <c r="D554" s="570" t="s">
        <v>10884</v>
      </c>
    </row>
    <row r="555" spans="1:4" ht="24.95" customHeight="1" x14ac:dyDescent="0.2">
      <c r="A555" s="567" t="s">
        <v>23168</v>
      </c>
      <c r="B555" s="568" t="s">
        <v>11917</v>
      </c>
      <c r="C555" s="569" t="s">
        <v>1595</v>
      </c>
      <c r="D555" s="570" t="s">
        <v>11285</v>
      </c>
    </row>
    <row r="556" spans="1:4" ht="24.95" customHeight="1" x14ac:dyDescent="0.2">
      <c r="A556" s="567" t="s">
        <v>23169</v>
      </c>
      <c r="B556" s="568" t="s">
        <v>11918</v>
      </c>
      <c r="C556" s="569" t="s">
        <v>1595</v>
      </c>
      <c r="D556" s="570" t="s">
        <v>17604</v>
      </c>
    </row>
    <row r="557" spans="1:4" ht="24.95" customHeight="1" x14ac:dyDescent="0.2">
      <c r="A557" s="567" t="s">
        <v>23170</v>
      </c>
      <c r="B557" s="568" t="s">
        <v>5718</v>
      </c>
      <c r="C557" s="569" t="s">
        <v>1595</v>
      </c>
      <c r="D557" s="570" t="s">
        <v>23171</v>
      </c>
    </row>
    <row r="558" spans="1:4" ht="24.95" customHeight="1" x14ac:dyDescent="0.2">
      <c r="A558" s="567" t="s">
        <v>23172</v>
      </c>
      <c r="B558" s="568" t="s">
        <v>11919</v>
      </c>
      <c r="C558" s="569" t="s">
        <v>1595</v>
      </c>
      <c r="D558" s="570" t="s">
        <v>9379</v>
      </c>
    </row>
    <row r="559" spans="1:4" ht="24.95" customHeight="1" x14ac:dyDescent="0.2">
      <c r="A559" s="567" t="s">
        <v>23173</v>
      </c>
      <c r="B559" s="568" t="s">
        <v>11920</v>
      </c>
      <c r="C559" s="569" t="s">
        <v>1595</v>
      </c>
      <c r="D559" s="570" t="s">
        <v>9738</v>
      </c>
    </row>
    <row r="560" spans="1:4" ht="24.95" customHeight="1" x14ac:dyDescent="0.2">
      <c r="A560" s="567" t="s">
        <v>23174</v>
      </c>
      <c r="B560" s="568" t="s">
        <v>11921</v>
      </c>
      <c r="C560" s="569" t="s">
        <v>1595</v>
      </c>
      <c r="D560" s="570" t="s">
        <v>9738</v>
      </c>
    </row>
    <row r="561" spans="1:4" ht="24.95" customHeight="1" x14ac:dyDescent="0.2">
      <c r="A561" s="567" t="s">
        <v>23175</v>
      </c>
      <c r="B561" s="568" t="s">
        <v>11923</v>
      </c>
      <c r="C561" s="569" t="s">
        <v>1595</v>
      </c>
      <c r="D561" s="570" t="s">
        <v>9332</v>
      </c>
    </row>
    <row r="562" spans="1:4" ht="24.95" customHeight="1" x14ac:dyDescent="0.2">
      <c r="A562" s="567" t="s">
        <v>23176</v>
      </c>
      <c r="B562" s="568" t="s">
        <v>11924</v>
      </c>
      <c r="C562" s="569" t="s">
        <v>1595</v>
      </c>
      <c r="D562" s="570" t="s">
        <v>10845</v>
      </c>
    </row>
    <row r="563" spans="1:4" ht="24.95" customHeight="1" x14ac:dyDescent="0.2">
      <c r="A563" s="567" t="s">
        <v>23177</v>
      </c>
      <c r="B563" s="568" t="s">
        <v>11926</v>
      </c>
      <c r="C563" s="569" t="s">
        <v>1595</v>
      </c>
      <c r="D563" s="570" t="s">
        <v>23178</v>
      </c>
    </row>
    <row r="564" spans="1:4" ht="24.95" customHeight="1" x14ac:dyDescent="0.2">
      <c r="A564" s="567" t="s">
        <v>23179</v>
      </c>
      <c r="B564" s="568" t="s">
        <v>11927</v>
      </c>
      <c r="C564" s="569" t="s">
        <v>1595</v>
      </c>
      <c r="D564" s="570" t="s">
        <v>23180</v>
      </c>
    </row>
    <row r="565" spans="1:4" ht="24.95" customHeight="1" x14ac:dyDescent="0.2">
      <c r="A565" s="567" t="s">
        <v>23181</v>
      </c>
      <c r="B565" s="568" t="s">
        <v>11928</v>
      </c>
      <c r="C565" s="569" t="s">
        <v>1595</v>
      </c>
      <c r="D565" s="570" t="s">
        <v>18149</v>
      </c>
    </row>
    <row r="566" spans="1:4" ht="24.95" customHeight="1" x14ac:dyDescent="0.2">
      <c r="A566" s="567" t="s">
        <v>23182</v>
      </c>
      <c r="B566" s="568" t="s">
        <v>11929</v>
      </c>
      <c r="C566" s="569" t="s">
        <v>1595</v>
      </c>
      <c r="D566" s="570" t="s">
        <v>23183</v>
      </c>
    </row>
    <row r="567" spans="1:4" ht="24.95" customHeight="1" x14ac:dyDescent="0.2">
      <c r="A567" s="567" t="s">
        <v>23184</v>
      </c>
      <c r="B567" s="568" t="s">
        <v>11931</v>
      </c>
      <c r="C567" s="569" t="s">
        <v>1595</v>
      </c>
      <c r="D567" s="570" t="s">
        <v>23185</v>
      </c>
    </row>
    <row r="568" spans="1:4" ht="24.95" customHeight="1" x14ac:dyDescent="0.2">
      <c r="A568" s="567" t="s">
        <v>23186</v>
      </c>
      <c r="B568" s="568" t="s">
        <v>7753</v>
      </c>
      <c r="C568" s="569" t="s">
        <v>1595</v>
      </c>
      <c r="D568" s="570" t="s">
        <v>16571</v>
      </c>
    </row>
    <row r="569" spans="1:4" ht="24.95" customHeight="1" x14ac:dyDescent="0.2">
      <c r="A569" s="567" t="s">
        <v>23187</v>
      </c>
      <c r="B569" s="568" t="s">
        <v>11932</v>
      </c>
      <c r="C569" s="569" t="s">
        <v>1595</v>
      </c>
      <c r="D569" s="570" t="s">
        <v>23188</v>
      </c>
    </row>
    <row r="570" spans="1:4" ht="24.95" customHeight="1" x14ac:dyDescent="0.2">
      <c r="A570" s="567" t="s">
        <v>23189</v>
      </c>
      <c r="B570" s="568" t="s">
        <v>11933</v>
      </c>
      <c r="C570" s="569" t="s">
        <v>1595</v>
      </c>
      <c r="D570" s="570" t="s">
        <v>23190</v>
      </c>
    </row>
    <row r="571" spans="1:4" ht="24.95" customHeight="1" x14ac:dyDescent="0.2">
      <c r="A571" s="567" t="s">
        <v>23191</v>
      </c>
      <c r="B571" s="568" t="s">
        <v>11934</v>
      </c>
      <c r="C571" s="569" t="s">
        <v>1595</v>
      </c>
      <c r="D571" s="570" t="s">
        <v>18208</v>
      </c>
    </row>
    <row r="572" spans="1:4" ht="24.95" customHeight="1" x14ac:dyDescent="0.2">
      <c r="A572" s="567" t="s">
        <v>23192</v>
      </c>
      <c r="B572" s="568" t="s">
        <v>11935</v>
      </c>
      <c r="C572" s="569" t="s">
        <v>1595</v>
      </c>
      <c r="D572" s="570" t="s">
        <v>23193</v>
      </c>
    </row>
    <row r="573" spans="1:4" ht="24.95" customHeight="1" x14ac:dyDescent="0.2">
      <c r="A573" s="567" t="s">
        <v>23194</v>
      </c>
      <c r="B573" s="568" t="s">
        <v>11936</v>
      </c>
      <c r="C573" s="569" t="s">
        <v>1595</v>
      </c>
      <c r="D573" s="570" t="s">
        <v>17601</v>
      </c>
    </row>
    <row r="574" spans="1:4" ht="24.95" customHeight="1" x14ac:dyDescent="0.2">
      <c r="A574" s="567" t="s">
        <v>23195</v>
      </c>
      <c r="B574" s="568" t="s">
        <v>11937</v>
      </c>
      <c r="C574" s="569" t="s">
        <v>1595</v>
      </c>
      <c r="D574" s="570" t="s">
        <v>23196</v>
      </c>
    </row>
    <row r="575" spans="1:4" ht="24.95" customHeight="1" x14ac:dyDescent="0.2">
      <c r="A575" s="567" t="s">
        <v>23197</v>
      </c>
      <c r="B575" s="568" t="s">
        <v>11938</v>
      </c>
      <c r="C575" s="569" t="s">
        <v>1595</v>
      </c>
      <c r="D575" s="570" t="s">
        <v>23198</v>
      </c>
    </row>
    <row r="576" spans="1:4" ht="24.95" customHeight="1" x14ac:dyDescent="0.2">
      <c r="A576" s="567" t="s">
        <v>23199</v>
      </c>
      <c r="B576" s="568" t="s">
        <v>11939</v>
      </c>
      <c r="C576" s="569" t="s">
        <v>1595</v>
      </c>
      <c r="D576" s="570" t="s">
        <v>23200</v>
      </c>
    </row>
    <row r="577" spans="1:4" ht="24.95" customHeight="1" x14ac:dyDescent="0.2">
      <c r="A577" s="567" t="s">
        <v>23201</v>
      </c>
      <c r="B577" s="568" t="s">
        <v>11940</v>
      </c>
      <c r="C577" s="569" t="s">
        <v>1595</v>
      </c>
      <c r="D577" s="570" t="s">
        <v>23202</v>
      </c>
    </row>
    <row r="578" spans="1:4" ht="24.95" customHeight="1" x14ac:dyDescent="0.2">
      <c r="A578" s="567" t="s">
        <v>23203</v>
      </c>
      <c r="B578" s="568" t="s">
        <v>11942</v>
      </c>
      <c r="C578" s="569" t="s">
        <v>1595</v>
      </c>
      <c r="D578" s="570" t="s">
        <v>9660</v>
      </c>
    </row>
    <row r="579" spans="1:4" ht="24.95" customHeight="1" x14ac:dyDescent="0.2">
      <c r="A579" s="567" t="s">
        <v>23204</v>
      </c>
      <c r="B579" s="568" t="s">
        <v>11943</v>
      </c>
      <c r="C579" s="569" t="s">
        <v>1595</v>
      </c>
      <c r="D579" s="570" t="s">
        <v>23205</v>
      </c>
    </row>
    <row r="580" spans="1:4" ht="24.95" customHeight="1" x14ac:dyDescent="0.2">
      <c r="A580" s="567" t="s">
        <v>23206</v>
      </c>
      <c r="B580" s="568" t="s">
        <v>5719</v>
      </c>
      <c r="C580" s="569" t="s">
        <v>777</v>
      </c>
      <c r="D580" s="570" t="s">
        <v>17315</v>
      </c>
    </row>
    <row r="581" spans="1:4" ht="24.95" customHeight="1" x14ac:dyDescent="0.2">
      <c r="A581" s="567" t="s">
        <v>23207</v>
      </c>
      <c r="B581" s="568" t="s">
        <v>11944</v>
      </c>
      <c r="C581" s="569" t="s">
        <v>777</v>
      </c>
      <c r="D581" s="570" t="s">
        <v>17316</v>
      </c>
    </row>
    <row r="582" spans="1:4" ht="24.95" customHeight="1" x14ac:dyDescent="0.2">
      <c r="A582" s="567" t="s">
        <v>23208</v>
      </c>
      <c r="B582" s="568" t="s">
        <v>11946</v>
      </c>
      <c r="C582" s="569" t="s">
        <v>777</v>
      </c>
      <c r="D582" s="570" t="s">
        <v>11113</v>
      </c>
    </row>
    <row r="583" spans="1:4" ht="24.95" customHeight="1" x14ac:dyDescent="0.2">
      <c r="A583" s="567" t="s">
        <v>23209</v>
      </c>
      <c r="B583" s="568" t="s">
        <v>11947</v>
      </c>
      <c r="C583" s="569" t="s">
        <v>777</v>
      </c>
      <c r="D583" s="570" t="s">
        <v>11179</v>
      </c>
    </row>
    <row r="584" spans="1:4" ht="24.95" customHeight="1" x14ac:dyDescent="0.2">
      <c r="A584" s="567" t="s">
        <v>23210</v>
      </c>
      <c r="B584" s="568" t="s">
        <v>11948</v>
      </c>
      <c r="C584" s="569" t="s">
        <v>777</v>
      </c>
      <c r="D584" s="570" t="s">
        <v>17317</v>
      </c>
    </row>
    <row r="585" spans="1:4" ht="24.95" customHeight="1" x14ac:dyDescent="0.2">
      <c r="A585" s="567" t="s">
        <v>23211</v>
      </c>
      <c r="B585" s="568" t="s">
        <v>11949</v>
      </c>
      <c r="C585" s="569" t="s">
        <v>777</v>
      </c>
      <c r="D585" s="570" t="s">
        <v>10738</v>
      </c>
    </row>
    <row r="586" spans="1:4" ht="24.95" customHeight="1" x14ac:dyDescent="0.2">
      <c r="A586" s="567" t="s">
        <v>23212</v>
      </c>
      <c r="B586" s="568" t="s">
        <v>11950</v>
      </c>
      <c r="C586" s="569" t="s">
        <v>777</v>
      </c>
      <c r="D586" s="570" t="s">
        <v>9526</v>
      </c>
    </row>
    <row r="587" spans="1:4" ht="24.95" customHeight="1" x14ac:dyDescent="0.2">
      <c r="A587" s="567" t="s">
        <v>23213</v>
      </c>
      <c r="B587" s="568" t="s">
        <v>11951</v>
      </c>
      <c r="C587" s="569" t="s">
        <v>777</v>
      </c>
      <c r="D587" s="570" t="s">
        <v>9759</v>
      </c>
    </row>
    <row r="588" spans="1:4" ht="24.95" customHeight="1" x14ac:dyDescent="0.2">
      <c r="A588" s="567" t="s">
        <v>23214</v>
      </c>
      <c r="B588" s="568" t="s">
        <v>11952</v>
      </c>
      <c r="C588" s="569" t="s">
        <v>777</v>
      </c>
      <c r="D588" s="570" t="s">
        <v>17318</v>
      </c>
    </row>
    <row r="589" spans="1:4" ht="24.95" customHeight="1" x14ac:dyDescent="0.2">
      <c r="A589" s="567" t="s">
        <v>23215</v>
      </c>
      <c r="B589" s="568" t="s">
        <v>11953</v>
      </c>
      <c r="C589" s="569" t="s">
        <v>777</v>
      </c>
      <c r="D589" s="570" t="s">
        <v>17319</v>
      </c>
    </row>
    <row r="590" spans="1:4" ht="24.95" customHeight="1" x14ac:dyDescent="0.2">
      <c r="A590" s="567" t="s">
        <v>23216</v>
      </c>
      <c r="B590" s="568" t="s">
        <v>11954</v>
      </c>
      <c r="C590" s="569" t="s">
        <v>777</v>
      </c>
      <c r="D590" s="570" t="s">
        <v>10418</v>
      </c>
    </row>
    <row r="591" spans="1:4" ht="24.95" customHeight="1" x14ac:dyDescent="0.2">
      <c r="A591" s="567" t="s">
        <v>23217</v>
      </c>
      <c r="B591" s="568" t="s">
        <v>11955</v>
      </c>
      <c r="C591" s="569" t="s">
        <v>777</v>
      </c>
      <c r="D591" s="570" t="s">
        <v>9320</v>
      </c>
    </row>
    <row r="592" spans="1:4" ht="24.95" customHeight="1" x14ac:dyDescent="0.2">
      <c r="A592" s="567" t="s">
        <v>23218</v>
      </c>
      <c r="B592" s="568" t="s">
        <v>11957</v>
      </c>
      <c r="C592" s="569" t="s">
        <v>777</v>
      </c>
      <c r="D592" s="570" t="s">
        <v>9343</v>
      </c>
    </row>
    <row r="593" spans="1:4" ht="24.95" customHeight="1" x14ac:dyDescent="0.2">
      <c r="A593" s="567" t="s">
        <v>23219</v>
      </c>
      <c r="B593" s="568" t="s">
        <v>5720</v>
      </c>
      <c r="C593" s="569" t="s">
        <v>777</v>
      </c>
      <c r="D593" s="570" t="s">
        <v>11341</v>
      </c>
    </row>
    <row r="594" spans="1:4" ht="24.95" customHeight="1" x14ac:dyDescent="0.2">
      <c r="A594" s="567" t="s">
        <v>23220</v>
      </c>
      <c r="B594" s="568" t="s">
        <v>11959</v>
      </c>
      <c r="C594" s="569" t="s">
        <v>777</v>
      </c>
      <c r="D594" s="570" t="s">
        <v>10380</v>
      </c>
    </row>
    <row r="595" spans="1:4" ht="24.95" customHeight="1" x14ac:dyDescent="0.2">
      <c r="A595" s="567" t="s">
        <v>23221</v>
      </c>
      <c r="B595" s="568" t="s">
        <v>11960</v>
      </c>
      <c r="C595" s="569" t="s">
        <v>777</v>
      </c>
      <c r="D595" s="570" t="s">
        <v>11961</v>
      </c>
    </row>
    <row r="596" spans="1:4" ht="24.95" customHeight="1" x14ac:dyDescent="0.2">
      <c r="A596" s="567" t="s">
        <v>23222</v>
      </c>
      <c r="B596" s="568" t="s">
        <v>11962</v>
      </c>
      <c r="C596" s="569" t="s">
        <v>777</v>
      </c>
      <c r="D596" s="570" t="s">
        <v>17320</v>
      </c>
    </row>
    <row r="597" spans="1:4" ht="24.95" customHeight="1" x14ac:dyDescent="0.2">
      <c r="A597" s="567" t="s">
        <v>23223</v>
      </c>
      <c r="B597" s="568" t="s">
        <v>11964</v>
      </c>
      <c r="C597" s="569" t="s">
        <v>777</v>
      </c>
      <c r="D597" s="570" t="s">
        <v>15210</v>
      </c>
    </row>
    <row r="598" spans="1:4" ht="24.95" customHeight="1" x14ac:dyDescent="0.2">
      <c r="A598" s="567" t="s">
        <v>23224</v>
      </c>
      <c r="B598" s="568" t="s">
        <v>1621</v>
      </c>
      <c r="C598" s="569" t="s">
        <v>777</v>
      </c>
      <c r="D598" s="570" t="s">
        <v>10491</v>
      </c>
    </row>
    <row r="599" spans="1:4" ht="24.95" customHeight="1" x14ac:dyDescent="0.2">
      <c r="A599" s="567" t="s">
        <v>23225</v>
      </c>
      <c r="B599" s="568" t="s">
        <v>1622</v>
      </c>
      <c r="C599" s="569" t="s">
        <v>777</v>
      </c>
      <c r="D599" s="570" t="s">
        <v>17321</v>
      </c>
    </row>
    <row r="600" spans="1:4" ht="24.95" customHeight="1" x14ac:dyDescent="0.2">
      <c r="A600" s="567" t="s">
        <v>23226</v>
      </c>
      <c r="B600" s="568" t="s">
        <v>11965</v>
      </c>
      <c r="C600" s="569" t="s">
        <v>777</v>
      </c>
      <c r="D600" s="570" t="s">
        <v>17322</v>
      </c>
    </row>
    <row r="601" spans="1:4" ht="24.95" customHeight="1" x14ac:dyDescent="0.2">
      <c r="A601" s="567" t="s">
        <v>23227</v>
      </c>
      <c r="B601" s="568" t="s">
        <v>1623</v>
      </c>
      <c r="C601" s="569" t="s">
        <v>777</v>
      </c>
      <c r="D601" s="570" t="s">
        <v>17323</v>
      </c>
    </row>
    <row r="602" spans="1:4" ht="24.95" customHeight="1" x14ac:dyDescent="0.2">
      <c r="A602" s="567" t="s">
        <v>23228</v>
      </c>
      <c r="B602" s="568" t="s">
        <v>11966</v>
      </c>
      <c r="C602" s="569" t="s">
        <v>777</v>
      </c>
      <c r="D602" s="570" t="s">
        <v>17274</v>
      </c>
    </row>
    <row r="603" spans="1:4" ht="24.95" customHeight="1" x14ac:dyDescent="0.2">
      <c r="A603" s="567" t="s">
        <v>23229</v>
      </c>
      <c r="B603" s="568" t="s">
        <v>11967</v>
      </c>
      <c r="C603" s="569" t="s">
        <v>777</v>
      </c>
      <c r="D603" s="570" t="s">
        <v>13851</v>
      </c>
    </row>
    <row r="604" spans="1:4" ht="24.95" customHeight="1" x14ac:dyDescent="0.2">
      <c r="A604" s="567" t="s">
        <v>23230</v>
      </c>
      <c r="B604" s="568" t="s">
        <v>11968</v>
      </c>
      <c r="C604" s="569" t="s">
        <v>777</v>
      </c>
      <c r="D604" s="570" t="s">
        <v>13447</v>
      </c>
    </row>
    <row r="605" spans="1:4" ht="24.95" customHeight="1" x14ac:dyDescent="0.2">
      <c r="A605" s="567" t="s">
        <v>23231</v>
      </c>
      <c r="B605" s="568" t="s">
        <v>11969</v>
      </c>
      <c r="C605" s="569" t="s">
        <v>777</v>
      </c>
      <c r="D605" s="570" t="s">
        <v>12086</v>
      </c>
    </row>
    <row r="606" spans="1:4" ht="24.95" customHeight="1" x14ac:dyDescent="0.2">
      <c r="A606" s="567" t="s">
        <v>23232</v>
      </c>
      <c r="B606" s="568" t="s">
        <v>11970</v>
      </c>
      <c r="C606" s="569" t="s">
        <v>777</v>
      </c>
      <c r="D606" s="570" t="s">
        <v>12406</v>
      </c>
    </row>
    <row r="607" spans="1:4" ht="24.95" customHeight="1" x14ac:dyDescent="0.2">
      <c r="A607" s="567" t="s">
        <v>23233</v>
      </c>
      <c r="B607" s="568" t="s">
        <v>11971</v>
      </c>
      <c r="C607" s="569" t="s">
        <v>777</v>
      </c>
      <c r="D607" s="570" t="s">
        <v>10557</v>
      </c>
    </row>
    <row r="608" spans="1:4" ht="24.95" customHeight="1" x14ac:dyDescent="0.2">
      <c r="A608" s="567" t="s">
        <v>23234</v>
      </c>
      <c r="B608" s="568" t="s">
        <v>11972</v>
      </c>
      <c r="C608" s="569" t="s">
        <v>777</v>
      </c>
      <c r="D608" s="570" t="s">
        <v>13966</v>
      </c>
    </row>
    <row r="609" spans="1:4" ht="24.95" customHeight="1" x14ac:dyDescent="0.2">
      <c r="A609" s="567" t="s">
        <v>23235</v>
      </c>
      <c r="B609" s="568" t="s">
        <v>11974</v>
      </c>
      <c r="C609" s="569" t="s">
        <v>777</v>
      </c>
      <c r="D609" s="570" t="s">
        <v>10564</v>
      </c>
    </row>
    <row r="610" spans="1:4" ht="24.95" customHeight="1" x14ac:dyDescent="0.2">
      <c r="A610" s="567" t="s">
        <v>23236</v>
      </c>
      <c r="B610" s="568" t="s">
        <v>11976</v>
      </c>
      <c r="C610" s="569" t="s">
        <v>777</v>
      </c>
      <c r="D610" s="570" t="s">
        <v>12221</v>
      </c>
    </row>
    <row r="611" spans="1:4" ht="24.95" customHeight="1" x14ac:dyDescent="0.2">
      <c r="A611" s="567" t="s">
        <v>23237</v>
      </c>
      <c r="B611" s="568" t="s">
        <v>11977</v>
      </c>
      <c r="C611" s="569" t="s">
        <v>777</v>
      </c>
      <c r="D611" s="570" t="s">
        <v>10585</v>
      </c>
    </row>
    <row r="612" spans="1:4" ht="24.95" customHeight="1" x14ac:dyDescent="0.2">
      <c r="A612" s="567" t="s">
        <v>23238</v>
      </c>
      <c r="B612" s="568" t="s">
        <v>11978</v>
      </c>
      <c r="C612" s="569" t="s">
        <v>777</v>
      </c>
      <c r="D612" s="570" t="s">
        <v>17324</v>
      </c>
    </row>
    <row r="613" spans="1:4" ht="24.95" customHeight="1" x14ac:dyDescent="0.2">
      <c r="A613" s="567" t="s">
        <v>23239</v>
      </c>
      <c r="B613" s="568" t="s">
        <v>11980</v>
      </c>
      <c r="C613" s="569" t="s">
        <v>777</v>
      </c>
      <c r="D613" s="570" t="s">
        <v>17325</v>
      </c>
    </row>
    <row r="614" spans="1:4" ht="24.95" customHeight="1" x14ac:dyDescent="0.2">
      <c r="A614" s="567" t="s">
        <v>23240</v>
      </c>
      <c r="B614" s="568" t="s">
        <v>1624</v>
      </c>
      <c r="C614" s="569" t="s">
        <v>777</v>
      </c>
      <c r="D614" s="570" t="s">
        <v>17326</v>
      </c>
    </row>
    <row r="615" spans="1:4" ht="24.95" customHeight="1" x14ac:dyDescent="0.2">
      <c r="A615" s="567" t="s">
        <v>23241</v>
      </c>
      <c r="B615" s="568" t="s">
        <v>11982</v>
      </c>
      <c r="C615" s="569" t="s">
        <v>777</v>
      </c>
      <c r="D615" s="570" t="s">
        <v>10590</v>
      </c>
    </row>
    <row r="616" spans="1:4" ht="24.95" customHeight="1" x14ac:dyDescent="0.2">
      <c r="A616" s="567" t="s">
        <v>23242</v>
      </c>
      <c r="B616" s="568" t="s">
        <v>11984</v>
      </c>
      <c r="C616" s="569" t="s">
        <v>777</v>
      </c>
      <c r="D616" s="570" t="s">
        <v>17327</v>
      </c>
    </row>
    <row r="617" spans="1:4" ht="24.95" customHeight="1" x14ac:dyDescent="0.2">
      <c r="A617" s="567" t="s">
        <v>23243</v>
      </c>
      <c r="B617" s="568" t="s">
        <v>1625</v>
      </c>
      <c r="C617" s="569" t="s">
        <v>777</v>
      </c>
      <c r="D617" s="570" t="s">
        <v>10161</v>
      </c>
    </row>
    <row r="618" spans="1:4" ht="24.95" customHeight="1" x14ac:dyDescent="0.2">
      <c r="A618" s="567" t="s">
        <v>23244</v>
      </c>
      <c r="B618" s="568" t="s">
        <v>1626</v>
      </c>
      <c r="C618" s="569" t="s">
        <v>777</v>
      </c>
      <c r="D618" s="570" t="s">
        <v>10281</v>
      </c>
    </row>
    <row r="619" spans="1:4" ht="24.95" customHeight="1" x14ac:dyDescent="0.2">
      <c r="A619" s="567" t="s">
        <v>23245</v>
      </c>
      <c r="B619" s="568" t="s">
        <v>1627</v>
      </c>
      <c r="C619" s="569" t="s">
        <v>777</v>
      </c>
      <c r="D619" s="570" t="s">
        <v>15516</v>
      </c>
    </row>
    <row r="620" spans="1:4" ht="24.95" customHeight="1" x14ac:dyDescent="0.2">
      <c r="A620" s="567" t="s">
        <v>23246</v>
      </c>
      <c r="B620" s="568" t="s">
        <v>11986</v>
      </c>
      <c r="C620" s="569" t="s">
        <v>777</v>
      </c>
      <c r="D620" s="570" t="s">
        <v>17328</v>
      </c>
    </row>
    <row r="621" spans="1:4" ht="24.95" customHeight="1" x14ac:dyDescent="0.2">
      <c r="A621" s="567" t="s">
        <v>23247</v>
      </c>
      <c r="B621" s="568" t="s">
        <v>1628</v>
      </c>
      <c r="C621" s="569" t="s">
        <v>777</v>
      </c>
      <c r="D621" s="570" t="s">
        <v>11848</v>
      </c>
    </row>
    <row r="622" spans="1:4" ht="24.95" customHeight="1" x14ac:dyDescent="0.2">
      <c r="A622" s="567" t="s">
        <v>23248</v>
      </c>
      <c r="B622" s="568" t="s">
        <v>11987</v>
      </c>
      <c r="C622" s="569" t="s">
        <v>777</v>
      </c>
      <c r="D622" s="570" t="s">
        <v>12330</v>
      </c>
    </row>
    <row r="623" spans="1:4" ht="24.95" customHeight="1" x14ac:dyDescent="0.2">
      <c r="A623" s="567" t="s">
        <v>23249</v>
      </c>
      <c r="B623" s="568" t="s">
        <v>11988</v>
      </c>
      <c r="C623" s="569" t="s">
        <v>777</v>
      </c>
      <c r="D623" s="570" t="s">
        <v>10871</v>
      </c>
    </row>
    <row r="624" spans="1:4" ht="24.95" customHeight="1" x14ac:dyDescent="0.2">
      <c r="A624" s="567" t="s">
        <v>23250</v>
      </c>
      <c r="B624" s="568" t="s">
        <v>11990</v>
      </c>
      <c r="C624" s="569" t="s">
        <v>777</v>
      </c>
      <c r="D624" s="570" t="s">
        <v>9699</v>
      </c>
    </row>
    <row r="625" spans="1:4" ht="24.95" customHeight="1" x14ac:dyDescent="0.2">
      <c r="A625" s="567" t="s">
        <v>23251</v>
      </c>
      <c r="B625" s="568" t="s">
        <v>11991</v>
      </c>
      <c r="C625" s="569" t="s">
        <v>777</v>
      </c>
      <c r="D625" s="570" t="s">
        <v>14361</v>
      </c>
    </row>
    <row r="626" spans="1:4" ht="24.95" customHeight="1" x14ac:dyDescent="0.2">
      <c r="A626" s="567" t="s">
        <v>23252</v>
      </c>
      <c r="B626" s="568" t="s">
        <v>11992</v>
      </c>
      <c r="C626" s="569" t="s">
        <v>777</v>
      </c>
      <c r="D626" s="570" t="s">
        <v>9556</v>
      </c>
    </row>
    <row r="627" spans="1:4" ht="24.95" customHeight="1" x14ac:dyDescent="0.2">
      <c r="A627" s="567" t="s">
        <v>23253</v>
      </c>
      <c r="B627" s="568" t="s">
        <v>11993</v>
      </c>
      <c r="C627" s="569" t="s">
        <v>777</v>
      </c>
      <c r="D627" s="570" t="s">
        <v>17327</v>
      </c>
    </row>
    <row r="628" spans="1:4" ht="24.95" customHeight="1" x14ac:dyDescent="0.2">
      <c r="A628" s="567" t="s">
        <v>23254</v>
      </c>
      <c r="B628" s="568" t="s">
        <v>11995</v>
      </c>
      <c r="C628" s="569" t="s">
        <v>777</v>
      </c>
      <c r="D628" s="570" t="s">
        <v>10771</v>
      </c>
    </row>
    <row r="629" spans="1:4" ht="24.95" customHeight="1" x14ac:dyDescent="0.2">
      <c r="A629" s="567" t="s">
        <v>23255</v>
      </c>
      <c r="B629" s="568" t="s">
        <v>11997</v>
      </c>
      <c r="C629" s="569" t="s">
        <v>777</v>
      </c>
      <c r="D629" s="570" t="s">
        <v>16073</v>
      </c>
    </row>
    <row r="630" spans="1:4" ht="24.95" customHeight="1" x14ac:dyDescent="0.2">
      <c r="A630" s="567" t="s">
        <v>23256</v>
      </c>
      <c r="B630" s="568" t="s">
        <v>11998</v>
      </c>
      <c r="C630" s="569" t="s">
        <v>777</v>
      </c>
      <c r="D630" s="570" t="s">
        <v>12135</v>
      </c>
    </row>
    <row r="631" spans="1:4" ht="24.95" customHeight="1" x14ac:dyDescent="0.2">
      <c r="A631" s="567" t="s">
        <v>23257</v>
      </c>
      <c r="B631" s="568" t="s">
        <v>11999</v>
      </c>
      <c r="C631" s="569" t="s">
        <v>777</v>
      </c>
      <c r="D631" s="570" t="s">
        <v>9657</v>
      </c>
    </row>
    <row r="632" spans="1:4" ht="24.95" customHeight="1" x14ac:dyDescent="0.2">
      <c r="A632" s="567" t="s">
        <v>23258</v>
      </c>
      <c r="B632" s="568" t="s">
        <v>12000</v>
      </c>
      <c r="C632" s="569" t="s">
        <v>777</v>
      </c>
      <c r="D632" s="570" t="s">
        <v>12330</v>
      </c>
    </row>
    <row r="633" spans="1:4" ht="24.95" customHeight="1" x14ac:dyDescent="0.2">
      <c r="A633" s="567" t="s">
        <v>23259</v>
      </c>
      <c r="B633" s="568" t="s">
        <v>12001</v>
      </c>
      <c r="C633" s="569" t="s">
        <v>777</v>
      </c>
      <c r="D633" s="570" t="s">
        <v>9414</v>
      </c>
    </row>
    <row r="634" spans="1:4" ht="24.95" customHeight="1" x14ac:dyDescent="0.2">
      <c r="A634" s="567" t="s">
        <v>23260</v>
      </c>
      <c r="B634" s="568" t="s">
        <v>12002</v>
      </c>
      <c r="C634" s="569" t="s">
        <v>777</v>
      </c>
      <c r="D634" s="570" t="s">
        <v>9904</v>
      </c>
    </row>
    <row r="635" spans="1:4" ht="24.95" customHeight="1" x14ac:dyDescent="0.2">
      <c r="A635" s="567" t="s">
        <v>23261</v>
      </c>
      <c r="B635" s="568" t="s">
        <v>12004</v>
      </c>
      <c r="C635" s="569" t="s">
        <v>777</v>
      </c>
      <c r="D635" s="570" t="s">
        <v>11502</v>
      </c>
    </row>
    <row r="636" spans="1:4" ht="24.95" customHeight="1" x14ac:dyDescent="0.2">
      <c r="A636" s="567" t="s">
        <v>23262</v>
      </c>
      <c r="B636" s="568" t="s">
        <v>12005</v>
      </c>
      <c r="C636" s="569" t="s">
        <v>777</v>
      </c>
      <c r="D636" s="570" t="s">
        <v>11123</v>
      </c>
    </row>
    <row r="637" spans="1:4" ht="24.95" customHeight="1" x14ac:dyDescent="0.2">
      <c r="A637" s="567" t="s">
        <v>23263</v>
      </c>
      <c r="B637" s="568" t="s">
        <v>12006</v>
      </c>
      <c r="C637" s="569" t="s">
        <v>777</v>
      </c>
      <c r="D637" s="570" t="s">
        <v>13942</v>
      </c>
    </row>
    <row r="638" spans="1:4" ht="24.95" customHeight="1" x14ac:dyDescent="0.2">
      <c r="A638" s="567" t="s">
        <v>23264</v>
      </c>
      <c r="B638" s="568" t="s">
        <v>12007</v>
      </c>
      <c r="C638" s="569" t="s">
        <v>777</v>
      </c>
      <c r="D638" s="570" t="s">
        <v>11293</v>
      </c>
    </row>
    <row r="639" spans="1:4" ht="24.95" customHeight="1" x14ac:dyDescent="0.2">
      <c r="A639" s="567" t="s">
        <v>23265</v>
      </c>
      <c r="B639" s="568" t="s">
        <v>12008</v>
      </c>
      <c r="C639" s="569" t="s">
        <v>777</v>
      </c>
      <c r="D639" s="570" t="s">
        <v>9679</v>
      </c>
    </row>
    <row r="640" spans="1:4" ht="24.95" customHeight="1" x14ac:dyDescent="0.2">
      <c r="A640" s="567" t="s">
        <v>23266</v>
      </c>
      <c r="B640" s="568" t="s">
        <v>12009</v>
      </c>
      <c r="C640" s="569" t="s">
        <v>777</v>
      </c>
      <c r="D640" s="570" t="s">
        <v>12661</v>
      </c>
    </row>
    <row r="641" spans="1:4" ht="24.95" customHeight="1" x14ac:dyDescent="0.2">
      <c r="A641" s="567" t="s">
        <v>23267</v>
      </c>
      <c r="B641" s="568" t="s">
        <v>12010</v>
      </c>
      <c r="C641" s="569" t="s">
        <v>777</v>
      </c>
      <c r="D641" s="570" t="s">
        <v>17329</v>
      </c>
    </row>
    <row r="642" spans="1:4" ht="24.95" customHeight="1" x14ac:dyDescent="0.2">
      <c r="A642" s="567" t="s">
        <v>23268</v>
      </c>
      <c r="B642" s="568" t="s">
        <v>1629</v>
      </c>
      <c r="C642" s="569" t="s">
        <v>777</v>
      </c>
      <c r="D642" s="570" t="s">
        <v>17232</v>
      </c>
    </row>
    <row r="643" spans="1:4" ht="24.95" customHeight="1" x14ac:dyDescent="0.2">
      <c r="A643" s="567" t="s">
        <v>23269</v>
      </c>
      <c r="B643" s="568" t="s">
        <v>1630</v>
      </c>
      <c r="C643" s="569" t="s">
        <v>777</v>
      </c>
      <c r="D643" s="570" t="s">
        <v>11119</v>
      </c>
    </row>
    <row r="644" spans="1:4" ht="24.95" customHeight="1" x14ac:dyDescent="0.2">
      <c r="A644" s="567" t="s">
        <v>23270</v>
      </c>
      <c r="B644" s="568" t="s">
        <v>1631</v>
      </c>
      <c r="C644" s="569" t="s">
        <v>777</v>
      </c>
      <c r="D644" s="570" t="s">
        <v>14233</v>
      </c>
    </row>
    <row r="645" spans="1:4" ht="24.95" customHeight="1" x14ac:dyDescent="0.2">
      <c r="A645" s="567" t="s">
        <v>23271</v>
      </c>
      <c r="B645" s="568" t="s">
        <v>1632</v>
      </c>
      <c r="C645" s="569" t="s">
        <v>777</v>
      </c>
      <c r="D645" s="570" t="s">
        <v>11472</v>
      </c>
    </row>
    <row r="646" spans="1:4" ht="24.95" customHeight="1" x14ac:dyDescent="0.2">
      <c r="A646" s="567" t="s">
        <v>23272</v>
      </c>
      <c r="B646" s="568" t="s">
        <v>12011</v>
      </c>
      <c r="C646" s="569" t="s">
        <v>777</v>
      </c>
      <c r="D646" s="570" t="s">
        <v>16242</v>
      </c>
    </row>
    <row r="647" spans="1:4" ht="24.95" customHeight="1" x14ac:dyDescent="0.2">
      <c r="A647" s="567" t="s">
        <v>23273</v>
      </c>
      <c r="B647" s="568" t="s">
        <v>12012</v>
      </c>
      <c r="C647" s="569" t="s">
        <v>777</v>
      </c>
      <c r="D647" s="570" t="s">
        <v>17330</v>
      </c>
    </row>
    <row r="648" spans="1:4" ht="24.95" customHeight="1" x14ac:dyDescent="0.2">
      <c r="A648" s="567" t="s">
        <v>23274</v>
      </c>
      <c r="B648" s="568" t="s">
        <v>12013</v>
      </c>
      <c r="C648" s="569" t="s">
        <v>777</v>
      </c>
      <c r="D648" s="570" t="s">
        <v>17331</v>
      </c>
    </row>
    <row r="649" spans="1:4" ht="24.95" customHeight="1" x14ac:dyDescent="0.2">
      <c r="A649" s="567" t="s">
        <v>23275</v>
      </c>
      <c r="B649" s="568" t="s">
        <v>5721</v>
      </c>
      <c r="C649" s="569" t="s">
        <v>777</v>
      </c>
      <c r="D649" s="570" t="s">
        <v>17332</v>
      </c>
    </row>
    <row r="650" spans="1:4" ht="24.95" customHeight="1" x14ac:dyDescent="0.2">
      <c r="A650" s="567" t="s">
        <v>23276</v>
      </c>
      <c r="B650" s="568" t="s">
        <v>12015</v>
      </c>
      <c r="C650" s="569" t="s">
        <v>777</v>
      </c>
      <c r="D650" s="570" t="s">
        <v>17325</v>
      </c>
    </row>
    <row r="651" spans="1:4" ht="24.95" customHeight="1" x14ac:dyDescent="0.2">
      <c r="A651" s="567" t="s">
        <v>23277</v>
      </c>
      <c r="B651" s="568" t="s">
        <v>12016</v>
      </c>
      <c r="C651" s="569" t="s">
        <v>777</v>
      </c>
      <c r="D651" s="570" t="s">
        <v>15611</v>
      </c>
    </row>
    <row r="652" spans="1:4" ht="24.95" customHeight="1" x14ac:dyDescent="0.2">
      <c r="A652" s="567" t="s">
        <v>23278</v>
      </c>
      <c r="B652" s="568" t="s">
        <v>12017</v>
      </c>
      <c r="C652" s="569" t="s">
        <v>777</v>
      </c>
      <c r="D652" s="570" t="s">
        <v>17333</v>
      </c>
    </row>
    <row r="653" spans="1:4" ht="24.95" customHeight="1" x14ac:dyDescent="0.2">
      <c r="A653" s="567" t="s">
        <v>23279</v>
      </c>
      <c r="B653" s="568" t="s">
        <v>1633</v>
      </c>
      <c r="C653" s="569" t="s">
        <v>777</v>
      </c>
      <c r="D653" s="570" t="s">
        <v>17334</v>
      </c>
    </row>
    <row r="654" spans="1:4" ht="24.95" customHeight="1" x14ac:dyDescent="0.2">
      <c r="A654" s="567" t="s">
        <v>23280</v>
      </c>
      <c r="B654" s="568" t="s">
        <v>12018</v>
      </c>
      <c r="C654" s="569" t="s">
        <v>777</v>
      </c>
      <c r="D654" s="570" t="s">
        <v>17335</v>
      </c>
    </row>
    <row r="655" spans="1:4" ht="24.95" customHeight="1" x14ac:dyDescent="0.2">
      <c r="A655" s="567" t="s">
        <v>23281</v>
      </c>
      <c r="B655" s="568" t="s">
        <v>12019</v>
      </c>
      <c r="C655" s="569" t="s">
        <v>777</v>
      </c>
      <c r="D655" s="570" t="s">
        <v>17336</v>
      </c>
    </row>
    <row r="656" spans="1:4" ht="24.95" customHeight="1" x14ac:dyDescent="0.2">
      <c r="A656" s="567" t="s">
        <v>23282</v>
      </c>
      <c r="B656" s="568" t="s">
        <v>12021</v>
      </c>
      <c r="C656" s="569" t="s">
        <v>777</v>
      </c>
      <c r="D656" s="570" t="s">
        <v>9450</v>
      </c>
    </row>
    <row r="657" spans="1:4" ht="24.95" customHeight="1" x14ac:dyDescent="0.2">
      <c r="A657" s="567" t="s">
        <v>23283</v>
      </c>
      <c r="B657" s="568" t="s">
        <v>1634</v>
      </c>
      <c r="C657" s="569" t="s">
        <v>777</v>
      </c>
      <c r="D657" s="570" t="s">
        <v>17329</v>
      </c>
    </row>
    <row r="658" spans="1:4" ht="24.95" customHeight="1" x14ac:dyDescent="0.2">
      <c r="A658" s="567" t="s">
        <v>23284</v>
      </c>
      <c r="B658" s="568" t="s">
        <v>12022</v>
      </c>
      <c r="C658" s="569" t="s">
        <v>777</v>
      </c>
      <c r="D658" s="570" t="s">
        <v>17325</v>
      </c>
    </row>
    <row r="659" spans="1:4" ht="24.95" customHeight="1" x14ac:dyDescent="0.2">
      <c r="A659" s="567" t="s">
        <v>23285</v>
      </c>
      <c r="B659" s="568" t="s">
        <v>12023</v>
      </c>
      <c r="C659" s="569" t="s">
        <v>777</v>
      </c>
      <c r="D659" s="570" t="s">
        <v>17331</v>
      </c>
    </row>
    <row r="660" spans="1:4" ht="24.95" customHeight="1" x14ac:dyDescent="0.2">
      <c r="A660" s="567" t="s">
        <v>23286</v>
      </c>
      <c r="B660" s="568" t="s">
        <v>12024</v>
      </c>
      <c r="C660" s="569" t="s">
        <v>777</v>
      </c>
      <c r="D660" s="570" t="s">
        <v>9816</v>
      </c>
    </row>
    <row r="661" spans="1:4" ht="24.95" customHeight="1" x14ac:dyDescent="0.2">
      <c r="A661" s="567" t="s">
        <v>23287</v>
      </c>
      <c r="B661" s="568" t="s">
        <v>12025</v>
      </c>
      <c r="C661" s="569" t="s">
        <v>777</v>
      </c>
      <c r="D661" s="570" t="s">
        <v>9697</v>
      </c>
    </row>
    <row r="662" spans="1:4" ht="24.95" customHeight="1" x14ac:dyDescent="0.2">
      <c r="A662" s="567" t="s">
        <v>23288</v>
      </c>
      <c r="B662" s="568" t="s">
        <v>12026</v>
      </c>
      <c r="C662" s="569" t="s">
        <v>777</v>
      </c>
      <c r="D662" s="570" t="s">
        <v>13942</v>
      </c>
    </row>
    <row r="663" spans="1:4" ht="24.95" customHeight="1" x14ac:dyDescent="0.2">
      <c r="A663" s="567" t="s">
        <v>23289</v>
      </c>
      <c r="B663" s="568" t="s">
        <v>12027</v>
      </c>
      <c r="C663" s="569" t="s">
        <v>777</v>
      </c>
      <c r="D663" s="570" t="s">
        <v>10985</v>
      </c>
    </row>
    <row r="664" spans="1:4" ht="24.95" customHeight="1" x14ac:dyDescent="0.2">
      <c r="A664" s="567" t="s">
        <v>23290</v>
      </c>
      <c r="B664" s="568" t="s">
        <v>12029</v>
      </c>
      <c r="C664" s="569" t="s">
        <v>777</v>
      </c>
      <c r="D664" s="570" t="s">
        <v>11444</v>
      </c>
    </row>
    <row r="665" spans="1:4" ht="24.95" customHeight="1" x14ac:dyDescent="0.2">
      <c r="A665" s="567" t="s">
        <v>23291</v>
      </c>
      <c r="B665" s="568" t="s">
        <v>12031</v>
      </c>
      <c r="C665" s="569" t="s">
        <v>777</v>
      </c>
      <c r="D665" s="570" t="s">
        <v>14772</v>
      </c>
    </row>
    <row r="666" spans="1:4" ht="24.95" customHeight="1" x14ac:dyDescent="0.2">
      <c r="A666" s="567" t="s">
        <v>23292</v>
      </c>
      <c r="B666" s="568" t="s">
        <v>12032</v>
      </c>
      <c r="C666" s="569" t="s">
        <v>777</v>
      </c>
      <c r="D666" s="570" t="s">
        <v>9837</v>
      </c>
    </row>
    <row r="667" spans="1:4" ht="24.95" customHeight="1" x14ac:dyDescent="0.2">
      <c r="A667" s="567" t="s">
        <v>23293</v>
      </c>
      <c r="B667" s="568" t="s">
        <v>12033</v>
      </c>
      <c r="C667" s="569" t="s">
        <v>777</v>
      </c>
      <c r="D667" s="570" t="s">
        <v>10586</v>
      </c>
    </row>
    <row r="668" spans="1:4" ht="24.95" customHeight="1" x14ac:dyDescent="0.2">
      <c r="A668" s="567" t="s">
        <v>23294</v>
      </c>
      <c r="B668" s="568" t="s">
        <v>12034</v>
      </c>
      <c r="C668" s="569" t="s">
        <v>777</v>
      </c>
      <c r="D668" s="570" t="s">
        <v>10040</v>
      </c>
    </row>
    <row r="669" spans="1:4" ht="24.95" customHeight="1" x14ac:dyDescent="0.2">
      <c r="A669" s="567" t="s">
        <v>23295</v>
      </c>
      <c r="B669" s="568" t="s">
        <v>12035</v>
      </c>
      <c r="C669" s="569" t="s">
        <v>777</v>
      </c>
      <c r="D669" s="570" t="s">
        <v>10198</v>
      </c>
    </row>
    <row r="670" spans="1:4" ht="24.95" customHeight="1" x14ac:dyDescent="0.2">
      <c r="A670" s="567" t="s">
        <v>23296</v>
      </c>
      <c r="B670" s="568" t="s">
        <v>12036</v>
      </c>
      <c r="C670" s="569" t="s">
        <v>777</v>
      </c>
      <c r="D670" s="570" t="s">
        <v>17317</v>
      </c>
    </row>
    <row r="671" spans="1:4" ht="24.95" customHeight="1" x14ac:dyDescent="0.2">
      <c r="A671" s="567" t="s">
        <v>23297</v>
      </c>
      <c r="B671" s="568" t="s">
        <v>12037</v>
      </c>
      <c r="C671" s="569" t="s">
        <v>777</v>
      </c>
      <c r="D671" s="570" t="s">
        <v>10830</v>
      </c>
    </row>
    <row r="672" spans="1:4" ht="24.95" customHeight="1" x14ac:dyDescent="0.2">
      <c r="A672" s="567" t="s">
        <v>23298</v>
      </c>
      <c r="B672" s="568" t="s">
        <v>12039</v>
      </c>
      <c r="C672" s="569" t="s">
        <v>777</v>
      </c>
      <c r="D672" s="570" t="s">
        <v>9470</v>
      </c>
    </row>
    <row r="673" spans="1:4" ht="24.95" customHeight="1" x14ac:dyDescent="0.2">
      <c r="A673" s="567" t="s">
        <v>23299</v>
      </c>
      <c r="B673" s="568" t="s">
        <v>5722</v>
      </c>
      <c r="C673" s="569" t="s">
        <v>777</v>
      </c>
      <c r="D673" s="570" t="s">
        <v>16177</v>
      </c>
    </row>
    <row r="674" spans="1:4" ht="24.95" customHeight="1" x14ac:dyDescent="0.2">
      <c r="A674" s="567" t="s">
        <v>23300</v>
      </c>
      <c r="B674" s="568" t="s">
        <v>5723</v>
      </c>
      <c r="C674" s="569" t="s">
        <v>777</v>
      </c>
      <c r="D674" s="570" t="s">
        <v>17337</v>
      </c>
    </row>
    <row r="675" spans="1:4" ht="24.95" customHeight="1" x14ac:dyDescent="0.2">
      <c r="A675" s="567" t="s">
        <v>23301</v>
      </c>
      <c r="B675" s="568" t="s">
        <v>5724</v>
      </c>
      <c r="C675" s="569" t="s">
        <v>777</v>
      </c>
      <c r="D675" s="570" t="s">
        <v>10405</v>
      </c>
    </row>
    <row r="676" spans="1:4" ht="24.95" customHeight="1" x14ac:dyDescent="0.2">
      <c r="A676" s="567" t="s">
        <v>23302</v>
      </c>
      <c r="B676" s="568" t="s">
        <v>5725</v>
      </c>
      <c r="C676" s="569" t="s">
        <v>777</v>
      </c>
      <c r="D676" s="570" t="s">
        <v>17330</v>
      </c>
    </row>
    <row r="677" spans="1:4" ht="24.95" customHeight="1" x14ac:dyDescent="0.2">
      <c r="A677" s="567" t="s">
        <v>23303</v>
      </c>
      <c r="B677" s="568" t="s">
        <v>12041</v>
      </c>
      <c r="C677" s="569" t="s">
        <v>777</v>
      </c>
      <c r="D677" s="570" t="s">
        <v>17338</v>
      </c>
    </row>
    <row r="678" spans="1:4" ht="24.95" customHeight="1" x14ac:dyDescent="0.2">
      <c r="A678" s="567" t="s">
        <v>23304</v>
      </c>
      <c r="B678" s="568" t="s">
        <v>12042</v>
      </c>
      <c r="C678" s="569" t="s">
        <v>777</v>
      </c>
      <c r="D678" s="570" t="s">
        <v>17329</v>
      </c>
    </row>
    <row r="679" spans="1:4" ht="24.95" customHeight="1" x14ac:dyDescent="0.2">
      <c r="A679" s="567" t="s">
        <v>23305</v>
      </c>
      <c r="B679" s="568" t="s">
        <v>12043</v>
      </c>
      <c r="C679" s="569" t="s">
        <v>777</v>
      </c>
      <c r="D679" s="570" t="s">
        <v>10558</v>
      </c>
    </row>
    <row r="680" spans="1:4" ht="24.95" customHeight="1" x14ac:dyDescent="0.2">
      <c r="A680" s="567" t="s">
        <v>23306</v>
      </c>
      <c r="B680" s="568" t="s">
        <v>12044</v>
      </c>
      <c r="C680" s="569" t="s">
        <v>777</v>
      </c>
      <c r="D680" s="570" t="s">
        <v>17339</v>
      </c>
    </row>
    <row r="681" spans="1:4" ht="24.95" customHeight="1" x14ac:dyDescent="0.2">
      <c r="A681" s="567" t="s">
        <v>23307</v>
      </c>
      <c r="B681" s="568" t="s">
        <v>12045</v>
      </c>
      <c r="C681" s="569" t="s">
        <v>777</v>
      </c>
      <c r="D681" s="570" t="s">
        <v>14513</v>
      </c>
    </row>
    <row r="682" spans="1:4" ht="24.95" customHeight="1" x14ac:dyDescent="0.2">
      <c r="A682" s="567" t="s">
        <v>23308</v>
      </c>
      <c r="B682" s="568" t="s">
        <v>12046</v>
      </c>
      <c r="C682" s="569" t="s">
        <v>777</v>
      </c>
      <c r="D682" s="570" t="s">
        <v>17340</v>
      </c>
    </row>
    <row r="683" spans="1:4" ht="24.95" customHeight="1" x14ac:dyDescent="0.2">
      <c r="A683" s="567" t="s">
        <v>23309</v>
      </c>
      <c r="B683" s="568" t="s">
        <v>12048</v>
      </c>
      <c r="C683" s="569" t="s">
        <v>777</v>
      </c>
      <c r="D683" s="570" t="s">
        <v>9733</v>
      </c>
    </row>
    <row r="684" spans="1:4" ht="24.95" customHeight="1" x14ac:dyDescent="0.2">
      <c r="A684" s="567" t="s">
        <v>23310</v>
      </c>
      <c r="B684" s="568" t="s">
        <v>12049</v>
      </c>
      <c r="C684" s="569" t="s">
        <v>777</v>
      </c>
      <c r="D684" s="570" t="s">
        <v>10483</v>
      </c>
    </row>
    <row r="685" spans="1:4" ht="24.95" customHeight="1" x14ac:dyDescent="0.2">
      <c r="A685" s="567" t="s">
        <v>23311</v>
      </c>
      <c r="B685" s="568" t="s">
        <v>1635</v>
      </c>
      <c r="C685" s="569" t="s">
        <v>777</v>
      </c>
      <c r="D685" s="570" t="s">
        <v>12174</v>
      </c>
    </row>
    <row r="686" spans="1:4" ht="24.95" customHeight="1" x14ac:dyDescent="0.2">
      <c r="A686" s="567" t="s">
        <v>23312</v>
      </c>
      <c r="B686" s="568" t="s">
        <v>1636</v>
      </c>
      <c r="C686" s="569" t="s">
        <v>777</v>
      </c>
      <c r="D686" s="570" t="s">
        <v>9301</v>
      </c>
    </row>
    <row r="687" spans="1:4" ht="24.95" customHeight="1" x14ac:dyDescent="0.2">
      <c r="A687" s="567" t="s">
        <v>23313</v>
      </c>
      <c r="B687" s="568" t="s">
        <v>1637</v>
      </c>
      <c r="C687" s="569" t="s">
        <v>777</v>
      </c>
      <c r="D687" s="570" t="s">
        <v>9655</v>
      </c>
    </row>
    <row r="688" spans="1:4" ht="24.95" customHeight="1" x14ac:dyDescent="0.2">
      <c r="A688" s="567" t="s">
        <v>23314</v>
      </c>
      <c r="B688" s="568" t="s">
        <v>12050</v>
      </c>
      <c r="C688" s="569" t="s">
        <v>777</v>
      </c>
      <c r="D688" s="570" t="s">
        <v>17341</v>
      </c>
    </row>
    <row r="689" spans="1:4" ht="24.95" customHeight="1" x14ac:dyDescent="0.2">
      <c r="A689" s="567" t="s">
        <v>23315</v>
      </c>
      <c r="B689" s="568" t="s">
        <v>12051</v>
      </c>
      <c r="C689" s="569" t="s">
        <v>777</v>
      </c>
      <c r="D689" s="570" t="s">
        <v>10988</v>
      </c>
    </row>
    <row r="690" spans="1:4" ht="24.95" customHeight="1" x14ac:dyDescent="0.2">
      <c r="A690" s="567" t="s">
        <v>23316</v>
      </c>
      <c r="B690" s="568" t="s">
        <v>12052</v>
      </c>
      <c r="C690" s="569" t="s">
        <v>777</v>
      </c>
      <c r="D690" s="570" t="s">
        <v>10363</v>
      </c>
    </row>
    <row r="691" spans="1:4" ht="24.95" customHeight="1" x14ac:dyDescent="0.2">
      <c r="A691" s="567" t="s">
        <v>23317</v>
      </c>
      <c r="B691" s="568" t="s">
        <v>12053</v>
      </c>
      <c r="C691" s="569" t="s">
        <v>777</v>
      </c>
      <c r="D691" s="570" t="s">
        <v>9524</v>
      </c>
    </row>
    <row r="692" spans="1:4" ht="24.95" customHeight="1" x14ac:dyDescent="0.2">
      <c r="A692" s="567" t="s">
        <v>23318</v>
      </c>
      <c r="B692" s="568" t="s">
        <v>12055</v>
      </c>
      <c r="C692" s="569" t="s">
        <v>777</v>
      </c>
      <c r="D692" s="570" t="s">
        <v>9316</v>
      </c>
    </row>
    <row r="693" spans="1:4" ht="24.95" customHeight="1" x14ac:dyDescent="0.2">
      <c r="A693" s="567" t="s">
        <v>23319</v>
      </c>
      <c r="B693" s="568" t="s">
        <v>12056</v>
      </c>
      <c r="C693" s="569" t="s">
        <v>777</v>
      </c>
      <c r="D693" s="570" t="s">
        <v>9517</v>
      </c>
    </row>
    <row r="694" spans="1:4" ht="24.95" customHeight="1" x14ac:dyDescent="0.2">
      <c r="A694" s="567" t="s">
        <v>23320</v>
      </c>
      <c r="B694" s="568" t="s">
        <v>12057</v>
      </c>
      <c r="C694" s="569" t="s">
        <v>777</v>
      </c>
      <c r="D694" s="570" t="s">
        <v>9302</v>
      </c>
    </row>
    <row r="695" spans="1:4" ht="24.95" customHeight="1" x14ac:dyDescent="0.2">
      <c r="A695" s="567" t="s">
        <v>23321</v>
      </c>
      <c r="B695" s="568" t="s">
        <v>12058</v>
      </c>
      <c r="C695" s="569" t="s">
        <v>777</v>
      </c>
      <c r="D695" s="570" t="s">
        <v>9327</v>
      </c>
    </row>
    <row r="696" spans="1:4" ht="24.95" customHeight="1" x14ac:dyDescent="0.2">
      <c r="A696" s="567" t="s">
        <v>23322</v>
      </c>
      <c r="B696" s="568" t="s">
        <v>12059</v>
      </c>
      <c r="C696" s="569" t="s">
        <v>777</v>
      </c>
      <c r="D696" s="570" t="s">
        <v>9755</v>
      </c>
    </row>
    <row r="697" spans="1:4" ht="24.95" customHeight="1" x14ac:dyDescent="0.2">
      <c r="A697" s="567" t="s">
        <v>23323</v>
      </c>
      <c r="B697" s="568" t="s">
        <v>12060</v>
      </c>
      <c r="C697" s="569" t="s">
        <v>777</v>
      </c>
      <c r="D697" s="570" t="s">
        <v>12425</v>
      </c>
    </row>
    <row r="698" spans="1:4" ht="24.95" customHeight="1" x14ac:dyDescent="0.2">
      <c r="A698" s="567" t="s">
        <v>23324</v>
      </c>
      <c r="B698" s="568" t="s">
        <v>12061</v>
      </c>
      <c r="C698" s="569" t="s">
        <v>777</v>
      </c>
      <c r="D698" s="570" t="s">
        <v>10887</v>
      </c>
    </row>
    <row r="699" spans="1:4" ht="24.95" customHeight="1" x14ac:dyDescent="0.2">
      <c r="A699" s="567" t="s">
        <v>23325</v>
      </c>
      <c r="B699" s="568" t="s">
        <v>12062</v>
      </c>
      <c r="C699" s="569" t="s">
        <v>777</v>
      </c>
      <c r="D699" s="570" t="s">
        <v>12183</v>
      </c>
    </row>
    <row r="700" spans="1:4" ht="24.95" customHeight="1" x14ac:dyDescent="0.2">
      <c r="A700" s="567" t="s">
        <v>23326</v>
      </c>
      <c r="B700" s="568" t="s">
        <v>12063</v>
      </c>
      <c r="C700" s="569" t="s">
        <v>777</v>
      </c>
      <c r="D700" s="570" t="s">
        <v>9844</v>
      </c>
    </row>
    <row r="701" spans="1:4" ht="24.95" customHeight="1" x14ac:dyDescent="0.2">
      <c r="A701" s="567" t="s">
        <v>23327</v>
      </c>
      <c r="B701" s="568" t="s">
        <v>1638</v>
      </c>
      <c r="C701" s="569" t="s">
        <v>777</v>
      </c>
      <c r="D701" s="570" t="s">
        <v>16547</v>
      </c>
    </row>
    <row r="702" spans="1:4" ht="24.95" customHeight="1" x14ac:dyDescent="0.2">
      <c r="A702" s="567" t="s">
        <v>23328</v>
      </c>
      <c r="B702" s="568" t="s">
        <v>1639</v>
      </c>
      <c r="C702" s="569" t="s">
        <v>777</v>
      </c>
      <c r="D702" s="570" t="s">
        <v>9704</v>
      </c>
    </row>
    <row r="703" spans="1:4" ht="24.95" customHeight="1" x14ac:dyDescent="0.2">
      <c r="A703" s="567" t="s">
        <v>23329</v>
      </c>
      <c r="B703" s="568" t="s">
        <v>1640</v>
      </c>
      <c r="C703" s="569" t="s">
        <v>777</v>
      </c>
      <c r="D703" s="570" t="s">
        <v>10230</v>
      </c>
    </row>
    <row r="704" spans="1:4" ht="24.95" customHeight="1" x14ac:dyDescent="0.2">
      <c r="A704" s="567" t="s">
        <v>23330</v>
      </c>
      <c r="B704" s="568" t="s">
        <v>12064</v>
      </c>
      <c r="C704" s="569" t="s">
        <v>777</v>
      </c>
      <c r="D704" s="570" t="s">
        <v>12065</v>
      </c>
    </row>
    <row r="705" spans="1:4" ht="24.95" customHeight="1" x14ac:dyDescent="0.2">
      <c r="A705" s="567" t="s">
        <v>23331</v>
      </c>
      <c r="B705" s="568" t="s">
        <v>12066</v>
      </c>
      <c r="C705" s="569" t="s">
        <v>777</v>
      </c>
      <c r="D705" s="570" t="s">
        <v>9378</v>
      </c>
    </row>
    <row r="706" spans="1:4" ht="24.95" customHeight="1" x14ac:dyDescent="0.2">
      <c r="A706" s="567" t="s">
        <v>23332</v>
      </c>
      <c r="B706" s="568" t="s">
        <v>12067</v>
      </c>
      <c r="C706" s="569" t="s">
        <v>777</v>
      </c>
      <c r="D706" s="570" t="s">
        <v>10740</v>
      </c>
    </row>
    <row r="707" spans="1:4" ht="24.95" customHeight="1" x14ac:dyDescent="0.2">
      <c r="A707" s="567" t="s">
        <v>23333</v>
      </c>
      <c r="B707" s="568" t="s">
        <v>12068</v>
      </c>
      <c r="C707" s="569" t="s">
        <v>777</v>
      </c>
      <c r="D707" s="570" t="s">
        <v>17342</v>
      </c>
    </row>
    <row r="708" spans="1:4" ht="24.95" customHeight="1" x14ac:dyDescent="0.2">
      <c r="A708" s="567" t="s">
        <v>23334</v>
      </c>
      <c r="B708" s="568" t="s">
        <v>12070</v>
      </c>
      <c r="C708" s="569" t="s">
        <v>777</v>
      </c>
      <c r="D708" s="570" t="s">
        <v>12065</v>
      </c>
    </row>
    <row r="709" spans="1:4" ht="24.95" customHeight="1" x14ac:dyDescent="0.2">
      <c r="A709" s="567" t="s">
        <v>23335</v>
      </c>
      <c r="B709" s="568" t="s">
        <v>1641</v>
      </c>
      <c r="C709" s="569" t="s">
        <v>777</v>
      </c>
      <c r="D709" s="570" t="s">
        <v>10891</v>
      </c>
    </row>
    <row r="710" spans="1:4" ht="24.95" customHeight="1" x14ac:dyDescent="0.2">
      <c r="A710" s="567" t="s">
        <v>23336</v>
      </c>
      <c r="B710" s="568" t="s">
        <v>1642</v>
      </c>
      <c r="C710" s="569" t="s">
        <v>777</v>
      </c>
      <c r="D710" s="570" t="s">
        <v>10897</v>
      </c>
    </row>
    <row r="711" spans="1:4" ht="24.95" customHeight="1" x14ac:dyDescent="0.2">
      <c r="A711" s="567" t="s">
        <v>23337</v>
      </c>
      <c r="B711" s="568" t="s">
        <v>12071</v>
      </c>
      <c r="C711" s="569" t="s">
        <v>777</v>
      </c>
      <c r="D711" s="570" t="s">
        <v>12135</v>
      </c>
    </row>
    <row r="712" spans="1:4" ht="24.95" customHeight="1" x14ac:dyDescent="0.2">
      <c r="A712" s="567" t="s">
        <v>23338</v>
      </c>
      <c r="B712" s="568" t="s">
        <v>12073</v>
      </c>
      <c r="C712" s="569" t="s">
        <v>777</v>
      </c>
      <c r="D712" s="570" t="s">
        <v>9657</v>
      </c>
    </row>
    <row r="713" spans="1:4" ht="24.95" customHeight="1" x14ac:dyDescent="0.2">
      <c r="A713" s="567" t="s">
        <v>23339</v>
      </c>
      <c r="B713" s="568" t="s">
        <v>12074</v>
      </c>
      <c r="C713" s="569" t="s">
        <v>777</v>
      </c>
      <c r="D713" s="570" t="s">
        <v>9303</v>
      </c>
    </row>
    <row r="714" spans="1:4" ht="24.95" customHeight="1" x14ac:dyDescent="0.2">
      <c r="A714" s="567" t="s">
        <v>23340</v>
      </c>
      <c r="B714" s="568" t="s">
        <v>12075</v>
      </c>
      <c r="C714" s="569" t="s">
        <v>777</v>
      </c>
      <c r="D714" s="570" t="s">
        <v>9300</v>
      </c>
    </row>
    <row r="715" spans="1:4" ht="24.95" customHeight="1" x14ac:dyDescent="0.2">
      <c r="A715" s="567" t="s">
        <v>23341</v>
      </c>
      <c r="B715" s="568" t="s">
        <v>12076</v>
      </c>
      <c r="C715" s="569" t="s">
        <v>777</v>
      </c>
      <c r="D715" s="570" t="s">
        <v>17343</v>
      </c>
    </row>
    <row r="716" spans="1:4" ht="24.95" customHeight="1" x14ac:dyDescent="0.2">
      <c r="A716" s="567" t="s">
        <v>23342</v>
      </c>
      <c r="B716" s="568" t="s">
        <v>12077</v>
      </c>
      <c r="C716" s="569" t="s">
        <v>777</v>
      </c>
      <c r="D716" s="570" t="s">
        <v>9558</v>
      </c>
    </row>
    <row r="717" spans="1:4" ht="24.95" customHeight="1" x14ac:dyDescent="0.2">
      <c r="A717" s="567" t="s">
        <v>23343</v>
      </c>
      <c r="B717" s="568" t="s">
        <v>12078</v>
      </c>
      <c r="C717" s="569" t="s">
        <v>777</v>
      </c>
      <c r="D717" s="570" t="s">
        <v>10842</v>
      </c>
    </row>
    <row r="718" spans="1:4" ht="24.95" customHeight="1" x14ac:dyDescent="0.2">
      <c r="A718" s="567" t="s">
        <v>23344</v>
      </c>
      <c r="B718" s="568" t="s">
        <v>12079</v>
      </c>
      <c r="C718" s="569" t="s">
        <v>777</v>
      </c>
      <c r="D718" s="570" t="s">
        <v>17344</v>
      </c>
    </row>
    <row r="719" spans="1:4" ht="24.95" customHeight="1" x14ac:dyDescent="0.2">
      <c r="A719" s="567" t="s">
        <v>23345</v>
      </c>
      <c r="B719" s="568" t="s">
        <v>12080</v>
      </c>
      <c r="C719" s="569" t="s">
        <v>777</v>
      </c>
      <c r="D719" s="570" t="s">
        <v>11124</v>
      </c>
    </row>
    <row r="720" spans="1:4" ht="24.95" customHeight="1" x14ac:dyDescent="0.2">
      <c r="A720" s="567" t="s">
        <v>23346</v>
      </c>
      <c r="B720" s="568" t="s">
        <v>12081</v>
      </c>
      <c r="C720" s="569" t="s">
        <v>777</v>
      </c>
      <c r="D720" s="570" t="s">
        <v>16601</v>
      </c>
    </row>
    <row r="721" spans="1:4" ht="24.95" customHeight="1" x14ac:dyDescent="0.2">
      <c r="A721" s="567" t="s">
        <v>23347</v>
      </c>
      <c r="B721" s="568" t="s">
        <v>12083</v>
      </c>
      <c r="C721" s="569" t="s">
        <v>777</v>
      </c>
      <c r="D721" s="570" t="s">
        <v>11440</v>
      </c>
    </row>
    <row r="722" spans="1:4" ht="24.95" customHeight="1" x14ac:dyDescent="0.2">
      <c r="A722" s="567" t="s">
        <v>23348</v>
      </c>
      <c r="B722" s="568" t="s">
        <v>12084</v>
      </c>
      <c r="C722" s="569" t="s">
        <v>777</v>
      </c>
      <c r="D722" s="570" t="s">
        <v>13942</v>
      </c>
    </row>
    <row r="723" spans="1:4" ht="24.95" customHeight="1" x14ac:dyDescent="0.2">
      <c r="A723" s="567" t="s">
        <v>23349</v>
      </c>
      <c r="B723" s="568" t="s">
        <v>12085</v>
      </c>
      <c r="C723" s="569" t="s">
        <v>777</v>
      </c>
      <c r="D723" s="570" t="s">
        <v>9987</v>
      </c>
    </row>
    <row r="724" spans="1:4" ht="24.95" customHeight="1" x14ac:dyDescent="0.2">
      <c r="A724" s="567" t="s">
        <v>23350</v>
      </c>
      <c r="B724" s="568" t="s">
        <v>12087</v>
      </c>
      <c r="C724" s="569" t="s">
        <v>777</v>
      </c>
      <c r="D724" s="570" t="s">
        <v>12131</v>
      </c>
    </row>
    <row r="725" spans="1:4" ht="24.95" customHeight="1" x14ac:dyDescent="0.2">
      <c r="A725" s="567" t="s">
        <v>23351</v>
      </c>
      <c r="B725" s="568" t="s">
        <v>12088</v>
      </c>
      <c r="C725" s="569" t="s">
        <v>777</v>
      </c>
      <c r="D725" s="570" t="s">
        <v>9508</v>
      </c>
    </row>
    <row r="726" spans="1:4" ht="24.95" customHeight="1" x14ac:dyDescent="0.2">
      <c r="A726" s="567" t="s">
        <v>23352</v>
      </c>
      <c r="B726" s="568" t="s">
        <v>12089</v>
      </c>
      <c r="C726" s="569" t="s">
        <v>777</v>
      </c>
      <c r="D726" s="570" t="s">
        <v>9657</v>
      </c>
    </row>
    <row r="727" spans="1:4" ht="24.95" customHeight="1" x14ac:dyDescent="0.2">
      <c r="A727" s="567" t="s">
        <v>23353</v>
      </c>
      <c r="B727" s="568" t="s">
        <v>12090</v>
      </c>
      <c r="C727" s="569" t="s">
        <v>777</v>
      </c>
      <c r="D727" s="570" t="s">
        <v>10375</v>
      </c>
    </row>
    <row r="728" spans="1:4" ht="24.95" customHeight="1" x14ac:dyDescent="0.2">
      <c r="A728" s="567" t="s">
        <v>23354</v>
      </c>
      <c r="B728" s="568" t="s">
        <v>12092</v>
      </c>
      <c r="C728" s="569" t="s">
        <v>777</v>
      </c>
      <c r="D728" s="570" t="s">
        <v>9535</v>
      </c>
    </row>
    <row r="729" spans="1:4" ht="24.95" customHeight="1" x14ac:dyDescent="0.2">
      <c r="A729" s="567" t="s">
        <v>23355</v>
      </c>
      <c r="B729" s="568" t="s">
        <v>12094</v>
      </c>
      <c r="C729" s="569" t="s">
        <v>777</v>
      </c>
      <c r="D729" s="570" t="s">
        <v>17345</v>
      </c>
    </row>
    <row r="730" spans="1:4" ht="24.95" customHeight="1" x14ac:dyDescent="0.2">
      <c r="A730" s="567" t="s">
        <v>23356</v>
      </c>
      <c r="B730" s="568" t="s">
        <v>12095</v>
      </c>
      <c r="C730" s="569" t="s">
        <v>777</v>
      </c>
      <c r="D730" s="570" t="s">
        <v>10549</v>
      </c>
    </row>
    <row r="731" spans="1:4" ht="24.95" customHeight="1" x14ac:dyDescent="0.2">
      <c r="A731" s="567" t="s">
        <v>23357</v>
      </c>
      <c r="B731" s="568" t="s">
        <v>12096</v>
      </c>
      <c r="C731" s="569" t="s">
        <v>777</v>
      </c>
      <c r="D731" s="570" t="s">
        <v>9925</v>
      </c>
    </row>
    <row r="732" spans="1:4" ht="24.95" customHeight="1" x14ac:dyDescent="0.2">
      <c r="A732" s="567" t="s">
        <v>23358</v>
      </c>
      <c r="B732" s="568" t="s">
        <v>12097</v>
      </c>
      <c r="C732" s="569" t="s">
        <v>777</v>
      </c>
      <c r="D732" s="570" t="s">
        <v>12366</v>
      </c>
    </row>
    <row r="733" spans="1:4" ht="24.95" customHeight="1" x14ac:dyDescent="0.2">
      <c r="A733" s="567" t="s">
        <v>23359</v>
      </c>
      <c r="B733" s="568" t="s">
        <v>12098</v>
      </c>
      <c r="C733" s="569" t="s">
        <v>777</v>
      </c>
      <c r="D733" s="570" t="s">
        <v>10070</v>
      </c>
    </row>
    <row r="734" spans="1:4" ht="24.95" customHeight="1" x14ac:dyDescent="0.2">
      <c r="A734" s="567" t="s">
        <v>23360</v>
      </c>
      <c r="B734" s="568" t="s">
        <v>12100</v>
      </c>
      <c r="C734" s="569" t="s">
        <v>777</v>
      </c>
      <c r="D734" s="570" t="s">
        <v>9426</v>
      </c>
    </row>
    <row r="735" spans="1:4" ht="24.95" customHeight="1" x14ac:dyDescent="0.2">
      <c r="A735" s="567" t="s">
        <v>23361</v>
      </c>
      <c r="B735" s="568" t="s">
        <v>12101</v>
      </c>
      <c r="C735" s="569" t="s">
        <v>777</v>
      </c>
      <c r="D735" s="570" t="s">
        <v>10166</v>
      </c>
    </row>
    <row r="736" spans="1:4" ht="24.95" customHeight="1" x14ac:dyDescent="0.2">
      <c r="A736" s="567" t="s">
        <v>23362</v>
      </c>
      <c r="B736" s="568" t="s">
        <v>12102</v>
      </c>
      <c r="C736" s="569" t="s">
        <v>777</v>
      </c>
      <c r="D736" s="570" t="s">
        <v>17346</v>
      </c>
    </row>
    <row r="737" spans="1:4" ht="24.95" customHeight="1" x14ac:dyDescent="0.2">
      <c r="A737" s="567" t="s">
        <v>23363</v>
      </c>
      <c r="B737" s="568" t="s">
        <v>1643</v>
      </c>
      <c r="C737" s="569" t="s">
        <v>777</v>
      </c>
      <c r="D737" s="570" t="s">
        <v>9893</v>
      </c>
    </row>
    <row r="738" spans="1:4" ht="24.95" customHeight="1" x14ac:dyDescent="0.2">
      <c r="A738" s="567" t="s">
        <v>23364</v>
      </c>
      <c r="B738" s="568" t="s">
        <v>1644</v>
      </c>
      <c r="C738" s="569" t="s">
        <v>777</v>
      </c>
      <c r="D738" s="570" t="s">
        <v>9991</v>
      </c>
    </row>
    <row r="739" spans="1:4" ht="24.95" customHeight="1" x14ac:dyDescent="0.2">
      <c r="A739" s="567" t="s">
        <v>23365</v>
      </c>
      <c r="B739" s="568" t="s">
        <v>12104</v>
      </c>
      <c r="C739" s="569" t="s">
        <v>777</v>
      </c>
      <c r="D739" s="570" t="s">
        <v>11514</v>
      </c>
    </row>
    <row r="740" spans="1:4" ht="24.95" customHeight="1" x14ac:dyDescent="0.2">
      <c r="A740" s="567" t="s">
        <v>23366</v>
      </c>
      <c r="B740" s="568" t="s">
        <v>12105</v>
      </c>
      <c r="C740" s="569" t="s">
        <v>777</v>
      </c>
      <c r="D740" s="570" t="s">
        <v>9678</v>
      </c>
    </row>
    <row r="741" spans="1:4" ht="24.95" customHeight="1" x14ac:dyDescent="0.2">
      <c r="A741" s="567" t="s">
        <v>23367</v>
      </c>
      <c r="B741" s="568" t="s">
        <v>12106</v>
      </c>
      <c r="C741" s="569" t="s">
        <v>777</v>
      </c>
      <c r="D741" s="570" t="s">
        <v>11401</v>
      </c>
    </row>
    <row r="742" spans="1:4" ht="24.95" customHeight="1" x14ac:dyDescent="0.2">
      <c r="A742" s="567" t="s">
        <v>23368</v>
      </c>
      <c r="B742" s="568" t="s">
        <v>12107</v>
      </c>
      <c r="C742" s="569" t="s">
        <v>777</v>
      </c>
      <c r="D742" s="570" t="s">
        <v>13843</v>
      </c>
    </row>
    <row r="743" spans="1:4" ht="24.95" customHeight="1" x14ac:dyDescent="0.2">
      <c r="A743" s="567" t="s">
        <v>23369</v>
      </c>
      <c r="B743" s="568" t="s">
        <v>12109</v>
      </c>
      <c r="C743" s="569" t="s">
        <v>777</v>
      </c>
      <c r="D743" s="570" t="s">
        <v>9706</v>
      </c>
    </row>
    <row r="744" spans="1:4" ht="24.95" customHeight="1" x14ac:dyDescent="0.2">
      <c r="A744" s="567" t="s">
        <v>23370</v>
      </c>
      <c r="B744" s="568" t="s">
        <v>12110</v>
      </c>
      <c r="C744" s="569" t="s">
        <v>777</v>
      </c>
      <c r="D744" s="570" t="s">
        <v>11316</v>
      </c>
    </row>
    <row r="745" spans="1:4" ht="24.95" customHeight="1" x14ac:dyDescent="0.2">
      <c r="A745" s="567" t="s">
        <v>23371</v>
      </c>
      <c r="B745" s="568" t="s">
        <v>12111</v>
      </c>
      <c r="C745" s="569" t="s">
        <v>777</v>
      </c>
      <c r="D745" s="570" t="s">
        <v>11048</v>
      </c>
    </row>
    <row r="746" spans="1:4" ht="24.95" customHeight="1" x14ac:dyDescent="0.2">
      <c r="A746" s="567" t="s">
        <v>23372</v>
      </c>
      <c r="B746" s="568" t="s">
        <v>12112</v>
      </c>
      <c r="C746" s="569" t="s">
        <v>777</v>
      </c>
      <c r="D746" s="570" t="s">
        <v>11021</v>
      </c>
    </row>
    <row r="747" spans="1:4" ht="24.95" customHeight="1" x14ac:dyDescent="0.2">
      <c r="A747" s="567" t="s">
        <v>23373</v>
      </c>
      <c r="B747" s="568" t="s">
        <v>12113</v>
      </c>
      <c r="C747" s="569" t="s">
        <v>777</v>
      </c>
      <c r="D747" s="570" t="s">
        <v>12072</v>
      </c>
    </row>
    <row r="748" spans="1:4" ht="24.95" customHeight="1" x14ac:dyDescent="0.2">
      <c r="A748" s="567" t="s">
        <v>23374</v>
      </c>
      <c r="B748" s="568" t="s">
        <v>12114</v>
      </c>
      <c r="C748" s="569" t="s">
        <v>777</v>
      </c>
      <c r="D748" s="570" t="s">
        <v>9658</v>
      </c>
    </row>
    <row r="749" spans="1:4" ht="24.95" customHeight="1" x14ac:dyDescent="0.2">
      <c r="A749" s="567" t="s">
        <v>23375</v>
      </c>
      <c r="B749" s="568" t="s">
        <v>12115</v>
      </c>
      <c r="C749" s="569" t="s">
        <v>777</v>
      </c>
      <c r="D749" s="570" t="s">
        <v>9612</v>
      </c>
    </row>
    <row r="750" spans="1:4" ht="24.95" customHeight="1" x14ac:dyDescent="0.2">
      <c r="A750" s="567" t="s">
        <v>23376</v>
      </c>
      <c r="B750" s="568" t="s">
        <v>12116</v>
      </c>
      <c r="C750" s="569" t="s">
        <v>777</v>
      </c>
      <c r="D750" s="570" t="s">
        <v>9696</v>
      </c>
    </row>
    <row r="751" spans="1:4" ht="24.95" customHeight="1" x14ac:dyDescent="0.2">
      <c r="A751" s="567" t="s">
        <v>23377</v>
      </c>
      <c r="B751" s="568" t="s">
        <v>12117</v>
      </c>
      <c r="C751" s="569" t="s">
        <v>777</v>
      </c>
      <c r="D751" s="570" t="s">
        <v>9828</v>
      </c>
    </row>
    <row r="752" spans="1:4" ht="24.95" customHeight="1" x14ac:dyDescent="0.2">
      <c r="A752" s="567" t="s">
        <v>23378</v>
      </c>
      <c r="B752" s="568" t="s">
        <v>12118</v>
      </c>
      <c r="C752" s="569" t="s">
        <v>777</v>
      </c>
      <c r="D752" s="570" t="s">
        <v>17347</v>
      </c>
    </row>
    <row r="753" spans="1:4" ht="24.95" customHeight="1" x14ac:dyDescent="0.2">
      <c r="A753" s="567" t="s">
        <v>23379</v>
      </c>
      <c r="B753" s="568" t="s">
        <v>12119</v>
      </c>
      <c r="C753" s="569" t="s">
        <v>777</v>
      </c>
      <c r="D753" s="570" t="s">
        <v>14530</v>
      </c>
    </row>
    <row r="754" spans="1:4" ht="24.95" customHeight="1" x14ac:dyDescent="0.2">
      <c r="A754" s="567" t="s">
        <v>23380</v>
      </c>
      <c r="B754" s="568" t="s">
        <v>12120</v>
      </c>
      <c r="C754" s="569" t="s">
        <v>777</v>
      </c>
      <c r="D754" s="570" t="s">
        <v>10491</v>
      </c>
    </row>
    <row r="755" spans="1:4" ht="24.95" customHeight="1" x14ac:dyDescent="0.2">
      <c r="A755" s="567" t="s">
        <v>23381</v>
      </c>
      <c r="B755" s="568" t="s">
        <v>1645</v>
      </c>
      <c r="C755" s="569" t="s">
        <v>777</v>
      </c>
      <c r="D755" s="570" t="s">
        <v>10591</v>
      </c>
    </row>
    <row r="756" spans="1:4" ht="24.95" customHeight="1" x14ac:dyDescent="0.2">
      <c r="A756" s="567" t="s">
        <v>23382</v>
      </c>
      <c r="B756" s="568" t="s">
        <v>1646</v>
      </c>
      <c r="C756" s="569" t="s">
        <v>777</v>
      </c>
      <c r="D756" s="570" t="s">
        <v>10774</v>
      </c>
    </row>
    <row r="757" spans="1:4" ht="24.95" customHeight="1" x14ac:dyDescent="0.2">
      <c r="A757" s="567" t="s">
        <v>23383</v>
      </c>
      <c r="B757" s="568" t="s">
        <v>12123</v>
      </c>
      <c r="C757" s="569" t="s">
        <v>777</v>
      </c>
      <c r="D757" s="570" t="s">
        <v>17348</v>
      </c>
    </row>
    <row r="758" spans="1:4" ht="24.95" customHeight="1" x14ac:dyDescent="0.2">
      <c r="A758" s="567" t="s">
        <v>23384</v>
      </c>
      <c r="B758" s="568" t="s">
        <v>12125</v>
      </c>
      <c r="C758" s="569" t="s">
        <v>777</v>
      </c>
      <c r="D758" s="570" t="s">
        <v>10427</v>
      </c>
    </row>
    <row r="759" spans="1:4" ht="24.95" customHeight="1" x14ac:dyDescent="0.2">
      <c r="A759" s="567" t="s">
        <v>23385</v>
      </c>
      <c r="B759" s="568" t="s">
        <v>12126</v>
      </c>
      <c r="C759" s="569" t="s">
        <v>777</v>
      </c>
      <c r="D759" s="570" t="s">
        <v>17349</v>
      </c>
    </row>
    <row r="760" spans="1:4" ht="24.95" customHeight="1" x14ac:dyDescent="0.2">
      <c r="A760" s="567" t="s">
        <v>23386</v>
      </c>
      <c r="B760" s="568" t="s">
        <v>12128</v>
      </c>
      <c r="C760" s="569" t="s">
        <v>777</v>
      </c>
      <c r="D760" s="570" t="s">
        <v>17350</v>
      </c>
    </row>
    <row r="761" spans="1:4" ht="24.95" customHeight="1" x14ac:dyDescent="0.2">
      <c r="A761" s="567" t="s">
        <v>23387</v>
      </c>
      <c r="B761" s="568" t="s">
        <v>12129</v>
      </c>
      <c r="C761" s="569" t="s">
        <v>777</v>
      </c>
      <c r="D761" s="570" t="s">
        <v>11983</v>
      </c>
    </row>
    <row r="762" spans="1:4" ht="24.95" customHeight="1" x14ac:dyDescent="0.2">
      <c r="A762" s="567" t="s">
        <v>23388</v>
      </c>
      <c r="B762" s="568" t="s">
        <v>12130</v>
      </c>
      <c r="C762" s="569" t="s">
        <v>777</v>
      </c>
      <c r="D762" s="570" t="s">
        <v>10319</v>
      </c>
    </row>
    <row r="763" spans="1:4" ht="24.95" customHeight="1" x14ac:dyDescent="0.2">
      <c r="A763" s="567" t="s">
        <v>23389</v>
      </c>
      <c r="B763" s="568" t="s">
        <v>1647</v>
      </c>
      <c r="C763" s="569" t="s">
        <v>777</v>
      </c>
      <c r="D763" s="570" t="s">
        <v>17351</v>
      </c>
    </row>
    <row r="764" spans="1:4" ht="24.95" customHeight="1" x14ac:dyDescent="0.2">
      <c r="A764" s="567" t="s">
        <v>23390</v>
      </c>
      <c r="B764" s="568" t="s">
        <v>1648</v>
      </c>
      <c r="C764" s="569" t="s">
        <v>777</v>
      </c>
      <c r="D764" s="570" t="s">
        <v>10760</v>
      </c>
    </row>
    <row r="765" spans="1:4" ht="24.95" customHeight="1" x14ac:dyDescent="0.2">
      <c r="A765" s="567" t="s">
        <v>23391</v>
      </c>
      <c r="B765" s="568" t="s">
        <v>1649</v>
      </c>
      <c r="C765" s="569" t="s">
        <v>777</v>
      </c>
      <c r="D765" s="570" t="s">
        <v>17352</v>
      </c>
    </row>
    <row r="766" spans="1:4" ht="24.95" customHeight="1" x14ac:dyDescent="0.2">
      <c r="A766" s="567" t="s">
        <v>23392</v>
      </c>
      <c r="B766" s="568" t="s">
        <v>1650</v>
      </c>
      <c r="C766" s="569" t="s">
        <v>777</v>
      </c>
      <c r="D766" s="570" t="s">
        <v>17353</v>
      </c>
    </row>
    <row r="767" spans="1:4" ht="24.95" customHeight="1" x14ac:dyDescent="0.2">
      <c r="A767" s="567" t="s">
        <v>23393</v>
      </c>
      <c r="B767" s="568" t="s">
        <v>12133</v>
      </c>
      <c r="C767" s="569" t="s">
        <v>777</v>
      </c>
      <c r="D767" s="570" t="s">
        <v>10902</v>
      </c>
    </row>
    <row r="768" spans="1:4" ht="24.95" customHeight="1" x14ac:dyDescent="0.2">
      <c r="A768" s="567" t="s">
        <v>23394</v>
      </c>
      <c r="B768" s="568" t="s">
        <v>12134</v>
      </c>
      <c r="C768" s="569" t="s">
        <v>777</v>
      </c>
      <c r="D768" s="570" t="s">
        <v>10418</v>
      </c>
    </row>
    <row r="769" spans="1:4" ht="24.95" customHeight="1" x14ac:dyDescent="0.2">
      <c r="A769" s="567" t="s">
        <v>23395</v>
      </c>
      <c r="B769" s="568" t="s">
        <v>12136</v>
      </c>
      <c r="C769" s="569" t="s">
        <v>777</v>
      </c>
      <c r="D769" s="570" t="s">
        <v>9700</v>
      </c>
    </row>
    <row r="770" spans="1:4" ht="24.95" customHeight="1" x14ac:dyDescent="0.2">
      <c r="A770" s="567" t="s">
        <v>23396</v>
      </c>
      <c r="B770" s="568" t="s">
        <v>12137</v>
      </c>
      <c r="C770" s="569" t="s">
        <v>777</v>
      </c>
      <c r="D770" s="570" t="s">
        <v>10534</v>
      </c>
    </row>
    <row r="771" spans="1:4" ht="24.95" customHeight="1" x14ac:dyDescent="0.2">
      <c r="A771" s="567" t="s">
        <v>23397</v>
      </c>
      <c r="B771" s="568" t="s">
        <v>1651</v>
      </c>
      <c r="C771" s="569" t="s">
        <v>777</v>
      </c>
      <c r="D771" s="570" t="s">
        <v>10479</v>
      </c>
    </row>
    <row r="772" spans="1:4" ht="24.95" customHeight="1" x14ac:dyDescent="0.2">
      <c r="A772" s="567" t="s">
        <v>23398</v>
      </c>
      <c r="B772" s="568" t="s">
        <v>1652</v>
      </c>
      <c r="C772" s="569" t="s">
        <v>777</v>
      </c>
      <c r="D772" s="570" t="s">
        <v>10715</v>
      </c>
    </row>
    <row r="773" spans="1:4" ht="24.95" customHeight="1" x14ac:dyDescent="0.2">
      <c r="A773" s="567" t="s">
        <v>23399</v>
      </c>
      <c r="B773" s="568" t="s">
        <v>12138</v>
      </c>
      <c r="C773" s="569" t="s">
        <v>777</v>
      </c>
      <c r="D773" s="570" t="s">
        <v>17354</v>
      </c>
    </row>
    <row r="774" spans="1:4" ht="24.95" customHeight="1" x14ac:dyDescent="0.2">
      <c r="A774" s="567" t="s">
        <v>23400</v>
      </c>
      <c r="B774" s="568" t="s">
        <v>12139</v>
      </c>
      <c r="C774" s="569" t="s">
        <v>777</v>
      </c>
      <c r="D774" s="570" t="s">
        <v>10262</v>
      </c>
    </row>
    <row r="775" spans="1:4" ht="24.95" customHeight="1" x14ac:dyDescent="0.2">
      <c r="A775" s="567" t="s">
        <v>23401</v>
      </c>
      <c r="B775" s="568" t="s">
        <v>12140</v>
      </c>
      <c r="C775" s="569" t="s">
        <v>777</v>
      </c>
      <c r="D775" s="570" t="s">
        <v>17355</v>
      </c>
    </row>
    <row r="776" spans="1:4" ht="24.95" customHeight="1" x14ac:dyDescent="0.2">
      <c r="A776" s="567" t="s">
        <v>23402</v>
      </c>
      <c r="B776" s="568" t="s">
        <v>12141</v>
      </c>
      <c r="C776" s="569" t="s">
        <v>777</v>
      </c>
      <c r="D776" s="570" t="s">
        <v>17356</v>
      </c>
    </row>
    <row r="777" spans="1:4" ht="24.95" customHeight="1" x14ac:dyDescent="0.2">
      <c r="A777" s="567" t="s">
        <v>23403</v>
      </c>
      <c r="B777" s="568" t="s">
        <v>12142</v>
      </c>
      <c r="C777" s="569" t="s">
        <v>777</v>
      </c>
      <c r="D777" s="570" t="s">
        <v>17357</v>
      </c>
    </row>
    <row r="778" spans="1:4" ht="24.95" customHeight="1" x14ac:dyDescent="0.2">
      <c r="A778" s="567" t="s">
        <v>23404</v>
      </c>
      <c r="B778" s="568" t="s">
        <v>12143</v>
      </c>
      <c r="C778" s="569" t="s">
        <v>777</v>
      </c>
      <c r="D778" s="570" t="s">
        <v>17358</v>
      </c>
    </row>
    <row r="779" spans="1:4" ht="24.95" customHeight="1" x14ac:dyDescent="0.2">
      <c r="A779" s="567" t="s">
        <v>23405</v>
      </c>
      <c r="B779" s="568" t="s">
        <v>12144</v>
      </c>
      <c r="C779" s="569" t="s">
        <v>777</v>
      </c>
      <c r="D779" s="570" t="s">
        <v>11713</v>
      </c>
    </row>
    <row r="780" spans="1:4" ht="24.95" customHeight="1" x14ac:dyDescent="0.2">
      <c r="A780" s="567" t="s">
        <v>23406</v>
      </c>
      <c r="B780" s="568" t="s">
        <v>12145</v>
      </c>
      <c r="C780" s="569" t="s">
        <v>777</v>
      </c>
      <c r="D780" s="570" t="s">
        <v>17359</v>
      </c>
    </row>
    <row r="781" spans="1:4" ht="24.95" customHeight="1" x14ac:dyDescent="0.2">
      <c r="A781" s="567" t="s">
        <v>23407</v>
      </c>
      <c r="B781" s="568" t="s">
        <v>12146</v>
      </c>
      <c r="C781" s="569" t="s">
        <v>777</v>
      </c>
      <c r="D781" s="570" t="s">
        <v>17360</v>
      </c>
    </row>
    <row r="782" spans="1:4" ht="24.95" customHeight="1" x14ac:dyDescent="0.2">
      <c r="A782" s="567" t="s">
        <v>23408</v>
      </c>
      <c r="B782" s="568" t="s">
        <v>1653</v>
      </c>
      <c r="C782" s="569" t="s">
        <v>777</v>
      </c>
      <c r="D782" s="570" t="s">
        <v>9507</v>
      </c>
    </row>
    <row r="783" spans="1:4" ht="24.95" customHeight="1" x14ac:dyDescent="0.2">
      <c r="A783" s="567" t="s">
        <v>23409</v>
      </c>
      <c r="B783" s="568" t="s">
        <v>1654</v>
      </c>
      <c r="C783" s="569" t="s">
        <v>777</v>
      </c>
      <c r="D783" s="570" t="s">
        <v>17361</v>
      </c>
    </row>
    <row r="784" spans="1:4" ht="24.95" customHeight="1" x14ac:dyDescent="0.2">
      <c r="A784" s="567" t="s">
        <v>23410</v>
      </c>
      <c r="B784" s="568" t="s">
        <v>1655</v>
      </c>
      <c r="C784" s="569" t="s">
        <v>777</v>
      </c>
      <c r="D784" s="570" t="s">
        <v>9909</v>
      </c>
    </row>
    <row r="785" spans="1:4" ht="24.95" customHeight="1" x14ac:dyDescent="0.2">
      <c r="A785" s="567" t="s">
        <v>23411</v>
      </c>
      <c r="B785" s="568" t="s">
        <v>1656</v>
      </c>
      <c r="C785" s="569" t="s">
        <v>777</v>
      </c>
      <c r="D785" s="570" t="s">
        <v>11036</v>
      </c>
    </row>
    <row r="786" spans="1:4" ht="24.95" customHeight="1" x14ac:dyDescent="0.2">
      <c r="A786" s="567" t="s">
        <v>23412</v>
      </c>
      <c r="B786" s="568" t="s">
        <v>1657</v>
      </c>
      <c r="C786" s="569" t="s">
        <v>777</v>
      </c>
      <c r="D786" s="570" t="s">
        <v>17362</v>
      </c>
    </row>
    <row r="787" spans="1:4" ht="24.95" customHeight="1" x14ac:dyDescent="0.2">
      <c r="A787" s="567" t="s">
        <v>23413</v>
      </c>
      <c r="B787" s="568" t="s">
        <v>12148</v>
      </c>
      <c r="C787" s="569" t="s">
        <v>777</v>
      </c>
      <c r="D787" s="570" t="s">
        <v>17363</v>
      </c>
    </row>
    <row r="788" spans="1:4" ht="24.95" customHeight="1" x14ac:dyDescent="0.2">
      <c r="A788" s="567" t="s">
        <v>23414</v>
      </c>
      <c r="B788" s="568" t="s">
        <v>1658</v>
      </c>
      <c r="C788" s="569" t="s">
        <v>777</v>
      </c>
      <c r="D788" s="570" t="s">
        <v>17364</v>
      </c>
    </row>
    <row r="789" spans="1:4" ht="24.95" customHeight="1" x14ac:dyDescent="0.2">
      <c r="A789" s="567" t="s">
        <v>23415</v>
      </c>
      <c r="B789" s="568" t="s">
        <v>12150</v>
      </c>
      <c r="C789" s="569" t="s">
        <v>777</v>
      </c>
      <c r="D789" s="570" t="s">
        <v>10565</v>
      </c>
    </row>
    <row r="790" spans="1:4" ht="24.95" customHeight="1" x14ac:dyDescent="0.2">
      <c r="A790" s="567" t="s">
        <v>23416</v>
      </c>
      <c r="B790" s="568" t="s">
        <v>12151</v>
      </c>
      <c r="C790" s="569" t="s">
        <v>777</v>
      </c>
      <c r="D790" s="570" t="s">
        <v>17336</v>
      </c>
    </row>
    <row r="791" spans="1:4" ht="24.95" customHeight="1" x14ac:dyDescent="0.2">
      <c r="A791" s="567" t="s">
        <v>23417</v>
      </c>
      <c r="B791" s="568" t="s">
        <v>12153</v>
      </c>
      <c r="C791" s="569" t="s">
        <v>777</v>
      </c>
      <c r="D791" s="570" t="s">
        <v>15878</v>
      </c>
    </row>
    <row r="792" spans="1:4" ht="24.95" customHeight="1" x14ac:dyDescent="0.2">
      <c r="A792" s="567" t="s">
        <v>23418</v>
      </c>
      <c r="B792" s="568" t="s">
        <v>12154</v>
      </c>
      <c r="C792" s="569" t="s">
        <v>777</v>
      </c>
      <c r="D792" s="570" t="s">
        <v>17365</v>
      </c>
    </row>
    <row r="793" spans="1:4" ht="24.95" customHeight="1" x14ac:dyDescent="0.2">
      <c r="A793" s="567" t="s">
        <v>23419</v>
      </c>
      <c r="B793" s="568" t="s">
        <v>12155</v>
      </c>
      <c r="C793" s="569" t="s">
        <v>777</v>
      </c>
      <c r="D793" s="570" t="s">
        <v>16208</v>
      </c>
    </row>
    <row r="794" spans="1:4" ht="24.95" customHeight="1" x14ac:dyDescent="0.2">
      <c r="A794" s="567" t="s">
        <v>23420</v>
      </c>
      <c r="B794" s="568" t="s">
        <v>12156</v>
      </c>
      <c r="C794" s="569" t="s">
        <v>777</v>
      </c>
      <c r="D794" s="570" t="s">
        <v>17366</v>
      </c>
    </row>
    <row r="795" spans="1:4" ht="24.95" customHeight="1" x14ac:dyDescent="0.2">
      <c r="A795" s="567" t="s">
        <v>23421</v>
      </c>
      <c r="B795" s="568" t="s">
        <v>12157</v>
      </c>
      <c r="C795" s="569" t="s">
        <v>777</v>
      </c>
      <c r="D795" s="570" t="s">
        <v>10045</v>
      </c>
    </row>
    <row r="796" spans="1:4" ht="24.95" customHeight="1" x14ac:dyDescent="0.2">
      <c r="A796" s="567" t="s">
        <v>23422</v>
      </c>
      <c r="B796" s="568" t="s">
        <v>12158</v>
      </c>
      <c r="C796" s="569" t="s">
        <v>777</v>
      </c>
      <c r="D796" s="570" t="s">
        <v>9581</v>
      </c>
    </row>
    <row r="797" spans="1:4" ht="24.95" customHeight="1" x14ac:dyDescent="0.2">
      <c r="A797" s="567" t="s">
        <v>23423</v>
      </c>
      <c r="B797" s="568" t="s">
        <v>12159</v>
      </c>
      <c r="C797" s="569" t="s">
        <v>777</v>
      </c>
      <c r="D797" s="570" t="s">
        <v>13597</v>
      </c>
    </row>
    <row r="798" spans="1:4" ht="24.95" customHeight="1" x14ac:dyDescent="0.2">
      <c r="A798" s="567" t="s">
        <v>23424</v>
      </c>
      <c r="B798" s="568" t="s">
        <v>12160</v>
      </c>
      <c r="C798" s="569" t="s">
        <v>777</v>
      </c>
      <c r="D798" s="570" t="s">
        <v>11236</v>
      </c>
    </row>
    <row r="799" spans="1:4" ht="24.95" customHeight="1" x14ac:dyDescent="0.2">
      <c r="A799" s="567" t="s">
        <v>23425</v>
      </c>
      <c r="B799" s="568" t="s">
        <v>12162</v>
      </c>
      <c r="C799" s="569" t="s">
        <v>777</v>
      </c>
      <c r="D799" s="570" t="s">
        <v>11467</v>
      </c>
    </row>
    <row r="800" spans="1:4" ht="24.95" customHeight="1" x14ac:dyDescent="0.2">
      <c r="A800" s="567" t="s">
        <v>23426</v>
      </c>
      <c r="B800" s="568" t="s">
        <v>12163</v>
      </c>
      <c r="C800" s="569" t="s">
        <v>777</v>
      </c>
      <c r="D800" s="570" t="s">
        <v>11227</v>
      </c>
    </row>
    <row r="801" spans="1:4" ht="24.95" customHeight="1" x14ac:dyDescent="0.2">
      <c r="A801" s="567" t="s">
        <v>23427</v>
      </c>
      <c r="B801" s="568" t="s">
        <v>12165</v>
      </c>
      <c r="C801" s="569" t="s">
        <v>777</v>
      </c>
      <c r="D801" s="570" t="s">
        <v>15720</v>
      </c>
    </row>
    <row r="802" spans="1:4" ht="24.95" customHeight="1" x14ac:dyDescent="0.2">
      <c r="A802" s="567" t="s">
        <v>23428</v>
      </c>
      <c r="B802" s="568" t="s">
        <v>12167</v>
      </c>
      <c r="C802" s="569" t="s">
        <v>777</v>
      </c>
      <c r="D802" s="570" t="s">
        <v>9699</v>
      </c>
    </row>
    <row r="803" spans="1:4" ht="24.95" customHeight="1" x14ac:dyDescent="0.2">
      <c r="A803" s="567" t="s">
        <v>23429</v>
      </c>
      <c r="B803" s="568" t="s">
        <v>12168</v>
      </c>
      <c r="C803" s="569" t="s">
        <v>777</v>
      </c>
      <c r="D803" s="570" t="s">
        <v>12330</v>
      </c>
    </row>
    <row r="804" spans="1:4" ht="24.95" customHeight="1" x14ac:dyDescent="0.2">
      <c r="A804" s="567" t="s">
        <v>23430</v>
      </c>
      <c r="B804" s="568" t="s">
        <v>12169</v>
      </c>
      <c r="C804" s="569" t="s">
        <v>777</v>
      </c>
      <c r="D804" s="570" t="s">
        <v>9304</v>
      </c>
    </row>
    <row r="805" spans="1:4" ht="24.95" customHeight="1" x14ac:dyDescent="0.2">
      <c r="A805" s="567" t="s">
        <v>23431</v>
      </c>
      <c r="B805" s="568" t="s">
        <v>12170</v>
      </c>
      <c r="C805" s="569" t="s">
        <v>777</v>
      </c>
      <c r="D805" s="570" t="s">
        <v>13647</v>
      </c>
    </row>
    <row r="806" spans="1:4" ht="24.95" customHeight="1" x14ac:dyDescent="0.2">
      <c r="A806" s="567" t="s">
        <v>23432</v>
      </c>
      <c r="B806" s="568" t="s">
        <v>12171</v>
      </c>
      <c r="C806" s="569" t="s">
        <v>777</v>
      </c>
      <c r="D806" s="570" t="s">
        <v>17367</v>
      </c>
    </row>
    <row r="807" spans="1:4" ht="24.95" customHeight="1" x14ac:dyDescent="0.2">
      <c r="A807" s="567" t="s">
        <v>23433</v>
      </c>
      <c r="B807" s="568" t="s">
        <v>12172</v>
      </c>
      <c r="C807" s="569" t="s">
        <v>777</v>
      </c>
      <c r="D807" s="570" t="s">
        <v>10102</v>
      </c>
    </row>
    <row r="808" spans="1:4" ht="24.95" customHeight="1" x14ac:dyDescent="0.2">
      <c r="A808" s="567" t="s">
        <v>23434</v>
      </c>
      <c r="B808" s="568" t="s">
        <v>1659</v>
      </c>
      <c r="C808" s="569" t="s">
        <v>777</v>
      </c>
      <c r="D808" s="570" t="s">
        <v>12040</v>
      </c>
    </row>
    <row r="809" spans="1:4" ht="24.95" customHeight="1" x14ac:dyDescent="0.2">
      <c r="A809" s="567" t="s">
        <v>23435</v>
      </c>
      <c r="B809" s="568" t="s">
        <v>1660</v>
      </c>
      <c r="C809" s="569" t="s">
        <v>777</v>
      </c>
      <c r="D809" s="570" t="s">
        <v>10930</v>
      </c>
    </row>
    <row r="810" spans="1:4" ht="24.95" customHeight="1" x14ac:dyDescent="0.2">
      <c r="A810" s="567" t="s">
        <v>23436</v>
      </c>
      <c r="B810" s="568" t="s">
        <v>1661</v>
      </c>
      <c r="C810" s="569" t="s">
        <v>777</v>
      </c>
      <c r="D810" s="570" t="s">
        <v>10326</v>
      </c>
    </row>
    <row r="811" spans="1:4" ht="24.95" customHeight="1" x14ac:dyDescent="0.2">
      <c r="A811" s="567" t="s">
        <v>23437</v>
      </c>
      <c r="B811" s="568" t="s">
        <v>1662</v>
      </c>
      <c r="C811" s="569" t="s">
        <v>777</v>
      </c>
      <c r="D811" s="570" t="s">
        <v>17368</v>
      </c>
    </row>
    <row r="812" spans="1:4" ht="24.95" customHeight="1" x14ac:dyDescent="0.2">
      <c r="A812" s="567" t="s">
        <v>23438</v>
      </c>
      <c r="B812" s="568" t="s">
        <v>1663</v>
      </c>
      <c r="C812" s="569" t="s">
        <v>777</v>
      </c>
      <c r="D812" s="570" t="s">
        <v>17369</v>
      </c>
    </row>
    <row r="813" spans="1:4" ht="24.95" customHeight="1" x14ac:dyDescent="0.2">
      <c r="A813" s="567" t="s">
        <v>23439</v>
      </c>
      <c r="B813" s="568" t="s">
        <v>1664</v>
      </c>
      <c r="C813" s="569" t="s">
        <v>777</v>
      </c>
      <c r="D813" s="570" t="s">
        <v>10409</v>
      </c>
    </row>
    <row r="814" spans="1:4" ht="24.95" customHeight="1" x14ac:dyDescent="0.2">
      <c r="A814" s="567" t="s">
        <v>23440</v>
      </c>
      <c r="B814" s="568" t="s">
        <v>1665</v>
      </c>
      <c r="C814" s="569" t="s">
        <v>777</v>
      </c>
      <c r="D814" s="570" t="s">
        <v>9387</v>
      </c>
    </row>
    <row r="815" spans="1:4" ht="24.95" customHeight="1" x14ac:dyDescent="0.2">
      <c r="A815" s="567" t="s">
        <v>23441</v>
      </c>
      <c r="B815" s="568" t="s">
        <v>1666</v>
      </c>
      <c r="C815" s="569" t="s">
        <v>777</v>
      </c>
      <c r="D815" s="570" t="s">
        <v>10040</v>
      </c>
    </row>
    <row r="816" spans="1:4" ht="24.95" customHeight="1" x14ac:dyDescent="0.2">
      <c r="A816" s="567" t="s">
        <v>23442</v>
      </c>
      <c r="B816" s="568" t="s">
        <v>1667</v>
      </c>
      <c r="C816" s="569" t="s">
        <v>777</v>
      </c>
      <c r="D816" s="570" t="s">
        <v>17370</v>
      </c>
    </row>
    <row r="817" spans="1:4" ht="24.95" customHeight="1" x14ac:dyDescent="0.2">
      <c r="A817" s="567" t="s">
        <v>23443</v>
      </c>
      <c r="B817" s="568" t="s">
        <v>1668</v>
      </c>
      <c r="C817" s="569" t="s">
        <v>777</v>
      </c>
      <c r="D817" s="570" t="s">
        <v>17371</v>
      </c>
    </row>
    <row r="818" spans="1:4" ht="24.95" customHeight="1" x14ac:dyDescent="0.2">
      <c r="A818" s="567" t="s">
        <v>23444</v>
      </c>
      <c r="B818" s="568" t="s">
        <v>12173</v>
      </c>
      <c r="C818" s="569" t="s">
        <v>777</v>
      </c>
      <c r="D818" s="570" t="s">
        <v>12174</v>
      </c>
    </row>
    <row r="819" spans="1:4" ht="24.95" customHeight="1" x14ac:dyDescent="0.2">
      <c r="A819" s="567" t="s">
        <v>23445</v>
      </c>
      <c r="B819" s="568" t="s">
        <v>12175</v>
      </c>
      <c r="C819" s="569" t="s">
        <v>777</v>
      </c>
      <c r="D819" s="570" t="s">
        <v>9301</v>
      </c>
    </row>
    <row r="820" spans="1:4" ht="24.95" customHeight="1" x14ac:dyDescent="0.2">
      <c r="A820" s="567" t="s">
        <v>23446</v>
      </c>
      <c r="B820" s="568" t="s">
        <v>12176</v>
      </c>
      <c r="C820" s="569" t="s">
        <v>777</v>
      </c>
      <c r="D820" s="570" t="s">
        <v>12072</v>
      </c>
    </row>
    <row r="821" spans="1:4" ht="24.95" customHeight="1" x14ac:dyDescent="0.2">
      <c r="A821" s="567" t="s">
        <v>23447</v>
      </c>
      <c r="B821" s="568" t="s">
        <v>12177</v>
      </c>
      <c r="C821" s="569" t="s">
        <v>777</v>
      </c>
      <c r="D821" s="570" t="s">
        <v>9300</v>
      </c>
    </row>
    <row r="822" spans="1:4" ht="24.95" customHeight="1" x14ac:dyDescent="0.2">
      <c r="A822" s="567" t="s">
        <v>23448</v>
      </c>
      <c r="B822" s="568" t="s">
        <v>1669</v>
      </c>
      <c r="C822" s="569" t="s">
        <v>777</v>
      </c>
      <c r="D822" s="570" t="s">
        <v>9733</v>
      </c>
    </row>
    <row r="823" spans="1:4" ht="24.95" customHeight="1" x14ac:dyDescent="0.2">
      <c r="A823" s="567" t="s">
        <v>23449</v>
      </c>
      <c r="B823" s="568" t="s">
        <v>1670</v>
      </c>
      <c r="C823" s="569" t="s">
        <v>777</v>
      </c>
      <c r="D823" s="570" t="s">
        <v>16807</v>
      </c>
    </row>
    <row r="824" spans="1:4" ht="24.95" customHeight="1" x14ac:dyDescent="0.2">
      <c r="A824" s="567" t="s">
        <v>23450</v>
      </c>
      <c r="B824" s="568" t="s">
        <v>1671</v>
      </c>
      <c r="C824" s="569" t="s">
        <v>777</v>
      </c>
      <c r="D824" s="570" t="s">
        <v>9516</v>
      </c>
    </row>
    <row r="825" spans="1:4" ht="24.95" customHeight="1" x14ac:dyDescent="0.2">
      <c r="A825" s="567" t="s">
        <v>23451</v>
      </c>
      <c r="B825" s="568" t="s">
        <v>1672</v>
      </c>
      <c r="C825" s="569" t="s">
        <v>777</v>
      </c>
      <c r="D825" s="570" t="s">
        <v>9316</v>
      </c>
    </row>
    <row r="826" spans="1:4" ht="24.95" customHeight="1" x14ac:dyDescent="0.2">
      <c r="A826" s="567" t="s">
        <v>23452</v>
      </c>
      <c r="B826" s="568" t="s">
        <v>1673</v>
      </c>
      <c r="C826" s="569" t="s">
        <v>777</v>
      </c>
      <c r="D826" s="570" t="s">
        <v>17372</v>
      </c>
    </row>
    <row r="827" spans="1:4" ht="24.95" customHeight="1" x14ac:dyDescent="0.2">
      <c r="A827" s="567" t="s">
        <v>23453</v>
      </c>
      <c r="B827" s="568" t="s">
        <v>1674</v>
      </c>
      <c r="C827" s="569" t="s">
        <v>777</v>
      </c>
      <c r="D827" s="570" t="s">
        <v>15488</v>
      </c>
    </row>
    <row r="828" spans="1:4" ht="24.95" customHeight="1" x14ac:dyDescent="0.2">
      <c r="A828" s="567" t="s">
        <v>23454</v>
      </c>
      <c r="B828" s="568" t="s">
        <v>1675</v>
      </c>
      <c r="C828" s="569" t="s">
        <v>777</v>
      </c>
      <c r="D828" s="570" t="s">
        <v>10285</v>
      </c>
    </row>
    <row r="829" spans="1:4" ht="24.95" customHeight="1" x14ac:dyDescent="0.2">
      <c r="A829" s="567" t="s">
        <v>23455</v>
      </c>
      <c r="B829" s="568" t="s">
        <v>12181</v>
      </c>
      <c r="C829" s="569" t="s">
        <v>777</v>
      </c>
      <c r="D829" s="570" t="s">
        <v>12182</v>
      </c>
    </row>
    <row r="830" spans="1:4" ht="24.95" customHeight="1" x14ac:dyDescent="0.2">
      <c r="A830" s="567" t="s">
        <v>23456</v>
      </c>
      <c r="B830" s="568" t="s">
        <v>1676</v>
      </c>
      <c r="C830" s="569" t="s">
        <v>777</v>
      </c>
      <c r="D830" s="570" t="s">
        <v>12368</v>
      </c>
    </row>
    <row r="831" spans="1:4" ht="24.95" customHeight="1" x14ac:dyDescent="0.2">
      <c r="A831" s="567" t="s">
        <v>23457</v>
      </c>
      <c r="B831" s="568" t="s">
        <v>1677</v>
      </c>
      <c r="C831" s="569" t="s">
        <v>777</v>
      </c>
      <c r="D831" s="570" t="s">
        <v>10855</v>
      </c>
    </row>
    <row r="832" spans="1:4" ht="24.95" customHeight="1" x14ac:dyDescent="0.2">
      <c r="A832" s="567" t="s">
        <v>23458</v>
      </c>
      <c r="B832" s="568" t="s">
        <v>1678</v>
      </c>
      <c r="C832" s="569" t="s">
        <v>777</v>
      </c>
      <c r="D832" s="570" t="s">
        <v>15421</v>
      </c>
    </row>
    <row r="833" spans="1:4" ht="24.95" customHeight="1" x14ac:dyDescent="0.2">
      <c r="A833" s="567" t="s">
        <v>23459</v>
      </c>
      <c r="B833" s="568" t="s">
        <v>1679</v>
      </c>
      <c r="C833" s="569" t="s">
        <v>777</v>
      </c>
      <c r="D833" s="570" t="s">
        <v>10785</v>
      </c>
    </row>
    <row r="834" spans="1:4" ht="24.95" customHeight="1" x14ac:dyDescent="0.2">
      <c r="A834" s="567" t="s">
        <v>23460</v>
      </c>
      <c r="B834" s="568" t="s">
        <v>12184</v>
      </c>
      <c r="C834" s="569" t="s">
        <v>777</v>
      </c>
      <c r="D834" s="570" t="s">
        <v>10041</v>
      </c>
    </row>
    <row r="835" spans="1:4" ht="24.95" customHeight="1" x14ac:dyDescent="0.2">
      <c r="A835" s="567" t="s">
        <v>23461</v>
      </c>
      <c r="B835" s="568" t="s">
        <v>12185</v>
      </c>
      <c r="C835" s="569" t="s">
        <v>777</v>
      </c>
      <c r="D835" s="570" t="s">
        <v>9379</v>
      </c>
    </row>
    <row r="836" spans="1:4" ht="24.95" customHeight="1" x14ac:dyDescent="0.2">
      <c r="A836" s="567" t="s">
        <v>23462</v>
      </c>
      <c r="B836" s="568" t="s">
        <v>12186</v>
      </c>
      <c r="C836" s="569" t="s">
        <v>777</v>
      </c>
      <c r="D836" s="570" t="s">
        <v>14375</v>
      </c>
    </row>
    <row r="837" spans="1:4" ht="24.95" customHeight="1" x14ac:dyDescent="0.2">
      <c r="A837" s="567" t="s">
        <v>23463</v>
      </c>
      <c r="B837" s="568" t="s">
        <v>12187</v>
      </c>
      <c r="C837" s="569" t="s">
        <v>777</v>
      </c>
      <c r="D837" s="570" t="s">
        <v>9879</v>
      </c>
    </row>
    <row r="838" spans="1:4" ht="24.95" customHeight="1" x14ac:dyDescent="0.2">
      <c r="A838" s="567" t="s">
        <v>23464</v>
      </c>
      <c r="B838" s="568" t="s">
        <v>12188</v>
      </c>
      <c r="C838" s="569" t="s">
        <v>777</v>
      </c>
      <c r="D838" s="570" t="s">
        <v>9479</v>
      </c>
    </row>
    <row r="839" spans="1:4" ht="24.95" customHeight="1" x14ac:dyDescent="0.2">
      <c r="A839" s="567" t="s">
        <v>23465</v>
      </c>
      <c r="B839" s="568" t="s">
        <v>12189</v>
      </c>
      <c r="C839" s="569" t="s">
        <v>777</v>
      </c>
      <c r="D839" s="570" t="s">
        <v>9660</v>
      </c>
    </row>
    <row r="840" spans="1:4" ht="24.95" customHeight="1" x14ac:dyDescent="0.2">
      <c r="A840" s="567" t="s">
        <v>23466</v>
      </c>
      <c r="B840" s="568" t="s">
        <v>12190</v>
      </c>
      <c r="C840" s="569" t="s">
        <v>777</v>
      </c>
      <c r="D840" s="570" t="s">
        <v>9517</v>
      </c>
    </row>
    <row r="841" spans="1:4" ht="24.95" customHeight="1" x14ac:dyDescent="0.2">
      <c r="A841" s="567" t="s">
        <v>23467</v>
      </c>
      <c r="B841" s="568" t="s">
        <v>12191</v>
      </c>
      <c r="C841" s="569" t="s">
        <v>777</v>
      </c>
      <c r="D841" s="570" t="s">
        <v>10982</v>
      </c>
    </row>
    <row r="842" spans="1:4" ht="24.95" customHeight="1" x14ac:dyDescent="0.2">
      <c r="A842" s="567" t="s">
        <v>23468</v>
      </c>
      <c r="B842" s="568" t="s">
        <v>12192</v>
      </c>
      <c r="C842" s="569" t="s">
        <v>777</v>
      </c>
      <c r="D842" s="570" t="s">
        <v>9592</v>
      </c>
    </row>
    <row r="843" spans="1:4" ht="24.95" customHeight="1" x14ac:dyDescent="0.2">
      <c r="A843" s="567" t="s">
        <v>23469</v>
      </c>
      <c r="B843" s="568" t="s">
        <v>12193</v>
      </c>
      <c r="C843" s="569" t="s">
        <v>777</v>
      </c>
      <c r="D843" s="570" t="s">
        <v>10898</v>
      </c>
    </row>
    <row r="844" spans="1:4" ht="24.95" customHeight="1" x14ac:dyDescent="0.2">
      <c r="A844" s="567" t="s">
        <v>23470</v>
      </c>
      <c r="B844" s="568" t="s">
        <v>12194</v>
      </c>
      <c r="C844" s="569" t="s">
        <v>777</v>
      </c>
      <c r="D844" s="570" t="s">
        <v>9709</v>
      </c>
    </row>
    <row r="845" spans="1:4" ht="24.95" customHeight="1" x14ac:dyDescent="0.2">
      <c r="A845" s="567" t="s">
        <v>23471</v>
      </c>
      <c r="B845" s="568" t="s">
        <v>12195</v>
      </c>
      <c r="C845" s="569" t="s">
        <v>777</v>
      </c>
      <c r="D845" s="570" t="s">
        <v>10873</v>
      </c>
    </row>
    <row r="846" spans="1:4" ht="24.95" customHeight="1" x14ac:dyDescent="0.2">
      <c r="A846" s="567" t="s">
        <v>23472</v>
      </c>
      <c r="B846" s="568" t="s">
        <v>12196</v>
      </c>
      <c r="C846" s="569" t="s">
        <v>777</v>
      </c>
      <c r="D846" s="570" t="s">
        <v>9613</v>
      </c>
    </row>
    <row r="847" spans="1:4" ht="24.95" customHeight="1" x14ac:dyDescent="0.2">
      <c r="A847" s="567" t="s">
        <v>23473</v>
      </c>
      <c r="B847" s="568" t="s">
        <v>12198</v>
      </c>
      <c r="C847" s="569" t="s">
        <v>777</v>
      </c>
      <c r="D847" s="570" t="s">
        <v>9479</v>
      </c>
    </row>
    <row r="848" spans="1:4" ht="24.95" customHeight="1" x14ac:dyDescent="0.2">
      <c r="A848" s="567" t="s">
        <v>23474</v>
      </c>
      <c r="B848" s="568" t="s">
        <v>12199</v>
      </c>
      <c r="C848" s="569" t="s">
        <v>777</v>
      </c>
      <c r="D848" s="570" t="s">
        <v>10610</v>
      </c>
    </row>
    <row r="849" spans="1:4" ht="24.95" customHeight="1" x14ac:dyDescent="0.2">
      <c r="A849" s="567" t="s">
        <v>23475</v>
      </c>
      <c r="B849" s="568" t="s">
        <v>12200</v>
      </c>
      <c r="C849" s="569" t="s">
        <v>777</v>
      </c>
      <c r="D849" s="570" t="s">
        <v>10873</v>
      </c>
    </row>
    <row r="850" spans="1:4" ht="24.95" customHeight="1" x14ac:dyDescent="0.2">
      <c r="A850" s="567" t="s">
        <v>23476</v>
      </c>
      <c r="B850" s="568" t="s">
        <v>12201</v>
      </c>
      <c r="C850" s="569" t="s">
        <v>777</v>
      </c>
      <c r="D850" s="570" t="s">
        <v>11262</v>
      </c>
    </row>
    <row r="851" spans="1:4" ht="24.95" customHeight="1" x14ac:dyDescent="0.2">
      <c r="A851" s="567" t="s">
        <v>23477</v>
      </c>
      <c r="B851" s="568" t="s">
        <v>12202</v>
      </c>
      <c r="C851" s="569" t="s">
        <v>777</v>
      </c>
      <c r="D851" s="570" t="s">
        <v>9696</v>
      </c>
    </row>
    <row r="852" spans="1:4" ht="24.95" customHeight="1" x14ac:dyDescent="0.2">
      <c r="A852" s="567" t="s">
        <v>23478</v>
      </c>
      <c r="B852" s="568" t="s">
        <v>12203</v>
      </c>
      <c r="C852" s="569" t="s">
        <v>777</v>
      </c>
      <c r="D852" s="570" t="s">
        <v>17373</v>
      </c>
    </row>
    <row r="853" spans="1:4" ht="24.95" customHeight="1" x14ac:dyDescent="0.2">
      <c r="A853" s="567" t="s">
        <v>23479</v>
      </c>
      <c r="B853" s="568" t="s">
        <v>12204</v>
      </c>
      <c r="C853" s="569" t="s">
        <v>777</v>
      </c>
      <c r="D853" s="570" t="s">
        <v>9511</v>
      </c>
    </row>
    <row r="854" spans="1:4" ht="24.95" customHeight="1" x14ac:dyDescent="0.2">
      <c r="A854" s="567" t="s">
        <v>23480</v>
      </c>
      <c r="B854" s="568" t="s">
        <v>12205</v>
      </c>
      <c r="C854" s="569" t="s">
        <v>777</v>
      </c>
      <c r="D854" s="570" t="s">
        <v>17374</v>
      </c>
    </row>
    <row r="855" spans="1:4" ht="24.95" customHeight="1" x14ac:dyDescent="0.2">
      <c r="A855" s="567" t="s">
        <v>23481</v>
      </c>
      <c r="B855" s="568" t="s">
        <v>12206</v>
      </c>
      <c r="C855" s="569" t="s">
        <v>777</v>
      </c>
      <c r="D855" s="570" t="s">
        <v>16195</v>
      </c>
    </row>
    <row r="856" spans="1:4" ht="24.95" customHeight="1" x14ac:dyDescent="0.2">
      <c r="A856" s="567" t="s">
        <v>23482</v>
      </c>
      <c r="B856" s="568" t="s">
        <v>12207</v>
      </c>
      <c r="C856" s="569" t="s">
        <v>777</v>
      </c>
      <c r="D856" s="570" t="s">
        <v>17375</v>
      </c>
    </row>
    <row r="857" spans="1:4" ht="24.95" customHeight="1" x14ac:dyDescent="0.2">
      <c r="A857" s="567" t="s">
        <v>23483</v>
      </c>
      <c r="B857" s="568" t="s">
        <v>12208</v>
      </c>
      <c r="C857" s="569" t="s">
        <v>777</v>
      </c>
      <c r="D857" s="570" t="s">
        <v>17376</v>
      </c>
    </row>
    <row r="858" spans="1:4" ht="24.95" customHeight="1" x14ac:dyDescent="0.2">
      <c r="A858" s="567" t="s">
        <v>23484</v>
      </c>
      <c r="B858" s="568" t="s">
        <v>12209</v>
      </c>
      <c r="C858" s="569" t="s">
        <v>777</v>
      </c>
      <c r="D858" s="570" t="s">
        <v>17377</v>
      </c>
    </row>
    <row r="859" spans="1:4" ht="24.95" customHeight="1" x14ac:dyDescent="0.2">
      <c r="A859" s="567" t="s">
        <v>23485</v>
      </c>
      <c r="B859" s="568" t="s">
        <v>12210</v>
      </c>
      <c r="C859" s="569" t="s">
        <v>777</v>
      </c>
      <c r="D859" s="570" t="s">
        <v>17378</v>
      </c>
    </row>
    <row r="860" spans="1:4" ht="24.95" customHeight="1" x14ac:dyDescent="0.2">
      <c r="A860" s="567" t="s">
        <v>23486</v>
      </c>
      <c r="B860" s="568" t="s">
        <v>12211</v>
      </c>
      <c r="C860" s="569" t="s">
        <v>777</v>
      </c>
      <c r="D860" s="570" t="s">
        <v>17379</v>
      </c>
    </row>
    <row r="861" spans="1:4" ht="24.95" customHeight="1" x14ac:dyDescent="0.2">
      <c r="A861" s="567" t="s">
        <v>23487</v>
      </c>
      <c r="B861" s="568" t="s">
        <v>12212</v>
      </c>
      <c r="C861" s="569" t="s">
        <v>777</v>
      </c>
      <c r="D861" s="570" t="s">
        <v>17380</v>
      </c>
    </row>
    <row r="862" spans="1:4" ht="24.95" customHeight="1" x14ac:dyDescent="0.2">
      <c r="A862" s="567" t="s">
        <v>23488</v>
      </c>
      <c r="B862" s="568" t="s">
        <v>12213</v>
      </c>
      <c r="C862" s="569" t="s">
        <v>777</v>
      </c>
      <c r="D862" s="570" t="s">
        <v>9416</v>
      </c>
    </row>
    <row r="863" spans="1:4" ht="24.95" customHeight="1" x14ac:dyDescent="0.2">
      <c r="A863" s="567" t="s">
        <v>23489</v>
      </c>
      <c r="B863" s="568" t="s">
        <v>12214</v>
      </c>
      <c r="C863" s="569" t="s">
        <v>777</v>
      </c>
      <c r="D863" s="570" t="s">
        <v>11113</v>
      </c>
    </row>
    <row r="864" spans="1:4" ht="24.95" customHeight="1" x14ac:dyDescent="0.2">
      <c r="A864" s="567" t="s">
        <v>23490</v>
      </c>
      <c r="B864" s="568" t="s">
        <v>12215</v>
      </c>
      <c r="C864" s="569" t="s">
        <v>777</v>
      </c>
      <c r="D864" s="570" t="s">
        <v>11179</v>
      </c>
    </row>
    <row r="865" spans="1:4" ht="24.95" customHeight="1" x14ac:dyDescent="0.2">
      <c r="A865" s="567" t="s">
        <v>23491</v>
      </c>
      <c r="B865" s="568" t="s">
        <v>12216</v>
      </c>
      <c r="C865" s="569" t="s">
        <v>777</v>
      </c>
      <c r="D865" s="570" t="s">
        <v>17318</v>
      </c>
    </row>
    <row r="866" spans="1:4" ht="24.95" customHeight="1" x14ac:dyDescent="0.2">
      <c r="A866" s="567" t="s">
        <v>23492</v>
      </c>
      <c r="B866" s="568" t="s">
        <v>12217</v>
      </c>
      <c r="C866" s="569" t="s">
        <v>777</v>
      </c>
      <c r="D866" s="570" t="s">
        <v>11296</v>
      </c>
    </row>
    <row r="867" spans="1:4" ht="24.95" customHeight="1" x14ac:dyDescent="0.2">
      <c r="A867" s="567" t="s">
        <v>23493</v>
      </c>
      <c r="B867" s="568" t="s">
        <v>12218</v>
      </c>
      <c r="C867" s="569" t="s">
        <v>777</v>
      </c>
      <c r="D867" s="570" t="s">
        <v>10916</v>
      </c>
    </row>
    <row r="868" spans="1:4" ht="24.95" customHeight="1" x14ac:dyDescent="0.2">
      <c r="A868" s="567" t="s">
        <v>23494</v>
      </c>
      <c r="B868" s="568" t="s">
        <v>12219</v>
      </c>
      <c r="C868" s="569" t="s">
        <v>777</v>
      </c>
      <c r="D868" s="570" t="s">
        <v>16208</v>
      </c>
    </row>
    <row r="869" spans="1:4" ht="24.95" customHeight="1" x14ac:dyDescent="0.2">
      <c r="A869" s="567" t="s">
        <v>23495</v>
      </c>
      <c r="B869" s="568" t="s">
        <v>12220</v>
      </c>
      <c r="C869" s="569" t="s">
        <v>777</v>
      </c>
      <c r="D869" s="570" t="s">
        <v>17381</v>
      </c>
    </row>
    <row r="870" spans="1:4" ht="24.95" customHeight="1" x14ac:dyDescent="0.2">
      <c r="A870" s="567" t="s">
        <v>23496</v>
      </c>
      <c r="B870" s="568" t="s">
        <v>1680</v>
      </c>
      <c r="C870" s="569" t="s">
        <v>777</v>
      </c>
      <c r="D870" s="570" t="s">
        <v>9588</v>
      </c>
    </row>
    <row r="871" spans="1:4" ht="24.95" customHeight="1" x14ac:dyDescent="0.2">
      <c r="A871" s="567" t="s">
        <v>23497</v>
      </c>
      <c r="B871" s="568" t="s">
        <v>1681</v>
      </c>
      <c r="C871" s="569" t="s">
        <v>777</v>
      </c>
      <c r="D871" s="570" t="s">
        <v>9479</v>
      </c>
    </row>
    <row r="872" spans="1:4" ht="24.95" customHeight="1" x14ac:dyDescent="0.2">
      <c r="A872" s="567" t="s">
        <v>23498</v>
      </c>
      <c r="B872" s="568" t="s">
        <v>1682</v>
      </c>
      <c r="C872" s="569" t="s">
        <v>777</v>
      </c>
      <c r="D872" s="570" t="s">
        <v>9590</v>
      </c>
    </row>
    <row r="873" spans="1:4" ht="24.95" customHeight="1" x14ac:dyDescent="0.2">
      <c r="A873" s="567" t="s">
        <v>23499</v>
      </c>
      <c r="B873" s="568" t="s">
        <v>1683</v>
      </c>
      <c r="C873" s="569" t="s">
        <v>777</v>
      </c>
      <c r="D873" s="570" t="s">
        <v>9327</v>
      </c>
    </row>
    <row r="874" spans="1:4" ht="24.95" customHeight="1" x14ac:dyDescent="0.2">
      <c r="A874" s="567" t="s">
        <v>23500</v>
      </c>
      <c r="B874" s="568" t="s">
        <v>1684</v>
      </c>
      <c r="C874" s="569" t="s">
        <v>777</v>
      </c>
      <c r="D874" s="570" t="s">
        <v>9320</v>
      </c>
    </row>
    <row r="875" spans="1:4" ht="24.95" customHeight="1" x14ac:dyDescent="0.2">
      <c r="A875" s="567" t="s">
        <v>23501</v>
      </c>
      <c r="B875" s="568" t="s">
        <v>12223</v>
      </c>
      <c r="C875" s="569" t="s">
        <v>777</v>
      </c>
      <c r="D875" s="570" t="s">
        <v>9511</v>
      </c>
    </row>
    <row r="876" spans="1:4" ht="24.95" customHeight="1" x14ac:dyDescent="0.2">
      <c r="A876" s="567" t="s">
        <v>23502</v>
      </c>
      <c r="B876" s="568" t="s">
        <v>12224</v>
      </c>
      <c r="C876" s="569" t="s">
        <v>777</v>
      </c>
      <c r="D876" s="570" t="s">
        <v>10475</v>
      </c>
    </row>
    <row r="877" spans="1:4" ht="24.95" customHeight="1" x14ac:dyDescent="0.2">
      <c r="A877" s="567" t="s">
        <v>23503</v>
      </c>
      <c r="B877" s="568" t="s">
        <v>12225</v>
      </c>
      <c r="C877" s="569" t="s">
        <v>777</v>
      </c>
      <c r="D877" s="570" t="s">
        <v>9327</v>
      </c>
    </row>
    <row r="878" spans="1:4" ht="24.95" customHeight="1" x14ac:dyDescent="0.2">
      <c r="A878" s="567" t="s">
        <v>23504</v>
      </c>
      <c r="B878" s="568" t="s">
        <v>12226</v>
      </c>
      <c r="C878" s="569" t="s">
        <v>777</v>
      </c>
      <c r="D878" s="570" t="s">
        <v>10041</v>
      </c>
    </row>
    <row r="879" spans="1:4" ht="24.95" customHeight="1" x14ac:dyDescent="0.2">
      <c r="A879" s="567" t="s">
        <v>23505</v>
      </c>
      <c r="B879" s="568" t="s">
        <v>12227</v>
      </c>
      <c r="C879" s="569" t="s">
        <v>777</v>
      </c>
      <c r="D879" s="570" t="s">
        <v>9813</v>
      </c>
    </row>
    <row r="880" spans="1:4" ht="24.95" customHeight="1" x14ac:dyDescent="0.2">
      <c r="A880" s="567" t="s">
        <v>23506</v>
      </c>
      <c r="B880" s="568" t="s">
        <v>1685</v>
      </c>
      <c r="C880" s="569" t="s">
        <v>777</v>
      </c>
      <c r="D880" s="570" t="s">
        <v>11319</v>
      </c>
    </row>
    <row r="881" spans="1:4" ht="24.95" customHeight="1" x14ac:dyDescent="0.2">
      <c r="A881" s="567" t="s">
        <v>23507</v>
      </c>
      <c r="B881" s="568" t="s">
        <v>1686</v>
      </c>
      <c r="C881" s="569" t="s">
        <v>777</v>
      </c>
      <c r="D881" s="570" t="s">
        <v>9587</v>
      </c>
    </row>
    <row r="882" spans="1:4" ht="24.95" customHeight="1" x14ac:dyDescent="0.2">
      <c r="A882" s="567" t="s">
        <v>23508</v>
      </c>
      <c r="B882" s="568" t="s">
        <v>1687</v>
      </c>
      <c r="C882" s="569" t="s">
        <v>777</v>
      </c>
      <c r="D882" s="570" t="s">
        <v>17382</v>
      </c>
    </row>
    <row r="883" spans="1:4" ht="24.95" customHeight="1" x14ac:dyDescent="0.2">
      <c r="A883" s="567" t="s">
        <v>23509</v>
      </c>
      <c r="B883" s="568" t="s">
        <v>12229</v>
      </c>
      <c r="C883" s="569" t="s">
        <v>777</v>
      </c>
      <c r="D883" s="570" t="s">
        <v>17383</v>
      </c>
    </row>
    <row r="884" spans="1:4" ht="24.95" customHeight="1" x14ac:dyDescent="0.2">
      <c r="A884" s="567" t="s">
        <v>23510</v>
      </c>
      <c r="B884" s="568" t="s">
        <v>12230</v>
      </c>
      <c r="C884" s="569" t="s">
        <v>777</v>
      </c>
      <c r="D884" s="570" t="s">
        <v>10936</v>
      </c>
    </row>
    <row r="885" spans="1:4" ht="24.95" customHeight="1" x14ac:dyDescent="0.2">
      <c r="A885" s="567" t="s">
        <v>23511</v>
      </c>
      <c r="B885" s="568" t="s">
        <v>12231</v>
      </c>
      <c r="C885" s="569" t="s">
        <v>777</v>
      </c>
      <c r="D885" s="570" t="s">
        <v>10368</v>
      </c>
    </row>
    <row r="886" spans="1:4" ht="24.95" customHeight="1" x14ac:dyDescent="0.2">
      <c r="A886" s="567" t="s">
        <v>23512</v>
      </c>
      <c r="B886" s="568" t="s">
        <v>12232</v>
      </c>
      <c r="C886" s="569" t="s">
        <v>777</v>
      </c>
      <c r="D886" s="570" t="s">
        <v>9323</v>
      </c>
    </row>
    <row r="887" spans="1:4" ht="24.95" customHeight="1" x14ac:dyDescent="0.2">
      <c r="A887" s="567" t="s">
        <v>23513</v>
      </c>
      <c r="B887" s="568" t="s">
        <v>12234</v>
      </c>
      <c r="C887" s="569" t="s">
        <v>777</v>
      </c>
      <c r="D887" s="570" t="s">
        <v>17384</v>
      </c>
    </row>
    <row r="888" spans="1:4" ht="24.95" customHeight="1" x14ac:dyDescent="0.2">
      <c r="A888" s="567" t="s">
        <v>23514</v>
      </c>
      <c r="B888" s="568" t="s">
        <v>12235</v>
      </c>
      <c r="C888" s="569" t="s">
        <v>777</v>
      </c>
      <c r="D888" s="570" t="s">
        <v>9817</v>
      </c>
    </row>
    <row r="889" spans="1:4" ht="24.95" customHeight="1" x14ac:dyDescent="0.2">
      <c r="A889" s="567" t="s">
        <v>23515</v>
      </c>
      <c r="B889" s="568" t="s">
        <v>1688</v>
      </c>
      <c r="C889" s="569" t="s">
        <v>777</v>
      </c>
      <c r="D889" s="570" t="s">
        <v>9392</v>
      </c>
    </row>
    <row r="890" spans="1:4" ht="24.95" customHeight="1" x14ac:dyDescent="0.2">
      <c r="A890" s="567" t="s">
        <v>23516</v>
      </c>
      <c r="B890" s="568" t="s">
        <v>1689</v>
      </c>
      <c r="C890" s="569" t="s">
        <v>777</v>
      </c>
      <c r="D890" s="570" t="s">
        <v>11266</v>
      </c>
    </row>
    <row r="891" spans="1:4" ht="24.95" customHeight="1" x14ac:dyDescent="0.2">
      <c r="A891" s="567" t="s">
        <v>23517</v>
      </c>
      <c r="B891" s="568" t="s">
        <v>1690</v>
      </c>
      <c r="C891" s="569" t="s">
        <v>777</v>
      </c>
      <c r="D891" s="570" t="s">
        <v>11255</v>
      </c>
    </row>
    <row r="892" spans="1:4" ht="24.95" customHeight="1" x14ac:dyDescent="0.2">
      <c r="A892" s="567" t="s">
        <v>23518</v>
      </c>
      <c r="B892" s="568" t="s">
        <v>1691</v>
      </c>
      <c r="C892" s="569" t="s">
        <v>777</v>
      </c>
      <c r="D892" s="570" t="s">
        <v>9728</v>
      </c>
    </row>
    <row r="893" spans="1:4" ht="24.95" customHeight="1" x14ac:dyDescent="0.2">
      <c r="A893" s="567" t="s">
        <v>23519</v>
      </c>
      <c r="B893" s="568" t="s">
        <v>1692</v>
      </c>
      <c r="C893" s="569" t="s">
        <v>777</v>
      </c>
      <c r="D893" s="570" t="s">
        <v>17385</v>
      </c>
    </row>
    <row r="894" spans="1:4" ht="24.95" customHeight="1" x14ac:dyDescent="0.2">
      <c r="A894" s="567" t="s">
        <v>23520</v>
      </c>
      <c r="B894" s="568" t="s">
        <v>12237</v>
      </c>
      <c r="C894" s="569" t="s">
        <v>777</v>
      </c>
      <c r="D894" s="570" t="s">
        <v>12305</v>
      </c>
    </row>
    <row r="895" spans="1:4" ht="24.95" customHeight="1" x14ac:dyDescent="0.2">
      <c r="A895" s="567" t="s">
        <v>23521</v>
      </c>
      <c r="B895" s="568" t="s">
        <v>12238</v>
      </c>
      <c r="C895" s="569" t="s">
        <v>777</v>
      </c>
      <c r="D895" s="570" t="s">
        <v>9660</v>
      </c>
    </row>
    <row r="896" spans="1:4" ht="24.95" customHeight="1" x14ac:dyDescent="0.2">
      <c r="A896" s="567" t="s">
        <v>23522</v>
      </c>
      <c r="B896" s="568" t="s">
        <v>12239</v>
      </c>
      <c r="C896" s="569" t="s">
        <v>777</v>
      </c>
      <c r="D896" s="570" t="s">
        <v>12183</v>
      </c>
    </row>
    <row r="897" spans="1:4" ht="24.95" customHeight="1" x14ac:dyDescent="0.2">
      <c r="A897" s="567" t="s">
        <v>23523</v>
      </c>
      <c r="B897" s="568" t="s">
        <v>12240</v>
      </c>
      <c r="C897" s="569" t="s">
        <v>777</v>
      </c>
      <c r="D897" s="570" t="s">
        <v>9320</v>
      </c>
    </row>
    <row r="898" spans="1:4" ht="24.95" customHeight="1" x14ac:dyDescent="0.2">
      <c r="A898" s="567" t="s">
        <v>23524</v>
      </c>
      <c r="B898" s="568" t="s">
        <v>12241</v>
      </c>
      <c r="C898" s="569" t="s">
        <v>777</v>
      </c>
      <c r="D898" s="570" t="s">
        <v>10988</v>
      </c>
    </row>
    <row r="899" spans="1:4" ht="24.95" customHeight="1" x14ac:dyDescent="0.2">
      <c r="A899" s="567" t="s">
        <v>23525</v>
      </c>
      <c r="B899" s="568" t="s">
        <v>12242</v>
      </c>
      <c r="C899" s="569" t="s">
        <v>777</v>
      </c>
      <c r="D899" s="570" t="s">
        <v>10887</v>
      </c>
    </row>
    <row r="900" spans="1:4" ht="24.95" customHeight="1" x14ac:dyDescent="0.2">
      <c r="A900" s="567" t="s">
        <v>23526</v>
      </c>
      <c r="B900" s="568" t="s">
        <v>12243</v>
      </c>
      <c r="C900" s="569" t="s">
        <v>777</v>
      </c>
      <c r="D900" s="570" t="s">
        <v>9329</v>
      </c>
    </row>
    <row r="901" spans="1:4" ht="24.95" customHeight="1" x14ac:dyDescent="0.2">
      <c r="A901" s="567" t="s">
        <v>23527</v>
      </c>
      <c r="B901" s="568" t="s">
        <v>12244</v>
      </c>
      <c r="C901" s="569" t="s">
        <v>777</v>
      </c>
      <c r="D901" s="570" t="s">
        <v>10567</v>
      </c>
    </row>
    <row r="902" spans="1:4" ht="24.95" customHeight="1" x14ac:dyDescent="0.2">
      <c r="A902" s="567" t="s">
        <v>23528</v>
      </c>
      <c r="B902" s="568" t="s">
        <v>1693</v>
      </c>
      <c r="C902" s="569" t="s">
        <v>777</v>
      </c>
      <c r="D902" s="570" t="s">
        <v>10001</v>
      </c>
    </row>
    <row r="903" spans="1:4" ht="24.95" customHeight="1" x14ac:dyDescent="0.2">
      <c r="A903" s="567" t="s">
        <v>23529</v>
      </c>
      <c r="B903" s="568" t="s">
        <v>1694</v>
      </c>
      <c r="C903" s="569" t="s">
        <v>777</v>
      </c>
      <c r="D903" s="570" t="s">
        <v>10191</v>
      </c>
    </row>
    <row r="904" spans="1:4" ht="24.95" customHeight="1" x14ac:dyDescent="0.2">
      <c r="A904" s="567" t="s">
        <v>23530</v>
      </c>
      <c r="B904" s="568" t="s">
        <v>1695</v>
      </c>
      <c r="C904" s="569" t="s">
        <v>777</v>
      </c>
      <c r="D904" s="570" t="s">
        <v>9803</v>
      </c>
    </row>
    <row r="905" spans="1:4" ht="24.95" customHeight="1" x14ac:dyDescent="0.2">
      <c r="A905" s="567" t="s">
        <v>23531</v>
      </c>
      <c r="B905" s="568" t="s">
        <v>12247</v>
      </c>
      <c r="C905" s="569" t="s">
        <v>777</v>
      </c>
      <c r="D905" s="570" t="s">
        <v>10592</v>
      </c>
    </row>
    <row r="906" spans="1:4" ht="24.95" customHeight="1" x14ac:dyDescent="0.2">
      <c r="A906" s="567" t="s">
        <v>23532</v>
      </c>
      <c r="B906" s="568" t="s">
        <v>12248</v>
      </c>
      <c r="C906" s="569" t="s">
        <v>777</v>
      </c>
      <c r="D906" s="570" t="s">
        <v>10041</v>
      </c>
    </row>
    <row r="907" spans="1:4" ht="24.95" customHeight="1" x14ac:dyDescent="0.2">
      <c r="A907" s="567" t="s">
        <v>23533</v>
      </c>
      <c r="B907" s="568" t="s">
        <v>12250</v>
      </c>
      <c r="C907" s="569" t="s">
        <v>777</v>
      </c>
      <c r="D907" s="570" t="s">
        <v>9700</v>
      </c>
    </row>
    <row r="908" spans="1:4" ht="24.95" customHeight="1" x14ac:dyDescent="0.2">
      <c r="A908" s="567" t="s">
        <v>23534</v>
      </c>
      <c r="B908" s="568" t="s">
        <v>12251</v>
      </c>
      <c r="C908" s="569" t="s">
        <v>777</v>
      </c>
      <c r="D908" s="570" t="s">
        <v>12636</v>
      </c>
    </row>
    <row r="909" spans="1:4" ht="24.95" customHeight="1" x14ac:dyDescent="0.2">
      <c r="A909" s="567" t="s">
        <v>23535</v>
      </c>
      <c r="B909" s="568" t="s">
        <v>12252</v>
      </c>
      <c r="C909" s="569" t="s">
        <v>777</v>
      </c>
      <c r="D909" s="570" t="s">
        <v>10374</v>
      </c>
    </row>
    <row r="910" spans="1:4" ht="24.95" customHeight="1" x14ac:dyDescent="0.2">
      <c r="A910" s="567" t="s">
        <v>23536</v>
      </c>
      <c r="B910" s="568" t="s">
        <v>12253</v>
      </c>
      <c r="C910" s="569" t="s">
        <v>777</v>
      </c>
      <c r="D910" s="570" t="s">
        <v>9326</v>
      </c>
    </row>
    <row r="911" spans="1:4" ht="24.95" customHeight="1" x14ac:dyDescent="0.2">
      <c r="A911" s="567" t="s">
        <v>23537</v>
      </c>
      <c r="B911" s="568" t="s">
        <v>12254</v>
      </c>
      <c r="C911" s="569" t="s">
        <v>777</v>
      </c>
      <c r="D911" s="570" t="s">
        <v>15341</v>
      </c>
    </row>
    <row r="912" spans="1:4" ht="24.95" customHeight="1" x14ac:dyDescent="0.2">
      <c r="A912" s="567" t="s">
        <v>23538</v>
      </c>
      <c r="B912" s="568" t="s">
        <v>12255</v>
      </c>
      <c r="C912" s="569" t="s">
        <v>777</v>
      </c>
      <c r="D912" s="570" t="s">
        <v>12091</v>
      </c>
    </row>
    <row r="913" spans="1:4" ht="24.95" customHeight="1" x14ac:dyDescent="0.2">
      <c r="A913" s="567" t="s">
        <v>23539</v>
      </c>
      <c r="B913" s="568" t="s">
        <v>12256</v>
      </c>
      <c r="C913" s="569" t="s">
        <v>777</v>
      </c>
      <c r="D913" s="570" t="s">
        <v>9479</v>
      </c>
    </row>
    <row r="914" spans="1:4" ht="24.95" customHeight="1" x14ac:dyDescent="0.2">
      <c r="A914" s="567" t="s">
        <v>23540</v>
      </c>
      <c r="B914" s="568" t="s">
        <v>12257</v>
      </c>
      <c r="C914" s="569" t="s">
        <v>777</v>
      </c>
      <c r="D914" s="570" t="s">
        <v>13421</v>
      </c>
    </row>
    <row r="915" spans="1:4" ht="24.95" customHeight="1" x14ac:dyDescent="0.2">
      <c r="A915" s="567" t="s">
        <v>23541</v>
      </c>
      <c r="B915" s="568" t="s">
        <v>12258</v>
      </c>
      <c r="C915" s="569" t="s">
        <v>777</v>
      </c>
      <c r="D915" s="570" t="s">
        <v>17386</v>
      </c>
    </row>
    <row r="916" spans="1:4" ht="24.95" customHeight="1" x14ac:dyDescent="0.2">
      <c r="A916" s="567" t="s">
        <v>23542</v>
      </c>
      <c r="B916" s="568" t="s">
        <v>12259</v>
      </c>
      <c r="C916" s="569" t="s">
        <v>777</v>
      </c>
      <c r="D916" s="570" t="s">
        <v>10899</v>
      </c>
    </row>
    <row r="917" spans="1:4" ht="24.95" customHeight="1" x14ac:dyDescent="0.2">
      <c r="A917" s="567" t="s">
        <v>23543</v>
      </c>
      <c r="B917" s="568" t="s">
        <v>12260</v>
      </c>
      <c r="C917" s="569" t="s">
        <v>777</v>
      </c>
      <c r="D917" s="570" t="s">
        <v>11544</v>
      </c>
    </row>
    <row r="918" spans="1:4" ht="24.95" customHeight="1" x14ac:dyDescent="0.2">
      <c r="A918" s="567" t="s">
        <v>23544</v>
      </c>
      <c r="B918" s="568" t="s">
        <v>12261</v>
      </c>
      <c r="C918" s="569" t="s">
        <v>777</v>
      </c>
      <c r="D918" s="570" t="s">
        <v>17331</v>
      </c>
    </row>
    <row r="919" spans="1:4" ht="24.95" customHeight="1" x14ac:dyDescent="0.2">
      <c r="A919" s="567" t="s">
        <v>23545</v>
      </c>
      <c r="B919" s="568" t="s">
        <v>12262</v>
      </c>
      <c r="C919" s="569" t="s">
        <v>777</v>
      </c>
      <c r="D919" s="570" t="s">
        <v>14399</v>
      </c>
    </row>
    <row r="920" spans="1:4" ht="24.95" customHeight="1" x14ac:dyDescent="0.2">
      <c r="A920" s="567" t="s">
        <v>23546</v>
      </c>
      <c r="B920" s="568" t="s">
        <v>12263</v>
      </c>
      <c r="C920" s="569" t="s">
        <v>777</v>
      </c>
      <c r="D920" s="570" t="s">
        <v>9595</v>
      </c>
    </row>
    <row r="921" spans="1:4" ht="24.95" customHeight="1" x14ac:dyDescent="0.2">
      <c r="A921" s="567" t="s">
        <v>23547</v>
      </c>
      <c r="B921" s="568" t="s">
        <v>12264</v>
      </c>
      <c r="C921" s="569" t="s">
        <v>777</v>
      </c>
      <c r="D921" s="570" t="s">
        <v>9704</v>
      </c>
    </row>
    <row r="922" spans="1:4" ht="24.95" customHeight="1" x14ac:dyDescent="0.2">
      <c r="A922" s="567" t="s">
        <v>23548</v>
      </c>
      <c r="B922" s="568" t="s">
        <v>12265</v>
      </c>
      <c r="C922" s="569" t="s">
        <v>777</v>
      </c>
      <c r="D922" s="570" t="s">
        <v>12636</v>
      </c>
    </row>
    <row r="923" spans="1:4" ht="24.95" customHeight="1" x14ac:dyDescent="0.2">
      <c r="A923" s="567" t="s">
        <v>23549</v>
      </c>
      <c r="B923" s="568" t="s">
        <v>12266</v>
      </c>
      <c r="C923" s="569" t="s">
        <v>777</v>
      </c>
      <c r="D923" s="570" t="s">
        <v>9360</v>
      </c>
    </row>
    <row r="924" spans="1:4" ht="24.95" customHeight="1" x14ac:dyDescent="0.2">
      <c r="A924" s="567" t="s">
        <v>23550</v>
      </c>
      <c r="B924" s="568" t="s">
        <v>12267</v>
      </c>
      <c r="C924" s="569" t="s">
        <v>777</v>
      </c>
      <c r="D924" s="570" t="s">
        <v>10899</v>
      </c>
    </row>
    <row r="925" spans="1:4" ht="24.95" customHeight="1" x14ac:dyDescent="0.2">
      <c r="A925" s="567" t="s">
        <v>23551</v>
      </c>
      <c r="B925" s="568" t="s">
        <v>12268</v>
      </c>
      <c r="C925" s="569" t="s">
        <v>777</v>
      </c>
      <c r="D925" s="570" t="s">
        <v>9531</v>
      </c>
    </row>
    <row r="926" spans="1:4" ht="24.95" customHeight="1" x14ac:dyDescent="0.2">
      <c r="A926" s="567" t="s">
        <v>23552</v>
      </c>
      <c r="B926" s="568" t="s">
        <v>12269</v>
      </c>
      <c r="C926" s="569" t="s">
        <v>777</v>
      </c>
      <c r="D926" s="570" t="s">
        <v>9533</v>
      </c>
    </row>
    <row r="927" spans="1:4" ht="24.95" customHeight="1" x14ac:dyDescent="0.2">
      <c r="A927" s="567" t="s">
        <v>23553</v>
      </c>
      <c r="B927" s="568" t="s">
        <v>12270</v>
      </c>
      <c r="C927" s="569" t="s">
        <v>777</v>
      </c>
      <c r="D927" s="570" t="s">
        <v>17325</v>
      </c>
    </row>
    <row r="928" spans="1:4" ht="24.95" customHeight="1" x14ac:dyDescent="0.2">
      <c r="A928" s="567" t="s">
        <v>23554</v>
      </c>
      <c r="B928" s="568" t="s">
        <v>12271</v>
      </c>
      <c r="C928" s="569" t="s">
        <v>777</v>
      </c>
      <c r="D928" s="570" t="s">
        <v>10342</v>
      </c>
    </row>
    <row r="929" spans="1:4" ht="24.95" customHeight="1" x14ac:dyDescent="0.2">
      <c r="A929" s="567" t="s">
        <v>23555</v>
      </c>
      <c r="B929" s="568" t="s">
        <v>1696</v>
      </c>
      <c r="C929" s="569" t="s">
        <v>777</v>
      </c>
      <c r="D929" s="570" t="s">
        <v>9693</v>
      </c>
    </row>
    <row r="930" spans="1:4" ht="24.95" customHeight="1" x14ac:dyDescent="0.2">
      <c r="A930" s="567" t="s">
        <v>23556</v>
      </c>
      <c r="B930" s="568" t="s">
        <v>12272</v>
      </c>
      <c r="C930" s="569" t="s">
        <v>777</v>
      </c>
      <c r="D930" s="570" t="s">
        <v>10368</v>
      </c>
    </row>
    <row r="931" spans="1:4" ht="24.95" customHeight="1" x14ac:dyDescent="0.2">
      <c r="A931" s="567" t="s">
        <v>23557</v>
      </c>
      <c r="B931" s="568" t="s">
        <v>12273</v>
      </c>
      <c r="C931" s="569" t="s">
        <v>777</v>
      </c>
      <c r="D931" s="570" t="s">
        <v>17249</v>
      </c>
    </row>
    <row r="932" spans="1:4" ht="24.95" customHeight="1" x14ac:dyDescent="0.2">
      <c r="A932" s="567" t="s">
        <v>23558</v>
      </c>
      <c r="B932" s="568" t="s">
        <v>12274</v>
      </c>
      <c r="C932" s="569" t="s">
        <v>777</v>
      </c>
      <c r="D932" s="570" t="s">
        <v>9704</v>
      </c>
    </row>
    <row r="933" spans="1:4" ht="24.95" customHeight="1" x14ac:dyDescent="0.2">
      <c r="A933" s="567" t="s">
        <v>23559</v>
      </c>
      <c r="B933" s="568" t="s">
        <v>12275</v>
      </c>
      <c r="C933" s="569" t="s">
        <v>777</v>
      </c>
      <c r="D933" s="570" t="s">
        <v>9303</v>
      </c>
    </row>
    <row r="934" spans="1:4" ht="24.95" customHeight="1" x14ac:dyDescent="0.2">
      <c r="A934" s="567" t="s">
        <v>23560</v>
      </c>
      <c r="B934" s="568" t="s">
        <v>12276</v>
      </c>
      <c r="C934" s="569" t="s">
        <v>777</v>
      </c>
      <c r="D934" s="570" t="s">
        <v>9304</v>
      </c>
    </row>
    <row r="935" spans="1:4" ht="24.95" customHeight="1" x14ac:dyDescent="0.2">
      <c r="A935" s="567" t="s">
        <v>23561</v>
      </c>
      <c r="B935" s="568" t="s">
        <v>12277</v>
      </c>
      <c r="C935" s="569" t="s">
        <v>777</v>
      </c>
      <c r="D935" s="570" t="s">
        <v>9818</v>
      </c>
    </row>
    <row r="936" spans="1:4" ht="24.95" customHeight="1" x14ac:dyDescent="0.2">
      <c r="A936" s="567" t="s">
        <v>23562</v>
      </c>
      <c r="B936" s="568" t="s">
        <v>12278</v>
      </c>
      <c r="C936" s="569" t="s">
        <v>777</v>
      </c>
      <c r="D936" s="570" t="s">
        <v>10084</v>
      </c>
    </row>
    <row r="937" spans="1:4" ht="24.95" customHeight="1" x14ac:dyDescent="0.2">
      <c r="A937" s="567" t="s">
        <v>23563</v>
      </c>
      <c r="B937" s="568" t="s">
        <v>12279</v>
      </c>
      <c r="C937" s="569" t="s">
        <v>777</v>
      </c>
      <c r="D937" s="570" t="s">
        <v>11262</v>
      </c>
    </row>
    <row r="938" spans="1:4" ht="24.95" customHeight="1" x14ac:dyDescent="0.2">
      <c r="A938" s="567" t="s">
        <v>23564</v>
      </c>
      <c r="B938" s="568" t="s">
        <v>12280</v>
      </c>
      <c r="C938" s="569" t="s">
        <v>777</v>
      </c>
      <c r="D938" s="570" t="s">
        <v>9538</v>
      </c>
    </row>
    <row r="939" spans="1:4" ht="24.95" customHeight="1" x14ac:dyDescent="0.2">
      <c r="A939" s="567" t="s">
        <v>23565</v>
      </c>
      <c r="B939" s="568" t="s">
        <v>12281</v>
      </c>
      <c r="C939" s="569" t="s">
        <v>777</v>
      </c>
      <c r="D939" s="570" t="s">
        <v>9980</v>
      </c>
    </row>
    <row r="940" spans="1:4" ht="24.95" customHeight="1" x14ac:dyDescent="0.2">
      <c r="A940" s="567" t="s">
        <v>23566</v>
      </c>
      <c r="B940" s="568" t="s">
        <v>12282</v>
      </c>
      <c r="C940" s="569" t="s">
        <v>777</v>
      </c>
      <c r="D940" s="570" t="s">
        <v>17387</v>
      </c>
    </row>
    <row r="941" spans="1:4" ht="24.95" customHeight="1" x14ac:dyDescent="0.2">
      <c r="A941" s="567" t="s">
        <v>23567</v>
      </c>
      <c r="B941" s="568" t="s">
        <v>12283</v>
      </c>
      <c r="C941" s="569" t="s">
        <v>777</v>
      </c>
      <c r="D941" s="570" t="s">
        <v>10752</v>
      </c>
    </row>
    <row r="942" spans="1:4" ht="24.95" customHeight="1" x14ac:dyDescent="0.2">
      <c r="A942" s="567" t="s">
        <v>23568</v>
      </c>
      <c r="B942" s="568" t="s">
        <v>12284</v>
      </c>
      <c r="C942" s="569" t="s">
        <v>777</v>
      </c>
      <c r="D942" s="570" t="s">
        <v>13727</v>
      </c>
    </row>
    <row r="943" spans="1:4" ht="24.95" customHeight="1" x14ac:dyDescent="0.2">
      <c r="A943" s="567" t="s">
        <v>23569</v>
      </c>
      <c r="B943" s="568" t="s">
        <v>12286</v>
      </c>
      <c r="C943" s="569" t="s">
        <v>777</v>
      </c>
      <c r="D943" s="570" t="s">
        <v>10423</v>
      </c>
    </row>
    <row r="944" spans="1:4" ht="24.95" customHeight="1" x14ac:dyDescent="0.2">
      <c r="A944" s="567" t="s">
        <v>23570</v>
      </c>
      <c r="B944" s="568" t="s">
        <v>12287</v>
      </c>
      <c r="C944" s="569" t="s">
        <v>777</v>
      </c>
      <c r="D944" s="570" t="s">
        <v>13305</v>
      </c>
    </row>
    <row r="945" spans="1:4" ht="24.95" customHeight="1" x14ac:dyDescent="0.2">
      <c r="A945" s="567" t="s">
        <v>23571</v>
      </c>
      <c r="B945" s="568" t="s">
        <v>12288</v>
      </c>
      <c r="C945" s="569" t="s">
        <v>777</v>
      </c>
      <c r="D945" s="570" t="s">
        <v>11416</v>
      </c>
    </row>
    <row r="946" spans="1:4" ht="24.95" customHeight="1" x14ac:dyDescent="0.2">
      <c r="A946" s="567" t="s">
        <v>23572</v>
      </c>
      <c r="B946" s="568" t="s">
        <v>12289</v>
      </c>
      <c r="C946" s="569" t="s">
        <v>777</v>
      </c>
      <c r="D946" s="570" t="s">
        <v>9301</v>
      </c>
    </row>
    <row r="947" spans="1:4" ht="24.95" customHeight="1" x14ac:dyDescent="0.2">
      <c r="A947" s="567" t="s">
        <v>23573</v>
      </c>
      <c r="B947" s="568" t="s">
        <v>12290</v>
      </c>
      <c r="C947" s="569" t="s">
        <v>777</v>
      </c>
      <c r="D947" s="570" t="s">
        <v>12291</v>
      </c>
    </row>
    <row r="948" spans="1:4" ht="24.95" customHeight="1" x14ac:dyDescent="0.2">
      <c r="A948" s="567" t="s">
        <v>23574</v>
      </c>
      <c r="B948" s="568" t="s">
        <v>12292</v>
      </c>
      <c r="C948" s="569" t="s">
        <v>777</v>
      </c>
      <c r="D948" s="570" t="s">
        <v>9657</v>
      </c>
    </row>
    <row r="949" spans="1:4" ht="24.95" customHeight="1" x14ac:dyDescent="0.2">
      <c r="A949" s="567" t="s">
        <v>23575</v>
      </c>
      <c r="B949" s="568" t="s">
        <v>12293</v>
      </c>
      <c r="C949" s="569" t="s">
        <v>777</v>
      </c>
      <c r="D949" s="570" t="s">
        <v>9592</v>
      </c>
    </row>
    <row r="950" spans="1:4" ht="24.95" customHeight="1" x14ac:dyDescent="0.2">
      <c r="A950" s="567" t="s">
        <v>23576</v>
      </c>
      <c r="B950" s="568" t="s">
        <v>12294</v>
      </c>
      <c r="C950" s="569" t="s">
        <v>777</v>
      </c>
      <c r="D950" s="570" t="s">
        <v>10374</v>
      </c>
    </row>
    <row r="951" spans="1:4" ht="24.95" customHeight="1" x14ac:dyDescent="0.2">
      <c r="A951" s="567" t="s">
        <v>23577</v>
      </c>
      <c r="B951" s="568" t="s">
        <v>12295</v>
      </c>
      <c r="C951" s="569" t="s">
        <v>777</v>
      </c>
      <c r="D951" s="570" t="s">
        <v>9379</v>
      </c>
    </row>
    <row r="952" spans="1:4" ht="24.95" customHeight="1" x14ac:dyDescent="0.2">
      <c r="A952" s="567" t="s">
        <v>23578</v>
      </c>
      <c r="B952" s="568" t="s">
        <v>12296</v>
      </c>
      <c r="C952" s="569" t="s">
        <v>777</v>
      </c>
      <c r="D952" s="570" t="s">
        <v>10830</v>
      </c>
    </row>
    <row r="953" spans="1:4" ht="24.95" customHeight="1" x14ac:dyDescent="0.2">
      <c r="A953" s="567" t="s">
        <v>23579</v>
      </c>
      <c r="B953" s="568" t="s">
        <v>12297</v>
      </c>
      <c r="C953" s="569" t="s">
        <v>777</v>
      </c>
      <c r="D953" s="570" t="s">
        <v>17388</v>
      </c>
    </row>
    <row r="954" spans="1:4" ht="24.95" customHeight="1" x14ac:dyDescent="0.2">
      <c r="A954" s="567" t="s">
        <v>23580</v>
      </c>
      <c r="B954" s="568" t="s">
        <v>12298</v>
      </c>
      <c r="C954" s="569" t="s">
        <v>777</v>
      </c>
      <c r="D954" s="570" t="s">
        <v>10091</v>
      </c>
    </row>
    <row r="955" spans="1:4" ht="24.95" customHeight="1" x14ac:dyDescent="0.2">
      <c r="A955" s="567" t="s">
        <v>23581</v>
      </c>
      <c r="B955" s="568" t="s">
        <v>12299</v>
      </c>
      <c r="C955" s="569" t="s">
        <v>777</v>
      </c>
      <c r="D955" s="570" t="s">
        <v>10831</v>
      </c>
    </row>
    <row r="956" spans="1:4" ht="24.95" customHeight="1" x14ac:dyDescent="0.2">
      <c r="A956" s="567" t="s">
        <v>23582</v>
      </c>
      <c r="B956" s="568" t="s">
        <v>12300</v>
      </c>
      <c r="C956" s="569" t="s">
        <v>777</v>
      </c>
      <c r="D956" s="570" t="s">
        <v>17389</v>
      </c>
    </row>
    <row r="957" spans="1:4" ht="24.95" customHeight="1" x14ac:dyDescent="0.2">
      <c r="A957" s="567" t="s">
        <v>23583</v>
      </c>
      <c r="B957" s="568" t="s">
        <v>12301</v>
      </c>
      <c r="C957" s="569" t="s">
        <v>777</v>
      </c>
      <c r="D957" s="570" t="s">
        <v>17331</v>
      </c>
    </row>
    <row r="958" spans="1:4" ht="24.95" customHeight="1" x14ac:dyDescent="0.2">
      <c r="A958" s="567" t="s">
        <v>23584</v>
      </c>
      <c r="B958" s="568" t="s">
        <v>1697</v>
      </c>
      <c r="C958" s="569" t="s">
        <v>777</v>
      </c>
      <c r="D958" s="570" t="s">
        <v>9479</v>
      </c>
    </row>
    <row r="959" spans="1:4" ht="24.95" customHeight="1" x14ac:dyDescent="0.2">
      <c r="A959" s="567" t="s">
        <v>23585</v>
      </c>
      <c r="B959" s="568" t="s">
        <v>1698</v>
      </c>
      <c r="C959" s="569" t="s">
        <v>777</v>
      </c>
      <c r="D959" s="570" t="s">
        <v>9660</v>
      </c>
    </row>
    <row r="960" spans="1:4" ht="24.95" customHeight="1" x14ac:dyDescent="0.2">
      <c r="A960" s="567" t="s">
        <v>23586</v>
      </c>
      <c r="B960" s="568" t="s">
        <v>1699</v>
      </c>
      <c r="C960" s="569" t="s">
        <v>777</v>
      </c>
      <c r="D960" s="570" t="s">
        <v>9328</v>
      </c>
    </row>
    <row r="961" spans="1:4" ht="24.95" customHeight="1" x14ac:dyDescent="0.2">
      <c r="A961" s="567" t="s">
        <v>23587</v>
      </c>
      <c r="B961" s="568" t="s">
        <v>1700</v>
      </c>
      <c r="C961" s="569" t="s">
        <v>777</v>
      </c>
      <c r="D961" s="570" t="s">
        <v>9300</v>
      </c>
    </row>
    <row r="962" spans="1:4" ht="24.95" customHeight="1" x14ac:dyDescent="0.2">
      <c r="A962" s="567" t="s">
        <v>23588</v>
      </c>
      <c r="B962" s="568" t="s">
        <v>1701</v>
      </c>
      <c r="C962" s="569" t="s">
        <v>777</v>
      </c>
      <c r="D962" s="570" t="s">
        <v>9301</v>
      </c>
    </row>
    <row r="963" spans="1:4" ht="24.95" customHeight="1" x14ac:dyDescent="0.2">
      <c r="A963" s="567" t="s">
        <v>23589</v>
      </c>
      <c r="B963" s="568" t="s">
        <v>1702</v>
      </c>
      <c r="C963" s="569" t="s">
        <v>777</v>
      </c>
      <c r="D963" s="570" t="s">
        <v>12291</v>
      </c>
    </row>
    <row r="964" spans="1:4" ht="24.95" customHeight="1" x14ac:dyDescent="0.2">
      <c r="A964" s="567" t="s">
        <v>23590</v>
      </c>
      <c r="B964" s="568" t="s">
        <v>1703</v>
      </c>
      <c r="C964" s="569" t="s">
        <v>777</v>
      </c>
      <c r="D964" s="570" t="s">
        <v>10886</v>
      </c>
    </row>
    <row r="965" spans="1:4" ht="24.95" customHeight="1" x14ac:dyDescent="0.2">
      <c r="A965" s="567" t="s">
        <v>23591</v>
      </c>
      <c r="B965" s="568" t="s">
        <v>12302</v>
      </c>
      <c r="C965" s="569" t="s">
        <v>777</v>
      </c>
      <c r="D965" s="570" t="s">
        <v>10060</v>
      </c>
    </row>
    <row r="966" spans="1:4" ht="24.95" customHeight="1" x14ac:dyDescent="0.2">
      <c r="A966" s="567" t="s">
        <v>23592</v>
      </c>
      <c r="B966" s="568" t="s">
        <v>12303</v>
      </c>
      <c r="C966" s="569" t="s">
        <v>777</v>
      </c>
      <c r="D966" s="570" t="s">
        <v>9608</v>
      </c>
    </row>
    <row r="967" spans="1:4" ht="24.95" customHeight="1" x14ac:dyDescent="0.2">
      <c r="A967" s="567" t="s">
        <v>23593</v>
      </c>
      <c r="B967" s="568" t="s">
        <v>12304</v>
      </c>
      <c r="C967" s="569" t="s">
        <v>777</v>
      </c>
      <c r="D967" s="570" t="s">
        <v>12425</v>
      </c>
    </row>
    <row r="968" spans="1:4" ht="24.95" customHeight="1" x14ac:dyDescent="0.2">
      <c r="A968" s="567" t="s">
        <v>23594</v>
      </c>
      <c r="B968" s="568" t="s">
        <v>12306</v>
      </c>
      <c r="C968" s="569" t="s">
        <v>777</v>
      </c>
      <c r="D968" s="570" t="s">
        <v>9511</v>
      </c>
    </row>
    <row r="969" spans="1:4" ht="24.95" customHeight="1" x14ac:dyDescent="0.2">
      <c r="A969" s="567" t="s">
        <v>23595</v>
      </c>
      <c r="B969" s="568" t="s">
        <v>12308</v>
      </c>
      <c r="C969" s="569" t="s">
        <v>777</v>
      </c>
      <c r="D969" s="570" t="s">
        <v>17390</v>
      </c>
    </row>
    <row r="970" spans="1:4" ht="24.95" customHeight="1" x14ac:dyDescent="0.2">
      <c r="A970" s="567" t="s">
        <v>23596</v>
      </c>
      <c r="B970" s="568" t="s">
        <v>1704</v>
      </c>
      <c r="C970" s="569" t="s">
        <v>777</v>
      </c>
      <c r="D970" s="570" t="s">
        <v>10871</v>
      </c>
    </row>
    <row r="971" spans="1:4" ht="24.95" customHeight="1" x14ac:dyDescent="0.2">
      <c r="A971" s="567" t="s">
        <v>23597</v>
      </c>
      <c r="B971" s="568" t="s">
        <v>1705</v>
      </c>
      <c r="C971" s="569" t="s">
        <v>777</v>
      </c>
      <c r="D971" s="570" t="s">
        <v>10589</v>
      </c>
    </row>
    <row r="972" spans="1:4" ht="24.95" customHeight="1" x14ac:dyDescent="0.2">
      <c r="A972" s="567" t="s">
        <v>23598</v>
      </c>
      <c r="B972" s="568" t="s">
        <v>1706</v>
      </c>
      <c r="C972" s="569" t="s">
        <v>777</v>
      </c>
      <c r="D972" s="570" t="s">
        <v>10012</v>
      </c>
    </row>
    <row r="973" spans="1:4" ht="24.95" customHeight="1" x14ac:dyDescent="0.2">
      <c r="A973" s="567" t="s">
        <v>23599</v>
      </c>
      <c r="B973" s="568" t="s">
        <v>1707</v>
      </c>
      <c r="C973" s="569" t="s">
        <v>777</v>
      </c>
      <c r="D973" s="570" t="s">
        <v>12197</v>
      </c>
    </row>
    <row r="974" spans="1:4" ht="24.95" customHeight="1" x14ac:dyDescent="0.2">
      <c r="A974" s="567" t="s">
        <v>23600</v>
      </c>
      <c r="B974" s="568" t="s">
        <v>1708</v>
      </c>
      <c r="C974" s="569" t="s">
        <v>777</v>
      </c>
      <c r="D974" s="570" t="s">
        <v>17391</v>
      </c>
    </row>
    <row r="975" spans="1:4" ht="24.95" customHeight="1" x14ac:dyDescent="0.2">
      <c r="A975" s="567" t="s">
        <v>23601</v>
      </c>
      <c r="B975" s="568" t="s">
        <v>12309</v>
      </c>
      <c r="C975" s="569" t="s">
        <v>777</v>
      </c>
      <c r="D975" s="570" t="s">
        <v>10460</v>
      </c>
    </row>
    <row r="976" spans="1:4" ht="24.95" customHeight="1" x14ac:dyDescent="0.2">
      <c r="A976" s="567" t="s">
        <v>23602</v>
      </c>
      <c r="B976" s="568" t="s">
        <v>12310</v>
      </c>
      <c r="C976" s="569" t="s">
        <v>777</v>
      </c>
      <c r="D976" s="570" t="s">
        <v>9840</v>
      </c>
    </row>
    <row r="977" spans="1:4" ht="24.95" customHeight="1" x14ac:dyDescent="0.2">
      <c r="A977" s="567" t="s">
        <v>23603</v>
      </c>
      <c r="B977" s="568" t="s">
        <v>12311</v>
      </c>
      <c r="C977" s="569" t="s">
        <v>777</v>
      </c>
      <c r="D977" s="570" t="s">
        <v>10763</v>
      </c>
    </row>
    <row r="978" spans="1:4" ht="24.95" customHeight="1" x14ac:dyDescent="0.2">
      <c r="A978" s="567" t="s">
        <v>23604</v>
      </c>
      <c r="B978" s="568" t="s">
        <v>12312</v>
      </c>
      <c r="C978" s="569" t="s">
        <v>777</v>
      </c>
      <c r="D978" s="570" t="s">
        <v>17392</v>
      </c>
    </row>
    <row r="979" spans="1:4" ht="24.95" customHeight="1" x14ac:dyDescent="0.2">
      <c r="A979" s="567" t="s">
        <v>23605</v>
      </c>
      <c r="B979" s="568" t="s">
        <v>12313</v>
      </c>
      <c r="C979" s="569" t="s">
        <v>777</v>
      </c>
      <c r="D979" s="570" t="s">
        <v>17371</v>
      </c>
    </row>
    <row r="980" spans="1:4" ht="24.95" customHeight="1" x14ac:dyDescent="0.2">
      <c r="A980" s="567" t="s">
        <v>23606</v>
      </c>
      <c r="B980" s="568" t="s">
        <v>12314</v>
      </c>
      <c r="C980" s="569" t="s">
        <v>777</v>
      </c>
      <c r="D980" s="570" t="s">
        <v>12072</v>
      </c>
    </row>
    <row r="981" spans="1:4" ht="24.95" customHeight="1" x14ac:dyDescent="0.2">
      <c r="A981" s="567" t="s">
        <v>23607</v>
      </c>
      <c r="B981" s="568" t="s">
        <v>12315</v>
      </c>
      <c r="C981" s="569" t="s">
        <v>777</v>
      </c>
      <c r="D981" s="570" t="s">
        <v>9658</v>
      </c>
    </row>
    <row r="982" spans="1:4" ht="24.95" customHeight="1" x14ac:dyDescent="0.2">
      <c r="A982" s="567" t="s">
        <v>23608</v>
      </c>
      <c r="B982" s="568" t="s">
        <v>12316</v>
      </c>
      <c r="C982" s="569" t="s">
        <v>777</v>
      </c>
      <c r="D982" s="570" t="s">
        <v>9655</v>
      </c>
    </row>
    <row r="983" spans="1:4" ht="24.95" customHeight="1" x14ac:dyDescent="0.2">
      <c r="A983" s="567" t="s">
        <v>23609</v>
      </c>
      <c r="B983" s="568" t="s">
        <v>12317</v>
      </c>
      <c r="C983" s="569" t="s">
        <v>777</v>
      </c>
      <c r="D983" s="570" t="s">
        <v>17393</v>
      </c>
    </row>
    <row r="984" spans="1:4" ht="24.95" customHeight="1" x14ac:dyDescent="0.2">
      <c r="A984" s="567" t="s">
        <v>23610</v>
      </c>
      <c r="B984" s="568" t="s">
        <v>12318</v>
      </c>
      <c r="C984" s="569" t="s">
        <v>777</v>
      </c>
      <c r="D984" s="570" t="s">
        <v>9347</v>
      </c>
    </row>
    <row r="985" spans="1:4" ht="24.95" customHeight="1" x14ac:dyDescent="0.2">
      <c r="A985" s="567" t="s">
        <v>23611</v>
      </c>
      <c r="B985" s="568" t="s">
        <v>12319</v>
      </c>
      <c r="C985" s="569" t="s">
        <v>777</v>
      </c>
      <c r="D985" s="570" t="s">
        <v>9765</v>
      </c>
    </row>
    <row r="986" spans="1:4" ht="24.95" customHeight="1" x14ac:dyDescent="0.2">
      <c r="A986" s="567" t="s">
        <v>23612</v>
      </c>
      <c r="B986" s="568" t="s">
        <v>12321</v>
      </c>
      <c r="C986" s="569" t="s">
        <v>777</v>
      </c>
      <c r="D986" s="570" t="s">
        <v>10873</v>
      </c>
    </row>
    <row r="987" spans="1:4" ht="24.95" customHeight="1" x14ac:dyDescent="0.2">
      <c r="A987" s="567" t="s">
        <v>23613</v>
      </c>
      <c r="B987" s="568" t="s">
        <v>12322</v>
      </c>
      <c r="C987" s="569" t="s">
        <v>777</v>
      </c>
      <c r="D987" s="570" t="s">
        <v>9984</v>
      </c>
    </row>
    <row r="988" spans="1:4" ht="24.95" customHeight="1" x14ac:dyDescent="0.2">
      <c r="A988" s="567" t="s">
        <v>23614</v>
      </c>
      <c r="B988" s="568" t="s">
        <v>12323</v>
      </c>
      <c r="C988" s="569" t="s">
        <v>777</v>
      </c>
      <c r="D988" s="570" t="s">
        <v>10443</v>
      </c>
    </row>
    <row r="989" spans="1:4" ht="24.95" customHeight="1" x14ac:dyDescent="0.2">
      <c r="A989" s="567" t="s">
        <v>23615</v>
      </c>
      <c r="B989" s="568" t="s">
        <v>1709</v>
      </c>
      <c r="C989" s="569" t="s">
        <v>777</v>
      </c>
      <c r="D989" s="570" t="s">
        <v>9661</v>
      </c>
    </row>
    <row r="990" spans="1:4" ht="24.95" customHeight="1" x14ac:dyDescent="0.2">
      <c r="A990" s="567" t="s">
        <v>23616</v>
      </c>
      <c r="B990" s="568" t="s">
        <v>12324</v>
      </c>
      <c r="C990" s="569" t="s">
        <v>777</v>
      </c>
      <c r="D990" s="570" t="s">
        <v>10644</v>
      </c>
    </row>
    <row r="991" spans="1:4" ht="24.95" customHeight="1" x14ac:dyDescent="0.2">
      <c r="A991" s="567" t="s">
        <v>23617</v>
      </c>
      <c r="B991" s="568" t="s">
        <v>12325</v>
      </c>
      <c r="C991" s="569" t="s">
        <v>777</v>
      </c>
      <c r="D991" s="570" t="s">
        <v>17394</v>
      </c>
    </row>
    <row r="992" spans="1:4" ht="24.95" customHeight="1" x14ac:dyDescent="0.2">
      <c r="A992" s="567" t="s">
        <v>23618</v>
      </c>
      <c r="B992" s="568" t="s">
        <v>12326</v>
      </c>
      <c r="C992" s="569" t="s">
        <v>777</v>
      </c>
      <c r="D992" s="570" t="s">
        <v>17395</v>
      </c>
    </row>
    <row r="993" spans="1:4" ht="24.95" customHeight="1" x14ac:dyDescent="0.2">
      <c r="A993" s="567" t="s">
        <v>23619</v>
      </c>
      <c r="B993" s="568" t="s">
        <v>12327</v>
      </c>
      <c r="C993" s="569" t="s">
        <v>777</v>
      </c>
      <c r="D993" s="570" t="s">
        <v>17396</v>
      </c>
    </row>
    <row r="994" spans="1:4" ht="24.95" customHeight="1" x14ac:dyDescent="0.2">
      <c r="A994" s="567" t="s">
        <v>23620</v>
      </c>
      <c r="B994" s="568" t="s">
        <v>12329</v>
      </c>
      <c r="C994" s="569" t="s">
        <v>777</v>
      </c>
      <c r="D994" s="570" t="s">
        <v>17397</v>
      </c>
    </row>
    <row r="995" spans="1:4" ht="24.95" customHeight="1" x14ac:dyDescent="0.2">
      <c r="A995" s="567" t="s">
        <v>23621</v>
      </c>
      <c r="B995" s="568" t="s">
        <v>5726</v>
      </c>
      <c r="C995" s="569" t="s">
        <v>777</v>
      </c>
      <c r="D995" s="570" t="s">
        <v>10885</v>
      </c>
    </row>
    <row r="996" spans="1:4" ht="24.95" customHeight="1" x14ac:dyDescent="0.2">
      <c r="A996" s="567" t="s">
        <v>23622</v>
      </c>
      <c r="B996" s="568" t="s">
        <v>5727</v>
      </c>
      <c r="C996" s="569" t="s">
        <v>777</v>
      </c>
      <c r="D996" s="570" t="s">
        <v>9658</v>
      </c>
    </row>
    <row r="997" spans="1:4" ht="24.95" customHeight="1" x14ac:dyDescent="0.2">
      <c r="A997" s="567" t="s">
        <v>23623</v>
      </c>
      <c r="B997" s="568" t="s">
        <v>5728</v>
      </c>
      <c r="C997" s="569" t="s">
        <v>777</v>
      </c>
      <c r="D997" s="570" t="s">
        <v>11830</v>
      </c>
    </row>
    <row r="998" spans="1:4" ht="24.95" customHeight="1" x14ac:dyDescent="0.2">
      <c r="A998" s="567" t="s">
        <v>23624</v>
      </c>
      <c r="B998" s="568" t="s">
        <v>12331</v>
      </c>
      <c r="C998" s="569" t="s">
        <v>777</v>
      </c>
      <c r="D998" s="570" t="s">
        <v>11399</v>
      </c>
    </row>
    <row r="999" spans="1:4" ht="24.95" customHeight="1" x14ac:dyDescent="0.2">
      <c r="A999" s="567" t="s">
        <v>23625</v>
      </c>
      <c r="B999" s="568" t="s">
        <v>12332</v>
      </c>
      <c r="C999" s="569" t="s">
        <v>777</v>
      </c>
      <c r="D999" s="570" t="s">
        <v>9311</v>
      </c>
    </row>
    <row r="1000" spans="1:4" ht="24.95" customHeight="1" x14ac:dyDescent="0.2">
      <c r="A1000" s="567" t="s">
        <v>23626</v>
      </c>
      <c r="B1000" s="568" t="s">
        <v>12333</v>
      </c>
      <c r="C1000" s="569" t="s">
        <v>777</v>
      </c>
      <c r="D1000" s="570" t="s">
        <v>10482</v>
      </c>
    </row>
    <row r="1001" spans="1:4" ht="24.95" customHeight="1" x14ac:dyDescent="0.2">
      <c r="A1001" s="567" t="s">
        <v>23627</v>
      </c>
      <c r="B1001" s="568" t="s">
        <v>12334</v>
      </c>
      <c r="C1001" s="569" t="s">
        <v>777</v>
      </c>
      <c r="D1001" s="570" t="s">
        <v>17398</v>
      </c>
    </row>
    <row r="1002" spans="1:4" ht="24.95" customHeight="1" x14ac:dyDescent="0.2">
      <c r="A1002" s="567" t="s">
        <v>23628</v>
      </c>
      <c r="B1002" s="568" t="s">
        <v>12335</v>
      </c>
      <c r="C1002" s="569" t="s">
        <v>777</v>
      </c>
      <c r="D1002" s="570" t="s">
        <v>10400</v>
      </c>
    </row>
    <row r="1003" spans="1:4" ht="24.95" customHeight="1" x14ac:dyDescent="0.2">
      <c r="A1003" s="567" t="s">
        <v>23629</v>
      </c>
      <c r="B1003" s="568" t="s">
        <v>12336</v>
      </c>
      <c r="C1003" s="569" t="s">
        <v>777</v>
      </c>
      <c r="D1003" s="570" t="s">
        <v>17399</v>
      </c>
    </row>
    <row r="1004" spans="1:4" ht="24.95" customHeight="1" x14ac:dyDescent="0.2">
      <c r="A1004" s="567" t="s">
        <v>23630</v>
      </c>
      <c r="B1004" s="568" t="s">
        <v>12337</v>
      </c>
      <c r="C1004" s="569" t="s">
        <v>777</v>
      </c>
      <c r="D1004" s="570" t="s">
        <v>11517</v>
      </c>
    </row>
    <row r="1005" spans="1:4" ht="24.95" customHeight="1" x14ac:dyDescent="0.2">
      <c r="A1005" s="567" t="s">
        <v>23631</v>
      </c>
      <c r="B1005" s="568" t="s">
        <v>12338</v>
      </c>
      <c r="C1005" s="569" t="s">
        <v>777</v>
      </c>
      <c r="D1005" s="570" t="s">
        <v>10099</v>
      </c>
    </row>
    <row r="1006" spans="1:4" ht="24.95" customHeight="1" x14ac:dyDescent="0.2">
      <c r="A1006" s="567" t="s">
        <v>23632</v>
      </c>
      <c r="B1006" s="568" t="s">
        <v>12339</v>
      </c>
      <c r="C1006" s="569" t="s">
        <v>777</v>
      </c>
      <c r="D1006" s="570" t="s">
        <v>9387</v>
      </c>
    </row>
    <row r="1007" spans="1:4" ht="24.95" customHeight="1" x14ac:dyDescent="0.2">
      <c r="A1007" s="567" t="s">
        <v>23633</v>
      </c>
      <c r="B1007" s="568" t="s">
        <v>12340</v>
      </c>
      <c r="C1007" s="569" t="s">
        <v>777</v>
      </c>
      <c r="D1007" s="570" t="s">
        <v>12330</v>
      </c>
    </row>
    <row r="1008" spans="1:4" ht="24.95" customHeight="1" x14ac:dyDescent="0.2">
      <c r="A1008" s="567" t="s">
        <v>23634</v>
      </c>
      <c r="B1008" s="568" t="s">
        <v>12341</v>
      </c>
      <c r="C1008" s="569" t="s">
        <v>777</v>
      </c>
      <c r="D1008" s="570" t="s">
        <v>9658</v>
      </c>
    </row>
    <row r="1009" spans="1:4" ht="24.95" customHeight="1" x14ac:dyDescent="0.2">
      <c r="A1009" s="567" t="s">
        <v>23635</v>
      </c>
      <c r="B1009" s="568" t="s">
        <v>12342</v>
      </c>
      <c r="C1009" s="569" t="s">
        <v>777</v>
      </c>
      <c r="D1009" s="570" t="s">
        <v>12072</v>
      </c>
    </row>
    <row r="1010" spans="1:4" ht="24.95" customHeight="1" x14ac:dyDescent="0.2">
      <c r="A1010" s="567" t="s">
        <v>23636</v>
      </c>
      <c r="B1010" s="568" t="s">
        <v>12343</v>
      </c>
      <c r="C1010" s="569" t="s">
        <v>777</v>
      </c>
      <c r="D1010" s="570" t="s">
        <v>11922</v>
      </c>
    </row>
    <row r="1011" spans="1:4" ht="24.95" customHeight="1" x14ac:dyDescent="0.2">
      <c r="A1011" s="567" t="s">
        <v>23637</v>
      </c>
      <c r="B1011" s="568" t="s">
        <v>12344</v>
      </c>
      <c r="C1011" s="569" t="s">
        <v>777</v>
      </c>
      <c r="D1011" s="570" t="s">
        <v>17400</v>
      </c>
    </row>
    <row r="1012" spans="1:4" ht="24.95" customHeight="1" x14ac:dyDescent="0.2">
      <c r="A1012" s="567" t="s">
        <v>23638</v>
      </c>
      <c r="B1012" s="568" t="s">
        <v>12345</v>
      </c>
      <c r="C1012" s="569" t="s">
        <v>777</v>
      </c>
      <c r="D1012" s="570" t="s">
        <v>11094</v>
      </c>
    </row>
    <row r="1013" spans="1:4" ht="24.95" customHeight="1" x14ac:dyDescent="0.2">
      <c r="A1013" s="567" t="s">
        <v>23639</v>
      </c>
      <c r="B1013" s="568" t="s">
        <v>12347</v>
      </c>
      <c r="C1013" s="569" t="s">
        <v>777</v>
      </c>
      <c r="D1013" s="570" t="s">
        <v>17401</v>
      </c>
    </row>
    <row r="1014" spans="1:4" ht="24.95" customHeight="1" x14ac:dyDescent="0.2">
      <c r="A1014" s="567" t="s">
        <v>23640</v>
      </c>
      <c r="B1014" s="568" t="s">
        <v>12348</v>
      </c>
      <c r="C1014" s="569" t="s">
        <v>777</v>
      </c>
      <c r="D1014" s="570" t="s">
        <v>12349</v>
      </c>
    </row>
    <row r="1015" spans="1:4" ht="24.95" customHeight="1" x14ac:dyDescent="0.2">
      <c r="A1015" s="567" t="s">
        <v>23641</v>
      </c>
      <c r="B1015" s="568" t="s">
        <v>12350</v>
      </c>
      <c r="C1015" s="569" t="s">
        <v>777</v>
      </c>
      <c r="D1015" s="570" t="s">
        <v>9586</v>
      </c>
    </row>
    <row r="1016" spans="1:4" ht="24.95" customHeight="1" x14ac:dyDescent="0.2">
      <c r="A1016" s="567" t="s">
        <v>23642</v>
      </c>
      <c r="B1016" s="568" t="s">
        <v>12351</v>
      </c>
      <c r="C1016" s="569" t="s">
        <v>777</v>
      </c>
      <c r="D1016" s="570" t="s">
        <v>10084</v>
      </c>
    </row>
    <row r="1017" spans="1:4" ht="24.95" customHeight="1" x14ac:dyDescent="0.2">
      <c r="A1017" s="567" t="s">
        <v>23643</v>
      </c>
      <c r="B1017" s="568" t="s">
        <v>12352</v>
      </c>
      <c r="C1017" s="569" t="s">
        <v>777</v>
      </c>
      <c r="D1017" s="570" t="s">
        <v>11262</v>
      </c>
    </row>
    <row r="1018" spans="1:4" ht="24.95" customHeight="1" x14ac:dyDescent="0.2">
      <c r="A1018" s="567" t="s">
        <v>23644</v>
      </c>
      <c r="B1018" s="568" t="s">
        <v>12353</v>
      </c>
      <c r="C1018" s="569" t="s">
        <v>777</v>
      </c>
      <c r="D1018" s="570" t="s">
        <v>9538</v>
      </c>
    </row>
    <row r="1019" spans="1:4" ht="24.95" customHeight="1" x14ac:dyDescent="0.2">
      <c r="A1019" s="567" t="s">
        <v>23645</v>
      </c>
      <c r="B1019" s="568" t="s">
        <v>12354</v>
      </c>
      <c r="C1019" s="569" t="s">
        <v>777</v>
      </c>
      <c r="D1019" s="570" t="s">
        <v>9980</v>
      </c>
    </row>
    <row r="1020" spans="1:4" ht="24.95" customHeight="1" x14ac:dyDescent="0.2">
      <c r="A1020" s="567" t="s">
        <v>23646</v>
      </c>
      <c r="B1020" s="568" t="s">
        <v>12355</v>
      </c>
      <c r="C1020" s="569" t="s">
        <v>777</v>
      </c>
      <c r="D1020" s="570" t="s">
        <v>17325</v>
      </c>
    </row>
    <row r="1021" spans="1:4" ht="24.95" customHeight="1" x14ac:dyDescent="0.2">
      <c r="A1021" s="567" t="s">
        <v>23647</v>
      </c>
      <c r="B1021" s="568" t="s">
        <v>12356</v>
      </c>
      <c r="C1021" s="569" t="s">
        <v>777</v>
      </c>
      <c r="D1021" s="570" t="s">
        <v>9336</v>
      </c>
    </row>
    <row r="1022" spans="1:4" ht="24.95" customHeight="1" x14ac:dyDescent="0.2">
      <c r="A1022" s="567" t="s">
        <v>23648</v>
      </c>
      <c r="B1022" s="568" t="s">
        <v>12357</v>
      </c>
      <c r="C1022" s="569" t="s">
        <v>777</v>
      </c>
      <c r="D1022" s="570" t="s">
        <v>9531</v>
      </c>
    </row>
    <row r="1023" spans="1:4" ht="24.95" customHeight="1" x14ac:dyDescent="0.2">
      <c r="A1023" s="567" t="s">
        <v>23649</v>
      </c>
      <c r="B1023" s="568" t="s">
        <v>12358</v>
      </c>
      <c r="C1023" s="569" t="s">
        <v>777</v>
      </c>
      <c r="D1023" s="570" t="s">
        <v>10373</v>
      </c>
    </row>
    <row r="1024" spans="1:4" ht="24.95" customHeight="1" x14ac:dyDescent="0.2">
      <c r="A1024" s="567" t="s">
        <v>23650</v>
      </c>
      <c r="B1024" s="568" t="s">
        <v>12360</v>
      </c>
      <c r="C1024" s="569" t="s">
        <v>777</v>
      </c>
      <c r="D1024" s="570" t="s">
        <v>10586</v>
      </c>
    </row>
    <row r="1025" spans="1:4" ht="24.95" customHeight="1" x14ac:dyDescent="0.2">
      <c r="A1025" s="567" t="s">
        <v>23651</v>
      </c>
      <c r="B1025" s="568" t="s">
        <v>12361</v>
      </c>
      <c r="C1025" s="569" t="s">
        <v>777</v>
      </c>
      <c r="D1025" s="570" t="s">
        <v>9508</v>
      </c>
    </row>
    <row r="1026" spans="1:4" ht="24.95" customHeight="1" x14ac:dyDescent="0.2">
      <c r="A1026" s="567" t="s">
        <v>23652</v>
      </c>
      <c r="B1026" s="568" t="s">
        <v>12362</v>
      </c>
      <c r="C1026" s="569" t="s">
        <v>777</v>
      </c>
      <c r="D1026" s="570" t="s">
        <v>9658</v>
      </c>
    </row>
    <row r="1027" spans="1:4" ht="24.95" customHeight="1" x14ac:dyDescent="0.2">
      <c r="A1027" s="567" t="s">
        <v>23653</v>
      </c>
      <c r="B1027" s="568" t="s">
        <v>12363</v>
      </c>
      <c r="C1027" s="569" t="s">
        <v>777</v>
      </c>
      <c r="D1027" s="570" t="s">
        <v>9302</v>
      </c>
    </row>
    <row r="1028" spans="1:4" ht="24.95" customHeight="1" x14ac:dyDescent="0.2">
      <c r="A1028" s="567" t="s">
        <v>23654</v>
      </c>
      <c r="B1028" s="568" t="s">
        <v>12364</v>
      </c>
      <c r="C1028" s="569" t="s">
        <v>777</v>
      </c>
      <c r="D1028" s="570" t="s">
        <v>9681</v>
      </c>
    </row>
    <row r="1029" spans="1:4" ht="24.95" customHeight="1" x14ac:dyDescent="0.2">
      <c r="A1029" s="567" t="s">
        <v>23655</v>
      </c>
      <c r="B1029" s="568" t="s">
        <v>12365</v>
      </c>
      <c r="C1029" s="569" t="s">
        <v>777</v>
      </c>
      <c r="D1029" s="570" t="s">
        <v>10222</v>
      </c>
    </row>
    <row r="1030" spans="1:4" ht="24.95" customHeight="1" x14ac:dyDescent="0.2">
      <c r="A1030" s="567" t="s">
        <v>23656</v>
      </c>
      <c r="B1030" s="568" t="s">
        <v>12367</v>
      </c>
      <c r="C1030" s="569" t="s">
        <v>777</v>
      </c>
      <c r="D1030" s="570" t="s">
        <v>9700</v>
      </c>
    </row>
    <row r="1031" spans="1:4" ht="24.95" customHeight="1" x14ac:dyDescent="0.2">
      <c r="A1031" s="567" t="s">
        <v>23657</v>
      </c>
      <c r="B1031" s="568" t="s">
        <v>5729</v>
      </c>
      <c r="C1031" s="569" t="s">
        <v>777</v>
      </c>
      <c r="D1031" s="570" t="s">
        <v>10161</v>
      </c>
    </row>
    <row r="1032" spans="1:4" ht="24.95" customHeight="1" x14ac:dyDescent="0.2">
      <c r="A1032" s="567" t="s">
        <v>23658</v>
      </c>
      <c r="B1032" s="568" t="s">
        <v>12369</v>
      </c>
      <c r="C1032" s="569" t="s">
        <v>777</v>
      </c>
      <c r="D1032" s="570" t="s">
        <v>14774</v>
      </c>
    </row>
    <row r="1033" spans="1:4" ht="24.95" customHeight="1" x14ac:dyDescent="0.2">
      <c r="A1033" s="567" t="s">
        <v>23659</v>
      </c>
      <c r="B1033" s="568" t="s">
        <v>12371</v>
      </c>
      <c r="C1033" s="569" t="s">
        <v>777</v>
      </c>
      <c r="D1033" s="570" t="s">
        <v>9470</v>
      </c>
    </row>
    <row r="1034" spans="1:4" ht="24.95" customHeight="1" x14ac:dyDescent="0.2">
      <c r="A1034" s="567" t="s">
        <v>23660</v>
      </c>
      <c r="B1034" s="568" t="s">
        <v>12372</v>
      </c>
      <c r="C1034" s="569" t="s">
        <v>777</v>
      </c>
      <c r="D1034" s="570" t="s">
        <v>9820</v>
      </c>
    </row>
    <row r="1035" spans="1:4" ht="24.95" customHeight="1" x14ac:dyDescent="0.2">
      <c r="A1035" s="567" t="s">
        <v>23661</v>
      </c>
      <c r="B1035" s="568" t="s">
        <v>12373</v>
      </c>
      <c r="C1035" s="569" t="s">
        <v>777</v>
      </c>
      <c r="D1035" s="570" t="s">
        <v>11848</v>
      </c>
    </row>
    <row r="1036" spans="1:4" ht="24.95" customHeight="1" x14ac:dyDescent="0.2">
      <c r="A1036" s="567" t="s">
        <v>23662</v>
      </c>
      <c r="B1036" s="568" t="s">
        <v>12374</v>
      </c>
      <c r="C1036" s="569" t="s">
        <v>777</v>
      </c>
      <c r="D1036" s="570" t="s">
        <v>17402</v>
      </c>
    </row>
    <row r="1037" spans="1:4" ht="24.95" customHeight="1" x14ac:dyDescent="0.2">
      <c r="A1037" s="567" t="s">
        <v>23663</v>
      </c>
      <c r="B1037" s="568" t="s">
        <v>12375</v>
      </c>
      <c r="C1037" s="569" t="s">
        <v>777</v>
      </c>
      <c r="D1037" s="570" t="s">
        <v>15526</v>
      </c>
    </row>
    <row r="1038" spans="1:4" ht="24.95" customHeight="1" x14ac:dyDescent="0.2">
      <c r="A1038" s="567" t="s">
        <v>23664</v>
      </c>
      <c r="B1038" s="568" t="s">
        <v>12376</v>
      </c>
      <c r="C1038" s="569" t="s">
        <v>777</v>
      </c>
      <c r="D1038" s="570" t="s">
        <v>11994</v>
      </c>
    </row>
    <row r="1039" spans="1:4" ht="24.95" customHeight="1" x14ac:dyDescent="0.2">
      <c r="A1039" s="567" t="s">
        <v>23665</v>
      </c>
      <c r="B1039" s="568" t="s">
        <v>12378</v>
      </c>
      <c r="C1039" s="569" t="s">
        <v>777</v>
      </c>
      <c r="D1039" s="570" t="s">
        <v>12379</v>
      </c>
    </row>
    <row r="1040" spans="1:4" ht="24.95" customHeight="1" x14ac:dyDescent="0.2">
      <c r="A1040" s="567" t="s">
        <v>23666</v>
      </c>
      <c r="B1040" s="568" t="s">
        <v>12380</v>
      </c>
      <c r="C1040" s="569" t="s">
        <v>777</v>
      </c>
      <c r="D1040" s="570" t="s">
        <v>17403</v>
      </c>
    </row>
    <row r="1041" spans="1:4" ht="24.95" customHeight="1" x14ac:dyDescent="0.2">
      <c r="A1041" s="567" t="s">
        <v>23667</v>
      </c>
      <c r="B1041" s="568" t="s">
        <v>12381</v>
      </c>
      <c r="C1041" s="569" t="s">
        <v>777</v>
      </c>
      <c r="D1041" s="570" t="s">
        <v>10994</v>
      </c>
    </row>
    <row r="1042" spans="1:4" ht="24.95" customHeight="1" x14ac:dyDescent="0.2">
      <c r="A1042" s="567" t="s">
        <v>23668</v>
      </c>
      <c r="B1042" s="568" t="s">
        <v>12382</v>
      </c>
      <c r="C1042" s="569" t="s">
        <v>777</v>
      </c>
      <c r="D1042" s="570" t="s">
        <v>9692</v>
      </c>
    </row>
    <row r="1043" spans="1:4" ht="24.95" customHeight="1" x14ac:dyDescent="0.2">
      <c r="A1043" s="567" t="s">
        <v>23669</v>
      </c>
      <c r="B1043" s="568" t="s">
        <v>12383</v>
      </c>
      <c r="C1043" s="569" t="s">
        <v>777</v>
      </c>
      <c r="D1043" s="570" t="s">
        <v>14730</v>
      </c>
    </row>
    <row r="1044" spans="1:4" ht="24.95" customHeight="1" x14ac:dyDescent="0.2">
      <c r="A1044" s="567" t="s">
        <v>23670</v>
      </c>
      <c r="B1044" s="568" t="s">
        <v>12385</v>
      </c>
      <c r="C1044" s="569" t="s">
        <v>777</v>
      </c>
      <c r="D1044" s="570" t="s">
        <v>11385</v>
      </c>
    </row>
    <row r="1045" spans="1:4" ht="24.95" customHeight="1" x14ac:dyDescent="0.2">
      <c r="A1045" s="567" t="s">
        <v>23671</v>
      </c>
      <c r="B1045" s="568" t="s">
        <v>12387</v>
      </c>
      <c r="C1045" s="569" t="s">
        <v>777</v>
      </c>
      <c r="D1045" s="570" t="s">
        <v>10424</v>
      </c>
    </row>
    <row r="1046" spans="1:4" ht="24.95" customHeight="1" x14ac:dyDescent="0.2">
      <c r="A1046" s="567" t="s">
        <v>23672</v>
      </c>
      <c r="B1046" s="568" t="s">
        <v>12388</v>
      </c>
      <c r="C1046" s="569" t="s">
        <v>777</v>
      </c>
      <c r="D1046" s="570" t="s">
        <v>11115</v>
      </c>
    </row>
    <row r="1047" spans="1:4" ht="24.95" customHeight="1" x14ac:dyDescent="0.2">
      <c r="A1047" s="567" t="s">
        <v>23673</v>
      </c>
      <c r="B1047" s="568" t="s">
        <v>5730</v>
      </c>
      <c r="C1047" s="569" t="s">
        <v>777</v>
      </c>
      <c r="D1047" s="570" t="s">
        <v>11441</v>
      </c>
    </row>
    <row r="1048" spans="1:4" ht="24.95" customHeight="1" x14ac:dyDescent="0.2">
      <c r="A1048" s="567" t="s">
        <v>23674</v>
      </c>
      <c r="B1048" s="568" t="s">
        <v>5731</v>
      </c>
      <c r="C1048" s="569" t="s">
        <v>777</v>
      </c>
      <c r="D1048" s="570" t="s">
        <v>10153</v>
      </c>
    </row>
    <row r="1049" spans="1:4" ht="24.95" customHeight="1" x14ac:dyDescent="0.2">
      <c r="A1049" s="567" t="s">
        <v>23675</v>
      </c>
      <c r="B1049" s="568" t="s">
        <v>12390</v>
      </c>
      <c r="C1049" s="569" t="s">
        <v>777</v>
      </c>
      <c r="D1049" s="570" t="s">
        <v>11465</v>
      </c>
    </row>
    <row r="1050" spans="1:4" ht="24.95" customHeight="1" x14ac:dyDescent="0.2">
      <c r="A1050" s="567" t="s">
        <v>23676</v>
      </c>
      <c r="B1050" s="568" t="s">
        <v>12391</v>
      </c>
      <c r="C1050" s="569" t="s">
        <v>777</v>
      </c>
      <c r="D1050" s="570" t="s">
        <v>11144</v>
      </c>
    </row>
    <row r="1051" spans="1:4" ht="24.95" customHeight="1" x14ac:dyDescent="0.2">
      <c r="A1051" s="567" t="s">
        <v>23677</v>
      </c>
      <c r="B1051" s="568" t="s">
        <v>12392</v>
      </c>
      <c r="C1051" s="569" t="s">
        <v>777</v>
      </c>
      <c r="D1051" s="570" t="s">
        <v>12393</v>
      </c>
    </row>
    <row r="1052" spans="1:4" ht="24.95" customHeight="1" x14ac:dyDescent="0.2">
      <c r="A1052" s="567" t="s">
        <v>23678</v>
      </c>
      <c r="B1052" s="568" t="s">
        <v>5732</v>
      </c>
      <c r="C1052" s="569" t="s">
        <v>777</v>
      </c>
      <c r="D1052" s="570" t="s">
        <v>10535</v>
      </c>
    </row>
    <row r="1053" spans="1:4" ht="24.95" customHeight="1" x14ac:dyDescent="0.2">
      <c r="A1053" s="567" t="s">
        <v>23679</v>
      </c>
      <c r="B1053" s="568" t="s">
        <v>5733</v>
      </c>
      <c r="C1053" s="569" t="s">
        <v>777</v>
      </c>
      <c r="D1053" s="570" t="s">
        <v>11257</v>
      </c>
    </row>
    <row r="1054" spans="1:4" ht="24.95" customHeight="1" x14ac:dyDescent="0.2">
      <c r="A1054" s="567" t="s">
        <v>23680</v>
      </c>
      <c r="B1054" s="568" t="s">
        <v>5734</v>
      </c>
      <c r="C1054" s="569" t="s">
        <v>777</v>
      </c>
      <c r="D1054" s="570" t="s">
        <v>9938</v>
      </c>
    </row>
    <row r="1055" spans="1:4" ht="24.95" customHeight="1" x14ac:dyDescent="0.2">
      <c r="A1055" s="567" t="s">
        <v>23681</v>
      </c>
      <c r="B1055" s="568" t="s">
        <v>12394</v>
      </c>
      <c r="C1055" s="569" t="s">
        <v>777</v>
      </c>
      <c r="D1055" s="570" t="s">
        <v>12014</v>
      </c>
    </row>
    <row r="1056" spans="1:4" ht="24.95" customHeight="1" x14ac:dyDescent="0.2">
      <c r="A1056" s="567" t="s">
        <v>23682</v>
      </c>
      <c r="B1056" s="568" t="s">
        <v>12395</v>
      </c>
      <c r="C1056" s="569" t="s">
        <v>777</v>
      </c>
      <c r="D1056" s="570" t="s">
        <v>15510</v>
      </c>
    </row>
    <row r="1057" spans="1:4" ht="24.95" customHeight="1" x14ac:dyDescent="0.2">
      <c r="A1057" s="567" t="s">
        <v>23683</v>
      </c>
      <c r="B1057" s="568" t="s">
        <v>12396</v>
      </c>
      <c r="C1057" s="569" t="s">
        <v>777</v>
      </c>
      <c r="D1057" s="570" t="s">
        <v>9366</v>
      </c>
    </row>
    <row r="1058" spans="1:4" ht="24.95" customHeight="1" x14ac:dyDescent="0.2">
      <c r="A1058" s="567" t="s">
        <v>23684</v>
      </c>
      <c r="B1058" s="568" t="s">
        <v>12397</v>
      </c>
      <c r="C1058" s="569" t="s">
        <v>777</v>
      </c>
      <c r="D1058" s="570" t="s">
        <v>11055</v>
      </c>
    </row>
    <row r="1059" spans="1:4" ht="24.95" customHeight="1" x14ac:dyDescent="0.2">
      <c r="A1059" s="567" t="s">
        <v>23685</v>
      </c>
      <c r="B1059" s="568" t="s">
        <v>12398</v>
      </c>
      <c r="C1059" s="569" t="s">
        <v>777</v>
      </c>
      <c r="D1059" s="570" t="s">
        <v>17404</v>
      </c>
    </row>
    <row r="1060" spans="1:4" ht="24.95" customHeight="1" x14ac:dyDescent="0.2">
      <c r="A1060" s="567" t="s">
        <v>23686</v>
      </c>
      <c r="B1060" s="568" t="s">
        <v>12399</v>
      </c>
      <c r="C1060" s="569" t="s">
        <v>777</v>
      </c>
      <c r="D1060" s="570" t="s">
        <v>10884</v>
      </c>
    </row>
    <row r="1061" spans="1:4" ht="24.95" customHeight="1" x14ac:dyDescent="0.2">
      <c r="A1061" s="567" t="s">
        <v>23687</v>
      </c>
      <c r="B1061" s="568" t="s">
        <v>12400</v>
      </c>
      <c r="C1061" s="569" t="s">
        <v>777</v>
      </c>
      <c r="D1061" s="570" t="s">
        <v>17405</v>
      </c>
    </row>
    <row r="1062" spans="1:4" ht="24.95" customHeight="1" x14ac:dyDescent="0.2">
      <c r="A1062" s="567" t="s">
        <v>23688</v>
      </c>
      <c r="B1062" s="568" t="s">
        <v>12401</v>
      </c>
      <c r="C1062" s="569" t="s">
        <v>777</v>
      </c>
      <c r="D1062" s="570" t="s">
        <v>12291</v>
      </c>
    </row>
    <row r="1063" spans="1:4" ht="24.95" customHeight="1" x14ac:dyDescent="0.2">
      <c r="A1063" s="567" t="s">
        <v>23689</v>
      </c>
      <c r="B1063" s="568" t="s">
        <v>12402</v>
      </c>
      <c r="C1063" s="569" t="s">
        <v>777</v>
      </c>
      <c r="D1063" s="570" t="s">
        <v>10078</v>
      </c>
    </row>
    <row r="1064" spans="1:4" ht="24.95" customHeight="1" x14ac:dyDescent="0.2">
      <c r="A1064" s="567" t="s">
        <v>23690</v>
      </c>
      <c r="B1064" s="568" t="s">
        <v>12403</v>
      </c>
      <c r="C1064" s="569" t="s">
        <v>777</v>
      </c>
      <c r="D1064" s="570" t="s">
        <v>10000</v>
      </c>
    </row>
    <row r="1065" spans="1:4" ht="24.95" customHeight="1" x14ac:dyDescent="0.2">
      <c r="A1065" s="567" t="s">
        <v>23691</v>
      </c>
      <c r="B1065" s="568" t="s">
        <v>12405</v>
      </c>
      <c r="C1065" s="569" t="s">
        <v>777</v>
      </c>
      <c r="D1065" s="570" t="s">
        <v>17406</v>
      </c>
    </row>
    <row r="1066" spans="1:4" ht="24.95" customHeight="1" x14ac:dyDescent="0.2">
      <c r="A1066" s="567" t="s">
        <v>23692</v>
      </c>
      <c r="B1066" s="568" t="s">
        <v>12407</v>
      </c>
      <c r="C1066" s="569" t="s">
        <v>777</v>
      </c>
      <c r="D1066" s="570" t="s">
        <v>9387</v>
      </c>
    </row>
    <row r="1067" spans="1:4" ht="24.95" customHeight="1" x14ac:dyDescent="0.2">
      <c r="A1067" s="567" t="s">
        <v>23693</v>
      </c>
      <c r="B1067" s="568" t="s">
        <v>12408</v>
      </c>
      <c r="C1067" s="569" t="s">
        <v>777</v>
      </c>
      <c r="D1067" s="570" t="s">
        <v>9538</v>
      </c>
    </row>
    <row r="1068" spans="1:4" ht="24.95" customHeight="1" x14ac:dyDescent="0.2">
      <c r="A1068" s="567" t="s">
        <v>23694</v>
      </c>
      <c r="B1068" s="568" t="s">
        <v>12409</v>
      </c>
      <c r="C1068" s="569" t="s">
        <v>777</v>
      </c>
      <c r="D1068" s="570" t="s">
        <v>9302</v>
      </c>
    </row>
    <row r="1069" spans="1:4" ht="24.95" customHeight="1" x14ac:dyDescent="0.2">
      <c r="A1069" s="567" t="s">
        <v>23695</v>
      </c>
      <c r="B1069" s="568" t="s">
        <v>12410</v>
      </c>
      <c r="C1069" s="569" t="s">
        <v>777</v>
      </c>
      <c r="D1069" s="570" t="s">
        <v>12425</v>
      </c>
    </row>
    <row r="1070" spans="1:4" ht="24.95" customHeight="1" x14ac:dyDescent="0.2">
      <c r="A1070" s="567" t="s">
        <v>23696</v>
      </c>
      <c r="B1070" s="568" t="s">
        <v>12411</v>
      </c>
      <c r="C1070" s="569" t="s">
        <v>777</v>
      </c>
      <c r="D1070" s="570" t="s">
        <v>9332</v>
      </c>
    </row>
    <row r="1071" spans="1:4" ht="24.95" customHeight="1" x14ac:dyDescent="0.2">
      <c r="A1071" s="567" t="s">
        <v>23697</v>
      </c>
      <c r="B1071" s="568" t="s">
        <v>5735</v>
      </c>
      <c r="C1071" s="569" t="s">
        <v>777</v>
      </c>
      <c r="D1071" s="570" t="s">
        <v>9741</v>
      </c>
    </row>
    <row r="1072" spans="1:4" ht="24.95" customHeight="1" x14ac:dyDescent="0.2">
      <c r="A1072" s="567" t="s">
        <v>23698</v>
      </c>
      <c r="B1072" s="568" t="s">
        <v>5736</v>
      </c>
      <c r="C1072" s="569" t="s">
        <v>777</v>
      </c>
      <c r="D1072" s="570" t="s">
        <v>10885</v>
      </c>
    </row>
    <row r="1073" spans="1:4" ht="24.95" customHeight="1" x14ac:dyDescent="0.2">
      <c r="A1073" s="567" t="s">
        <v>23699</v>
      </c>
      <c r="B1073" s="568" t="s">
        <v>5737</v>
      </c>
      <c r="C1073" s="569" t="s">
        <v>777</v>
      </c>
      <c r="D1073" s="570" t="s">
        <v>9299</v>
      </c>
    </row>
    <row r="1074" spans="1:4" ht="24.95" customHeight="1" x14ac:dyDescent="0.2">
      <c r="A1074" s="567" t="s">
        <v>23700</v>
      </c>
      <c r="B1074" s="568" t="s">
        <v>12412</v>
      </c>
      <c r="C1074" s="569" t="s">
        <v>777</v>
      </c>
      <c r="D1074" s="570" t="s">
        <v>11922</v>
      </c>
    </row>
    <row r="1075" spans="1:4" ht="24.95" customHeight="1" x14ac:dyDescent="0.2">
      <c r="A1075" s="567" t="s">
        <v>23701</v>
      </c>
      <c r="B1075" s="568" t="s">
        <v>12413</v>
      </c>
      <c r="C1075" s="569" t="s">
        <v>777</v>
      </c>
      <c r="D1075" s="570" t="s">
        <v>10885</v>
      </c>
    </row>
    <row r="1076" spans="1:4" ht="24.95" customHeight="1" x14ac:dyDescent="0.2">
      <c r="A1076" s="567" t="s">
        <v>23702</v>
      </c>
      <c r="B1076" s="568" t="s">
        <v>12414</v>
      </c>
      <c r="C1076" s="569" t="s">
        <v>777</v>
      </c>
      <c r="D1076" s="570" t="s">
        <v>9454</v>
      </c>
    </row>
    <row r="1077" spans="1:4" ht="24.95" customHeight="1" x14ac:dyDescent="0.2">
      <c r="A1077" s="567" t="s">
        <v>23703</v>
      </c>
      <c r="B1077" s="568" t="s">
        <v>12415</v>
      </c>
      <c r="C1077" s="569" t="s">
        <v>777</v>
      </c>
      <c r="D1077" s="570" t="s">
        <v>9612</v>
      </c>
    </row>
    <row r="1078" spans="1:4" ht="24.95" customHeight="1" x14ac:dyDescent="0.2">
      <c r="A1078" s="567" t="s">
        <v>23704</v>
      </c>
      <c r="B1078" s="568" t="s">
        <v>12416</v>
      </c>
      <c r="C1078" s="569" t="s">
        <v>777</v>
      </c>
      <c r="D1078" s="570" t="s">
        <v>16807</v>
      </c>
    </row>
    <row r="1079" spans="1:4" ht="24.95" customHeight="1" x14ac:dyDescent="0.2">
      <c r="A1079" s="567" t="s">
        <v>23705</v>
      </c>
      <c r="B1079" s="568" t="s">
        <v>12417</v>
      </c>
      <c r="C1079" s="569" t="s">
        <v>777</v>
      </c>
      <c r="D1079" s="570" t="s">
        <v>9659</v>
      </c>
    </row>
    <row r="1080" spans="1:4" ht="24.95" customHeight="1" x14ac:dyDescent="0.2">
      <c r="A1080" s="567" t="s">
        <v>23706</v>
      </c>
      <c r="B1080" s="568" t="s">
        <v>12418</v>
      </c>
      <c r="C1080" s="569" t="s">
        <v>777</v>
      </c>
      <c r="D1080" s="570" t="s">
        <v>10903</v>
      </c>
    </row>
    <row r="1081" spans="1:4" ht="24.95" customHeight="1" x14ac:dyDescent="0.2">
      <c r="A1081" s="567" t="s">
        <v>23707</v>
      </c>
      <c r="B1081" s="568" t="s">
        <v>12419</v>
      </c>
      <c r="C1081" s="569" t="s">
        <v>777</v>
      </c>
      <c r="D1081" s="570" t="s">
        <v>11399</v>
      </c>
    </row>
    <row r="1082" spans="1:4" ht="24.95" customHeight="1" x14ac:dyDescent="0.2">
      <c r="A1082" s="567" t="s">
        <v>23708</v>
      </c>
      <c r="B1082" s="568" t="s">
        <v>12420</v>
      </c>
      <c r="C1082" s="569" t="s">
        <v>777</v>
      </c>
      <c r="D1082" s="570" t="s">
        <v>10903</v>
      </c>
    </row>
    <row r="1083" spans="1:4" ht="24.95" customHeight="1" x14ac:dyDescent="0.2">
      <c r="A1083" s="567" t="s">
        <v>23709</v>
      </c>
      <c r="B1083" s="568" t="s">
        <v>12421</v>
      </c>
      <c r="C1083" s="569" t="s">
        <v>777</v>
      </c>
      <c r="D1083" s="570" t="s">
        <v>10886</v>
      </c>
    </row>
    <row r="1084" spans="1:4" ht="24.95" customHeight="1" x14ac:dyDescent="0.2">
      <c r="A1084" s="567" t="s">
        <v>23710</v>
      </c>
      <c r="B1084" s="568" t="s">
        <v>12422</v>
      </c>
      <c r="C1084" s="569" t="s">
        <v>777</v>
      </c>
      <c r="D1084" s="570" t="s">
        <v>11115</v>
      </c>
    </row>
    <row r="1085" spans="1:4" ht="24.95" customHeight="1" x14ac:dyDescent="0.2">
      <c r="A1085" s="567" t="s">
        <v>23711</v>
      </c>
      <c r="B1085" s="568" t="s">
        <v>12423</v>
      </c>
      <c r="C1085" s="569" t="s">
        <v>777</v>
      </c>
      <c r="D1085" s="570" t="s">
        <v>9307</v>
      </c>
    </row>
    <row r="1086" spans="1:4" ht="24.95" customHeight="1" x14ac:dyDescent="0.2">
      <c r="A1086" s="567" t="s">
        <v>23712</v>
      </c>
      <c r="B1086" s="568" t="s">
        <v>12424</v>
      </c>
      <c r="C1086" s="569" t="s">
        <v>777</v>
      </c>
      <c r="D1086" s="570" t="s">
        <v>9671</v>
      </c>
    </row>
    <row r="1087" spans="1:4" ht="24.95" customHeight="1" x14ac:dyDescent="0.2">
      <c r="A1087" s="567" t="s">
        <v>23713</v>
      </c>
      <c r="B1087" s="568" t="s">
        <v>12426</v>
      </c>
      <c r="C1087" s="569" t="s">
        <v>777</v>
      </c>
      <c r="D1087" s="570" t="s">
        <v>10886</v>
      </c>
    </row>
    <row r="1088" spans="1:4" ht="24.95" customHeight="1" x14ac:dyDescent="0.2">
      <c r="A1088" s="567" t="s">
        <v>23714</v>
      </c>
      <c r="B1088" s="568" t="s">
        <v>12427</v>
      </c>
      <c r="C1088" s="569" t="s">
        <v>777</v>
      </c>
      <c r="D1088" s="570" t="s">
        <v>9333</v>
      </c>
    </row>
    <row r="1089" spans="1:4" ht="24.95" customHeight="1" x14ac:dyDescent="0.2">
      <c r="A1089" s="567" t="s">
        <v>23715</v>
      </c>
      <c r="B1089" s="568" t="s">
        <v>12428</v>
      </c>
      <c r="C1089" s="569" t="s">
        <v>777</v>
      </c>
      <c r="D1089" s="570" t="s">
        <v>11399</v>
      </c>
    </row>
    <row r="1090" spans="1:4" ht="24.95" customHeight="1" x14ac:dyDescent="0.2">
      <c r="A1090" s="567" t="s">
        <v>23716</v>
      </c>
      <c r="B1090" s="568" t="s">
        <v>12429</v>
      </c>
      <c r="C1090" s="569" t="s">
        <v>777</v>
      </c>
      <c r="D1090" s="570" t="s">
        <v>9304</v>
      </c>
    </row>
    <row r="1091" spans="1:4" ht="24.95" customHeight="1" x14ac:dyDescent="0.2">
      <c r="A1091" s="567" t="s">
        <v>23717</v>
      </c>
      <c r="B1091" s="568" t="s">
        <v>12430</v>
      </c>
      <c r="C1091" s="569" t="s">
        <v>777</v>
      </c>
      <c r="D1091" s="570" t="s">
        <v>12135</v>
      </c>
    </row>
    <row r="1092" spans="1:4" ht="24.95" customHeight="1" x14ac:dyDescent="0.2">
      <c r="A1092" s="567" t="s">
        <v>23718</v>
      </c>
      <c r="B1092" s="568" t="s">
        <v>12431</v>
      </c>
      <c r="C1092" s="569" t="s">
        <v>777</v>
      </c>
      <c r="D1092" s="570" t="s">
        <v>9467</v>
      </c>
    </row>
    <row r="1093" spans="1:4" ht="24.95" customHeight="1" x14ac:dyDescent="0.2">
      <c r="A1093" s="567" t="s">
        <v>23719</v>
      </c>
      <c r="B1093" s="568" t="s">
        <v>12432</v>
      </c>
      <c r="C1093" s="569" t="s">
        <v>777</v>
      </c>
      <c r="D1093" s="570" t="s">
        <v>11103</v>
      </c>
    </row>
    <row r="1094" spans="1:4" ht="24.95" customHeight="1" x14ac:dyDescent="0.2">
      <c r="A1094" s="567" t="s">
        <v>23720</v>
      </c>
      <c r="B1094" s="568" t="s">
        <v>12433</v>
      </c>
      <c r="C1094" s="569" t="s">
        <v>777</v>
      </c>
      <c r="D1094" s="570" t="s">
        <v>12384</v>
      </c>
    </row>
    <row r="1095" spans="1:4" ht="24.95" customHeight="1" x14ac:dyDescent="0.2">
      <c r="A1095" s="567" t="s">
        <v>23721</v>
      </c>
      <c r="B1095" s="568" t="s">
        <v>12434</v>
      </c>
      <c r="C1095" s="569" t="s">
        <v>777</v>
      </c>
      <c r="D1095" s="570" t="s">
        <v>11408</v>
      </c>
    </row>
    <row r="1096" spans="1:4" ht="24.95" customHeight="1" x14ac:dyDescent="0.2">
      <c r="A1096" s="567" t="s">
        <v>23722</v>
      </c>
      <c r="B1096" s="568" t="s">
        <v>12435</v>
      </c>
      <c r="C1096" s="569" t="s">
        <v>777</v>
      </c>
      <c r="D1096" s="570" t="s">
        <v>13942</v>
      </c>
    </row>
    <row r="1097" spans="1:4" ht="24.95" customHeight="1" x14ac:dyDescent="0.2">
      <c r="A1097" s="567" t="s">
        <v>23723</v>
      </c>
      <c r="B1097" s="568" t="s">
        <v>12436</v>
      </c>
      <c r="C1097" s="569" t="s">
        <v>777</v>
      </c>
      <c r="D1097" s="570" t="s">
        <v>10041</v>
      </c>
    </row>
    <row r="1098" spans="1:4" ht="24.95" customHeight="1" x14ac:dyDescent="0.2">
      <c r="A1098" s="567" t="s">
        <v>23724</v>
      </c>
      <c r="B1098" s="568" t="s">
        <v>12437</v>
      </c>
      <c r="C1098" s="569" t="s">
        <v>777</v>
      </c>
      <c r="D1098" s="570" t="s">
        <v>9379</v>
      </c>
    </row>
    <row r="1099" spans="1:4" ht="24.95" customHeight="1" x14ac:dyDescent="0.2">
      <c r="A1099" s="567" t="s">
        <v>23725</v>
      </c>
      <c r="B1099" s="568" t="s">
        <v>12438</v>
      </c>
      <c r="C1099" s="569" t="s">
        <v>777</v>
      </c>
      <c r="D1099" s="570" t="s">
        <v>10760</v>
      </c>
    </row>
    <row r="1100" spans="1:4" ht="24.95" customHeight="1" x14ac:dyDescent="0.2">
      <c r="A1100" s="567" t="s">
        <v>23726</v>
      </c>
      <c r="B1100" s="568" t="s">
        <v>12439</v>
      </c>
      <c r="C1100" s="569" t="s">
        <v>777</v>
      </c>
      <c r="D1100" s="570" t="s">
        <v>9316</v>
      </c>
    </row>
    <row r="1101" spans="1:4" ht="24.95" customHeight="1" x14ac:dyDescent="0.2">
      <c r="A1101" s="567" t="s">
        <v>23727</v>
      </c>
      <c r="B1101" s="568" t="s">
        <v>12440</v>
      </c>
      <c r="C1101" s="569" t="s">
        <v>777</v>
      </c>
      <c r="D1101" s="570" t="s">
        <v>10185</v>
      </c>
    </row>
    <row r="1102" spans="1:4" ht="24.95" customHeight="1" x14ac:dyDescent="0.2">
      <c r="A1102" s="567" t="s">
        <v>23728</v>
      </c>
      <c r="B1102" s="568" t="s">
        <v>12441</v>
      </c>
      <c r="C1102" s="569" t="s">
        <v>777</v>
      </c>
      <c r="D1102" s="570" t="s">
        <v>15463</v>
      </c>
    </row>
    <row r="1103" spans="1:4" ht="24.95" customHeight="1" x14ac:dyDescent="0.2">
      <c r="A1103" s="567" t="s">
        <v>23729</v>
      </c>
      <c r="B1103" s="568" t="s">
        <v>12442</v>
      </c>
      <c r="C1103" s="569" t="s">
        <v>777</v>
      </c>
      <c r="D1103" s="570" t="s">
        <v>11402</v>
      </c>
    </row>
    <row r="1104" spans="1:4" ht="24.95" customHeight="1" x14ac:dyDescent="0.2">
      <c r="A1104" s="567" t="s">
        <v>23730</v>
      </c>
      <c r="B1104" s="568" t="s">
        <v>12443</v>
      </c>
      <c r="C1104" s="569" t="s">
        <v>777</v>
      </c>
      <c r="D1104" s="570" t="s">
        <v>9725</v>
      </c>
    </row>
    <row r="1105" spans="1:4" ht="24.95" customHeight="1" x14ac:dyDescent="0.2">
      <c r="A1105" s="567" t="s">
        <v>23731</v>
      </c>
      <c r="B1105" s="568" t="s">
        <v>12444</v>
      </c>
      <c r="C1105" s="569" t="s">
        <v>777</v>
      </c>
      <c r="D1105" s="570" t="s">
        <v>16475</v>
      </c>
    </row>
    <row r="1106" spans="1:4" ht="24.95" customHeight="1" x14ac:dyDescent="0.2">
      <c r="A1106" s="567" t="s">
        <v>23732</v>
      </c>
      <c r="B1106" s="568" t="s">
        <v>12446</v>
      </c>
      <c r="C1106" s="569" t="s">
        <v>777</v>
      </c>
      <c r="D1106" s="570" t="s">
        <v>9338</v>
      </c>
    </row>
    <row r="1107" spans="1:4" ht="24.95" customHeight="1" x14ac:dyDescent="0.2">
      <c r="A1107" s="567" t="s">
        <v>23733</v>
      </c>
      <c r="B1107" s="568" t="s">
        <v>12447</v>
      </c>
      <c r="C1107" s="569" t="s">
        <v>777</v>
      </c>
      <c r="D1107" s="570" t="s">
        <v>17407</v>
      </c>
    </row>
    <row r="1108" spans="1:4" ht="24.95" customHeight="1" x14ac:dyDescent="0.2">
      <c r="A1108" s="567" t="s">
        <v>23734</v>
      </c>
      <c r="B1108" s="568" t="s">
        <v>12449</v>
      </c>
      <c r="C1108" s="569" t="s">
        <v>777</v>
      </c>
      <c r="D1108" s="570" t="s">
        <v>17346</v>
      </c>
    </row>
    <row r="1109" spans="1:4" ht="24.95" customHeight="1" x14ac:dyDescent="0.2">
      <c r="A1109" s="567" t="s">
        <v>23735</v>
      </c>
      <c r="B1109" s="568" t="s">
        <v>12450</v>
      </c>
      <c r="C1109" s="569" t="s">
        <v>777</v>
      </c>
      <c r="D1109" s="570" t="s">
        <v>10175</v>
      </c>
    </row>
    <row r="1110" spans="1:4" ht="24.95" customHeight="1" x14ac:dyDescent="0.2">
      <c r="A1110" s="567" t="s">
        <v>23736</v>
      </c>
      <c r="B1110" s="568" t="s">
        <v>12451</v>
      </c>
      <c r="C1110" s="569" t="s">
        <v>777</v>
      </c>
      <c r="D1110" s="570" t="s">
        <v>9387</v>
      </c>
    </row>
    <row r="1111" spans="1:4" ht="24.95" customHeight="1" x14ac:dyDescent="0.2">
      <c r="A1111" s="567" t="s">
        <v>23737</v>
      </c>
      <c r="B1111" s="568" t="s">
        <v>12452</v>
      </c>
      <c r="C1111" s="569" t="s">
        <v>777</v>
      </c>
      <c r="D1111" s="570" t="s">
        <v>16189</v>
      </c>
    </row>
    <row r="1112" spans="1:4" ht="24.95" customHeight="1" x14ac:dyDescent="0.2">
      <c r="A1112" s="567" t="s">
        <v>23738</v>
      </c>
      <c r="B1112" s="568" t="s">
        <v>12454</v>
      </c>
      <c r="C1112" s="569" t="s">
        <v>777</v>
      </c>
      <c r="D1112" s="570" t="s">
        <v>17346</v>
      </c>
    </row>
    <row r="1113" spans="1:4" ht="24.95" customHeight="1" x14ac:dyDescent="0.2">
      <c r="A1113" s="567" t="s">
        <v>23739</v>
      </c>
      <c r="B1113" s="568" t="s">
        <v>7749</v>
      </c>
      <c r="C1113" s="569" t="s">
        <v>777</v>
      </c>
      <c r="D1113" s="570" t="s">
        <v>9603</v>
      </c>
    </row>
    <row r="1114" spans="1:4" ht="24.95" customHeight="1" x14ac:dyDescent="0.2">
      <c r="A1114" s="567" t="s">
        <v>23740</v>
      </c>
      <c r="B1114" s="568" t="s">
        <v>7750</v>
      </c>
      <c r="C1114" s="569" t="s">
        <v>777</v>
      </c>
      <c r="D1114" s="570" t="s">
        <v>15409</v>
      </c>
    </row>
    <row r="1115" spans="1:4" ht="24.95" customHeight="1" x14ac:dyDescent="0.2">
      <c r="A1115" s="567" t="s">
        <v>23741</v>
      </c>
      <c r="B1115" s="568" t="s">
        <v>7751</v>
      </c>
      <c r="C1115" s="569" t="s">
        <v>777</v>
      </c>
      <c r="D1115" s="570" t="s">
        <v>17408</v>
      </c>
    </row>
    <row r="1116" spans="1:4" ht="24.95" customHeight="1" x14ac:dyDescent="0.2">
      <c r="A1116" s="567" t="s">
        <v>23742</v>
      </c>
      <c r="B1116" s="568" t="s">
        <v>7754</v>
      </c>
      <c r="C1116" s="569" t="s">
        <v>777</v>
      </c>
      <c r="D1116" s="570" t="s">
        <v>10761</v>
      </c>
    </row>
    <row r="1117" spans="1:4" ht="24.95" customHeight="1" x14ac:dyDescent="0.2">
      <c r="A1117" s="567" t="s">
        <v>23743</v>
      </c>
      <c r="B1117" s="568" t="s">
        <v>12456</v>
      </c>
      <c r="C1117" s="569" t="s">
        <v>777</v>
      </c>
      <c r="D1117" s="570" t="s">
        <v>9742</v>
      </c>
    </row>
    <row r="1118" spans="1:4" ht="24.95" customHeight="1" x14ac:dyDescent="0.2">
      <c r="A1118" s="567" t="s">
        <v>23744</v>
      </c>
      <c r="B1118" s="568" t="s">
        <v>12457</v>
      </c>
      <c r="C1118" s="569" t="s">
        <v>777</v>
      </c>
      <c r="D1118" s="570" t="s">
        <v>10619</v>
      </c>
    </row>
    <row r="1119" spans="1:4" ht="24.95" customHeight="1" x14ac:dyDescent="0.2">
      <c r="A1119" s="567" t="s">
        <v>23745</v>
      </c>
      <c r="B1119" s="568" t="s">
        <v>12458</v>
      </c>
      <c r="C1119" s="569" t="s">
        <v>777</v>
      </c>
      <c r="D1119" s="570" t="s">
        <v>14939</v>
      </c>
    </row>
    <row r="1120" spans="1:4" ht="24.95" customHeight="1" x14ac:dyDescent="0.2">
      <c r="A1120" s="567" t="s">
        <v>23746</v>
      </c>
      <c r="B1120" s="568" t="s">
        <v>12459</v>
      </c>
      <c r="C1120" s="569" t="s">
        <v>777</v>
      </c>
      <c r="D1120" s="570" t="s">
        <v>11472</v>
      </c>
    </row>
    <row r="1121" spans="1:4" ht="24.95" customHeight="1" x14ac:dyDescent="0.2">
      <c r="A1121" s="567" t="s">
        <v>23747</v>
      </c>
      <c r="B1121" s="568" t="s">
        <v>12460</v>
      </c>
      <c r="C1121" s="569" t="s">
        <v>777</v>
      </c>
      <c r="D1121" s="570" t="s">
        <v>9399</v>
      </c>
    </row>
    <row r="1122" spans="1:4" ht="24.95" customHeight="1" x14ac:dyDescent="0.2">
      <c r="A1122" s="567" t="s">
        <v>23748</v>
      </c>
      <c r="B1122" s="568" t="s">
        <v>12461</v>
      </c>
      <c r="C1122" s="569" t="s">
        <v>777</v>
      </c>
      <c r="D1122" s="570" t="s">
        <v>12197</v>
      </c>
    </row>
    <row r="1123" spans="1:4" ht="24.95" customHeight="1" x14ac:dyDescent="0.2">
      <c r="A1123" s="567" t="s">
        <v>23749</v>
      </c>
      <c r="B1123" s="568" t="s">
        <v>12462</v>
      </c>
      <c r="C1123" s="569" t="s">
        <v>777</v>
      </c>
      <c r="D1123" s="570" t="s">
        <v>9446</v>
      </c>
    </row>
    <row r="1124" spans="1:4" ht="24.95" customHeight="1" x14ac:dyDescent="0.2">
      <c r="A1124" s="567" t="s">
        <v>23750</v>
      </c>
      <c r="B1124" s="568" t="s">
        <v>12463</v>
      </c>
      <c r="C1124" s="569" t="s">
        <v>777</v>
      </c>
      <c r="D1124" s="570" t="s">
        <v>11472</v>
      </c>
    </row>
    <row r="1125" spans="1:4" ht="24.95" customHeight="1" x14ac:dyDescent="0.2">
      <c r="A1125" s="567" t="s">
        <v>23751</v>
      </c>
      <c r="B1125" s="568" t="s">
        <v>12464</v>
      </c>
      <c r="C1125" s="569" t="s">
        <v>777</v>
      </c>
      <c r="D1125" s="570" t="s">
        <v>10354</v>
      </c>
    </row>
    <row r="1126" spans="1:4" ht="24.95" customHeight="1" x14ac:dyDescent="0.2">
      <c r="A1126" s="567" t="s">
        <v>23752</v>
      </c>
      <c r="B1126" s="568" t="s">
        <v>12465</v>
      </c>
      <c r="C1126" s="569" t="s">
        <v>777</v>
      </c>
      <c r="D1126" s="570" t="s">
        <v>9736</v>
      </c>
    </row>
    <row r="1127" spans="1:4" ht="24.95" customHeight="1" x14ac:dyDescent="0.2">
      <c r="A1127" s="567" t="s">
        <v>23753</v>
      </c>
      <c r="B1127" s="568" t="s">
        <v>12466</v>
      </c>
      <c r="C1127" s="569" t="s">
        <v>777</v>
      </c>
      <c r="D1127" s="570" t="s">
        <v>14633</v>
      </c>
    </row>
    <row r="1128" spans="1:4" ht="24.95" customHeight="1" x14ac:dyDescent="0.2">
      <c r="A1128" s="567" t="s">
        <v>23754</v>
      </c>
      <c r="B1128" s="568" t="s">
        <v>12467</v>
      </c>
      <c r="C1128" s="569" t="s">
        <v>777</v>
      </c>
      <c r="D1128" s="570" t="s">
        <v>17321</v>
      </c>
    </row>
    <row r="1129" spans="1:4" ht="24.95" customHeight="1" x14ac:dyDescent="0.2">
      <c r="A1129" s="567" t="s">
        <v>23755</v>
      </c>
      <c r="B1129" s="568" t="s">
        <v>12468</v>
      </c>
      <c r="C1129" s="569" t="s">
        <v>777</v>
      </c>
      <c r="D1129" s="570" t="s">
        <v>11452</v>
      </c>
    </row>
    <row r="1130" spans="1:4" ht="24.95" customHeight="1" x14ac:dyDescent="0.2">
      <c r="A1130" s="567" t="s">
        <v>23756</v>
      </c>
      <c r="B1130" s="568" t="s">
        <v>12469</v>
      </c>
      <c r="C1130" s="569" t="s">
        <v>777</v>
      </c>
      <c r="D1130" s="570" t="s">
        <v>9887</v>
      </c>
    </row>
    <row r="1131" spans="1:4" ht="24.95" customHeight="1" x14ac:dyDescent="0.2">
      <c r="A1131" s="567" t="s">
        <v>23757</v>
      </c>
      <c r="B1131" s="568" t="s">
        <v>12470</v>
      </c>
      <c r="C1131" s="569" t="s">
        <v>777</v>
      </c>
      <c r="D1131" s="570" t="s">
        <v>10482</v>
      </c>
    </row>
    <row r="1132" spans="1:4" ht="24.95" customHeight="1" x14ac:dyDescent="0.2">
      <c r="A1132" s="567" t="s">
        <v>23758</v>
      </c>
      <c r="B1132" s="568" t="s">
        <v>12471</v>
      </c>
      <c r="C1132" s="569" t="s">
        <v>777</v>
      </c>
      <c r="D1132" s="570" t="s">
        <v>12541</v>
      </c>
    </row>
    <row r="1133" spans="1:4" ht="24.95" customHeight="1" x14ac:dyDescent="0.2">
      <c r="A1133" s="567" t="s">
        <v>23759</v>
      </c>
      <c r="B1133" s="568" t="s">
        <v>12472</v>
      </c>
      <c r="C1133" s="569" t="s">
        <v>777</v>
      </c>
      <c r="D1133" s="570" t="s">
        <v>17331</v>
      </c>
    </row>
    <row r="1134" spans="1:4" ht="24.95" customHeight="1" x14ac:dyDescent="0.2">
      <c r="A1134" s="567" t="s">
        <v>23760</v>
      </c>
      <c r="B1134" s="568" t="s">
        <v>12473</v>
      </c>
      <c r="C1134" s="569" t="s">
        <v>777</v>
      </c>
      <c r="D1134" s="570" t="s">
        <v>14513</v>
      </c>
    </row>
    <row r="1135" spans="1:4" ht="24.95" customHeight="1" x14ac:dyDescent="0.2">
      <c r="A1135" s="567" t="s">
        <v>23761</v>
      </c>
      <c r="B1135" s="568" t="s">
        <v>12474</v>
      </c>
      <c r="C1135" s="569" t="s">
        <v>777</v>
      </c>
      <c r="D1135" s="570" t="s">
        <v>17409</v>
      </c>
    </row>
    <row r="1136" spans="1:4" ht="24.95" customHeight="1" x14ac:dyDescent="0.2">
      <c r="A1136" s="567" t="s">
        <v>23762</v>
      </c>
      <c r="B1136" s="568" t="s">
        <v>12475</v>
      </c>
      <c r="C1136" s="569" t="s">
        <v>777</v>
      </c>
      <c r="D1136" s="570" t="s">
        <v>10548</v>
      </c>
    </row>
    <row r="1137" spans="1:4" ht="24.95" customHeight="1" x14ac:dyDescent="0.2">
      <c r="A1137" s="567" t="s">
        <v>23763</v>
      </c>
      <c r="B1137" s="568" t="s">
        <v>12476</v>
      </c>
      <c r="C1137" s="569" t="s">
        <v>777</v>
      </c>
      <c r="D1137" s="570" t="s">
        <v>9991</v>
      </c>
    </row>
    <row r="1138" spans="1:4" ht="24.95" customHeight="1" x14ac:dyDescent="0.2">
      <c r="A1138" s="567" t="s">
        <v>23764</v>
      </c>
      <c r="B1138" s="568" t="s">
        <v>12477</v>
      </c>
      <c r="C1138" s="569" t="s">
        <v>777</v>
      </c>
      <c r="D1138" s="570" t="s">
        <v>17321</v>
      </c>
    </row>
    <row r="1139" spans="1:4" ht="24.95" customHeight="1" x14ac:dyDescent="0.2">
      <c r="A1139" s="567" t="s">
        <v>23765</v>
      </c>
      <c r="B1139" s="568" t="s">
        <v>12478</v>
      </c>
      <c r="C1139" s="569" t="s">
        <v>777</v>
      </c>
      <c r="D1139" s="570" t="s">
        <v>9321</v>
      </c>
    </row>
    <row r="1140" spans="1:4" ht="24.95" customHeight="1" x14ac:dyDescent="0.2">
      <c r="A1140" s="567" t="s">
        <v>23766</v>
      </c>
      <c r="B1140" s="568" t="s">
        <v>12479</v>
      </c>
      <c r="C1140" s="569" t="s">
        <v>777</v>
      </c>
      <c r="D1140" s="570" t="s">
        <v>11282</v>
      </c>
    </row>
    <row r="1141" spans="1:4" ht="24.95" customHeight="1" x14ac:dyDescent="0.2">
      <c r="A1141" s="567" t="s">
        <v>23767</v>
      </c>
      <c r="B1141" s="568" t="s">
        <v>12480</v>
      </c>
      <c r="C1141" s="569" t="s">
        <v>777</v>
      </c>
      <c r="D1141" s="570" t="s">
        <v>17381</v>
      </c>
    </row>
    <row r="1142" spans="1:4" ht="24.95" customHeight="1" x14ac:dyDescent="0.2">
      <c r="A1142" s="567" t="s">
        <v>23768</v>
      </c>
      <c r="B1142" s="568" t="s">
        <v>12481</v>
      </c>
      <c r="C1142" s="569" t="s">
        <v>777</v>
      </c>
      <c r="D1142" s="570" t="s">
        <v>17410</v>
      </c>
    </row>
    <row r="1143" spans="1:4" ht="24.95" customHeight="1" x14ac:dyDescent="0.2">
      <c r="A1143" s="567" t="s">
        <v>23769</v>
      </c>
      <c r="B1143" s="568" t="s">
        <v>12482</v>
      </c>
      <c r="C1143" s="569" t="s">
        <v>777</v>
      </c>
      <c r="D1143" s="570" t="s">
        <v>11097</v>
      </c>
    </row>
    <row r="1144" spans="1:4" ht="24.95" customHeight="1" x14ac:dyDescent="0.2">
      <c r="A1144" s="567" t="s">
        <v>23770</v>
      </c>
      <c r="B1144" s="568" t="s">
        <v>12483</v>
      </c>
      <c r="C1144" s="569" t="s">
        <v>777</v>
      </c>
      <c r="D1144" s="570" t="s">
        <v>11459</v>
      </c>
    </row>
    <row r="1145" spans="1:4" ht="24.95" customHeight="1" x14ac:dyDescent="0.2">
      <c r="A1145" s="567" t="s">
        <v>23771</v>
      </c>
      <c r="B1145" s="568" t="s">
        <v>12485</v>
      </c>
      <c r="C1145" s="569" t="s">
        <v>777</v>
      </c>
      <c r="D1145" s="570" t="s">
        <v>9970</v>
      </c>
    </row>
    <row r="1146" spans="1:4" ht="24.95" customHeight="1" x14ac:dyDescent="0.2">
      <c r="A1146" s="567" t="s">
        <v>23772</v>
      </c>
      <c r="B1146" s="568" t="s">
        <v>12486</v>
      </c>
      <c r="C1146" s="569" t="s">
        <v>777</v>
      </c>
      <c r="D1146" s="570" t="s">
        <v>17411</v>
      </c>
    </row>
    <row r="1147" spans="1:4" ht="24.95" customHeight="1" x14ac:dyDescent="0.2">
      <c r="A1147" s="567" t="s">
        <v>23773</v>
      </c>
      <c r="B1147" s="568" t="s">
        <v>12487</v>
      </c>
      <c r="C1147" s="569" t="s">
        <v>777</v>
      </c>
      <c r="D1147" s="570" t="s">
        <v>10859</v>
      </c>
    </row>
    <row r="1148" spans="1:4" ht="24.95" customHeight="1" x14ac:dyDescent="0.2">
      <c r="A1148" s="567" t="s">
        <v>23774</v>
      </c>
      <c r="B1148" s="568" t="s">
        <v>12488</v>
      </c>
      <c r="C1148" s="569" t="s">
        <v>777</v>
      </c>
      <c r="D1148" s="570" t="s">
        <v>9902</v>
      </c>
    </row>
    <row r="1149" spans="1:4" ht="24.95" customHeight="1" x14ac:dyDescent="0.2">
      <c r="A1149" s="567" t="s">
        <v>23775</v>
      </c>
      <c r="B1149" s="568" t="s">
        <v>12489</v>
      </c>
      <c r="C1149" s="569" t="s">
        <v>777</v>
      </c>
      <c r="D1149" s="570" t="s">
        <v>17344</v>
      </c>
    </row>
    <row r="1150" spans="1:4" ht="24.95" customHeight="1" x14ac:dyDescent="0.2">
      <c r="A1150" s="567" t="s">
        <v>23776</v>
      </c>
      <c r="B1150" s="568" t="s">
        <v>12490</v>
      </c>
      <c r="C1150" s="569" t="s">
        <v>777</v>
      </c>
      <c r="D1150" s="570" t="s">
        <v>10887</v>
      </c>
    </row>
    <row r="1151" spans="1:4" ht="24.95" customHeight="1" x14ac:dyDescent="0.2">
      <c r="A1151" s="567" t="s">
        <v>23777</v>
      </c>
      <c r="B1151" s="568" t="s">
        <v>12491</v>
      </c>
      <c r="C1151" s="569" t="s">
        <v>777</v>
      </c>
      <c r="D1151" s="570" t="s">
        <v>10884</v>
      </c>
    </row>
    <row r="1152" spans="1:4" ht="24.95" customHeight="1" x14ac:dyDescent="0.2">
      <c r="A1152" s="567" t="s">
        <v>23778</v>
      </c>
      <c r="B1152" s="568" t="s">
        <v>12492</v>
      </c>
      <c r="C1152" s="569" t="s">
        <v>777</v>
      </c>
      <c r="D1152" s="570" t="s">
        <v>9660</v>
      </c>
    </row>
    <row r="1153" spans="1:4" ht="24.95" customHeight="1" x14ac:dyDescent="0.2">
      <c r="A1153" s="567" t="s">
        <v>23779</v>
      </c>
      <c r="B1153" s="568" t="s">
        <v>12493</v>
      </c>
      <c r="C1153" s="569" t="s">
        <v>777</v>
      </c>
      <c r="D1153" s="570" t="s">
        <v>10740</v>
      </c>
    </row>
    <row r="1154" spans="1:4" ht="24.95" customHeight="1" x14ac:dyDescent="0.2">
      <c r="A1154" s="567" t="s">
        <v>23780</v>
      </c>
      <c r="B1154" s="568" t="s">
        <v>12494</v>
      </c>
      <c r="C1154" s="569" t="s">
        <v>777</v>
      </c>
      <c r="D1154" s="570" t="s">
        <v>17344</v>
      </c>
    </row>
    <row r="1155" spans="1:4" ht="24.95" customHeight="1" x14ac:dyDescent="0.2">
      <c r="A1155" s="567" t="s">
        <v>23781</v>
      </c>
      <c r="B1155" s="568" t="s">
        <v>12495</v>
      </c>
      <c r="C1155" s="569" t="s">
        <v>777</v>
      </c>
      <c r="D1155" s="570" t="s">
        <v>17412</v>
      </c>
    </row>
    <row r="1156" spans="1:4" ht="24.95" customHeight="1" x14ac:dyDescent="0.2">
      <c r="A1156" s="567" t="s">
        <v>23782</v>
      </c>
      <c r="B1156" s="568" t="s">
        <v>12496</v>
      </c>
      <c r="C1156" s="569" t="s">
        <v>777</v>
      </c>
      <c r="D1156" s="570" t="s">
        <v>13470</v>
      </c>
    </row>
    <row r="1157" spans="1:4" ht="24.95" customHeight="1" x14ac:dyDescent="0.2">
      <c r="A1157" s="567" t="s">
        <v>23783</v>
      </c>
      <c r="B1157" s="568" t="s">
        <v>12497</v>
      </c>
      <c r="C1157" s="569" t="s">
        <v>777</v>
      </c>
      <c r="D1157" s="570" t="s">
        <v>9908</v>
      </c>
    </row>
    <row r="1158" spans="1:4" ht="24.95" customHeight="1" x14ac:dyDescent="0.2">
      <c r="A1158" s="567" t="s">
        <v>23784</v>
      </c>
      <c r="B1158" s="568" t="s">
        <v>12498</v>
      </c>
      <c r="C1158" s="569" t="s">
        <v>745</v>
      </c>
      <c r="D1158" s="570" t="s">
        <v>11741</v>
      </c>
    </row>
    <row r="1159" spans="1:4" ht="24.95" customHeight="1" x14ac:dyDescent="0.2">
      <c r="A1159" s="567" t="s">
        <v>23785</v>
      </c>
      <c r="B1159" s="568" t="s">
        <v>12500</v>
      </c>
      <c r="C1159" s="569" t="s">
        <v>771</v>
      </c>
      <c r="D1159" s="570" t="s">
        <v>10617</v>
      </c>
    </row>
    <row r="1160" spans="1:4" ht="24.95" customHeight="1" x14ac:dyDescent="0.2">
      <c r="A1160" s="567" t="s">
        <v>23786</v>
      </c>
      <c r="B1160" s="568" t="s">
        <v>12501</v>
      </c>
      <c r="C1160" s="569" t="s">
        <v>771</v>
      </c>
      <c r="D1160" s="570" t="s">
        <v>16571</v>
      </c>
    </row>
    <row r="1161" spans="1:4" ht="24.95" customHeight="1" x14ac:dyDescent="0.2">
      <c r="A1161" s="567" t="s">
        <v>23787</v>
      </c>
      <c r="B1161" s="568" t="s">
        <v>12503</v>
      </c>
      <c r="C1161" s="569" t="s">
        <v>770</v>
      </c>
      <c r="D1161" s="570" t="s">
        <v>23788</v>
      </c>
    </row>
    <row r="1162" spans="1:4" ht="24.95" customHeight="1" x14ac:dyDescent="0.2">
      <c r="A1162" s="567" t="s">
        <v>23789</v>
      </c>
      <c r="B1162" s="568" t="s">
        <v>12504</v>
      </c>
      <c r="C1162" s="569" t="s">
        <v>770</v>
      </c>
      <c r="D1162" s="570" t="s">
        <v>23790</v>
      </c>
    </row>
    <row r="1163" spans="1:4" ht="24.95" customHeight="1" x14ac:dyDescent="0.2">
      <c r="A1163" s="567" t="s">
        <v>23791</v>
      </c>
      <c r="B1163" s="568" t="s">
        <v>12505</v>
      </c>
      <c r="C1163" s="569" t="s">
        <v>770</v>
      </c>
      <c r="D1163" s="570" t="s">
        <v>23792</v>
      </c>
    </row>
    <row r="1164" spans="1:4" ht="24.95" customHeight="1" x14ac:dyDescent="0.2">
      <c r="A1164" s="567" t="s">
        <v>23793</v>
      </c>
      <c r="B1164" s="568" t="s">
        <v>12506</v>
      </c>
      <c r="C1164" s="569" t="s">
        <v>770</v>
      </c>
      <c r="D1164" s="570" t="s">
        <v>23794</v>
      </c>
    </row>
    <row r="1165" spans="1:4" ht="24.95" customHeight="1" x14ac:dyDescent="0.2">
      <c r="A1165" s="567" t="s">
        <v>23795</v>
      </c>
      <c r="B1165" s="568" t="s">
        <v>5738</v>
      </c>
      <c r="C1165" s="569" t="s">
        <v>745</v>
      </c>
      <c r="D1165" s="570" t="s">
        <v>22386</v>
      </c>
    </row>
    <row r="1166" spans="1:4" ht="24.95" customHeight="1" x14ac:dyDescent="0.2">
      <c r="A1166" s="567" t="s">
        <v>23796</v>
      </c>
      <c r="B1166" s="568" t="s">
        <v>12507</v>
      </c>
      <c r="C1166" s="569" t="s">
        <v>745</v>
      </c>
      <c r="D1166" s="570" t="s">
        <v>15866</v>
      </c>
    </row>
    <row r="1167" spans="1:4" ht="24.95" customHeight="1" x14ac:dyDescent="0.2">
      <c r="A1167" s="567" t="s">
        <v>23797</v>
      </c>
      <c r="B1167" s="568" t="s">
        <v>12508</v>
      </c>
      <c r="C1167" s="569" t="s">
        <v>745</v>
      </c>
      <c r="D1167" s="570" t="s">
        <v>18160</v>
      </c>
    </row>
    <row r="1168" spans="1:4" ht="24.95" customHeight="1" x14ac:dyDescent="0.2">
      <c r="A1168" s="567" t="s">
        <v>23798</v>
      </c>
      <c r="B1168" s="568" t="s">
        <v>12509</v>
      </c>
      <c r="C1168" s="569" t="s">
        <v>745</v>
      </c>
      <c r="D1168" s="570" t="s">
        <v>23799</v>
      </c>
    </row>
    <row r="1169" spans="1:4" ht="24.95" customHeight="1" x14ac:dyDescent="0.2">
      <c r="A1169" s="567" t="s">
        <v>23800</v>
      </c>
      <c r="B1169" s="568" t="s">
        <v>5739</v>
      </c>
      <c r="C1169" s="569" t="s">
        <v>745</v>
      </c>
      <c r="D1169" s="570" t="s">
        <v>17315</v>
      </c>
    </row>
    <row r="1170" spans="1:4" ht="24.95" customHeight="1" x14ac:dyDescent="0.2">
      <c r="A1170" s="567" t="s">
        <v>23801</v>
      </c>
      <c r="B1170" s="568" t="s">
        <v>12510</v>
      </c>
      <c r="C1170" s="569" t="s">
        <v>745</v>
      </c>
      <c r="D1170" s="570" t="s">
        <v>23802</v>
      </c>
    </row>
    <row r="1171" spans="1:4" ht="24.95" customHeight="1" x14ac:dyDescent="0.2">
      <c r="A1171" s="567" t="s">
        <v>23803</v>
      </c>
      <c r="B1171" s="568" t="s">
        <v>12511</v>
      </c>
      <c r="C1171" s="569" t="s">
        <v>770</v>
      </c>
      <c r="D1171" s="570" t="s">
        <v>23804</v>
      </c>
    </row>
    <row r="1172" spans="1:4" ht="24.95" customHeight="1" x14ac:dyDescent="0.2">
      <c r="A1172" s="567" t="s">
        <v>23805</v>
      </c>
      <c r="B1172" s="568" t="s">
        <v>12512</v>
      </c>
      <c r="C1172" s="569" t="s">
        <v>770</v>
      </c>
      <c r="D1172" s="570" t="s">
        <v>23806</v>
      </c>
    </row>
    <row r="1173" spans="1:4" ht="24.95" customHeight="1" x14ac:dyDescent="0.2">
      <c r="A1173" s="567" t="s">
        <v>23807</v>
      </c>
      <c r="B1173" s="568" t="s">
        <v>12513</v>
      </c>
      <c r="C1173" s="569" t="s">
        <v>770</v>
      </c>
      <c r="D1173" s="570" t="s">
        <v>23808</v>
      </c>
    </row>
    <row r="1174" spans="1:4" ht="24.95" customHeight="1" x14ac:dyDescent="0.2">
      <c r="A1174" s="567" t="s">
        <v>23809</v>
      </c>
      <c r="B1174" s="568" t="s">
        <v>12514</v>
      </c>
      <c r="C1174" s="569" t="s">
        <v>770</v>
      </c>
      <c r="D1174" s="570" t="s">
        <v>23810</v>
      </c>
    </row>
    <row r="1175" spans="1:4" ht="24.95" customHeight="1" x14ac:dyDescent="0.2">
      <c r="A1175" s="567" t="s">
        <v>23811</v>
      </c>
      <c r="B1175" s="568" t="s">
        <v>12515</v>
      </c>
      <c r="C1175" s="569" t="s">
        <v>770</v>
      </c>
      <c r="D1175" s="570" t="s">
        <v>23812</v>
      </c>
    </row>
    <row r="1176" spans="1:4" ht="24.95" customHeight="1" x14ac:dyDescent="0.2">
      <c r="A1176" s="567" t="s">
        <v>23813</v>
      </c>
      <c r="B1176" s="568" t="s">
        <v>12516</v>
      </c>
      <c r="C1176" s="569" t="s">
        <v>770</v>
      </c>
      <c r="D1176" s="570" t="s">
        <v>23814</v>
      </c>
    </row>
    <row r="1177" spans="1:4" ht="24.95" customHeight="1" x14ac:dyDescent="0.2">
      <c r="A1177" s="567" t="s">
        <v>23815</v>
      </c>
      <c r="B1177" s="568" t="s">
        <v>12517</v>
      </c>
      <c r="C1177" s="569" t="s">
        <v>770</v>
      </c>
      <c r="D1177" s="570" t="s">
        <v>23816</v>
      </c>
    </row>
    <row r="1178" spans="1:4" ht="24.95" customHeight="1" x14ac:dyDescent="0.2">
      <c r="A1178" s="567" t="s">
        <v>23817</v>
      </c>
      <c r="B1178" s="568" t="s">
        <v>12518</v>
      </c>
      <c r="C1178" s="569" t="s">
        <v>770</v>
      </c>
      <c r="D1178" s="570" t="s">
        <v>23818</v>
      </c>
    </row>
    <row r="1179" spans="1:4" ht="24.95" customHeight="1" x14ac:dyDescent="0.2">
      <c r="A1179" s="567" t="s">
        <v>23819</v>
      </c>
      <c r="B1179" s="568" t="s">
        <v>12519</v>
      </c>
      <c r="C1179" s="569" t="s">
        <v>770</v>
      </c>
      <c r="D1179" s="570" t="s">
        <v>23820</v>
      </c>
    </row>
    <row r="1180" spans="1:4" ht="24.95" customHeight="1" x14ac:dyDescent="0.2">
      <c r="A1180" s="567" t="s">
        <v>23821</v>
      </c>
      <c r="B1180" s="568" t="s">
        <v>12520</v>
      </c>
      <c r="C1180" s="569" t="s">
        <v>770</v>
      </c>
      <c r="D1180" s="570" t="s">
        <v>23822</v>
      </c>
    </row>
    <row r="1181" spans="1:4" ht="24.95" customHeight="1" x14ac:dyDescent="0.2">
      <c r="A1181" s="567" t="s">
        <v>23823</v>
      </c>
      <c r="B1181" s="568" t="s">
        <v>5740</v>
      </c>
      <c r="C1181" s="569" t="s">
        <v>770</v>
      </c>
      <c r="D1181" s="570" t="s">
        <v>23824</v>
      </c>
    </row>
    <row r="1182" spans="1:4" ht="24.95" customHeight="1" x14ac:dyDescent="0.2">
      <c r="A1182" s="567" t="s">
        <v>23825</v>
      </c>
      <c r="B1182" s="568" t="s">
        <v>5741</v>
      </c>
      <c r="C1182" s="569" t="s">
        <v>770</v>
      </c>
      <c r="D1182" s="570" t="s">
        <v>23826</v>
      </c>
    </row>
    <row r="1183" spans="1:4" ht="24.95" customHeight="1" x14ac:dyDescent="0.2">
      <c r="A1183" s="567" t="s">
        <v>23827</v>
      </c>
      <c r="B1183" s="568" t="s">
        <v>5742</v>
      </c>
      <c r="C1183" s="569" t="s">
        <v>770</v>
      </c>
      <c r="D1183" s="570" t="s">
        <v>23828</v>
      </c>
    </row>
    <row r="1184" spans="1:4" ht="24.95" customHeight="1" x14ac:dyDescent="0.2">
      <c r="A1184" s="567" t="s">
        <v>23829</v>
      </c>
      <c r="B1184" s="568" t="s">
        <v>5743</v>
      </c>
      <c r="C1184" s="569" t="s">
        <v>770</v>
      </c>
      <c r="D1184" s="570" t="s">
        <v>23830</v>
      </c>
    </row>
    <row r="1185" spans="1:4" ht="24.95" customHeight="1" x14ac:dyDescent="0.2">
      <c r="A1185" s="567" t="s">
        <v>23831</v>
      </c>
      <c r="B1185" s="568" t="s">
        <v>5744</v>
      </c>
      <c r="C1185" s="569" t="s">
        <v>770</v>
      </c>
      <c r="D1185" s="570" t="s">
        <v>23832</v>
      </c>
    </row>
    <row r="1186" spans="1:4" ht="24.95" customHeight="1" x14ac:dyDescent="0.2">
      <c r="A1186" s="567" t="s">
        <v>23833</v>
      </c>
      <c r="B1186" s="568" t="s">
        <v>5745</v>
      </c>
      <c r="C1186" s="569" t="s">
        <v>770</v>
      </c>
      <c r="D1186" s="570" t="s">
        <v>23834</v>
      </c>
    </row>
    <row r="1187" spans="1:4" ht="24.95" customHeight="1" x14ac:dyDescent="0.2">
      <c r="A1187" s="567" t="s">
        <v>23835</v>
      </c>
      <c r="B1187" s="568" t="s">
        <v>5746</v>
      </c>
      <c r="C1187" s="569" t="s">
        <v>770</v>
      </c>
      <c r="D1187" s="570" t="s">
        <v>23836</v>
      </c>
    </row>
    <row r="1188" spans="1:4" ht="24.95" customHeight="1" x14ac:dyDescent="0.2">
      <c r="A1188" s="567" t="s">
        <v>23837</v>
      </c>
      <c r="B1188" s="568" t="s">
        <v>12521</v>
      </c>
      <c r="C1188" s="569" t="s">
        <v>770</v>
      </c>
      <c r="D1188" s="570" t="s">
        <v>23838</v>
      </c>
    </row>
    <row r="1189" spans="1:4" ht="24.95" customHeight="1" x14ac:dyDescent="0.2">
      <c r="A1189" s="567" t="s">
        <v>23839</v>
      </c>
      <c r="B1189" s="568" t="s">
        <v>12522</v>
      </c>
      <c r="C1189" s="569" t="s">
        <v>770</v>
      </c>
      <c r="D1189" s="570" t="s">
        <v>23840</v>
      </c>
    </row>
    <row r="1190" spans="1:4" ht="24.95" customHeight="1" x14ac:dyDescent="0.2">
      <c r="A1190" s="567" t="s">
        <v>23841</v>
      </c>
      <c r="B1190" s="568" t="s">
        <v>12523</v>
      </c>
      <c r="C1190" s="569" t="s">
        <v>770</v>
      </c>
      <c r="D1190" s="570" t="s">
        <v>23842</v>
      </c>
    </row>
    <row r="1191" spans="1:4" ht="24.95" customHeight="1" x14ac:dyDescent="0.2">
      <c r="A1191" s="567" t="s">
        <v>23843</v>
      </c>
      <c r="B1191" s="568" t="s">
        <v>12524</v>
      </c>
      <c r="C1191" s="569" t="s">
        <v>745</v>
      </c>
      <c r="D1191" s="570" t="s">
        <v>23844</v>
      </c>
    </row>
    <row r="1192" spans="1:4" ht="24.95" customHeight="1" x14ac:dyDescent="0.2">
      <c r="A1192" s="567" t="s">
        <v>23845</v>
      </c>
      <c r="B1192" s="568" t="s">
        <v>12525</v>
      </c>
      <c r="C1192" s="569" t="s">
        <v>745</v>
      </c>
      <c r="D1192" s="570" t="s">
        <v>23846</v>
      </c>
    </row>
    <row r="1193" spans="1:4" ht="24.95" customHeight="1" x14ac:dyDescent="0.2">
      <c r="A1193" s="567" t="s">
        <v>23847</v>
      </c>
      <c r="B1193" s="568" t="s">
        <v>12526</v>
      </c>
      <c r="C1193" s="569" t="s">
        <v>745</v>
      </c>
      <c r="D1193" s="570" t="s">
        <v>23848</v>
      </c>
    </row>
    <row r="1194" spans="1:4" ht="24.95" customHeight="1" x14ac:dyDescent="0.2">
      <c r="A1194" s="567" t="s">
        <v>23849</v>
      </c>
      <c r="B1194" s="568" t="s">
        <v>12527</v>
      </c>
      <c r="C1194" s="569" t="s">
        <v>745</v>
      </c>
      <c r="D1194" s="570" t="s">
        <v>18815</v>
      </c>
    </row>
    <row r="1195" spans="1:4" ht="24.95" customHeight="1" x14ac:dyDescent="0.2">
      <c r="A1195" s="567" t="s">
        <v>23850</v>
      </c>
      <c r="B1195" s="568" t="s">
        <v>12528</v>
      </c>
      <c r="C1195" s="569" t="s">
        <v>745</v>
      </c>
      <c r="D1195" s="570" t="s">
        <v>11593</v>
      </c>
    </row>
    <row r="1196" spans="1:4" ht="24.95" customHeight="1" x14ac:dyDescent="0.2">
      <c r="A1196" s="567" t="s">
        <v>23851</v>
      </c>
      <c r="B1196" s="568" t="s">
        <v>5747</v>
      </c>
      <c r="C1196" s="569" t="s">
        <v>745</v>
      </c>
      <c r="D1196" s="570" t="s">
        <v>15998</v>
      </c>
    </row>
    <row r="1197" spans="1:4" ht="24.95" customHeight="1" x14ac:dyDescent="0.2">
      <c r="A1197" s="567" t="s">
        <v>23852</v>
      </c>
      <c r="B1197" s="568" t="s">
        <v>12529</v>
      </c>
      <c r="C1197" s="569" t="s">
        <v>745</v>
      </c>
      <c r="D1197" s="570" t="s">
        <v>11085</v>
      </c>
    </row>
    <row r="1198" spans="1:4" ht="24.95" customHeight="1" x14ac:dyDescent="0.2">
      <c r="A1198" s="567" t="s">
        <v>23853</v>
      </c>
      <c r="B1198" s="568" t="s">
        <v>12530</v>
      </c>
      <c r="C1198" s="569" t="s">
        <v>745</v>
      </c>
      <c r="D1198" s="570" t="s">
        <v>23854</v>
      </c>
    </row>
    <row r="1199" spans="1:4" ht="24.95" customHeight="1" x14ac:dyDescent="0.2">
      <c r="A1199" s="567" t="s">
        <v>23855</v>
      </c>
      <c r="B1199" s="568" t="s">
        <v>5748</v>
      </c>
      <c r="C1199" s="569" t="s">
        <v>745</v>
      </c>
      <c r="D1199" s="570" t="s">
        <v>19473</v>
      </c>
    </row>
    <row r="1200" spans="1:4" ht="24.95" customHeight="1" x14ac:dyDescent="0.2">
      <c r="A1200" s="567" t="s">
        <v>23856</v>
      </c>
      <c r="B1200" s="568" t="s">
        <v>12531</v>
      </c>
      <c r="C1200" s="569" t="s">
        <v>745</v>
      </c>
      <c r="D1200" s="570" t="s">
        <v>23857</v>
      </c>
    </row>
    <row r="1201" spans="1:4" ht="24.95" customHeight="1" x14ac:dyDescent="0.2">
      <c r="A1201" s="567" t="s">
        <v>23858</v>
      </c>
      <c r="B1201" s="568" t="s">
        <v>5749</v>
      </c>
      <c r="C1201" s="569" t="s">
        <v>745</v>
      </c>
      <c r="D1201" s="570" t="s">
        <v>11470</v>
      </c>
    </row>
    <row r="1202" spans="1:4" ht="24.95" customHeight="1" x14ac:dyDescent="0.2">
      <c r="A1202" s="567" t="s">
        <v>23859</v>
      </c>
      <c r="B1202" s="568" t="s">
        <v>12533</v>
      </c>
      <c r="C1202" s="569" t="s">
        <v>771</v>
      </c>
      <c r="D1202" s="570" t="s">
        <v>23860</v>
      </c>
    </row>
    <row r="1203" spans="1:4" ht="24.95" customHeight="1" x14ac:dyDescent="0.2">
      <c r="A1203" s="567" t="s">
        <v>23861</v>
      </c>
      <c r="B1203" s="568" t="s">
        <v>12535</v>
      </c>
      <c r="C1203" s="569" t="s">
        <v>745</v>
      </c>
      <c r="D1203" s="570" t="s">
        <v>17591</v>
      </c>
    </row>
    <row r="1204" spans="1:4" ht="24.95" customHeight="1" x14ac:dyDescent="0.2">
      <c r="A1204" s="567" t="s">
        <v>23862</v>
      </c>
      <c r="B1204" s="568" t="s">
        <v>12537</v>
      </c>
      <c r="C1204" s="569" t="s">
        <v>745</v>
      </c>
      <c r="D1204" s="570" t="s">
        <v>10547</v>
      </c>
    </row>
    <row r="1205" spans="1:4" ht="24.95" customHeight="1" x14ac:dyDescent="0.2">
      <c r="A1205" s="567" t="s">
        <v>23863</v>
      </c>
      <c r="B1205" s="568" t="s">
        <v>5750</v>
      </c>
      <c r="C1205" s="569" t="s">
        <v>770</v>
      </c>
      <c r="D1205" s="570" t="s">
        <v>9465</v>
      </c>
    </row>
    <row r="1206" spans="1:4" ht="24.95" customHeight="1" x14ac:dyDescent="0.2">
      <c r="A1206" s="567" t="s">
        <v>23864</v>
      </c>
      <c r="B1206" s="568" t="s">
        <v>12538</v>
      </c>
      <c r="C1206" s="569" t="s">
        <v>745</v>
      </c>
      <c r="D1206" s="570" t="s">
        <v>23865</v>
      </c>
    </row>
    <row r="1207" spans="1:4" ht="24.95" customHeight="1" x14ac:dyDescent="0.2">
      <c r="A1207" s="567" t="s">
        <v>23866</v>
      </c>
      <c r="B1207" s="568" t="s">
        <v>5751</v>
      </c>
      <c r="C1207" s="569" t="s">
        <v>745</v>
      </c>
      <c r="D1207" s="570" t="s">
        <v>23867</v>
      </c>
    </row>
    <row r="1208" spans="1:4" ht="24.95" customHeight="1" x14ac:dyDescent="0.2">
      <c r="A1208" s="567" t="s">
        <v>23868</v>
      </c>
      <c r="B1208" s="568" t="s">
        <v>12539</v>
      </c>
      <c r="C1208" s="569" t="s">
        <v>745</v>
      </c>
      <c r="D1208" s="570" t="s">
        <v>13320</v>
      </c>
    </row>
    <row r="1209" spans="1:4" ht="24.95" customHeight="1" x14ac:dyDescent="0.2">
      <c r="A1209" s="567" t="s">
        <v>23869</v>
      </c>
      <c r="B1209" s="568" t="s">
        <v>12540</v>
      </c>
      <c r="C1209" s="569" t="s">
        <v>745</v>
      </c>
      <c r="D1209" s="570" t="s">
        <v>23870</v>
      </c>
    </row>
    <row r="1210" spans="1:4" ht="24.95" customHeight="1" x14ac:dyDescent="0.2">
      <c r="A1210" s="567" t="s">
        <v>23871</v>
      </c>
      <c r="B1210" s="568" t="s">
        <v>5752</v>
      </c>
      <c r="C1210" s="569" t="s">
        <v>745</v>
      </c>
      <c r="D1210" s="570" t="s">
        <v>23872</v>
      </c>
    </row>
    <row r="1211" spans="1:4" ht="24.95" customHeight="1" x14ac:dyDescent="0.2">
      <c r="A1211" s="567" t="s">
        <v>23873</v>
      </c>
      <c r="B1211" s="568" t="s">
        <v>12543</v>
      </c>
      <c r="C1211" s="569" t="s">
        <v>745</v>
      </c>
      <c r="D1211" s="570" t="s">
        <v>23874</v>
      </c>
    </row>
    <row r="1212" spans="1:4" ht="24.95" customHeight="1" x14ac:dyDescent="0.2">
      <c r="A1212" s="567" t="s">
        <v>23875</v>
      </c>
      <c r="B1212" s="568" t="s">
        <v>12544</v>
      </c>
      <c r="C1212" s="569" t="s">
        <v>745</v>
      </c>
      <c r="D1212" s="570" t="s">
        <v>11365</v>
      </c>
    </row>
    <row r="1213" spans="1:4" ht="24.95" customHeight="1" x14ac:dyDescent="0.2">
      <c r="A1213" s="567" t="s">
        <v>23876</v>
      </c>
      <c r="B1213" s="568" t="s">
        <v>5753</v>
      </c>
      <c r="C1213" s="569" t="s">
        <v>745</v>
      </c>
      <c r="D1213" s="570" t="s">
        <v>18041</v>
      </c>
    </row>
    <row r="1214" spans="1:4" ht="24.95" customHeight="1" x14ac:dyDescent="0.2">
      <c r="A1214" s="567" t="s">
        <v>23877</v>
      </c>
      <c r="B1214" s="568" t="s">
        <v>12545</v>
      </c>
      <c r="C1214" s="569" t="s">
        <v>745</v>
      </c>
      <c r="D1214" s="570" t="s">
        <v>23878</v>
      </c>
    </row>
    <row r="1215" spans="1:4" ht="24.95" customHeight="1" x14ac:dyDescent="0.2">
      <c r="A1215" s="567" t="s">
        <v>23879</v>
      </c>
      <c r="B1215" s="568" t="s">
        <v>12547</v>
      </c>
      <c r="C1215" s="569" t="s">
        <v>745</v>
      </c>
      <c r="D1215" s="570" t="s">
        <v>9565</v>
      </c>
    </row>
    <row r="1216" spans="1:4" ht="24.95" customHeight="1" x14ac:dyDescent="0.2">
      <c r="A1216" s="567" t="s">
        <v>23880</v>
      </c>
      <c r="B1216" s="568" t="s">
        <v>12548</v>
      </c>
      <c r="C1216" s="569" t="s">
        <v>745</v>
      </c>
      <c r="D1216" s="570" t="s">
        <v>23881</v>
      </c>
    </row>
    <row r="1217" spans="1:4" ht="24.95" customHeight="1" x14ac:dyDescent="0.2">
      <c r="A1217" s="571" t="s">
        <v>12549</v>
      </c>
      <c r="B1217" s="568" t="s">
        <v>12550</v>
      </c>
      <c r="C1217" s="569" t="s">
        <v>745</v>
      </c>
      <c r="D1217" s="570" t="s">
        <v>23882</v>
      </c>
    </row>
    <row r="1218" spans="1:4" ht="24.95" customHeight="1" x14ac:dyDescent="0.2">
      <c r="A1218" s="571" t="s">
        <v>12551</v>
      </c>
      <c r="B1218" s="568" t="s">
        <v>12552</v>
      </c>
      <c r="C1218" s="569" t="s">
        <v>745</v>
      </c>
      <c r="D1218" s="570" t="s">
        <v>23883</v>
      </c>
    </row>
    <row r="1219" spans="1:4" ht="24.95" customHeight="1" x14ac:dyDescent="0.2">
      <c r="A1219" s="571" t="s">
        <v>12553</v>
      </c>
      <c r="B1219" s="568" t="s">
        <v>12554</v>
      </c>
      <c r="C1219" s="569" t="s">
        <v>745</v>
      </c>
      <c r="D1219" s="570" t="s">
        <v>23884</v>
      </c>
    </row>
    <row r="1220" spans="1:4" ht="24.95" customHeight="1" x14ac:dyDescent="0.2">
      <c r="A1220" s="571" t="s">
        <v>12555</v>
      </c>
      <c r="B1220" s="568" t="s">
        <v>1710</v>
      </c>
      <c r="C1220" s="569" t="s">
        <v>745</v>
      </c>
      <c r="D1220" s="570" t="s">
        <v>23885</v>
      </c>
    </row>
    <row r="1221" spans="1:4" ht="24.95" customHeight="1" x14ac:dyDescent="0.2">
      <c r="A1221" s="571" t="s">
        <v>12556</v>
      </c>
      <c r="B1221" s="568" t="s">
        <v>1711</v>
      </c>
      <c r="C1221" s="569" t="s">
        <v>745</v>
      </c>
      <c r="D1221" s="570" t="s">
        <v>23886</v>
      </c>
    </row>
    <row r="1222" spans="1:4" ht="24.95" customHeight="1" x14ac:dyDescent="0.2">
      <c r="A1222" s="571" t="s">
        <v>12557</v>
      </c>
      <c r="B1222" s="568" t="s">
        <v>1712</v>
      </c>
      <c r="C1222" s="569" t="s">
        <v>745</v>
      </c>
      <c r="D1222" s="570" t="s">
        <v>23887</v>
      </c>
    </row>
    <row r="1223" spans="1:4" ht="24.95" customHeight="1" x14ac:dyDescent="0.2">
      <c r="A1223" s="571" t="s">
        <v>12558</v>
      </c>
      <c r="B1223" s="568" t="s">
        <v>1713</v>
      </c>
      <c r="C1223" s="569" t="s">
        <v>745</v>
      </c>
      <c r="D1223" s="570" t="s">
        <v>23888</v>
      </c>
    </row>
    <row r="1224" spans="1:4" ht="24.95" customHeight="1" x14ac:dyDescent="0.2">
      <c r="A1224" s="571" t="s">
        <v>12559</v>
      </c>
      <c r="B1224" s="568" t="s">
        <v>1714</v>
      </c>
      <c r="C1224" s="569" t="s">
        <v>745</v>
      </c>
      <c r="D1224" s="570" t="s">
        <v>23889</v>
      </c>
    </row>
    <row r="1225" spans="1:4" ht="24.95" customHeight="1" x14ac:dyDescent="0.2">
      <c r="A1225" s="571" t="s">
        <v>12560</v>
      </c>
      <c r="B1225" s="568" t="s">
        <v>1715</v>
      </c>
      <c r="C1225" s="569" t="s">
        <v>745</v>
      </c>
      <c r="D1225" s="570" t="s">
        <v>18459</v>
      </c>
    </row>
    <row r="1226" spans="1:4" ht="24.95" customHeight="1" x14ac:dyDescent="0.2">
      <c r="A1226" s="571" t="s">
        <v>12562</v>
      </c>
      <c r="B1226" s="568" t="s">
        <v>1716</v>
      </c>
      <c r="C1226" s="569" t="s">
        <v>745</v>
      </c>
      <c r="D1226" s="570" t="s">
        <v>23890</v>
      </c>
    </row>
    <row r="1227" spans="1:4" ht="24.95" customHeight="1" x14ac:dyDescent="0.2">
      <c r="A1227" s="567" t="s">
        <v>23891</v>
      </c>
      <c r="B1227" s="568" t="s">
        <v>1717</v>
      </c>
      <c r="C1227" s="569" t="s">
        <v>771</v>
      </c>
      <c r="D1227" s="570" t="s">
        <v>10658</v>
      </c>
    </row>
    <row r="1228" spans="1:4" ht="24.95" customHeight="1" x14ac:dyDescent="0.2">
      <c r="A1228" s="567" t="s">
        <v>23892</v>
      </c>
      <c r="B1228" s="568" t="s">
        <v>12565</v>
      </c>
      <c r="C1228" s="569" t="s">
        <v>745</v>
      </c>
      <c r="D1228" s="570" t="s">
        <v>23893</v>
      </c>
    </row>
    <row r="1229" spans="1:4" ht="24.95" customHeight="1" x14ac:dyDescent="0.2">
      <c r="A1229" s="567" t="s">
        <v>23894</v>
      </c>
      <c r="B1229" s="568" t="s">
        <v>12566</v>
      </c>
      <c r="C1229" s="569" t="s">
        <v>745</v>
      </c>
      <c r="D1229" s="570" t="s">
        <v>23895</v>
      </c>
    </row>
    <row r="1230" spans="1:4" ht="24.95" customHeight="1" x14ac:dyDescent="0.2">
      <c r="A1230" s="567" t="s">
        <v>23896</v>
      </c>
      <c r="B1230" s="568" t="s">
        <v>12567</v>
      </c>
      <c r="C1230" s="569" t="s">
        <v>771</v>
      </c>
      <c r="D1230" s="570" t="s">
        <v>9723</v>
      </c>
    </row>
    <row r="1231" spans="1:4" ht="24.95" customHeight="1" x14ac:dyDescent="0.2">
      <c r="A1231" s="567" t="s">
        <v>23897</v>
      </c>
      <c r="B1231" s="568" t="s">
        <v>12569</v>
      </c>
      <c r="C1231" s="569" t="s">
        <v>771</v>
      </c>
      <c r="D1231" s="570" t="s">
        <v>23898</v>
      </c>
    </row>
    <row r="1232" spans="1:4" ht="24.95" customHeight="1" x14ac:dyDescent="0.2">
      <c r="A1232" s="567" t="s">
        <v>23899</v>
      </c>
      <c r="B1232" s="568" t="s">
        <v>12570</v>
      </c>
      <c r="C1232" s="569" t="s">
        <v>771</v>
      </c>
      <c r="D1232" s="570" t="s">
        <v>23900</v>
      </c>
    </row>
    <row r="1233" spans="1:4" ht="24.95" customHeight="1" x14ac:dyDescent="0.2">
      <c r="A1233" s="567" t="s">
        <v>23901</v>
      </c>
      <c r="B1233" s="568" t="s">
        <v>12572</v>
      </c>
      <c r="C1233" s="569" t="s">
        <v>771</v>
      </c>
      <c r="D1233" s="570" t="s">
        <v>17630</v>
      </c>
    </row>
    <row r="1234" spans="1:4" ht="24.95" customHeight="1" x14ac:dyDescent="0.2">
      <c r="A1234" s="571" t="s">
        <v>12573</v>
      </c>
      <c r="B1234" s="568" t="s">
        <v>1718</v>
      </c>
      <c r="C1234" s="569" t="s">
        <v>771</v>
      </c>
      <c r="D1234" s="570" t="s">
        <v>12583</v>
      </c>
    </row>
    <row r="1235" spans="1:4" ht="24.95" customHeight="1" x14ac:dyDescent="0.2">
      <c r="A1235" s="567" t="s">
        <v>23902</v>
      </c>
      <c r="B1235" s="568" t="s">
        <v>12574</v>
      </c>
      <c r="C1235" s="569" t="s">
        <v>771</v>
      </c>
      <c r="D1235" s="570" t="s">
        <v>23903</v>
      </c>
    </row>
    <row r="1236" spans="1:4" ht="24.95" customHeight="1" x14ac:dyDescent="0.2">
      <c r="A1236" s="567" t="s">
        <v>23904</v>
      </c>
      <c r="B1236" s="568" t="s">
        <v>12575</v>
      </c>
      <c r="C1236" s="569" t="s">
        <v>771</v>
      </c>
      <c r="D1236" s="570" t="s">
        <v>23905</v>
      </c>
    </row>
    <row r="1237" spans="1:4" ht="24.95" customHeight="1" x14ac:dyDescent="0.2">
      <c r="A1237" s="567" t="s">
        <v>23906</v>
      </c>
      <c r="B1237" s="568" t="s">
        <v>12576</v>
      </c>
      <c r="C1237" s="569" t="s">
        <v>771</v>
      </c>
      <c r="D1237" s="570" t="s">
        <v>23907</v>
      </c>
    </row>
    <row r="1238" spans="1:4" ht="24.95" customHeight="1" x14ac:dyDescent="0.2">
      <c r="A1238" s="567" t="s">
        <v>23908</v>
      </c>
      <c r="B1238" s="568" t="s">
        <v>5754</v>
      </c>
      <c r="C1238" s="569" t="s">
        <v>771</v>
      </c>
      <c r="D1238" s="570" t="s">
        <v>10596</v>
      </c>
    </row>
    <row r="1239" spans="1:4" ht="24.95" customHeight="1" x14ac:dyDescent="0.2">
      <c r="A1239" s="567" t="s">
        <v>23909</v>
      </c>
      <c r="B1239" s="568" t="s">
        <v>5755</v>
      </c>
      <c r="C1239" s="569" t="s">
        <v>771</v>
      </c>
      <c r="D1239" s="570" t="s">
        <v>23910</v>
      </c>
    </row>
    <row r="1240" spans="1:4" ht="24.95" customHeight="1" x14ac:dyDescent="0.2">
      <c r="A1240" s="567" t="s">
        <v>23911</v>
      </c>
      <c r="B1240" s="568" t="s">
        <v>12578</v>
      </c>
      <c r="C1240" s="569" t="s">
        <v>771</v>
      </c>
      <c r="D1240" s="570" t="s">
        <v>23912</v>
      </c>
    </row>
    <row r="1241" spans="1:4" ht="24.95" customHeight="1" x14ac:dyDescent="0.2">
      <c r="A1241" s="567" t="s">
        <v>23913</v>
      </c>
      <c r="B1241" s="568" t="s">
        <v>12579</v>
      </c>
      <c r="C1241" s="569" t="s">
        <v>771</v>
      </c>
      <c r="D1241" s="570" t="s">
        <v>12180</v>
      </c>
    </row>
    <row r="1242" spans="1:4" ht="24.95" customHeight="1" x14ac:dyDescent="0.2">
      <c r="A1242" s="567" t="s">
        <v>23914</v>
      </c>
      <c r="B1242" s="568" t="s">
        <v>12580</v>
      </c>
      <c r="C1242" s="569" t="s">
        <v>771</v>
      </c>
      <c r="D1242" s="570" t="s">
        <v>23915</v>
      </c>
    </row>
    <row r="1243" spans="1:4" ht="24.95" customHeight="1" x14ac:dyDescent="0.2">
      <c r="A1243" s="567" t="s">
        <v>23916</v>
      </c>
      <c r="B1243" s="568" t="s">
        <v>12582</v>
      </c>
      <c r="C1243" s="569" t="s">
        <v>745</v>
      </c>
      <c r="D1243" s="570" t="s">
        <v>17252</v>
      </c>
    </row>
    <row r="1244" spans="1:4" ht="24.95" customHeight="1" x14ac:dyDescent="0.2">
      <c r="A1244" s="567" t="s">
        <v>23917</v>
      </c>
      <c r="B1244" s="568" t="s">
        <v>12584</v>
      </c>
      <c r="C1244" s="569" t="s">
        <v>745</v>
      </c>
      <c r="D1244" s="570" t="s">
        <v>15694</v>
      </c>
    </row>
    <row r="1245" spans="1:4" ht="24.95" customHeight="1" x14ac:dyDescent="0.2">
      <c r="A1245" s="567" t="s">
        <v>23918</v>
      </c>
      <c r="B1245" s="568" t="s">
        <v>12585</v>
      </c>
      <c r="C1245" s="569" t="s">
        <v>745</v>
      </c>
      <c r="D1245" s="570" t="s">
        <v>11247</v>
      </c>
    </row>
    <row r="1246" spans="1:4" ht="24.95" customHeight="1" x14ac:dyDescent="0.2">
      <c r="A1246" s="567" t="s">
        <v>23919</v>
      </c>
      <c r="B1246" s="568" t="s">
        <v>12586</v>
      </c>
      <c r="C1246" s="569" t="s">
        <v>745</v>
      </c>
      <c r="D1246" s="570" t="s">
        <v>23920</v>
      </c>
    </row>
    <row r="1247" spans="1:4" ht="24.95" customHeight="1" x14ac:dyDescent="0.2">
      <c r="A1247" s="567" t="s">
        <v>23921</v>
      </c>
      <c r="B1247" s="568" t="s">
        <v>12587</v>
      </c>
      <c r="C1247" s="569" t="s">
        <v>745</v>
      </c>
      <c r="D1247" s="570" t="s">
        <v>23922</v>
      </c>
    </row>
    <row r="1248" spans="1:4" ht="24.95" customHeight="1" x14ac:dyDescent="0.2">
      <c r="A1248" s="567" t="s">
        <v>23923</v>
      </c>
      <c r="B1248" s="568" t="s">
        <v>12588</v>
      </c>
      <c r="C1248" s="569" t="s">
        <v>745</v>
      </c>
      <c r="D1248" s="570" t="s">
        <v>23924</v>
      </c>
    </row>
    <row r="1249" spans="1:4" ht="24.95" customHeight="1" x14ac:dyDescent="0.2">
      <c r="A1249" s="571" t="s">
        <v>12589</v>
      </c>
      <c r="B1249" s="568" t="s">
        <v>12590</v>
      </c>
      <c r="C1249" s="569" t="s">
        <v>773</v>
      </c>
      <c r="D1249" s="570" t="s">
        <v>9392</v>
      </c>
    </row>
    <row r="1250" spans="1:4" ht="24.95" customHeight="1" x14ac:dyDescent="0.2">
      <c r="A1250" s="571" t="s">
        <v>12591</v>
      </c>
      <c r="B1250" s="568" t="s">
        <v>12592</v>
      </c>
      <c r="C1250" s="569" t="s">
        <v>773</v>
      </c>
      <c r="D1250" s="570" t="s">
        <v>11259</v>
      </c>
    </row>
    <row r="1251" spans="1:4" ht="24.95" customHeight="1" x14ac:dyDescent="0.2">
      <c r="A1251" s="567" t="s">
        <v>23925</v>
      </c>
      <c r="B1251" s="568" t="s">
        <v>5756</v>
      </c>
      <c r="C1251" s="569" t="s">
        <v>770</v>
      </c>
      <c r="D1251" s="570" t="s">
        <v>23926</v>
      </c>
    </row>
    <row r="1252" spans="1:4" ht="24.95" customHeight="1" x14ac:dyDescent="0.2">
      <c r="A1252" s="567" t="s">
        <v>23927</v>
      </c>
      <c r="B1252" s="568" t="s">
        <v>5757</v>
      </c>
      <c r="C1252" s="569" t="s">
        <v>770</v>
      </c>
      <c r="D1252" s="570" t="s">
        <v>23928</v>
      </c>
    </row>
    <row r="1253" spans="1:4" ht="24.95" customHeight="1" x14ac:dyDescent="0.2">
      <c r="A1253" s="567" t="s">
        <v>23929</v>
      </c>
      <c r="B1253" s="568" t="s">
        <v>5758</v>
      </c>
      <c r="C1253" s="569" t="s">
        <v>770</v>
      </c>
      <c r="D1253" s="570" t="s">
        <v>23930</v>
      </c>
    </row>
    <row r="1254" spans="1:4" ht="24.95" customHeight="1" x14ac:dyDescent="0.2">
      <c r="A1254" s="567" t="s">
        <v>23931</v>
      </c>
      <c r="B1254" s="568" t="s">
        <v>5759</v>
      </c>
      <c r="C1254" s="569" t="s">
        <v>770</v>
      </c>
      <c r="D1254" s="570" t="s">
        <v>23932</v>
      </c>
    </row>
    <row r="1255" spans="1:4" ht="24.95" customHeight="1" x14ac:dyDescent="0.2">
      <c r="A1255" s="567" t="s">
        <v>23933</v>
      </c>
      <c r="B1255" s="568" t="s">
        <v>12594</v>
      </c>
      <c r="C1255" s="569" t="s">
        <v>745</v>
      </c>
      <c r="D1255" s="570" t="s">
        <v>23934</v>
      </c>
    </row>
    <row r="1256" spans="1:4" ht="24.95" customHeight="1" x14ac:dyDescent="0.2">
      <c r="A1256" s="567" t="s">
        <v>23935</v>
      </c>
      <c r="B1256" s="568" t="s">
        <v>5760</v>
      </c>
      <c r="C1256" s="569" t="s">
        <v>745</v>
      </c>
      <c r="D1256" s="570" t="s">
        <v>17640</v>
      </c>
    </row>
    <row r="1257" spans="1:4" ht="24.95" customHeight="1" x14ac:dyDescent="0.2">
      <c r="A1257" s="567" t="s">
        <v>23936</v>
      </c>
      <c r="B1257" s="568" t="s">
        <v>12595</v>
      </c>
      <c r="C1257" s="569" t="s">
        <v>745</v>
      </c>
      <c r="D1257" s="570" t="s">
        <v>9950</v>
      </c>
    </row>
    <row r="1258" spans="1:4" ht="24.95" customHeight="1" x14ac:dyDescent="0.2">
      <c r="A1258" s="567" t="s">
        <v>23937</v>
      </c>
      <c r="B1258" s="568" t="s">
        <v>12596</v>
      </c>
      <c r="C1258" s="569" t="s">
        <v>745</v>
      </c>
      <c r="D1258" s="570" t="s">
        <v>23938</v>
      </c>
    </row>
    <row r="1259" spans="1:4" ht="24.95" customHeight="1" x14ac:dyDescent="0.2">
      <c r="A1259" s="567" t="s">
        <v>23939</v>
      </c>
      <c r="B1259" s="568" t="s">
        <v>12597</v>
      </c>
      <c r="C1259" s="569" t="s">
        <v>745</v>
      </c>
      <c r="D1259" s="570" t="s">
        <v>10219</v>
      </c>
    </row>
    <row r="1260" spans="1:4" ht="24.95" customHeight="1" x14ac:dyDescent="0.2">
      <c r="A1260" s="567" t="s">
        <v>23940</v>
      </c>
      <c r="B1260" s="568" t="s">
        <v>12598</v>
      </c>
      <c r="C1260" s="569" t="s">
        <v>745</v>
      </c>
      <c r="D1260" s="570" t="s">
        <v>16473</v>
      </c>
    </row>
    <row r="1261" spans="1:4" ht="24.95" customHeight="1" x14ac:dyDescent="0.2">
      <c r="A1261" s="567" t="s">
        <v>23941</v>
      </c>
      <c r="B1261" s="568" t="s">
        <v>5761</v>
      </c>
      <c r="C1261" s="569" t="s">
        <v>745</v>
      </c>
      <c r="D1261" s="570" t="s">
        <v>11930</v>
      </c>
    </row>
    <row r="1262" spans="1:4" ht="24.95" customHeight="1" x14ac:dyDescent="0.2">
      <c r="A1262" s="567" t="s">
        <v>23942</v>
      </c>
      <c r="B1262" s="568" t="s">
        <v>12599</v>
      </c>
      <c r="C1262" s="569" t="s">
        <v>745</v>
      </c>
      <c r="D1262" s="570" t="s">
        <v>15931</v>
      </c>
    </row>
    <row r="1263" spans="1:4" ht="24.95" customHeight="1" x14ac:dyDescent="0.2">
      <c r="A1263" s="567" t="s">
        <v>23943</v>
      </c>
      <c r="B1263" s="568" t="s">
        <v>12600</v>
      </c>
      <c r="C1263" s="569" t="s">
        <v>745</v>
      </c>
      <c r="D1263" s="570" t="s">
        <v>11128</v>
      </c>
    </row>
    <row r="1264" spans="1:4" ht="24.95" customHeight="1" x14ac:dyDescent="0.2">
      <c r="A1264" s="567" t="s">
        <v>23944</v>
      </c>
      <c r="B1264" s="568" t="s">
        <v>12601</v>
      </c>
      <c r="C1264" s="569" t="s">
        <v>745</v>
      </c>
      <c r="D1264" s="570" t="s">
        <v>23945</v>
      </c>
    </row>
    <row r="1265" spans="1:4" ht="24.95" customHeight="1" x14ac:dyDescent="0.2">
      <c r="A1265" s="567" t="s">
        <v>23946</v>
      </c>
      <c r="B1265" s="568" t="s">
        <v>12602</v>
      </c>
      <c r="C1265" s="569" t="s">
        <v>745</v>
      </c>
      <c r="D1265" s="570" t="s">
        <v>17570</v>
      </c>
    </row>
    <row r="1266" spans="1:4" ht="24.95" customHeight="1" x14ac:dyDescent="0.2">
      <c r="A1266" s="567" t="s">
        <v>23947</v>
      </c>
      <c r="B1266" s="568" t="s">
        <v>5762</v>
      </c>
      <c r="C1266" s="569" t="s">
        <v>745</v>
      </c>
      <c r="D1266" s="570" t="s">
        <v>14727</v>
      </c>
    </row>
    <row r="1267" spans="1:4" ht="24.95" customHeight="1" x14ac:dyDescent="0.2">
      <c r="A1267" s="567" t="s">
        <v>23948</v>
      </c>
      <c r="B1267" s="568" t="s">
        <v>12603</v>
      </c>
      <c r="C1267" s="569" t="s">
        <v>745</v>
      </c>
      <c r="D1267" s="570" t="s">
        <v>23949</v>
      </c>
    </row>
    <row r="1268" spans="1:4" ht="24.95" customHeight="1" x14ac:dyDescent="0.2">
      <c r="A1268" s="567" t="s">
        <v>23950</v>
      </c>
      <c r="B1268" s="568" t="s">
        <v>12604</v>
      </c>
      <c r="C1268" s="569" t="s">
        <v>745</v>
      </c>
      <c r="D1268" s="570" t="s">
        <v>11488</v>
      </c>
    </row>
    <row r="1269" spans="1:4" ht="24.95" customHeight="1" x14ac:dyDescent="0.2">
      <c r="A1269" s="567" t="s">
        <v>23951</v>
      </c>
      <c r="B1269" s="568" t="s">
        <v>12605</v>
      </c>
      <c r="C1269" s="569" t="s">
        <v>770</v>
      </c>
      <c r="D1269" s="570" t="s">
        <v>23952</v>
      </c>
    </row>
    <row r="1270" spans="1:4" ht="24.95" customHeight="1" x14ac:dyDescent="0.2">
      <c r="A1270" s="567" t="s">
        <v>23953</v>
      </c>
      <c r="B1270" s="568" t="s">
        <v>12606</v>
      </c>
      <c r="C1270" s="569" t="s">
        <v>770</v>
      </c>
      <c r="D1270" s="570" t="s">
        <v>23954</v>
      </c>
    </row>
    <row r="1271" spans="1:4" ht="24.95" customHeight="1" x14ac:dyDescent="0.2">
      <c r="A1271" s="567" t="s">
        <v>23955</v>
      </c>
      <c r="B1271" s="568" t="s">
        <v>12607</v>
      </c>
      <c r="C1271" s="569" t="s">
        <v>770</v>
      </c>
      <c r="D1271" s="570" t="s">
        <v>23956</v>
      </c>
    </row>
    <row r="1272" spans="1:4" ht="24.95" customHeight="1" x14ac:dyDescent="0.2">
      <c r="A1272" s="567" t="s">
        <v>23957</v>
      </c>
      <c r="B1272" s="568" t="s">
        <v>12608</v>
      </c>
      <c r="C1272" s="569" t="s">
        <v>770</v>
      </c>
      <c r="D1272" s="570" t="s">
        <v>23958</v>
      </c>
    </row>
    <row r="1273" spans="1:4" ht="24.95" customHeight="1" x14ac:dyDescent="0.2">
      <c r="A1273" s="567" t="s">
        <v>23959</v>
      </c>
      <c r="B1273" s="568" t="s">
        <v>12609</v>
      </c>
      <c r="C1273" s="569" t="s">
        <v>770</v>
      </c>
      <c r="D1273" s="570" t="s">
        <v>23960</v>
      </c>
    </row>
    <row r="1274" spans="1:4" ht="24.95" customHeight="1" x14ac:dyDescent="0.2">
      <c r="A1274" s="567" t="s">
        <v>23961</v>
      </c>
      <c r="B1274" s="568" t="s">
        <v>12610</v>
      </c>
      <c r="C1274" s="569" t="s">
        <v>770</v>
      </c>
      <c r="D1274" s="570" t="s">
        <v>23962</v>
      </c>
    </row>
    <row r="1275" spans="1:4" ht="24.95" customHeight="1" x14ac:dyDescent="0.2">
      <c r="A1275" s="567" t="s">
        <v>23963</v>
      </c>
      <c r="B1275" s="568" t="s">
        <v>5763</v>
      </c>
      <c r="C1275" s="569" t="s">
        <v>773</v>
      </c>
      <c r="D1275" s="570" t="s">
        <v>9890</v>
      </c>
    </row>
    <row r="1276" spans="1:4" ht="24.95" customHeight="1" x14ac:dyDescent="0.2">
      <c r="A1276" s="567" t="s">
        <v>23964</v>
      </c>
      <c r="B1276" s="568" t="s">
        <v>12611</v>
      </c>
      <c r="C1276" s="569" t="s">
        <v>770</v>
      </c>
      <c r="D1276" s="570" t="s">
        <v>23965</v>
      </c>
    </row>
    <row r="1277" spans="1:4" ht="24.95" customHeight="1" x14ac:dyDescent="0.2">
      <c r="A1277" s="567" t="s">
        <v>23966</v>
      </c>
      <c r="B1277" s="568" t="s">
        <v>12612</v>
      </c>
      <c r="C1277" s="569" t="s">
        <v>770</v>
      </c>
      <c r="D1277" s="570" t="s">
        <v>23967</v>
      </c>
    </row>
    <row r="1278" spans="1:4" ht="24.95" customHeight="1" x14ac:dyDescent="0.2">
      <c r="A1278" s="567" t="s">
        <v>23968</v>
      </c>
      <c r="B1278" s="568" t="s">
        <v>12613</v>
      </c>
      <c r="C1278" s="569" t="s">
        <v>770</v>
      </c>
      <c r="D1278" s="570" t="s">
        <v>23969</v>
      </c>
    </row>
    <row r="1279" spans="1:4" ht="24.95" customHeight="1" x14ac:dyDescent="0.2">
      <c r="A1279" s="567" t="s">
        <v>23970</v>
      </c>
      <c r="B1279" s="568" t="s">
        <v>12614</v>
      </c>
      <c r="C1279" s="569" t="s">
        <v>770</v>
      </c>
      <c r="D1279" s="570" t="s">
        <v>23971</v>
      </c>
    </row>
    <row r="1280" spans="1:4" ht="24.95" customHeight="1" x14ac:dyDescent="0.2">
      <c r="A1280" s="567" t="s">
        <v>23972</v>
      </c>
      <c r="B1280" s="568" t="s">
        <v>12615</v>
      </c>
      <c r="C1280" s="569" t="s">
        <v>770</v>
      </c>
      <c r="D1280" s="570" t="s">
        <v>23952</v>
      </c>
    </row>
    <row r="1281" spans="1:4" ht="24.95" customHeight="1" x14ac:dyDescent="0.2">
      <c r="A1281" s="567" t="s">
        <v>23973</v>
      </c>
      <c r="B1281" s="568" t="s">
        <v>12616</v>
      </c>
      <c r="C1281" s="569" t="s">
        <v>770</v>
      </c>
      <c r="D1281" s="570" t="s">
        <v>23974</v>
      </c>
    </row>
    <row r="1282" spans="1:4" ht="24.95" customHeight="1" x14ac:dyDescent="0.2">
      <c r="A1282" s="567" t="s">
        <v>23975</v>
      </c>
      <c r="B1282" s="568" t="s">
        <v>12617</v>
      </c>
      <c r="C1282" s="569" t="s">
        <v>770</v>
      </c>
      <c r="D1282" s="570" t="s">
        <v>23976</v>
      </c>
    </row>
    <row r="1283" spans="1:4" ht="24.95" customHeight="1" x14ac:dyDescent="0.2">
      <c r="A1283" s="567" t="s">
        <v>23977</v>
      </c>
      <c r="B1283" s="568" t="s">
        <v>12618</v>
      </c>
      <c r="C1283" s="569" t="s">
        <v>770</v>
      </c>
      <c r="D1283" s="570" t="s">
        <v>23978</v>
      </c>
    </row>
    <row r="1284" spans="1:4" ht="24.95" customHeight="1" x14ac:dyDescent="0.2">
      <c r="A1284" s="567" t="s">
        <v>23979</v>
      </c>
      <c r="B1284" s="568" t="s">
        <v>12619</v>
      </c>
      <c r="C1284" s="569" t="s">
        <v>770</v>
      </c>
      <c r="D1284" s="570" t="s">
        <v>23980</v>
      </c>
    </row>
    <row r="1285" spans="1:4" ht="24.95" customHeight="1" x14ac:dyDescent="0.2">
      <c r="A1285" s="567" t="s">
        <v>23981</v>
      </c>
      <c r="B1285" s="568" t="s">
        <v>12620</v>
      </c>
      <c r="C1285" s="569" t="s">
        <v>770</v>
      </c>
      <c r="D1285" s="570" t="s">
        <v>23982</v>
      </c>
    </row>
    <row r="1286" spans="1:4" ht="24.95" customHeight="1" x14ac:dyDescent="0.2">
      <c r="A1286" s="567" t="s">
        <v>23983</v>
      </c>
      <c r="B1286" s="568" t="s">
        <v>12621</v>
      </c>
      <c r="C1286" s="569" t="s">
        <v>770</v>
      </c>
      <c r="D1286" s="570" t="s">
        <v>23984</v>
      </c>
    </row>
    <row r="1287" spans="1:4" ht="24.95" customHeight="1" x14ac:dyDescent="0.2">
      <c r="A1287" s="567" t="s">
        <v>23985</v>
      </c>
      <c r="B1287" s="568" t="s">
        <v>12622</v>
      </c>
      <c r="C1287" s="569" t="s">
        <v>770</v>
      </c>
      <c r="D1287" s="570" t="s">
        <v>23986</v>
      </c>
    </row>
    <row r="1288" spans="1:4" ht="24.95" customHeight="1" x14ac:dyDescent="0.2">
      <c r="A1288" s="567" t="s">
        <v>23987</v>
      </c>
      <c r="B1288" s="568" t="s">
        <v>12623</v>
      </c>
      <c r="C1288" s="569" t="s">
        <v>770</v>
      </c>
      <c r="D1288" s="570" t="s">
        <v>23988</v>
      </c>
    </row>
    <row r="1289" spans="1:4" ht="24.95" customHeight="1" x14ac:dyDescent="0.2">
      <c r="A1289" s="567" t="s">
        <v>23989</v>
      </c>
      <c r="B1289" s="568" t="s">
        <v>12624</v>
      </c>
      <c r="C1289" s="569" t="s">
        <v>770</v>
      </c>
      <c r="D1289" s="570" t="s">
        <v>23990</v>
      </c>
    </row>
    <row r="1290" spans="1:4" ht="24.95" customHeight="1" x14ac:dyDescent="0.2">
      <c r="A1290" s="567" t="s">
        <v>23991</v>
      </c>
      <c r="B1290" s="568" t="s">
        <v>12625</v>
      </c>
      <c r="C1290" s="569" t="s">
        <v>745</v>
      </c>
      <c r="D1290" s="570" t="s">
        <v>23992</v>
      </c>
    </row>
    <row r="1291" spans="1:4" ht="24.95" customHeight="1" x14ac:dyDescent="0.2">
      <c r="A1291" s="571" t="s">
        <v>12626</v>
      </c>
      <c r="B1291" s="568" t="s">
        <v>1719</v>
      </c>
      <c r="C1291" s="569" t="s">
        <v>777</v>
      </c>
      <c r="D1291" s="570" t="s">
        <v>9753</v>
      </c>
    </row>
    <row r="1292" spans="1:4" ht="24.95" customHeight="1" x14ac:dyDescent="0.2">
      <c r="A1292" s="571" t="s">
        <v>12627</v>
      </c>
      <c r="B1292" s="568" t="s">
        <v>1720</v>
      </c>
      <c r="C1292" s="569" t="s">
        <v>771</v>
      </c>
      <c r="D1292" s="570" t="s">
        <v>14669</v>
      </c>
    </row>
    <row r="1293" spans="1:4" ht="24.95" customHeight="1" x14ac:dyDescent="0.2">
      <c r="A1293" s="571" t="s">
        <v>12629</v>
      </c>
      <c r="B1293" s="568" t="s">
        <v>1721</v>
      </c>
      <c r="C1293" s="569" t="s">
        <v>771</v>
      </c>
      <c r="D1293" s="570" t="s">
        <v>23993</v>
      </c>
    </row>
    <row r="1294" spans="1:4" ht="24.95" customHeight="1" x14ac:dyDescent="0.2">
      <c r="A1294" s="571" t="s">
        <v>12630</v>
      </c>
      <c r="B1294" s="568" t="s">
        <v>12631</v>
      </c>
      <c r="C1294" s="569" t="s">
        <v>771</v>
      </c>
      <c r="D1294" s="570" t="s">
        <v>19088</v>
      </c>
    </row>
    <row r="1295" spans="1:4" ht="24.95" customHeight="1" x14ac:dyDescent="0.2">
      <c r="A1295" s="571" t="s">
        <v>12632</v>
      </c>
      <c r="B1295" s="568" t="s">
        <v>1722</v>
      </c>
      <c r="C1295" s="569" t="s">
        <v>771</v>
      </c>
      <c r="D1295" s="570" t="s">
        <v>18333</v>
      </c>
    </row>
    <row r="1296" spans="1:4" ht="24.95" customHeight="1" x14ac:dyDescent="0.2">
      <c r="A1296" s="571" t="s">
        <v>12633</v>
      </c>
      <c r="B1296" s="568" t="s">
        <v>1723</v>
      </c>
      <c r="C1296" s="569" t="s">
        <v>745</v>
      </c>
      <c r="D1296" s="570" t="s">
        <v>12131</v>
      </c>
    </row>
    <row r="1297" spans="1:4" ht="24.95" customHeight="1" x14ac:dyDescent="0.2">
      <c r="A1297" s="571" t="s">
        <v>12635</v>
      </c>
      <c r="B1297" s="568" t="s">
        <v>1724</v>
      </c>
      <c r="C1297" s="569" t="s">
        <v>745</v>
      </c>
      <c r="D1297" s="570" t="s">
        <v>10202</v>
      </c>
    </row>
    <row r="1298" spans="1:4" ht="24.95" customHeight="1" x14ac:dyDescent="0.2">
      <c r="A1298" s="571" t="s">
        <v>12637</v>
      </c>
      <c r="B1298" s="568" t="s">
        <v>1725</v>
      </c>
      <c r="C1298" s="569" t="s">
        <v>744</v>
      </c>
      <c r="D1298" s="570" t="s">
        <v>23994</v>
      </c>
    </row>
    <row r="1299" spans="1:4" ht="24.95" customHeight="1" x14ac:dyDescent="0.2">
      <c r="A1299" s="571" t="s">
        <v>12638</v>
      </c>
      <c r="B1299" s="568" t="s">
        <v>1726</v>
      </c>
      <c r="C1299" s="569" t="s">
        <v>744</v>
      </c>
      <c r="D1299" s="570" t="s">
        <v>23995</v>
      </c>
    </row>
    <row r="1300" spans="1:4" ht="24.95" customHeight="1" x14ac:dyDescent="0.2">
      <c r="A1300" s="571" t="s">
        <v>12639</v>
      </c>
      <c r="B1300" s="568" t="s">
        <v>1727</v>
      </c>
      <c r="C1300" s="569" t="s">
        <v>744</v>
      </c>
      <c r="D1300" s="570" t="s">
        <v>23996</v>
      </c>
    </row>
    <row r="1301" spans="1:4" ht="24.95" customHeight="1" x14ac:dyDescent="0.2">
      <c r="A1301" s="571" t="s">
        <v>12640</v>
      </c>
      <c r="B1301" s="568" t="s">
        <v>1728</v>
      </c>
      <c r="C1301" s="569" t="s">
        <v>744</v>
      </c>
      <c r="D1301" s="570" t="s">
        <v>23997</v>
      </c>
    </row>
    <row r="1302" spans="1:4" ht="24.95" customHeight="1" x14ac:dyDescent="0.2">
      <c r="A1302" s="571" t="s">
        <v>12641</v>
      </c>
      <c r="B1302" s="568" t="s">
        <v>1729</v>
      </c>
      <c r="C1302" s="569" t="s">
        <v>745</v>
      </c>
      <c r="D1302" s="570" t="s">
        <v>23033</v>
      </c>
    </row>
    <row r="1303" spans="1:4" ht="24.95" customHeight="1" x14ac:dyDescent="0.2">
      <c r="A1303" s="571" t="s">
        <v>12642</v>
      </c>
      <c r="B1303" s="568" t="s">
        <v>12643</v>
      </c>
      <c r="C1303" s="569" t="s">
        <v>771</v>
      </c>
      <c r="D1303" s="570" t="s">
        <v>10676</v>
      </c>
    </row>
    <row r="1304" spans="1:4" ht="24.95" customHeight="1" x14ac:dyDescent="0.2">
      <c r="A1304" s="571" t="s">
        <v>12644</v>
      </c>
      <c r="B1304" s="568" t="s">
        <v>12645</v>
      </c>
      <c r="C1304" s="569" t="s">
        <v>771</v>
      </c>
      <c r="D1304" s="570" t="s">
        <v>23998</v>
      </c>
    </row>
    <row r="1305" spans="1:4" ht="24.95" customHeight="1" x14ac:dyDescent="0.2">
      <c r="A1305" s="571" t="s">
        <v>12646</v>
      </c>
      <c r="B1305" s="568" t="s">
        <v>12647</v>
      </c>
      <c r="C1305" s="569" t="s">
        <v>771</v>
      </c>
      <c r="D1305" s="570" t="s">
        <v>18704</v>
      </c>
    </row>
    <row r="1306" spans="1:4" ht="24.95" customHeight="1" x14ac:dyDescent="0.2">
      <c r="A1306" s="571" t="s">
        <v>12648</v>
      </c>
      <c r="B1306" s="568" t="s">
        <v>12649</v>
      </c>
      <c r="C1306" s="569" t="s">
        <v>771</v>
      </c>
      <c r="D1306" s="570" t="s">
        <v>23999</v>
      </c>
    </row>
    <row r="1307" spans="1:4" ht="24.95" customHeight="1" x14ac:dyDescent="0.2">
      <c r="A1307" s="567" t="s">
        <v>24000</v>
      </c>
      <c r="B1307" s="568" t="s">
        <v>1730</v>
      </c>
      <c r="C1307" s="569" t="s">
        <v>771</v>
      </c>
      <c r="D1307" s="570" t="s">
        <v>10136</v>
      </c>
    </row>
    <row r="1308" spans="1:4" ht="24.95" customHeight="1" x14ac:dyDescent="0.2">
      <c r="A1308" s="567" t="s">
        <v>24001</v>
      </c>
      <c r="B1308" s="568" t="s">
        <v>12651</v>
      </c>
      <c r="C1308" s="569" t="s">
        <v>745</v>
      </c>
      <c r="D1308" s="570" t="s">
        <v>24002</v>
      </c>
    </row>
    <row r="1309" spans="1:4" ht="24.95" customHeight="1" x14ac:dyDescent="0.2">
      <c r="A1309" s="567" t="s">
        <v>24003</v>
      </c>
      <c r="B1309" s="568" t="s">
        <v>12653</v>
      </c>
      <c r="C1309" s="569" t="s">
        <v>771</v>
      </c>
      <c r="D1309" s="570" t="s">
        <v>24004</v>
      </c>
    </row>
    <row r="1310" spans="1:4" ht="24.95" customHeight="1" x14ac:dyDescent="0.2">
      <c r="A1310" s="567" t="s">
        <v>24005</v>
      </c>
      <c r="B1310" s="568" t="s">
        <v>1731</v>
      </c>
      <c r="C1310" s="569" t="s">
        <v>771</v>
      </c>
      <c r="D1310" s="570" t="s">
        <v>17298</v>
      </c>
    </row>
    <row r="1311" spans="1:4" ht="24.95" customHeight="1" x14ac:dyDescent="0.2">
      <c r="A1311" s="567" t="s">
        <v>24006</v>
      </c>
      <c r="B1311" s="568" t="s">
        <v>1732</v>
      </c>
      <c r="C1311" s="569" t="s">
        <v>744</v>
      </c>
      <c r="D1311" s="570" t="s">
        <v>24007</v>
      </c>
    </row>
    <row r="1312" spans="1:4" ht="24.95" customHeight="1" x14ac:dyDescent="0.2">
      <c r="A1312" s="567" t="s">
        <v>24008</v>
      </c>
      <c r="B1312" s="568" t="s">
        <v>12654</v>
      </c>
      <c r="C1312" s="569" t="s">
        <v>771</v>
      </c>
      <c r="D1312" s="570" t="s">
        <v>14436</v>
      </c>
    </row>
    <row r="1313" spans="1:4" ht="24.95" customHeight="1" x14ac:dyDescent="0.2">
      <c r="A1313" s="567" t="s">
        <v>24009</v>
      </c>
      <c r="B1313" s="568" t="s">
        <v>1733</v>
      </c>
      <c r="C1313" s="569" t="s">
        <v>745</v>
      </c>
      <c r="D1313" s="570" t="s">
        <v>12455</v>
      </c>
    </row>
    <row r="1314" spans="1:4" ht="24.95" customHeight="1" x14ac:dyDescent="0.2">
      <c r="A1314" s="567" t="s">
        <v>24010</v>
      </c>
      <c r="B1314" s="568" t="s">
        <v>1734</v>
      </c>
      <c r="C1314" s="569" t="s">
        <v>744</v>
      </c>
      <c r="D1314" s="570" t="s">
        <v>24011</v>
      </c>
    </row>
    <row r="1315" spans="1:4" ht="24.95" customHeight="1" x14ac:dyDescent="0.2">
      <c r="A1315" s="567" t="s">
        <v>24012</v>
      </c>
      <c r="B1315" s="568" t="s">
        <v>1735</v>
      </c>
      <c r="C1315" s="569" t="s">
        <v>744</v>
      </c>
      <c r="D1315" s="570" t="s">
        <v>24013</v>
      </c>
    </row>
    <row r="1316" spans="1:4" ht="24.95" customHeight="1" x14ac:dyDescent="0.2">
      <c r="A1316" s="567" t="s">
        <v>24014</v>
      </c>
      <c r="B1316" s="568" t="s">
        <v>1736</v>
      </c>
      <c r="C1316" s="569" t="s">
        <v>745</v>
      </c>
      <c r="D1316" s="570" t="s">
        <v>24015</v>
      </c>
    </row>
    <row r="1317" spans="1:4" ht="24.95" customHeight="1" x14ac:dyDescent="0.2">
      <c r="A1317" s="567" t="s">
        <v>24016</v>
      </c>
      <c r="B1317" s="568" t="s">
        <v>1737</v>
      </c>
      <c r="C1317" s="569" t="s">
        <v>771</v>
      </c>
      <c r="D1317" s="570" t="s">
        <v>24017</v>
      </c>
    </row>
    <row r="1318" spans="1:4" ht="24.95" customHeight="1" x14ac:dyDescent="0.2">
      <c r="A1318" s="567" t="s">
        <v>24018</v>
      </c>
      <c r="B1318" s="568" t="s">
        <v>1738</v>
      </c>
      <c r="C1318" s="569" t="s">
        <v>771</v>
      </c>
      <c r="D1318" s="570" t="s">
        <v>18257</v>
      </c>
    </row>
    <row r="1319" spans="1:4" ht="24.95" customHeight="1" x14ac:dyDescent="0.2">
      <c r="A1319" s="567" t="s">
        <v>24019</v>
      </c>
      <c r="B1319" s="568" t="s">
        <v>12656</v>
      </c>
      <c r="C1319" s="569" t="s">
        <v>771</v>
      </c>
      <c r="D1319" s="570" t="s">
        <v>24020</v>
      </c>
    </row>
    <row r="1320" spans="1:4" ht="24.95" customHeight="1" x14ac:dyDescent="0.2">
      <c r="A1320" s="567" t="s">
        <v>24021</v>
      </c>
      <c r="B1320" s="568" t="s">
        <v>12657</v>
      </c>
      <c r="C1320" s="569" t="s">
        <v>771</v>
      </c>
      <c r="D1320" s="570" t="s">
        <v>24022</v>
      </c>
    </row>
    <row r="1321" spans="1:4" ht="24.95" customHeight="1" x14ac:dyDescent="0.2">
      <c r="A1321" s="567" t="s">
        <v>24023</v>
      </c>
      <c r="B1321" s="568" t="s">
        <v>12658</v>
      </c>
      <c r="C1321" s="569" t="s">
        <v>771</v>
      </c>
      <c r="D1321" s="570" t="s">
        <v>24024</v>
      </c>
    </row>
    <row r="1322" spans="1:4" ht="24.95" customHeight="1" x14ac:dyDescent="0.2">
      <c r="A1322" s="567" t="s">
        <v>24025</v>
      </c>
      <c r="B1322" s="568" t="s">
        <v>12659</v>
      </c>
      <c r="C1322" s="569" t="s">
        <v>771</v>
      </c>
      <c r="D1322" s="570" t="s">
        <v>24026</v>
      </c>
    </row>
    <row r="1323" spans="1:4" ht="24.95" customHeight="1" x14ac:dyDescent="0.2">
      <c r="A1323" s="567" t="s">
        <v>24027</v>
      </c>
      <c r="B1323" s="568" t="s">
        <v>12660</v>
      </c>
      <c r="C1323" s="569" t="s">
        <v>771</v>
      </c>
      <c r="D1323" s="570" t="s">
        <v>17324</v>
      </c>
    </row>
    <row r="1324" spans="1:4" ht="24.95" customHeight="1" x14ac:dyDescent="0.2">
      <c r="A1324" s="567" t="s">
        <v>24028</v>
      </c>
      <c r="B1324" s="568" t="s">
        <v>1739</v>
      </c>
      <c r="C1324" s="569" t="s">
        <v>771</v>
      </c>
      <c r="D1324" s="570" t="s">
        <v>10463</v>
      </c>
    </row>
    <row r="1325" spans="1:4" ht="24.95" customHeight="1" x14ac:dyDescent="0.2">
      <c r="A1325" s="567" t="s">
        <v>24029</v>
      </c>
      <c r="B1325" s="568" t="s">
        <v>1740</v>
      </c>
      <c r="C1325" s="569" t="s">
        <v>771</v>
      </c>
      <c r="D1325" s="570" t="s">
        <v>15952</v>
      </c>
    </row>
    <row r="1326" spans="1:4" ht="24.95" customHeight="1" x14ac:dyDescent="0.2">
      <c r="A1326" s="567" t="s">
        <v>24030</v>
      </c>
      <c r="B1326" s="568" t="s">
        <v>1741</v>
      </c>
      <c r="C1326" s="569" t="s">
        <v>744</v>
      </c>
      <c r="D1326" s="570" t="s">
        <v>24031</v>
      </c>
    </row>
    <row r="1327" spans="1:4" ht="24.95" customHeight="1" x14ac:dyDescent="0.2">
      <c r="A1327" s="567" t="s">
        <v>24032</v>
      </c>
      <c r="B1327" s="568" t="s">
        <v>1742</v>
      </c>
      <c r="C1327" s="569" t="s">
        <v>744</v>
      </c>
      <c r="D1327" s="570" t="s">
        <v>18224</v>
      </c>
    </row>
    <row r="1328" spans="1:4" ht="24.95" customHeight="1" x14ac:dyDescent="0.2">
      <c r="A1328" s="567" t="s">
        <v>24033</v>
      </c>
      <c r="B1328" s="568" t="s">
        <v>1743</v>
      </c>
      <c r="C1328" s="569" t="s">
        <v>745</v>
      </c>
      <c r="D1328" s="570" t="s">
        <v>10486</v>
      </c>
    </row>
    <row r="1329" spans="1:4" ht="24.95" customHeight="1" x14ac:dyDescent="0.2">
      <c r="A1329" s="567" t="s">
        <v>24034</v>
      </c>
      <c r="B1329" s="568" t="s">
        <v>1744</v>
      </c>
      <c r="C1329" s="569" t="s">
        <v>745</v>
      </c>
      <c r="D1329" s="570" t="s">
        <v>14315</v>
      </c>
    </row>
    <row r="1330" spans="1:4" ht="24.95" customHeight="1" x14ac:dyDescent="0.2">
      <c r="A1330" s="567" t="s">
        <v>24035</v>
      </c>
      <c r="B1330" s="568" t="s">
        <v>1745</v>
      </c>
      <c r="C1330" s="569" t="s">
        <v>744</v>
      </c>
      <c r="D1330" s="570" t="s">
        <v>24036</v>
      </c>
    </row>
    <row r="1331" spans="1:4" ht="24.95" customHeight="1" x14ac:dyDescent="0.2">
      <c r="A1331" s="567" t="s">
        <v>24037</v>
      </c>
      <c r="B1331" s="568" t="s">
        <v>1746</v>
      </c>
      <c r="C1331" s="569" t="s">
        <v>744</v>
      </c>
      <c r="D1331" s="570" t="s">
        <v>24038</v>
      </c>
    </row>
    <row r="1332" spans="1:4" ht="24.95" customHeight="1" x14ac:dyDescent="0.2">
      <c r="A1332" s="567" t="s">
        <v>24039</v>
      </c>
      <c r="B1332" s="568" t="s">
        <v>1747</v>
      </c>
      <c r="C1332" s="569" t="s">
        <v>744</v>
      </c>
      <c r="D1332" s="570" t="s">
        <v>24040</v>
      </c>
    </row>
    <row r="1333" spans="1:4" ht="24.95" customHeight="1" x14ac:dyDescent="0.2">
      <c r="A1333" s="567" t="s">
        <v>24041</v>
      </c>
      <c r="B1333" s="568" t="s">
        <v>1748</v>
      </c>
      <c r="C1333" s="569" t="s">
        <v>744</v>
      </c>
      <c r="D1333" s="570" t="s">
        <v>24042</v>
      </c>
    </row>
    <row r="1334" spans="1:4" ht="24.95" customHeight="1" x14ac:dyDescent="0.2">
      <c r="A1334" s="571" t="s">
        <v>12662</v>
      </c>
      <c r="B1334" s="568" t="s">
        <v>1749</v>
      </c>
      <c r="C1334" s="569" t="s">
        <v>745</v>
      </c>
      <c r="D1334" s="570" t="s">
        <v>24043</v>
      </c>
    </row>
    <row r="1335" spans="1:4" ht="24.95" customHeight="1" x14ac:dyDescent="0.2">
      <c r="A1335" s="571" t="s">
        <v>12663</v>
      </c>
      <c r="B1335" s="568" t="s">
        <v>1750</v>
      </c>
      <c r="C1335" s="569" t="s">
        <v>745</v>
      </c>
      <c r="D1335" s="570" t="s">
        <v>24044</v>
      </c>
    </row>
    <row r="1336" spans="1:4" ht="24.95" customHeight="1" x14ac:dyDescent="0.2">
      <c r="A1336" s="567" t="s">
        <v>24045</v>
      </c>
      <c r="B1336" s="568" t="s">
        <v>1751</v>
      </c>
      <c r="C1336" s="569" t="s">
        <v>744</v>
      </c>
      <c r="D1336" s="570" t="s">
        <v>24046</v>
      </c>
    </row>
    <row r="1337" spans="1:4" ht="24.95" customHeight="1" x14ac:dyDescent="0.2">
      <c r="A1337" s="567" t="s">
        <v>24047</v>
      </c>
      <c r="B1337" s="568" t="s">
        <v>1752</v>
      </c>
      <c r="C1337" s="569" t="s">
        <v>744</v>
      </c>
      <c r="D1337" s="570" t="s">
        <v>24048</v>
      </c>
    </row>
    <row r="1338" spans="1:4" ht="24.95" customHeight="1" x14ac:dyDescent="0.2">
      <c r="A1338" s="567" t="s">
        <v>24049</v>
      </c>
      <c r="B1338" s="568" t="s">
        <v>1753</v>
      </c>
      <c r="C1338" s="569" t="s">
        <v>744</v>
      </c>
      <c r="D1338" s="570" t="s">
        <v>24050</v>
      </c>
    </row>
    <row r="1339" spans="1:4" ht="24.95" customHeight="1" x14ac:dyDescent="0.2">
      <c r="A1339" s="567" t="s">
        <v>24051</v>
      </c>
      <c r="B1339" s="568" t="s">
        <v>1754</v>
      </c>
      <c r="C1339" s="569" t="s">
        <v>744</v>
      </c>
      <c r="D1339" s="570" t="s">
        <v>24052</v>
      </c>
    </row>
    <row r="1340" spans="1:4" ht="24.95" customHeight="1" x14ac:dyDescent="0.2">
      <c r="A1340" s="567" t="s">
        <v>24053</v>
      </c>
      <c r="B1340" s="568" t="s">
        <v>1755</v>
      </c>
      <c r="C1340" s="569" t="s">
        <v>744</v>
      </c>
      <c r="D1340" s="570" t="s">
        <v>24054</v>
      </c>
    </row>
    <row r="1341" spans="1:4" ht="24.95" customHeight="1" x14ac:dyDescent="0.2">
      <c r="A1341" s="567" t="s">
        <v>24055</v>
      </c>
      <c r="B1341" s="568" t="s">
        <v>1756</v>
      </c>
      <c r="C1341" s="569" t="s">
        <v>744</v>
      </c>
      <c r="D1341" s="570" t="s">
        <v>24056</v>
      </c>
    </row>
    <row r="1342" spans="1:4" ht="24.95" customHeight="1" x14ac:dyDescent="0.2">
      <c r="A1342" s="567" t="s">
        <v>24057</v>
      </c>
      <c r="B1342" s="568" t="s">
        <v>12664</v>
      </c>
      <c r="C1342" s="569" t="s">
        <v>744</v>
      </c>
      <c r="D1342" s="570" t="s">
        <v>24058</v>
      </c>
    </row>
    <row r="1343" spans="1:4" ht="24.95" customHeight="1" x14ac:dyDescent="0.2">
      <c r="A1343" s="567" t="s">
        <v>24059</v>
      </c>
      <c r="B1343" s="568" t="s">
        <v>12665</v>
      </c>
      <c r="C1343" s="569" t="s">
        <v>744</v>
      </c>
      <c r="D1343" s="570" t="s">
        <v>24060</v>
      </c>
    </row>
    <row r="1344" spans="1:4" ht="24.95" customHeight="1" x14ac:dyDescent="0.2">
      <c r="A1344" s="567" t="s">
        <v>24061</v>
      </c>
      <c r="B1344" s="568" t="s">
        <v>12666</v>
      </c>
      <c r="C1344" s="569" t="s">
        <v>744</v>
      </c>
      <c r="D1344" s="570" t="s">
        <v>24062</v>
      </c>
    </row>
    <row r="1345" spans="1:4" ht="24.95" customHeight="1" x14ac:dyDescent="0.2">
      <c r="A1345" s="567" t="s">
        <v>24063</v>
      </c>
      <c r="B1345" s="568" t="s">
        <v>12667</v>
      </c>
      <c r="C1345" s="569" t="s">
        <v>744</v>
      </c>
      <c r="D1345" s="570" t="s">
        <v>24064</v>
      </c>
    </row>
    <row r="1346" spans="1:4" ht="24.95" customHeight="1" x14ac:dyDescent="0.2">
      <c r="A1346" s="567" t="s">
        <v>24065</v>
      </c>
      <c r="B1346" s="568" t="s">
        <v>12668</v>
      </c>
      <c r="C1346" s="569" t="s">
        <v>744</v>
      </c>
      <c r="D1346" s="570" t="s">
        <v>24066</v>
      </c>
    </row>
    <row r="1347" spans="1:4" ht="24.95" customHeight="1" x14ac:dyDescent="0.2">
      <c r="A1347" s="567" t="s">
        <v>24067</v>
      </c>
      <c r="B1347" s="568" t="s">
        <v>12669</v>
      </c>
      <c r="C1347" s="569" t="s">
        <v>744</v>
      </c>
      <c r="D1347" s="570" t="s">
        <v>24068</v>
      </c>
    </row>
    <row r="1348" spans="1:4" ht="24.95" customHeight="1" x14ac:dyDescent="0.2">
      <c r="A1348" s="567" t="s">
        <v>24069</v>
      </c>
      <c r="B1348" s="568" t="s">
        <v>12670</v>
      </c>
      <c r="C1348" s="569" t="s">
        <v>745</v>
      </c>
      <c r="D1348" s="570" t="s">
        <v>24070</v>
      </c>
    </row>
    <row r="1349" spans="1:4" ht="24.95" customHeight="1" x14ac:dyDescent="0.2">
      <c r="A1349" s="567" t="s">
        <v>24071</v>
      </c>
      <c r="B1349" s="568" t="s">
        <v>12671</v>
      </c>
      <c r="C1349" s="569" t="s">
        <v>745</v>
      </c>
      <c r="D1349" s="570" t="s">
        <v>24072</v>
      </c>
    </row>
    <row r="1350" spans="1:4" ht="24.95" customHeight="1" x14ac:dyDescent="0.2">
      <c r="A1350" s="567" t="s">
        <v>24073</v>
      </c>
      <c r="B1350" s="568" t="s">
        <v>12672</v>
      </c>
      <c r="C1350" s="569" t="s">
        <v>745</v>
      </c>
      <c r="D1350" s="570" t="s">
        <v>24074</v>
      </c>
    </row>
    <row r="1351" spans="1:4" ht="24.95" customHeight="1" x14ac:dyDescent="0.2">
      <c r="A1351" s="567" t="s">
        <v>24075</v>
      </c>
      <c r="B1351" s="568" t="s">
        <v>12673</v>
      </c>
      <c r="C1351" s="569" t="s">
        <v>744</v>
      </c>
      <c r="D1351" s="570" t="s">
        <v>18467</v>
      </c>
    </row>
    <row r="1352" spans="1:4" ht="24.95" customHeight="1" x14ac:dyDescent="0.2">
      <c r="A1352" s="571" t="s">
        <v>12674</v>
      </c>
      <c r="B1352" s="568" t="s">
        <v>1757</v>
      </c>
      <c r="C1352" s="569" t="s">
        <v>744</v>
      </c>
      <c r="D1352" s="570" t="s">
        <v>24076</v>
      </c>
    </row>
    <row r="1353" spans="1:4" ht="24.95" customHeight="1" x14ac:dyDescent="0.2">
      <c r="A1353" s="571" t="s">
        <v>12675</v>
      </c>
      <c r="B1353" s="568" t="s">
        <v>1758</v>
      </c>
      <c r="C1353" s="569" t="s">
        <v>744</v>
      </c>
      <c r="D1353" s="570" t="s">
        <v>24077</v>
      </c>
    </row>
    <row r="1354" spans="1:4" ht="24.95" customHeight="1" x14ac:dyDescent="0.2">
      <c r="A1354" s="571" t="s">
        <v>12676</v>
      </c>
      <c r="B1354" s="568" t="s">
        <v>1759</v>
      </c>
      <c r="C1354" s="569" t="s">
        <v>744</v>
      </c>
      <c r="D1354" s="570" t="s">
        <v>24078</v>
      </c>
    </row>
    <row r="1355" spans="1:4" ht="24.95" customHeight="1" x14ac:dyDescent="0.2">
      <c r="A1355" s="571" t="s">
        <v>12677</v>
      </c>
      <c r="B1355" s="568" t="s">
        <v>12678</v>
      </c>
      <c r="C1355" s="569" t="s">
        <v>744</v>
      </c>
      <c r="D1355" s="570" t="s">
        <v>24079</v>
      </c>
    </row>
    <row r="1356" spans="1:4" ht="24.95" customHeight="1" x14ac:dyDescent="0.2">
      <c r="A1356" s="571" t="s">
        <v>12679</v>
      </c>
      <c r="B1356" s="568" t="s">
        <v>12680</v>
      </c>
      <c r="C1356" s="569" t="s">
        <v>744</v>
      </c>
      <c r="D1356" s="570" t="s">
        <v>24080</v>
      </c>
    </row>
    <row r="1357" spans="1:4" ht="24.95" customHeight="1" x14ac:dyDescent="0.2">
      <c r="A1357" s="567" t="s">
        <v>24081</v>
      </c>
      <c r="B1357" s="568" t="s">
        <v>12681</v>
      </c>
      <c r="C1357" s="569" t="s">
        <v>745</v>
      </c>
      <c r="D1357" s="570" t="s">
        <v>18214</v>
      </c>
    </row>
    <row r="1358" spans="1:4" ht="24.95" customHeight="1" x14ac:dyDescent="0.2">
      <c r="A1358" s="567" t="s">
        <v>24082</v>
      </c>
      <c r="B1358" s="568" t="s">
        <v>12682</v>
      </c>
      <c r="C1358" s="569" t="s">
        <v>745</v>
      </c>
      <c r="D1358" s="570" t="s">
        <v>24083</v>
      </c>
    </row>
    <row r="1359" spans="1:4" ht="24.95" customHeight="1" x14ac:dyDescent="0.2">
      <c r="A1359" s="567" t="s">
        <v>24084</v>
      </c>
      <c r="B1359" s="568" t="s">
        <v>12683</v>
      </c>
      <c r="C1359" s="569" t="s">
        <v>745</v>
      </c>
      <c r="D1359" s="570" t="s">
        <v>24085</v>
      </c>
    </row>
    <row r="1360" spans="1:4" ht="24.95" customHeight="1" x14ac:dyDescent="0.2">
      <c r="A1360" s="567" t="s">
        <v>24086</v>
      </c>
      <c r="B1360" s="568" t="s">
        <v>12684</v>
      </c>
      <c r="C1360" s="569" t="s">
        <v>745</v>
      </c>
      <c r="D1360" s="570" t="s">
        <v>24087</v>
      </c>
    </row>
    <row r="1361" spans="1:4" ht="24.95" customHeight="1" x14ac:dyDescent="0.2">
      <c r="A1361" s="567" t="s">
        <v>24088</v>
      </c>
      <c r="B1361" s="568" t="s">
        <v>12685</v>
      </c>
      <c r="C1361" s="569" t="s">
        <v>745</v>
      </c>
      <c r="D1361" s="570" t="s">
        <v>18332</v>
      </c>
    </row>
    <row r="1362" spans="1:4" ht="24.95" customHeight="1" x14ac:dyDescent="0.2">
      <c r="A1362" s="567" t="s">
        <v>24089</v>
      </c>
      <c r="B1362" s="568" t="s">
        <v>12686</v>
      </c>
      <c r="C1362" s="569" t="s">
        <v>745</v>
      </c>
      <c r="D1362" s="570" t="s">
        <v>24090</v>
      </c>
    </row>
    <row r="1363" spans="1:4" ht="24.95" customHeight="1" x14ac:dyDescent="0.2">
      <c r="A1363" s="567" t="s">
        <v>24091</v>
      </c>
      <c r="B1363" s="568" t="s">
        <v>12687</v>
      </c>
      <c r="C1363" s="569" t="s">
        <v>745</v>
      </c>
      <c r="D1363" s="570" t="s">
        <v>24092</v>
      </c>
    </row>
    <row r="1364" spans="1:4" ht="24.95" customHeight="1" x14ac:dyDescent="0.2">
      <c r="A1364" s="567" t="s">
        <v>24093</v>
      </c>
      <c r="B1364" s="568" t="s">
        <v>12688</v>
      </c>
      <c r="C1364" s="569" t="s">
        <v>745</v>
      </c>
      <c r="D1364" s="570" t="s">
        <v>24094</v>
      </c>
    </row>
    <row r="1365" spans="1:4" ht="24.95" customHeight="1" x14ac:dyDescent="0.2">
      <c r="A1365" s="567" t="s">
        <v>24095</v>
      </c>
      <c r="B1365" s="568" t="s">
        <v>12689</v>
      </c>
      <c r="C1365" s="569" t="s">
        <v>745</v>
      </c>
      <c r="D1365" s="570" t="s">
        <v>24096</v>
      </c>
    </row>
    <row r="1366" spans="1:4" ht="24.95" customHeight="1" x14ac:dyDescent="0.2">
      <c r="A1366" s="567" t="s">
        <v>24097</v>
      </c>
      <c r="B1366" s="568" t="s">
        <v>12690</v>
      </c>
      <c r="C1366" s="569" t="s">
        <v>745</v>
      </c>
      <c r="D1366" s="570" t="s">
        <v>18920</v>
      </c>
    </row>
    <row r="1367" spans="1:4" ht="24.95" customHeight="1" x14ac:dyDescent="0.2">
      <c r="A1367" s="567" t="s">
        <v>24098</v>
      </c>
      <c r="B1367" s="568" t="s">
        <v>12691</v>
      </c>
      <c r="C1367" s="569" t="s">
        <v>745</v>
      </c>
      <c r="D1367" s="570" t="s">
        <v>24099</v>
      </c>
    </row>
    <row r="1368" spans="1:4" ht="24.95" customHeight="1" x14ac:dyDescent="0.2">
      <c r="A1368" s="567" t="s">
        <v>24100</v>
      </c>
      <c r="B1368" s="568" t="s">
        <v>12692</v>
      </c>
      <c r="C1368" s="569" t="s">
        <v>745</v>
      </c>
      <c r="D1368" s="570" t="s">
        <v>24101</v>
      </c>
    </row>
    <row r="1369" spans="1:4" ht="24.95" customHeight="1" x14ac:dyDescent="0.2">
      <c r="A1369" s="567" t="s">
        <v>24102</v>
      </c>
      <c r="B1369" s="568" t="s">
        <v>12693</v>
      </c>
      <c r="C1369" s="569" t="s">
        <v>745</v>
      </c>
      <c r="D1369" s="570" t="s">
        <v>24103</v>
      </c>
    </row>
    <row r="1370" spans="1:4" ht="24.95" customHeight="1" x14ac:dyDescent="0.2">
      <c r="A1370" s="567" t="s">
        <v>24104</v>
      </c>
      <c r="B1370" s="568" t="s">
        <v>12694</v>
      </c>
      <c r="C1370" s="569" t="s">
        <v>745</v>
      </c>
      <c r="D1370" s="570" t="s">
        <v>24105</v>
      </c>
    </row>
    <row r="1371" spans="1:4" ht="24.95" customHeight="1" x14ac:dyDescent="0.2">
      <c r="A1371" s="567" t="s">
        <v>24106</v>
      </c>
      <c r="B1371" s="568" t="s">
        <v>12696</v>
      </c>
      <c r="C1371" s="569" t="s">
        <v>745</v>
      </c>
      <c r="D1371" s="570" t="s">
        <v>24107</v>
      </c>
    </row>
    <row r="1372" spans="1:4" ht="24.95" customHeight="1" x14ac:dyDescent="0.2">
      <c r="A1372" s="567" t="s">
        <v>24108</v>
      </c>
      <c r="B1372" s="568" t="s">
        <v>12697</v>
      </c>
      <c r="C1372" s="569" t="s">
        <v>745</v>
      </c>
      <c r="D1372" s="570" t="s">
        <v>24109</v>
      </c>
    </row>
    <row r="1373" spans="1:4" ht="24.95" customHeight="1" x14ac:dyDescent="0.2">
      <c r="A1373" s="567" t="s">
        <v>24110</v>
      </c>
      <c r="B1373" s="568" t="s">
        <v>12698</v>
      </c>
      <c r="C1373" s="569" t="s">
        <v>745</v>
      </c>
      <c r="D1373" s="570" t="s">
        <v>24111</v>
      </c>
    </row>
    <row r="1374" spans="1:4" ht="24.95" customHeight="1" x14ac:dyDescent="0.2">
      <c r="A1374" s="567" t="s">
        <v>24112</v>
      </c>
      <c r="B1374" s="568" t="s">
        <v>12699</v>
      </c>
      <c r="C1374" s="569" t="s">
        <v>745</v>
      </c>
      <c r="D1374" s="570" t="s">
        <v>24113</v>
      </c>
    </row>
    <row r="1375" spans="1:4" ht="24.95" customHeight="1" x14ac:dyDescent="0.2">
      <c r="A1375" s="567" t="s">
        <v>24114</v>
      </c>
      <c r="B1375" s="568" t="s">
        <v>1760</v>
      </c>
      <c r="C1375" s="569" t="s">
        <v>745</v>
      </c>
      <c r="D1375" s="570" t="s">
        <v>19414</v>
      </c>
    </row>
    <row r="1376" spans="1:4" ht="24.95" customHeight="1" x14ac:dyDescent="0.2">
      <c r="A1376" s="567" t="s">
        <v>24115</v>
      </c>
      <c r="B1376" s="568" t="s">
        <v>1761</v>
      </c>
      <c r="C1376" s="569" t="s">
        <v>745</v>
      </c>
      <c r="D1376" s="570" t="s">
        <v>24116</v>
      </c>
    </row>
    <row r="1377" spans="1:4" ht="24.95" customHeight="1" x14ac:dyDescent="0.2">
      <c r="A1377" s="567" t="s">
        <v>24117</v>
      </c>
      <c r="B1377" s="568" t="s">
        <v>12700</v>
      </c>
      <c r="C1377" s="569" t="s">
        <v>745</v>
      </c>
      <c r="D1377" s="570" t="s">
        <v>24118</v>
      </c>
    </row>
    <row r="1378" spans="1:4" ht="24.95" customHeight="1" x14ac:dyDescent="0.2">
      <c r="A1378" s="567" t="s">
        <v>24119</v>
      </c>
      <c r="B1378" s="568" t="s">
        <v>12701</v>
      </c>
      <c r="C1378" s="569" t="s">
        <v>745</v>
      </c>
      <c r="D1378" s="570" t="s">
        <v>24120</v>
      </c>
    </row>
    <row r="1379" spans="1:4" ht="24.95" customHeight="1" x14ac:dyDescent="0.2">
      <c r="A1379" s="567" t="s">
        <v>24121</v>
      </c>
      <c r="B1379" s="568" t="s">
        <v>1762</v>
      </c>
      <c r="C1379" s="569" t="s">
        <v>745</v>
      </c>
      <c r="D1379" s="570" t="s">
        <v>24122</v>
      </c>
    </row>
    <row r="1380" spans="1:4" ht="24.95" customHeight="1" x14ac:dyDescent="0.2">
      <c r="A1380" s="567" t="s">
        <v>24123</v>
      </c>
      <c r="B1380" s="568" t="s">
        <v>1763</v>
      </c>
      <c r="C1380" s="569" t="s">
        <v>745</v>
      </c>
      <c r="D1380" s="570" t="s">
        <v>24124</v>
      </c>
    </row>
    <row r="1381" spans="1:4" ht="24.95" customHeight="1" x14ac:dyDescent="0.2">
      <c r="A1381" s="567" t="s">
        <v>24125</v>
      </c>
      <c r="B1381" s="568" t="s">
        <v>12703</v>
      </c>
      <c r="C1381" s="569" t="s">
        <v>745</v>
      </c>
      <c r="D1381" s="570" t="s">
        <v>24126</v>
      </c>
    </row>
    <row r="1382" spans="1:4" ht="24.95" customHeight="1" x14ac:dyDescent="0.2">
      <c r="A1382" s="567" t="s">
        <v>24127</v>
      </c>
      <c r="B1382" s="568" t="s">
        <v>12704</v>
      </c>
      <c r="C1382" s="569" t="s">
        <v>745</v>
      </c>
      <c r="D1382" s="570" t="s">
        <v>24128</v>
      </c>
    </row>
    <row r="1383" spans="1:4" ht="24.95" customHeight="1" x14ac:dyDescent="0.2">
      <c r="A1383" s="567" t="s">
        <v>24129</v>
      </c>
      <c r="B1383" s="568" t="s">
        <v>12705</v>
      </c>
      <c r="C1383" s="569" t="s">
        <v>745</v>
      </c>
      <c r="D1383" s="570" t="s">
        <v>24130</v>
      </c>
    </row>
    <row r="1384" spans="1:4" ht="24.95" customHeight="1" x14ac:dyDescent="0.2">
      <c r="A1384" s="567" t="s">
        <v>24131</v>
      </c>
      <c r="B1384" s="568" t="s">
        <v>12706</v>
      </c>
      <c r="C1384" s="569" t="s">
        <v>745</v>
      </c>
      <c r="D1384" s="570" t="s">
        <v>24132</v>
      </c>
    </row>
    <row r="1385" spans="1:4" ht="24.95" customHeight="1" x14ac:dyDescent="0.2">
      <c r="A1385" s="567" t="s">
        <v>24133</v>
      </c>
      <c r="B1385" s="568" t="s">
        <v>12707</v>
      </c>
      <c r="C1385" s="569" t="s">
        <v>745</v>
      </c>
      <c r="D1385" s="570" t="s">
        <v>24134</v>
      </c>
    </row>
    <row r="1386" spans="1:4" ht="24.95" customHeight="1" x14ac:dyDescent="0.2">
      <c r="A1386" s="567" t="s">
        <v>24135</v>
      </c>
      <c r="B1386" s="568" t="s">
        <v>12708</v>
      </c>
      <c r="C1386" s="569" t="s">
        <v>745</v>
      </c>
      <c r="D1386" s="570" t="s">
        <v>24136</v>
      </c>
    </row>
    <row r="1387" spans="1:4" ht="24.95" customHeight="1" x14ac:dyDescent="0.2">
      <c r="A1387" s="567" t="s">
        <v>24137</v>
      </c>
      <c r="B1387" s="568" t="s">
        <v>12709</v>
      </c>
      <c r="C1387" s="569" t="s">
        <v>745</v>
      </c>
      <c r="D1387" s="570" t="s">
        <v>20230</v>
      </c>
    </row>
    <row r="1388" spans="1:4" ht="24.95" customHeight="1" x14ac:dyDescent="0.2">
      <c r="A1388" s="567" t="s">
        <v>24138</v>
      </c>
      <c r="B1388" s="568" t="s">
        <v>12710</v>
      </c>
      <c r="C1388" s="569" t="s">
        <v>745</v>
      </c>
      <c r="D1388" s="570" t="s">
        <v>17436</v>
      </c>
    </row>
    <row r="1389" spans="1:4" ht="24.95" customHeight="1" x14ac:dyDescent="0.2">
      <c r="A1389" s="567" t="s">
        <v>24139</v>
      </c>
      <c r="B1389" s="568" t="s">
        <v>5764</v>
      </c>
      <c r="C1389" s="569" t="s">
        <v>771</v>
      </c>
      <c r="D1389" s="570" t="s">
        <v>24140</v>
      </c>
    </row>
    <row r="1390" spans="1:4" ht="24.95" customHeight="1" x14ac:dyDescent="0.2">
      <c r="A1390" s="567" t="s">
        <v>24141</v>
      </c>
      <c r="B1390" s="568" t="s">
        <v>12711</v>
      </c>
      <c r="C1390" s="569" t="s">
        <v>771</v>
      </c>
      <c r="D1390" s="570" t="s">
        <v>24142</v>
      </c>
    </row>
    <row r="1391" spans="1:4" ht="24.95" customHeight="1" x14ac:dyDescent="0.2">
      <c r="A1391" s="567" t="s">
        <v>24143</v>
      </c>
      <c r="B1391" s="568" t="s">
        <v>12712</v>
      </c>
      <c r="C1391" s="569" t="s">
        <v>771</v>
      </c>
      <c r="D1391" s="570" t="s">
        <v>24144</v>
      </c>
    </row>
    <row r="1392" spans="1:4" ht="24.95" customHeight="1" x14ac:dyDescent="0.2">
      <c r="A1392" s="567" t="s">
        <v>24145</v>
      </c>
      <c r="B1392" s="568" t="s">
        <v>5765</v>
      </c>
      <c r="C1392" s="569" t="s">
        <v>771</v>
      </c>
      <c r="D1392" s="570" t="s">
        <v>24146</v>
      </c>
    </row>
    <row r="1393" spans="1:4" ht="24.95" customHeight="1" x14ac:dyDescent="0.2">
      <c r="A1393" s="567" t="s">
        <v>24147</v>
      </c>
      <c r="B1393" s="568" t="s">
        <v>12713</v>
      </c>
      <c r="C1393" s="569" t="s">
        <v>771</v>
      </c>
      <c r="D1393" s="570" t="s">
        <v>24148</v>
      </c>
    </row>
    <row r="1394" spans="1:4" ht="24.95" customHeight="1" x14ac:dyDescent="0.2">
      <c r="A1394" s="567" t="s">
        <v>24149</v>
      </c>
      <c r="B1394" s="568" t="s">
        <v>5766</v>
      </c>
      <c r="C1394" s="569" t="s">
        <v>771</v>
      </c>
      <c r="D1394" s="570" t="s">
        <v>24150</v>
      </c>
    </row>
    <row r="1395" spans="1:4" ht="24.95" customHeight="1" x14ac:dyDescent="0.2">
      <c r="A1395" s="567" t="s">
        <v>24151</v>
      </c>
      <c r="B1395" s="568" t="s">
        <v>12714</v>
      </c>
      <c r="C1395" s="569" t="s">
        <v>771</v>
      </c>
      <c r="D1395" s="570" t="s">
        <v>24152</v>
      </c>
    </row>
    <row r="1396" spans="1:4" ht="24.95" customHeight="1" x14ac:dyDescent="0.2">
      <c r="A1396" s="567" t="s">
        <v>24153</v>
      </c>
      <c r="B1396" s="568" t="s">
        <v>12715</v>
      </c>
      <c r="C1396" s="569" t="s">
        <v>771</v>
      </c>
      <c r="D1396" s="570" t="s">
        <v>24154</v>
      </c>
    </row>
    <row r="1397" spans="1:4" ht="24.95" customHeight="1" x14ac:dyDescent="0.2">
      <c r="A1397" s="567" t="s">
        <v>24155</v>
      </c>
      <c r="B1397" s="568" t="s">
        <v>5767</v>
      </c>
      <c r="C1397" s="569" t="s">
        <v>771</v>
      </c>
      <c r="D1397" s="570" t="s">
        <v>24156</v>
      </c>
    </row>
    <row r="1398" spans="1:4" ht="24.95" customHeight="1" x14ac:dyDescent="0.2">
      <c r="A1398" s="567" t="s">
        <v>24157</v>
      </c>
      <c r="B1398" s="568" t="s">
        <v>12716</v>
      </c>
      <c r="C1398" s="569" t="s">
        <v>771</v>
      </c>
      <c r="D1398" s="570" t="s">
        <v>18321</v>
      </c>
    </row>
    <row r="1399" spans="1:4" ht="24.95" customHeight="1" x14ac:dyDescent="0.2">
      <c r="A1399" s="567" t="s">
        <v>24158</v>
      </c>
      <c r="B1399" s="568" t="s">
        <v>5768</v>
      </c>
      <c r="C1399" s="569" t="s">
        <v>771</v>
      </c>
      <c r="D1399" s="570" t="s">
        <v>24159</v>
      </c>
    </row>
    <row r="1400" spans="1:4" ht="24.95" customHeight="1" x14ac:dyDescent="0.2">
      <c r="A1400" s="567" t="s">
        <v>24160</v>
      </c>
      <c r="B1400" s="568" t="s">
        <v>12717</v>
      </c>
      <c r="C1400" s="569" t="s">
        <v>771</v>
      </c>
      <c r="D1400" s="570" t="s">
        <v>24161</v>
      </c>
    </row>
    <row r="1401" spans="1:4" ht="24.95" customHeight="1" x14ac:dyDescent="0.2">
      <c r="A1401" s="567" t="s">
        <v>24162</v>
      </c>
      <c r="B1401" s="568" t="s">
        <v>12718</v>
      </c>
      <c r="C1401" s="569" t="s">
        <v>771</v>
      </c>
      <c r="D1401" s="570" t="s">
        <v>24163</v>
      </c>
    </row>
    <row r="1402" spans="1:4" ht="24.95" customHeight="1" x14ac:dyDescent="0.2">
      <c r="A1402" s="567" t="s">
        <v>24164</v>
      </c>
      <c r="B1402" s="568" t="s">
        <v>12719</v>
      </c>
      <c r="C1402" s="569" t="s">
        <v>771</v>
      </c>
      <c r="D1402" s="570" t="s">
        <v>24165</v>
      </c>
    </row>
    <row r="1403" spans="1:4" ht="24.95" customHeight="1" x14ac:dyDescent="0.2">
      <c r="A1403" s="567" t="s">
        <v>24166</v>
      </c>
      <c r="B1403" s="568" t="s">
        <v>12720</v>
      </c>
      <c r="C1403" s="569" t="s">
        <v>771</v>
      </c>
      <c r="D1403" s="570" t="s">
        <v>24167</v>
      </c>
    </row>
    <row r="1404" spans="1:4" ht="24.95" customHeight="1" x14ac:dyDescent="0.2">
      <c r="A1404" s="567" t="s">
        <v>24168</v>
      </c>
      <c r="B1404" s="568" t="s">
        <v>5769</v>
      </c>
      <c r="C1404" s="569" t="s">
        <v>771</v>
      </c>
      <c r="D1404" s="570" t="s">
        <v>24169</v>
      </c>
    </row>
    <row r="1405" spans="1:4" ht="24.95" customHeight="1" x14ac:dyDescent="0.2">
      <c r="A1405" s="567" t="s">
        <v>24170</v>
      </c>
      <c r="B1405" s="568" t="s">
        <v>12721</v>
      </c>
      <c r="C1405" s="569" t="s">
        <v>771</v>
      </c>
      <c r="D1405" s="570" t="s">
        <v>24171</v>
      </c>
    </row>
    <row r="1406" spans="1:4" ht="24.95" customHeight="1" x14ac:dyDescent="0.2">
      <c r="A1406" s="567" t="s">
        <v>24172</v>
      </c>
      <c r="B1406" s="568" t="s">
        <v>12722</v>
      </c>
      <c r="C1406" s="569" t="s">
        <v>771</v>
      </c>
      <c r="D1406" s="570" t="s">
        <v>24173</v>
      </c>
    </row>
    <row r="1407" spans="1:4" ht="24.95" customHeight="1" x14ac:dyDescent="0.2">
      <c r="A1407" s="567" t="s">
        <v>24174</v>
      </c>
      <c r="B1407" s="568" t="s">
        <v>12723</v>
      </c>
      <c r="C1407" s="569" t="s">
        <v>771</v>
      </c>
      <c r="D1407" s="570" t="s">
        <v>24175</v>
      </c>
    </row>
    <row r="1408" spans="1:4" ht="24.95" customHeight="1" x14ac:dyDescent="0.2">
      <c r="A1408" s="567" t="s">
        <v>24176</v>
      </c>
      <c r="B1408" s="568" t="s">
        <v>12724</v>
      </c>
      <c r="C1408" s="569" t="s">
        <v>771</v>
      </c>
      <c r="D1408" s="570" t="s">
        <v>24177</v>
      </c>
    </row>
    <row r="1409" spans="1:4" ht="24.95" customHeight="1" x14ac:dyDescent="0.2">
      <c r="A1409" s="567" t="s">
        <v>24178</v>
      </c>
      <c r="B1409" s="568" t="s">
        <v>12725</v>
      </c>
      <c r="C1409" s="569" t="s">
        <v>770</v>
      </c>
      <c r="D1409" s="570" t="s">
        <v>17676</v>
      </c>
    </row>
    <row r="1410" spans="1:4" ht="24.95" customHeight="1" x14ac:dyDescent="0.2">
      <c r="A1410" s="567" t="s">
        <v>24179</v>
      </c>
      <c r="B1410" s="568" t="s">
        <v>12726</v>
      </c>
      <c r="C1410" s="569" t="s">
        <v>744</v>
      </c>
      <c r="D1410" s="570" t="s">
        <v>24180</v>
      </c>
    </row>
    <row r="1411" spans="1:4" ht="24.95" customHeight="1" x14ac:dyDescent="0.2">
      <c r="A1411" s="571" t="s">
        <v>12727</v>
      </c>
      <c r="B1411" s="568" t="s">
        <v>12728</v>
      </c>
      <c r="C1411" s="569" t="s">
        <v>770</v>
      </c>
      <c r="D1411" s="570" t="s">
        <v>24181</v>
      </c>
    </row>
    <row r="1412" spans="1:4" ht="24.95" customHeight="1" x14ac:dyDescent="0.2">
      <c r="A1412" s="571" t="s">
        <v>12729</v>
      </c>
      <c r="B1412" s="568" t="s">
        <v>12730</v>
      </c>
      <c r="C1412" s="569" t="s">
        <v>770</v>
      </c>
      <c r="D1412" s="570" t="s">
        <v>24182</v>
      </c>
    </row>
    <row r="1413" spans="1:4" ht="24.95" customHeight="1" x14ac:dyDescent="0.2">
      <c r="A1413" s="571" t="s">
        <v>12731</v>
      </c>
      <c r="B1413" s="568" t="s">
        <v>12732</v>
      </c>
      <c r="C1413" s="569" t="s">
        <v>770</v>
      </c>
      <c r="D1413" s="570" t="s">
        <v>24183</v>
      </c>
    </row>
    <row r="1414" spans="1:4" ht="24.95" customHeight="1" x14ac:dyDescent="0.2">
      <c r="A1414" s="571" t="s">
        <v>12733</v>
      </c>
      <c r="B1414" s="568" t="s">
        <v>12734</v>
      </c>
      <c r="C1414" s="569" t="s">
        <v>770</v>
      </c>
      <c r="D1414" s="570" t="s">
        <v>24184</v>
      </c>
    </row>
    <row r="1415" spans="1:4" ht="24.95" customHeight="1" x14ac:dyDescent="0.2">
      <c r="A1415" s="571" t="s">
        <v>12735</v>
      </c>
      <c r="B1415" s="568" t="s">
        <v>12736</v>
      </c>
      <c r="C1415" s="569" t="s">
        <v>770</v>
      </c>
      <c r="D1415" s="570" t="s">
        <v>24185</v>
      </c>
    </row>
    <row r="1416" spans="1:4" ht="24.95" customHeight="1" x14ac:dyDescent="0.2">
      <c r="A1416" s="571" t="s">
        <v>12737</v>
      </c>
      <c r="B1416" s="568" t="s">
        <v>12738</v>
      </c>
      <c r="C1416" s="569" t="s">
        <v>770</v>
      </c>
      <c r="D1416" s="570" t="s">
        <v>24186</v>
      </c>
    </row>
    <row r="1417" spans="1:4" ht="24.95" customHeight="1" x14ac:dyDescent="0.2">
      <c r="A1417" s="571" t="s">
        <v>12739</v>
      </c>
      <c r="B1417" s="568" t="s">
        <v>12740</v>
      </c>
      <c r="C1417" s="569" t="s">
        <v>770</v>
      </c>
      <c r="D1417" s="570" t="s">
        <v>24187</v>
      </c>
    </row>
    <row r="1418" spans="1:4" ht="24.95" customHeight="1" x14ac:dyDescent="0.2">
      <c r="A1418" s="571" t="s">
        <v>12741</v>
      </c>
      <c r="B1418" s="568" t="s">
        <v>12742</v>
      </c>
      <c r="C1418" s="569" t="s">
        <v>770</v>
      </c>
      <c r="D1418" s="570" t="s">
        <v>24188</v>
      </c>
    </row>
    <row r="1419" spans="1:4" ht="24.95" customHeight="1" x14ac:dyDescent="0.2">
      <c r="A1419" s="571" t="s">
        <v>12743</v>
      </c>
      <c r="B1419" s="568" t="s">
        <v>12744</v>
      </c>
      <c r="C1419" s="569" t="s">
        <v>770</v>
      </c>
      <c r="D1419" s="570" t="s">
        <v>24189</v>
      </c>
    </row>
    <row r="1420" spans="1:4" ht="24.95" customHeight="1" x14ac:dyDescent="0.2">
      <c r="A1420" s="571" t="s">
        <v>12745</v>
      </c>
      <c r="B1420" s="568" t="s">
        <v>12746</v>
      </c>
      <c r="C1420" s="569" t="s">
        <v>770</v>
      </c>
      <c r="D1420" s="570" t="s">
        <v>24190</v>
      </c>
    </row>
    <row r="1421" spans="1:4" ht="24.95" customHeight="1" x14ac:dyDescent="0.2">
      <c r="A1421" s="571" t="s">
        <v>12747</v>
      </c>
      <c r="B1421" s="568" t="s">
        <v>1764</v>
      </c>
      <c r="C1421" s="569" t="s">
        <v>770</v>
      </c>
      <c r="D1421" s="570" t="s">
        <v>24191</v>
      </c>
    </row>
    <row r="1422" spans="1:4" ht="24.95" customHeight="1" x14ac:dyDescent="0.2">
      <c r="A1422" s="571" t="s">
        <v>12748</v>
      </c>
      <c r="B1422" s="568" t="s">
        <v>12749</v>
      </c>
      <c r="C1422" s="569" t="s">
        <v>770</v>
      </c>
      <c r="D1422" s="570" t="s">
        <v>24192</v>
      </c>
    </row>
    <row r="1423" spans="1:4" ht="24.95" customHeight="1" x14ac:dyDescent="0.2">
      <c r="A1423" s="571" t="s">
        <v>12750</v>
      </c>
      <c r="B1423" s="568" t="s">
        <v>12751</v>
      </c>
      <c r="C1423" s="569" t="s">
        <v>770</v>
      </c>
      <c r="D1423" s="570" t="s">
        <v>24193</v>
      </c>
    </row>
    <row r="1424" spans="1:4" ht="24.95" customHeight="1" x14ac:dyDescent="0.2">
      <c r="A1424" s="571" t="s">
        <v>12752</v>
      </c>
      <c r="B1424" s="568" t="s">
        <v>12753</v>
      </c>
      <c r="C1424" s="569" t="s">
        <v>770</v>
      </c>
      <c r="D1424" s="570" t="s">
        <v>24194</v>
      </c>
    </row>
    <row r="1425" spans="1:4" ht="24.95" customHeight="1" x14ac:dyDescent="0.2">
      <c r="A1425" s="571" t="s">
        <v>12754</v>
      </c>
      <c r="B1425" s="568" t="s">
        <v>12755</v>
      </c>
      <c r="C1425" s="569" t="s">
        <v>770</v>
      </c>
      <c r="D1425" s="570" t="s">
        <v>24195</v>
      </c>
    </row>
    <row r="1426" spans="1:4" ht="24.95" customHeight="1" x14ac:dyDescent="0.2">
      <c r="A1426" s="571" t="s">
        <v>12756</v>
      </c>
      <c r="B1426" s="568" t="s">
        <v>12757</v>
      </c>
      <c r="C1426" s="569" t="s">
        <v>770</v>
      </c>
      <c r="D1426" s="570" t="s">
        <v>24196</v>
      </c>
    </row>
    <row r="1427" spans="1:4" ht="24.95" customHeight="1" x14ac:dyDescent="0.2">
      <c r="A1427" s="571" t="s">
        <v>12758</v>
      </c>
      <c r="B1427" s="568" t="s">
        <v>12759</v>
      </c>
      <c r="C1427" s="569" t="s">
        <v>770</v>
      </c>
      <c r="D1427" s="570" t="s">
        <v>24197</v>
      </c>
    </row>
    <row r="1428" spans="1:4" ht="24.95" customHeight="1" x14ac:dyDescent="0.2">
      <c r="A1428" s="571" t="s">
        <v>12760</v>
      </c>
      <c r="B1428" s="568" t="s">
        <v>12761</v>
      </c>
      <c r="C1428" s="569" t="s">
        <v>770</v>
      </c>
      <c r="D1428" s="570" t="s">
        <v>24198</v>
      </c>
    </row>
    <row r="1429" spans="1:4" ht="24.95" customHeight="1" x14ac:dyDescent="0.2">
      <c r="A1429" s="571" t="s">
        <v>12762</v>
      </c>
      <c r="B1429" s="568" t="s">
        <v>12763</v>
      </c>
      <c r="C1429" s="569" t="s">
        <v>770</v>
      </c>
      <c r="D1429" s="570" t="s">
        <v>17561</v>
      </c>
    </row>
    <row r="1430" spans="1:4" ht="24.95" customHeight="1" x14ac:dyDescent="0.2">
      <c r="A1430" s="571" t="s">
        <v>12764</v>
      </c>
      <c r="B1430" s="568" t="s">
        <v>12765</v>
      </c>
      <c r="C1430" s="569" t="s">
        <v>770</v>
      </c>
      <c r="D1430" s="570" t="s">
        <v>24199</v>
      </c>
    </row>
    <row r="1431" spans="1:4" ht="24.95" customHeight="1" x14ac:dyDescent="0.2">
      <c r="A1431" s="571" t="s">
        <v>12766</v>
      </c>
      <c r="B1431" s="568" t="s">
        <v>12767</v>
      </c>
      <c r="C1431" s="569" t="s">
        <v>770</v>
      </c>
      <c r="D1431" s="570" t="s">
        <v>24200</v>
      </c>
    </row>
    <row r="1432" spans="1:4" ht="24.95" customHeight="1" x14ac:dyDescent="0.2">
      <c r="A1432" s="571" t="s">
        <v>12768</v>
      </c>
      <c r="B1432" s="568" t="s">
        <v>12769</v>
      </c>
      <c r="C1432" s="569" t="s">
        <v>770</v>
      </c>
      <c r="D1432" s="570" t="s">
        <v>24201</v>
      </c>
    </row>
    <row r="1433" spans="1:4" ht="24.95" customHeight="1" x14ac:dyDescent="0.2">
      <c r="A1433" s="571" t="s">
        <v>12770</v>
      </c>
      <c r="B1433" s="568" t="s">
        <v>12771</v>
      </c>
      <c r="C1433" s="569" t="s">
        <v>770</v>
      </c>
      <c r="D1433" s="570" t="s">
        <v>24202</v>
      </c>
    </row>
    <row r="1434" spans="1:4" ht="24.95" customHeight="1" x14ac:dyDescent="0.2">
      <c r="A1434" s="571" t="s">
        <v>12772</v>
      </c>
      <c r="B1434" s="568" t="s">
        <v>12773</v>
      </c>
      <c r="C1434" s="569" t="s">
        <v>770</v>
      </c>
      <c r="D1434" s="570" t="s">
        <v>24203</v>
      </c>
    </row>
    <row r="1435" spans="1:4" ht="24.95" customHeight="1" x14ac:dyDescent="0.2">
      <c r="A1435" s="571" t="s">
        <v>12774</v>
      </c>
      <c r="B1435" s="568" t="s">
        <v>12775</v>
      </c>
      <c r="C1435" s="569" t="s">
        <v>770</v>
      </c>
      <c r="D1435" s="570" t="s">
        <v>24204</v>
      </c>
    </row>
    <row r="1436" spans="1:4" ht="24.95" customHeight="1" x14ac:dyDescent="0.2">
      <c r="A1436" s="571" t="s">
        <v>12776</v>
      </c>
      <c r="B1436" s="568" t="s">
        <v>12777</v>
      </c>
      <c r="C1436" s="569" t="s">
        <v>770</v>
      </c>
      <c r="D1436" s="570" t="s">
        <v>24205</v>
      </c>
    </row>
    <row r="1437" spans="1:4" ht="24.95" customHeight="1" x14ac:dyDescent="0.2">
      <c r="A1437" s="571" t="s">
        <v>12778</v>
      </c>
      <c r="B1437" s="568" t="s">
        <v>12779</v>
      </c>
      <c r="C1437" s="569" t="s">
        <v>770</v>
      </c>
      <c r="D1437" s="570" t="s">
        <v>24206</v>
      </c>
    </row>
    <row r="1438" spans="1:4" ht="24.95" customHeight="1" x14ac:dyDescent="0.2">
      <c r="A1438" s="571" t="s">
        <v>12780</v>
      </c>
      <c r="B1438" s="568" t="s">
        <v>12781</v>
      </c>
      <c r="C1438" s="569" t="s">
        <v>770</v>
      </c>
      <c r="D1438" s="570" t="s">
        <v>24207</v>
      </c>
    </row>
    <row r="1439" spans="1:4" ht="24.95" customHeight="1" x14ac:dyDescent="0.2">
      <c r="A1439" s="571" t="s">
        <v>12782</v>
      </c>
      <c r="B1439" s="568" t="s">
        <v>12783</v>
      </c>
      <c r="C1439" s="569" t="s">
        <v>770</v>
      </c>
      <c r="D1439" s="570" t="s">
        <v>24208</v>
      </c>
    </row>
    <row r="1440" spans="1:4" ht="24.95" customHeight="1" x14ac:dyDescent="0.2">
      <c r="A1440" s="571" t="s">
        <v>12784</v>
      </c>
      <c r="B1440" s="568" t="s">
        <v>12785</v>
      </c>
      <c r="C1440" s="569" t="s">
        <v>770</v>
      </c>
      <c r="D1440" s="570" t="s">
        <v>24209</v>
      </c>
    </row>
    <row r="1441" spans="1:4" ht="24.95" customHeight="1" x14ac:dyDescent="0.2">
      <c r="A1441" s="571" t="s">
        <v>12786</v>
      </c>
      <c r="B1441" s="568" t="s">
        <v>12787</v>
      </c>
      <c r="C1441" s="569" t="s">
        <v>770</v>
      </c>
      <c r="D1441" s="570" t="s">
        <v>24210</v>
      </c>
    </row>
    <row r="1442" spans="1:4" ht="24.95" customHeight="1" x14ac:dyDescent="0.2">
      <c r="A1442" s="571" t="s">
        <v>12788</v>
      </c>
      <c r="B1442" s="568" t="s">
        <v>12789</v>
      </c>
      <c r="C1442" s="569" t="s">
        <v>770</v>
      </c>
      <c r="D1442" s="570" t="s">
        <v>24211</v>
      </c>
    </row>
    <row r="1443" spans="1:4" ht="24.95" customHeight="1" x14ac:dyDescent="0.2">
      <c r="A1443" s="571" t="s">
        <v>12790</v>
      </c>
      <c r="B1443" s="568" t="s">
        <v>12791</v>
      </c>
      <c r="C1443" s="569" t="s">
        <v>770</v>
      </c>
      <c r="D1443" s="570" t="s">
        <v>24212</v>
      </c>
    </row>
    <row r="1444" spans="1:4" ht="24.95" customHeight="1" x14ac:dyDescent="0.2">
      <c r="A1444" s="571" t="s">
        <v>12792</v>
      </c>
      <c r="B1444" s="568" t="s">
        <v>12793</v>
      </c>
      <c r="C1444" s="569" t="s">
        <v>770</v>
      </c>
      <c r="D1444" s="570" t="s">
        <v>24213</v>
      </c>
    </row>
    <row r="1445" spans="1:4" ht="24.95" customHeight="1" x14ac:dyDescent="0.2">
      <c r="A1445" s="571" t="s">
        <v>12794</v>
      </c>
      <c r="B1445" s="568" t="s">
        <v>12795</v>
      </c>
      <c r="C1445" s="569" t="s">
        <v>770</v>
      </c>
      <c r="D1445" s="570" t="s">
        <v>24214</v>
      </c>
    </row>
    <row r="1446" spans="1:4" ht="24.95" customHeight="1" x14ac:dyDescent="0.2">
      <c r="A1446" s="571" t="s">
        <v>12796</v>
      </c>
      <c r="B1446" s="568" t="s">
        <v>12797</v>
      </c>
      <c r="C1446" s="569" t="s">
        <v>770</v>
      </c>
      <c r="D1446" s="570" t="s">
        <v>24215</v>
      </c>
    </row>
    <row r="1447" spans="1:4" ht="24.95" customHeight="1" x14ac:dyDescent="0.2">
      <c r="A1447" s="571" t="s">
        <v>12798</v>
      </c>
      <c r="B1447" s="568" t="s">
        <v>12799</v>
      </c>
      <c r="C1447" s="569" t="s">
        <v>770</v>
      </c>
      <c r="D1447" s="570" t="s">
        <v>24216</v>
      </c>
    </row>
    <row r="1448" spans="1:4" ht="24.95" customHeight="1" x14ac:dyDescent="0.2">
      <c r="A1448" s="571" t="s">
        <v>12800</v>
      </c>
      <c r="B1448" s="568" t="s">
        <v>12801</v>
      </c>
      <c r="C1448" s="569" t="s">
        <v>770</v>
      </c>
      <c r="D1448" s="570" t="s">
        <v>24217</v>
      </c>
    </row>
    <row r="1449" spans="1:4" ht="24.95" customHeight="1" x14ac:dyDescent="0.2">
      <c r="A1449" s="571" t="s">
        <v>12802</v>
      </c>
      <c r="B1449" s="568" t="s">
        <v>12803</v>
      </c>
      <c r="C1449" s="569" t="s">
        <v>770</v>
      </c>
      <c r="D1449" s="570" t="s">
        <v>24218</v>
      </c>
    </row>
    <row r="1450" spans="1:4" ht="24.95" customHeight="1" x14ac:dyDescent="0.2">
      <c r="A1450" s="571" t="s">
        <v>12804</v>
      </c>
      <c r="B1450" s="568" t="s">
        <v>12805</v>
      </c>
      <c r="C1450" s="569" t="s">
        <v>770</v>
      </c>
      <c r="D1450" s="570" t="s">
        <v>24219</v>
      </c>
    </row>
    <row r="1451" spans="1:4" ht="24.95" customHeight="1" x14ac:dyDescent="0.2">
      <c r="A1451" s="571" t="s">
        <v>12806</v>
      </c>
      <c r="B1451" s="568" t="s">
        <v>12807</v>
      </c>
      <c r="C1451" s="569" t="s">
        <v>770</v>
      </c>
      <c r="D1451" s="570" t="s">
        <v>24220</v>
      </c>
    </row>
    <row r="1452" spans="1:4" ht="24.95" customHeight="1" x14ac:dyDescent="0.2">
      <c r="A1452" s="571" t="s">
        <v>12808</v>
      </c>
      <c r="B1452" s="568" t="s">
        <v>12809</v>
      </c>
      <c r="C1452" s="569" t="s">
        <v>770</v>
      </c>
      <c r="D1452" s="570" t="s">
        <v>24221</v>
      </c>
    </row>
    <row r="1453" spans="1:4" ht="24.95" customHeight="1" x14ac:dyDescent="0.2">
      <c r="A1453" s="571" t="s">
        <v>12810</v>
      </c>
      <c r="B1453" s="568" t="s">
        <v>12811</v>
      </c>
      <c r="C1453" s="569" t="s">
        <v>770</v>
      </c>
      <c r="D1453" s="570" t="s">
        <v>24222</v>
      </c>
    </row>
    <row r="1454" spans="1:4" ht="24.95" customHeight="1" x14ac:dyDescent="0.2">
      <c r="A1454" s="571" t="s">
        <v>12812</v>
      </c>
      <c r="B1454" s="568" t="s">
        <v>12813</v>
      </c>
      <c r="C1454" s="569" t="s">
        <v>770</v>
      </c>
      <c r="D1454" s="570" t="s">
        <v>24223</v>
      </c>
    </row>
    <row r="1455" spans="1:4" ht="24.95" customHeight="1" x14ac:dyDescent="0.2">
      <c r="A1455" s="571" t="s">
        <v>12814</v>
      </c>
      <c r="B1455" s="568" t="s">
        <v>12815</v>
      </c>
      <c r="C1455" s="569" t="s">
        <v>770</v>
      </c>
      <c r="D1455" s="570" t="s">
        <v>24224</v>
      </c>
    </row>
    <row r="1456" spans="1:4" ht="24.95" customHeight="1" x14ac:dyDescent="0.2">
      <c r="A1456" s="571" t="s">
        <v>12816</v>
      </c>
      <c r="B1456" s="568" t="s">
        <v>12817</v>
      </c>
      <c r="C1456" s="569" t="s">
        <v>770</v>
      </c>
      <c r="D1456" s="570" t="s">
        <v>24225</v>
      </c>
    </row>
    <row r="1457" spans="1:4" ht="24.95" customHeight="1" x14ac:dyDescent="0.2">
      <c r="A1457" s="571" t="s">
        <v>12818</v>
      </c>
      <c r="B1457" s="568" t="s">
        <v>12819</v>
      </c>
      <c r="C1457" s="569" t="s">
        <v>770</v>
      </c>
      <c r="D1457" s="570" t="s">
        <v>24226</v>
      </c>
    </row>
    <row r="1458" spans="1:4" ht="24.95" customHeight="1" x14ac:dyDescent="0.2">
      <c r="A1458" s="571" t="s">
        <v>12820</v>
      </c>
      <c r="B1458" s="568" t="s">
        <v>12821</v>
      </c>
      <c r="C1458" s="569" t="s">
        <v>770</v>
      </c>
      <c r="D1458" s="570" t="s">
        <v>24227</v>
      </c>
    </row>
    <row r="1459" spans="1:4" ht="24.95" customHeight="1" x14ac:dyDescent="0.2">
      <c r="A1459" s="571" t="s">
        <v>12822</v>
      </c>
      <c r="B1459" s="568" t="s">
        <v>12823</v>
      </c>
      <c r="C1459" s="569" t="s">
        <v>770</v>
      </c>
      <c r="D1459" s="570" t="s">
        <v>24228</v>
      </c>
    </row>
    <row r="1460" spans="1:4" ht="24.95" customHeight="1" x14ac:dyDescent="0.2">
      <c r="A1460" s="571" t="s">
        <v>12824</v>
      </c>
      <c r="B1460" s="568" t="s">
        <v>12825</v>
      </c>
      <c r="C1460" s="569" t="s">
        <v>770</v>
      </c>
      <c r="D1460" s="570" t="s">
        <v>24229</v>
      </c>
    </row>
    <row r="1461" spans="1:4" ht="24.95" customHeight="1" x14ac:dyDescent="0.2">
      <c r="A1461" s="571" t="s">
        <v>12826</v>
      </c>
      <c r="B1461" s="568" t="s">
        <v>12827</v>
      </c>
      <c r="C1461" s="569" t="s">
        <v>770</v>
      </c>
      <c r="D1461" s="570" t="s">
        <v>24230</v>
      </c>
    </row>
    <row r="1462" spans="1:4" ht="24.95" customHeight="1" x14ac:dyDescent="0.2">
      <c r="A1462" s="571" t="s">
        <v>12828</v>
      </c>
      <c r="B1462" s="568" t="s">
        <v>12829</v>
      </c>
      <c r="C1462" s="569" t="s">
        <v>770</v>
      </c>
      <c r="D1462" s="570" t="s">
        <v>24231</v>
      </c>
    </row>
    <row r="1463" spans="1:4" ht="24.95" customHeight="1" x14ac:dyDescent="0.2">
      <c r="A1463" s="571" t="s">
        <v>12830</v>
      </c>
      <c r="B1463" s="568" t="s">
        <v>12831</v>
      </c>
      <c r="C1463" s="569" t="s">
        <v>770</v>
      </c>
      <c r="D1463" s="570" t="s">
        <v>24232</v>
      </c>
    </row>
    <row r="1464" spans="1:4" ht="24.95" customHeight="1" x14ac:dyDescent="0.2">
      <c r="A1464" s="571" t="s">
        <v>12832</v>
      </c>
      <c r="B1464" s="568" t="s">
        <v>12833</v>
      </c>
      <c r="C1464" s="569" t="s">
        <v>770</v>
      </c>
      <c r="D1464" s="570" t="s">
        <v>24233</v>
      </c>
    </row>
    <row r="1465" spans="1:4" ht="24.95" customHeight="1" x14ac:dyDescent="0.2">
      <c r="A1465" s="571" t="s">
        <v>12834</v>
      </c>
      <c r="B1465" s="568" t="s">
        <v>12835</v>
      </c>
      <c r="C1465" s="569" t="s">
        <v>770</v>
      </c>
      <c r="D1465" s="570" t="s">
        <v>24234</v>
      </c>
    </row>
    <row r="1466" spans="1:4" ht="24.95" customHeight="1" x14ac:dyDescent="0.2">
      <c r="A1466" s="571" t="s">
        <v>12836</v>
      </c>
      <c r="B1466" s="568" t="s">
        <v>12837</v>
      </c>
      <c r="C1466" s="569" t="s">
        <v>770</v>
      </c>
      <c r="D1466" s="570" t="s">
        <v>24235</v>
      </c>
    </row>
    <row r="1467" spans="1:4" ht="24.95" customHeight="1" x14ac:dyDescent="0.2">
      <c r="A1467" s="571" t="s">
        <v>12838</v>
      </c>
      <c r="B1467" s="568" t="s">
        <v>12839</v>
      </c>
      <c r="C1467" s="569" t="s">
        <v>770</v>
      </c>
      <c r="D1467" s="570" t="s">
        <v>24236</v>
      </c>
    </row>
    <row r="1468" spans="1:4" ht="24.95" customHeight="1" x14ac:dyDescent="0.2">
      <c r="A1468" s="571" t="s">
        <v>12840</v>
      </c>
      <c r="B1468" s="568" t="s">
        <v>12841</v>
      </c>
      <c r="C1468" s="569" t="s">
        <v>770</v>
      </c>
      <c r="D1468" s="570" t="s">
        <v>24237</v>
      </c>
    </row>
    <row r="1469" spans="1:4" ht="24.95" customHeight="1" x14ac:dyDescent="0.2">
      <c r="A1469" s="571" t="s">
        <v>12842</v>
      </c>
      <c r="B1469" s="568" t="s">
        <v>12843</v>
      </c>
      <c r="C1469" s="569" t="s">
        <v>770</v>
      </c>
      <c r="D1469" s="570" t="s">
        <v>24238</v>
      </c>
    </row>
    <row r="1470" spans="1:4" ht="24.95" customHeight="1" x14ac:dyDescent="0.2">
      <c r="A1470" s="571" t="s">
        <v>12844</v>
      </c>
      <c r="B1470" s="568" t="s">
        <v>12845</v>
      </c>
      <c r="C1470" s="569" t="s">
        <v>770</v>
      </c>
      <c r="D1470" s="570" t="s">
        <v>24239</v>
      </c>
    </row>
    <row r="1471" spans="1:4" ht="24.95" customHeight="1" x14ac:dyDescent="0.2">
      <c r="A1471" s="571" t="s">
        <v>12846</v>
      </c>
      <c r="B1471" s="568" t="s">
        <v>12847</v>
      </c>
      <c r="C1471" s="569" t="s">
        <v>770</v>
      </c>
      <c r="D1471" s="570" t="s">
        <v>24240</v>
      </c>
    </row>
    <row r="1472" spans="1:4" ht="24.95" customHeight="1" x14ac:dyDescent="0.2">
      <c r="A1472" s="571" t="s">
        <v>12848</v>
      </c>
      <c r="B1472" s="568" t="s">
        <v>12849</v>
      </c>
      <c r="C1472" s="569" t="s">
        <v>770</v>
      </c>
      <c r="D1472" s="570" t="s">
        <v>24241</v>
      </c>
    </row>
    <row r="1473" spans="1:4" ht="24.95" customHeight="1" x14ac:dyDescent="0.2">
      <c r="A1473" s="571" t="s">
        <v>12850</v>
      </c>
      <c r="B1473" s="568" t="s">
        <v>12851</v>
      </c>
      <c r="C1473" s="569" t="s">
        <v>770</v>
      </c>
      <c r="D1473" s="570" t="s">
        <v>24242</v>
      </c>
    </row>
    <row r="1474" spans="1:4" ht="24.95" customHeight="1" x14ac:dyDescent="0.2">
      <c r="A1474" s="571" t="s">
        <v>12852</v>
      </c>
      <c r="B1474" s="568" t="s">
        <v>12853</v>
      </c>
      <c r="C1474" s="569" t="s">
        <v>770</v>
      </c>
      <c r="D1474" s="570" t="s">
        <v>24243</v>
      </c>
    </row>
    <row r="1475" spans="1:4" ht="24.95" customHeight="1" x14ac:dyDescent="0.2">
      <c r="A1475" s="571" t="s">
        <v>12854</v>
      </c>
      <c r="B1475" s="568" t="s">
        <v>12855</v>
      </c>
      <c r="C1475" s="569" t="s">
        <v>770</v>
      </c>
      <c r="D1475" s="570" t="s">
        <v>24244</v>
      </c>
    </row>
    <row r="1476" spans="1:4" ht="24.95" customHeight="1" x14ac:dyDescent="0.2">
      <c r="A1476" s="571" t="s">
        <v>12856</v>
      </c>
      <c r="B1476" s="568" t="s">
        <v>12857</v>
      </c>
      <c r="C1476" s="569" t="s">
        <v>770</v>
      </c>
      <c r="D1476" s="570" t="s">
        <v>24245</v>
      </c>
    </row>
    <row r="1477" spans="1:4" ht="24.95" customHeight="1" x14ac:dyDescent="0.2">
      <c r="A1477" s="571" t="s">
        <v>12858</v>
      </c>
      <c r="B1477" s="568" t="s">
        <v>12859</v>
      </c>
      <c r="C1477" s="569" t="s">
        <v>770</v>
      </c>
      <c r="D1477" s="570" t="s">
        <v>24246</v>
      </c>
    </row>
    <row r="1478" spans="1:4" ht="24.95" customHeight="1" x14ac:dyDescent="0.2">
      <c r="A1478" s="571" t="s">
        <v>12860</v>
      </c>
      <c r="B1478" s="568" t="s">
        <v>12861</v>
      </c>
      <c r="C1478" s="569" t="s">
        <v>770</v>
      </c>
      <c r="D1478" s="570" t="s">
        <v>24247</v>
      </c>
    </row>
    <row r="1479" spans="1:4" ht="24.95" customHeight="1" x14ac:dyDescent="0.2">
      <c r="A1479" s="571" t="s">
        <v>12862</v>
      </c>
      <c r="B1479" s="568" t="s">
        <v>12863</v>
      </c>
      <c r="C1479" s="569" t="s">
        <v>770</v>
      </c>
      <c r="D1479" s="570" t="s">
        <v>24248</v>
      </c>
    </row>
    <row r="1480" spans="1:4" ht="24.95" customHeight="1" x14ac:dyDescent="0.2">
      <c r="A1480" s="571" t="s">
        <v>12864</v>
      </c>
      <c r="B1480" s="568" t="s">
        <v>12865</v>
      </c>
      <c r="C1480" s="569" t="s">
        <v>770</v>
      </c>
      <c r="D1480" s="570" t="s">
        <v>24249</v>
      </c>
    </row>
    <row r="1481" spans="1:4" ht="24.95" customHeight="1" x14ac:dyDescent="0.2">
      <c r="A1481" s="571" t="s">
        <v>12866</v>
      </c>
      <c r="B1481" s="568" t="s">
        <v>12867</v>
      </c>
      <c r="C1481" s="569" t="s">
        <v>770</v>
      </c>
      <c r="D1481" s="570" t="s">
        <v>24250</v>
      </c>
    </row>
    <row r="1482" spans="1:4" ht="24.95" customHeight="1" x14ac:dyDescent="0.2">
      <c r="A1482" s="571" t="s">
        <v>12868</v>
      </c>
      <c r="B1482" s="568" t="s">
        <v>1765</v>
      </c>
      <c r="C1482" s="569" t="s">
        <v>770</v>
      </c>
      <c r="D1482" s="570" t="s">
        <v>24251</v>
      </c>
    </row>
    <row r="1483" spans="1:4" ht="24.95" customHeight="1" x14ac:dyDescent="0.2">
      <c r="A1483" s="571" t="s">
        <v>12869</v>
      </c>
      <c r="B1483" s="568" t="s">
        <v>12870</v>
      </c>
      <c r="C1483" s="569" t="s">
        <v>770</v>
      </c>
      <c r="D1483" s="570" t="s">
        <v>24252</v>
      </c>
    </row>
    <row r="1484" spans="1:4" ht="24.95" customHeight="1" x14ac:dyDescent="0.2">
      <c r="A1484" s="571" t="s">
        <v>12871</v>
      </c>
      <c r="B1484" s="568" t="s">
        <v>1766</v>
      </c>
      <c r="C1484" s="569" t="s">
        <v>770</v>
      </c>
      <c r="D1484" s="570" t="s">
        <v>24253</v>
      </c>
    </row>
    <row r="1485" spans="1:4" ht="24.95" customHeight="1" x14ac:dyDescent="0.2">
      <c r="A1485" s="571" t="s">
        <v>12872</v>
      </c>
      <c r="B1485" s="568" t="s">
        <v>1767</v>
      </c>
      <c r="C1485" s="569" t="s">
        <v>770</v>
      </c>
      <c r="D1485" s="570" t="s">
        <v>24254</v>
      </c>
    </row>
    <row r="1486" spans="1:4" ht="24.95" customHeight="1" x14ac:dyDescent="0.2">
      <c r="A1486" s="571" t="s">
        <v>12873</v>
      </c>
      <c r="B1486" s="568" t="s">
        <v>12874</v>
      </c>
      <c r="C1486" s="569" t="s">
        <v>770</v>
      </c>
      <c r="D1486" s="570" t="s">
        <v>24255</v>
      </c>
    </row>
    <row r="1487" spans="1:4" ht="24.95" customHeight="1" x14ac:dyDescent="0.2">
      <c r="A1487" s="571" t="s">
        <v>12875</v>
      </c>
      <c r="B1487" s="568" t="s">
        <v>12876</v>
      </c>
      <c r="C1487" s="569" t="s">
        <v>770</v>
      </c>
      <c r="D1487" s="570" t="s">
        <v>24256</v>
      </c>
    </row>
    <row r="1488" spans="1:4" ht="24.95" customHeight="1" x14ac:dyDescent="0.2">
      <c r="A1488" s="571" t="s">
        <v>12877</v>
      </c>
      <c r="B1488" s="568" t="s">
        <v>12878</v>
      </c>
      <c r="C1488" s="569" t="s">
        <v>770</v>
      </c>
      <c r="D1488" s="570" t="s">
        <v>24257</v>
      </c>
    </row>
    <row r="1489" spans="1:4" ht="24.95" customHeight="1" x14ac:dyDescent="0.2">
      <c r="A1489" s="567" t="s">
        <v>24258</v>
      </c>
      <c r="B1489" s="568" t="s">
        <v>12879</v>
      </c>
      <c r="C1489" s="569" t="s">
        <v>770</v>
      </c>
      <c r="D1489" s="570" t="s">
        <v>24259</v>
      </c>
    </row>
    <row r="1490" spans="1:4" ht="24.95" customHeight="1" x14ac:dyDescent="0.2">
      <c r="A1490" s="567" t="s">
        <v>24260</v>
      </c>
      <c r="B1490" s="568" t="s">
        <v>12880</v>
      </c>
      <c r="C1490" s="569" t="s">
        <v>770</v>
      </c>
      <c r="D1490" s="570" t="s">
        <v>24261</v>
      </c>
    </row>
    <row r="1491" spans="1:4" ht="24.95" customHeight="1" x14ac:dyDescent="0.2">
      <c r="A1491" s="567" t="s">
        <v>24262</v>
      </c>
      <c r="B1491" s="568" t="s">
        <v>1768</v>
      </c>
      <c r="C1491" s="569" t="s">
        <v>770</v>
      </c>
      <c r="D1491" s="570" t="s">
        <v>24263</v>
      </c>
    </row>
    <row r="1492" spans="1:4" ht="24.95" customHeight="1" x14ac:dyDescent="0.2">
      <c r="A1492" s="567" t="s">
        <v>24264</v>
      </c>
      <c r="B1492" s="568" t="s">
        <v>1769</v>
      </c>
      <c r="C1492" s="569" t="s">
        <v>770</v>
      </c>
      <c r="D1492" s="570" t="s">
        <v>24265</v>
      </c>
    </row>
    <row r="1493" spans="1:4" ht="24.95" customHeight="1" x14ac:dyDescent="0.2">
      <c r="A1493" s="567" t="s">
        <v>24266</v>
      </c>
      <c r="B1493" s="568" t="s">
        <v>1770</v>
      </c>
      <c r="C1493" s="569" t="s">
        <v>770</v>
      </c>
      <c r="D1493" s="570" t="s">
        <v>24267</v>
      </c>
    </row>
    <row r="1494" spans="1:4" ht="24.95" customHeight="1" x14ac:dyDescent="0.2">
      <c r="A1494" s="567" t="s">
        <v>24268</v>
      </c>
      <c r="B1494" s="568" t="s">
        <v>1771</v>
      </c>
      <c r="C1494" s="569" t="s">
        <v>770</v>
      </c>
      <c r="D1494" s="570" t="s">
        <v>24269</v>
      </c>
    </row>
    <row r="1495" spans="1:4" ht="24.95" customHeight="1" x14ac:dyDescent="0.2">
      <c r="A1495" s="567" t="s">
        <v>24270</v>
      </c>
      <c r="B1495" s="568" t="s">
        <v>1772</v>
      </c>
      <c r="C1495" s="569" t="s">
        <v>770</v>
      </c>
      <c r="D1495" s="570" t="s">
        <v>24271</v>
      </c>
    </row>
    <row r="1496" spans="1:4" ht="24.95" customHeight="1" x14ac:dyDescent="0.2">
      <c r="A1496" s="567" t="s">
        <v>24272</v>
      </c>
      <c r="B1496" s="568" t="s">
        <v>1773</v>
      </c>
      <c r="C1496" s="569" t="s">
        <v>770</v>
      </c>
      <c r="D1496" s="570" t="s">
        <v>24273</v>
      </c>
    </row>
    <row r="1497" spans="1:4" ht="24.95" customHeight="1" x14ac:dyDescent="0.2">
      <c r="A1497" s="567" t="s">
        <v>24274</v>
      </c>
      <c r="B1497" s="568" t="s">
        <v>1774</v>
      </c>
      <c r="C1497" s="569" t="s">
        <v>771</v>
      </c>
      <c r="D1497" s="570" t="s">
        <v>24275</v>
      </c>
    </row>
    <row r="1498" spans="1:4" ht="24.95" customHeight="1" x14ac:dyDescent="0.2">
      <c r="A1498" s="567" t="s">
        <v>24276</v>
      </c>
      <c r="B1498" s="568" t="s">
        <v>1775</v>
      </c>
      <c r="C1498" s="569" t="s">
        <v>771</v>
      </c>
      <c r="D1498" s="570" t="s">
        <v>24277</v>
      </c>
    </row>
    <row r="1499" spans="1:4" ht="24.95" customHeight="1" x14ac:dyDescent="0.2">
      <c r="A1499" s="567" t="s">
        <v>24278</v>
      </c>
      <c r="B1499" s="568" t="s">
        <v>12881</v>
      </c>
      <c r="C1499" s="569" t="s">
        <v>770</v>
      </c>
      <c r="D1499" s="570" t="s">
        <v>24279</v>
      </c>
    </row>
    <row r="1500" spans="1:4" ht="24.95" customHeight="1" x14ac:dyDescent="0.2">
      <c r="A1500" s="567" t="s">
        <v>24280</v>
      </c>
      <c r="B1500" s="568" t="s">
        <v>12882</v>
      </c>
      <c r="C1500" s="569" t="s">
        <v>771</v>
      </c>
      <c r="D1500" s="570" t="s">
        <v>24281</v>
      </c>
    </row>
    <row r="1501" spans="1:4" ht="24.95" customHeight="1" x14ac:dyDescent="0.2">
      <c r="A1501" s="567" t="s">
        <v>24282</v>
      </c>
      <c r="B1501" s="568" t="s">
        <v>12883</v>
      </c>
      <c r="C1501" s="569" t="s">
        <v>771</v>
      </c>
      <c r="D1501" s="570" t="s">
        <v>16171</v>
      </c>
    </row>
    <row r="1502" spans="1:4" ht="24.95" customHeight="1" x14ac:dyDescent="0.2">
      <c r="A1502" s="567" t="s">
        <v>24283</v>
      </c>
      <c r="B1502" s="568" t="s">
        <v>12884</v>
      </c>
      <c r="C1502" s="569" t="s">
        <v>771</v>
      </c>
      <c r="D1502" s="570" t="s">
        <v>17492</v>
      </c>
    </row>
    <row r="1503" spans="1:4" ht="24.95" customHeight="1" x14ac:dyDescent="0.2">
      <c r="A1503" s="567" t="s">
        <v>24284</v>
      </c>
      <c r="B1503" s="568" t="s">
        <v>12885</v>
      </c>
      <c r="C1503" s="569" t="s">
        <v>771</v>
      </c>
      <c r="D1503" s="570" t="s">
        <v>24285</v>
      </c>
    </row>
    <row r="1504" spans="1:4" ht="24.95" customHeight="1" x14ac:dyDescent="0.2">
      <c r="A1504" s="567" t="s">
        <v>24286</v>
      </c>
      <c r="B1504" s="568" t="s">
        <v>12887</v>
      </c>
      <c r="C1504" s="569" t="s">
        <v>771</v>
      </c>
      <c r="D1504" s="570" t="s">
        <v>24287</v>
      </c>
    </row>
    <row r="1505" spans="1:4" ht="24.95" customHeight="1" x14ac:dyDescent="0.2">
      <c r="A1505" s="567" t="s">
        <v>24288</v>
      </c>
      <c r="B1505" s="568" t="s">
        <v>12888</v>
      </c>
      <c r="C1505" s="569" t="s">
        <v>771</v>
      </c>
      <c r="D1505" s="570" t="s">
        <v>24289</v>
      </c>
    </row>
    <row r="1506" spans="1:4" ht="24.95" customHeight="1" x14ac:dyDescent="0.2">
      <c r="A1506" s="567" t="s">
        <v>24290</v>
      </c>
      <c r="B1506" s="568" t="s">
        <v>12890</v>
      </c>
      <c r="C1506" s="569" t="s">
        <v>771</v>
      </c>
      <c r="D1506" s="570" t="s">
        <v>9941</v>
      </c>
    </row>
    <row r="1507" spans="1:4" ht="24.95" customHeight="1" x14ac:dyDescent="0.2">
      <c r="A1507" s="567" t="s">
        <v>24291</v>
      </c>
      <c r="B1507" s="568" t="s">
        <v>12892</v>
      </c>
      <c r="C1507" s="569" t="s">
        <v>771</v>
      </c>
      <c r="D1507" s="570" t="s">
        <v>24292</v>
      </c>
    </row>
    <row r="1508" spans="1:4" ht="24.95" customHeight="1" x14ac:dyDescent="0.2">
      <c r="A1508" s="567" t="s">
        <v>24293</v>
      </c>
      <c r="B1508" s="568" t="s">
        <v>12893</v>
      </c>
      <c r="C1508" s="569" t="s">
        <v>771</v>
      </c>
      <c r="D1508" s="570" t="s">
        <v>24294</v>
      </c>
    </row>
    <row r="1509" spans="1:4" ht="24.95" customHeight="1" x14ac:dyDescent="0.2">
      <c r="A1509" s="567" t="s">
        <v>24295</v>
      </c>
      <c r="B1509" s="568" t="s">
        <v>12895</v>
      </c>
      <c r="C1509" s="569" t="s">
        <v>771</v>
      </c>
      <c r="D1509" s="570" t="s">
        <v>18140</v>
      </c>
    </row>
    <row r="1510" spans="1:4" ht="24.95" customHeight="1" x14ac:dyDescent="0.2">
      <c r="A1510" s="567" t="s">
        <v>24296</v>
      </c>
      <c r="B1510" s="568" t="s">
        <v>12896</v>
      </c>
      <c r="C1510" s="569" t="s">
        <v>771</v>
      </c>
      <c r="D1510" s="570" t="s">
        <v>24297</v>
      </c>
    </row>
    <row r="1511" spans="1:4" ht="24.95" customHeight="1" x14ac:dyDescent="0.2">
      <c r="A1511" s="567" t="s">
        <v>24298</v>
      </c>
      <c r="B1511" s="568" t="s">
        <v>12897</v>
      </c>
      <c r="C1511" s="569" t="s">
        <v>771</v>
      </c>
      <c r="D1511" s="570" t="s">
        <v>13701</v>
      </c>
    </row>
    <row r="1512" spans="1:4" ht="24.95" customHeight="1" x14ac:dyDescent="0.2">
      <c r="A1512" s="567" t="s">
        <v>24299</v>
      </c>
      <c r="B1512" s="568" t="s">
        <v>12898</v>
      </c>
      <c r="C1512" s="569" t="s">
        <v>771</v>
      </c>
      <c r="D1512" s="570" t="s">
        <v>9396</v>
      </c>
    </row>
    <row r="1513" spans="1:4" ht="24.95" customHeight="1" x14ac:dyDescent="0.2">
      <c r="A1513" s="567" t="s">
        <v>24300</v>
      </c>
      <c r="B1513" s="568" t="s">
        <v>12900</v>
      </c>
      <c r="C1513" s="569" t="s">
        <v>771</v>
      </c>
      <c r="D1513" s="570" t="s">
        <v>18372</v>
      </c>
    </row>
    <row r="1514" spans="1:4" ht="24.95" customHeight="1" x14ac:dyDescent="0.2">
      <c r="A1514" s="567" t="s">
        <v>24301</v>
      </c>
      <c r="B1514" s="568" t="s">
        <v>12901</v>
      </c>
      <c r="C1514" s="569" t="s">
        <v>771</v>
      </c>
      <c r="D1514" s="570" t="s">
        <v>11414</v>
      </c>
    </row>
    <row r="1515" spans="1:4" ht="24.95" customHeight="1" x14ac:dyDescent="0.2">
      <c r="A1515" s="567" t="s">
        <v>24302</v>
      </c>
      <c r="B1515" s="568" t="s">
        <v>12902</v>
      </c>
      <c r="C1515" s="569" t="s">
        <v>771</v>
      </c>
      <c r="D1515" s="570" t="s">
        <v>13999</v>
      </c>
    </row>
    <row r="1516" spans="1:4" ht="24.95" customHeight="1" x14ac:dyDescent="0.2">
      <c r="A1516" s="567" t="s">
        <v>24303</v>
      </c>
      <c r="B1516" s="568" t="s">
        <v>12904</v>
      </c>
      <c r="C1516" s="569" t="s">
        <v>771</v>
      </c>
      <c r="D1516" s="570" t="s">
        <v>19038</v>
      </c>
    </row>
    <row r="1517" spans="1:4" ht="24.95" customHeight="1" x14ac:dyDescent="0.2">
      <c r="A1517" s="567" t="s">
        <v>24304</v>
      </c>
      <c r="B1517" s="568" t="s">
        <v>12905</v>
      </c>
      <c r="C1517" s="569" t="s">
        <v>771</v>
      </c>
      <c r="D1517" s="570" t="s">
        <v>17568</v>
      </c>
    </row>
    <row r="1518" spans="1:4" ht="24.95" customHeight="1" x14ac:dyDescent="0.2">
      <c r="A1518" s="567" t="s">
        <v>24305</v>
      </c>
      <c r="B1518" s="568" t="s">
        <v>12906</v>
      </c>
      <c r="C1518" s="569" t="s">
        <v>771</v>
      </c>
      <c r="D1518" s="570" t="s">
        <v>17729</v>
      </c>
    </row>
    <row r="1519" spans="1:4" ht="24.95" customHeight="1" x14ac:dyDescent="0.2">
      <c r="A1519" s="567" t="s">
        <v>24306</v>
      </c>
      <c r="B1519" s="568" t="s">
        <v>12907</v>
      </c>
      <c r="C1519" s="569" t="s">
        <v>771</v>
      </c>
      <c r="D1519" s="570" t="s">
        <v>24307</v>
      </c>
    </row>
    <row r="1520" spans="1:4" ht="24.95" customHeight="1" x14ac:dyDescent="0.2">
      <c r="A1520" s="567" t="s">
        <v>24308</v>
      </c>
      <c r="B1520" s="568" t="s">
        <v>12908</v>
      </c>
      <c r="C1520" s="569" t="s">
        <v>771</v>
      </c>
      <c r="D1520" s="570" t="s">
        <v>24309</v>
      </c>
    </row>
    <row r="1521" spans="1:4" ht="24.95" customHeight="1" x14ac:dyDescent="0.2">
      <c r="A1521" s="567" t="s">
        <v>24310</v>
      </c>
      <c r="B1521" s="568" t="s">
        <v>12909</v>
      </c>
      <c r="C1521" s="569" t="s">
        <v>771</v>
      </c>
      <c r="D1521" s="570" t="s">
        <v>10947</v>
      </c>
    </row>
    <row r="1522" spans="1:4" ht="24.95" customHeight="1" x14ac:dyDescent="0.2">
      <c r="A1522" s="567" t="s">
        <v>24311</v>
      </c>
      <c r="B1522" s="568" t="s">
        <v>12911</v>
      </c>
      <c r="C1522" s="569" t="s">
        <v>771</v>
      </c>
      <c r="D1522" s="570" t="s">
        <v>24312</v>
      </c>
    </row>
    <row r="1523" spans="1:4" ht="24.95" customHeight="1" x14ac:dyDescent="0.2">
      <c r="A1523" s="567" t="s">
        <v>24313</v>
      </c>
      <c r="B1523" s="568" t="s">
        <v>12912</v>
      </c>
      <c r="C1523" s="569" t="s">
        <v>771</v>
      </c>
      <c r="D1523" s="570" t="s">
        <v>23142</v>
      </c>
    </row>
    <row r="1524" spans="1:4" ht="24.95" customHeight="1" x14ac:dyDescent="0.2">
      <c r="A1524" s="567" t="s">
        <v>24314</v>
      </c>
      <c r="B1524" s="568" t="s">
        <v>12913</v>
      </c>
      <c r="C1524" s="569" t="s">
        <v>771</v>
      </c>
      <c r="D1524" s="570" t="s">
        <v>24315</v>
      </c>
    </row>
    <row r="1525" spans="1:4" ht="24.95" customHeight="1" x14ac:dyDescent="0.2">
      <c r="A1525" s="567" t="s">
        <v>24316</v>
      </c>
      <c r="B1525" s="568" t="s">
        <v>12914</v>
      </c>
      <c r="C1525" s="569" t="s">
        <v>771</v>
      </c>
      <c r="D1525" s="570" t="s">
        <v>24317</v>
      </c>
    </row>
    <row r="1526" spans="1:4" ht="24.95" customHeight="1" x14ac:dyDescent="0.2">
      <c r="A1526" s="567" t="s">
        <v>24318</v>
      </c>
      <c r="B1526" s="568" t="s">
        <v>5770</v>
      </c>
      <c r="C1526" s="569" t="s">
        <v>771</v>
      </c>
      <c r="D1526" s="570" t="s">
        <v>24319</v>
      </c>
    </row>
    <row r="1527" spans="1:4" ht="24.95" customHeight="1" x14ac:dyDescent="0.2">
      <c r="A1527" s="567" t="s">
        <v>24320</v>
      </c>
      <c r="B1527" s="568" t="s">
        <v>12916</v>
      </c>
      <c r="C1527" s="569" t="s">
        <v>771</v>
      </c>
      <c r="D1527" s="570" t="s">
        <v>24321</v>
      </c>
    </row>
    <row r="1528" spans="1:4" ht="24.95" customHeight="1" x14ac:dyDescent="0.2">
      <c r="A1528" s="567" t="s">
        <v>24322</v>
      </c>
      <c r="B1528" s="568" t="s">
        <v>5771</v>
      </c>
      <c r="C1528" s="569" t="s">
        <v>745</v>
      </c>
      <c r="D1528" s="570" t="s">
        <v>24323</v>
      </c>
    </row>
    <row r="1529" spans="1:4" ht="24.95" customHeight="1" x14ac:dyDescent="0.2">
      <c r="A1529" s="567" t="s">
        <v>24324</v>
      </c>
      <c r="B1529" s="568" t="s">
        <v>12918</v>
      </c>
      <c r="C1529" s="569" t="s">
        <v>745</v>
      </c>
      <c r="D1529" s="570" t="s">
        <v>24325</v>
      </c>
    </row>
    <row r="1530" spans="1:4" ht="24.95" customHeight="1" x14ac:dyDescent="0.2">
      <c r="A1530" s="567" t="s">
        <v>24326</v>
      </c>
      <c r="B1530" s="568" t="s">
        <v>12920</v>
      </c>
      <c r="C1530" s="569" t="s">
        <v>745</v>
      </c>
      <c r="D1530" s="570" t="s">
        <v>17312</v>
      </c>
    </row>
    <row r="1531" spans="1:4" ht="24.95" customHeight="1" x14ac:dyDescent="0.2">
      <c r="A1531" s="567" t="s">
        <v>24327</v>
      </c>
      <c r="B1531" s="568" t="s">
        <v>12922</v>
      </c>
      <c r="C1531" s="569" t="s">
        <v>745</v>
      </c>
      <c r="D1531" s="570" t="s">
        <v>15351</v>
      </c>
    </row>
    <row r="1532" spans="1:4" ht="24.95" customHeight="1" x14ac:dyDescent="0.2">
      <c r="A1532" s="567" t="s">
        <v>24328</v>
      </c>
      <c r="B1532" s="568" t="s">
        <v>12923</v>
      </c>
      <c r="C1532" s="569" t="s">
        <v>745</v>
      </c>
      <c r="D1532" s="570" t="s">
        <v>24329</v>
      </c>
    </row>
    <row r="1533" spans="1:4" ht="24.95" customHeight="1" x14ac:dyDescent="0.2">
      <c r="A1533" s="567" t="s">
        <v>24330</v>
      </c>
      <c r="B1533" s="568" t="s">
        <v>12924</v>
      </c>
      <c r="C1533" s="569" t="s">
        <v>745</v>
      </c>
      <c r="D1533" s="570" t="s">
        <v>24331</v>
      </c>
    </row>
    <row r="1534" spans="1:4" ht="24.95" customHeight="1" x14ac:dyDescent="0.2">
      <c r="A1534" s="567" t="s">
        <v>24332</v>
      </c>
      <c r="B1534" s="568" t="s">
        <v>12925</v>
      </c>
      <c r="C1534" s="569" t="s">
        <v>745</v>
      </c>
      <c r="D1534" s="570" t="s">
        <v>14192</v>
      </c>
    </row>
    <row r="1535" spans="1:4" ht="24.95" customHeight="1" x14ac:dyDescent="0.2">
      <c r="A1535" s="567" t="s">
        <v>24333</v>
      </c>
      <c r="B1535" s="568" t="s">
        <v>12926</v>
      </c>
      <c r="C1535" s="569" t="s">
        <v>745</v>
      </c>
      <c r="D1535" s="570" t="s">
        <v>14533</v>
      </c>
    </row>
    <row r="1536" spans="1:4" ht="24.95" customHeight="1" x14ac:dyDescent="0.2">
      <c r="A1536" s="567" t="s">
        <v>24334</v>
      </c>
      <c r="B1536" s="568" t="s">
        <v>12927</v>
      </c>
      <c r="C1536" s="569" t="s">
        <v>745</v>
      </c>
      <c r="D1536" s="570" t="s">
        <v>24335</v>
      </c>
    </row>
    <row r="1537" spans="1:4" ht="24.95" customHeight="1" x14ac:dyDescent="0.2">
      <c r="A1537" s="567" t="s">
        <v>24336</v>
      </c>
      <c r="B1537" s="568" t="s">
        <v>12928</v>
      </c>
      <c r="C1537" s="569" t="s">
        <v>745</v>
      </c>
      <c r="D1537" s="570" t="s">
        <v>17235</v>
      </c>
    </row>
    <row r="1538" spans="1:4" ht="24.95" customHeight="1" x14ac:dyDescent="0.2">
      <c r="A1538" s="567" t="s">
        <v>24337</v>
      </c>
      <c r="B1538" s="568" t="s">
        <v>12929</v>
      </c>
      <c r="C1538" s="569" t="s">
        <v>745</v>
      </c>
      <c r="D1538" s="570" t="s">
        <v>17868</v>
      </c>
    </row>
    <row r="1539" spans="1:4" ht="24.95" customHeight="1" x14ac:dyDescent="0.2">
      <c r="A1539" s="567" t="s">
        <v>24338</v>
      </c>
      <c r="B1539" s="568" t="s">
        <v>12931</v>
      </c>
      <c r="C1539" s="569" t="s">
        <v>745</v>
      </c>
      <c r="D1539" s="570" t="s">
        <v>24339</v>
      </c>
    </row>
    <row r="1540" spans="1:4" ht="24.95" customHeight="1" x14ac:dyDescent="0.2">
      <c r="A1540" s="567" t="s">
        <v>24340</v>
      </c>
      <c r="B1540" s="568" t="s">
        <v>12933</v>
      </c>
      <c r="C1540" s="569" t="s">
        <v>745</v>
      </c>
      <c r="D1540" s="570" t="s">
        <v>14871</v>
      </c>
    </row>
    <row r="1541" spans="1:4" ht="24.95" customHeight="1" x14ac:dyDescent="0.2">
      <c r="A1541" s="567" t="s">
        <v>24341</v>
      </c>
      <c r="B1541" s="568" t="s">
        <v>12935</v>
      </c>
      <c r="C1541" s="569" t="s">
        <v>745</v>
      </c>
      <c r="D1541" s="570" t="s">
        <v>24342</v>
      </c>
    </row>
    <row r="1542" spans="1:4" ht="24.95" customHeight="1" x14ac:dyDescent="0.2">
      <c r="A1542" s="567" t="s">
        <v>24343</v>
      </c>
      <c r="B1542" s="568" t="s">
        <v>5772</v>
      </c>
      <c r="C1542" s="569" t="s">
        <v>745</v>
      </c>
      <c r="D1542" s="570" t="s">
        <v>24344</v>
      </c>
    </row>
    <row r="1543" spans="1:4" ht="24.95" customHeight="1" x14ac:dyDescent="0.2">
      <c r="A1543" s="567" t="s">
        <v>24345</v>
      </c>
      <c r="B1543" s="568" t="s">
        <v>12937</v>
      </c>
      <c r="C1543" s="569" t="s">
        <v>745</v>
      </c>
      <c r="D1543" s="570" t="s">
        <v>17314</v>
      </c>
    </row>
    <row r="1544" spans="1:4" ht="24.95" customHeight="1" x14ac:dyDescent="0.2">
      <c r="A1544" s="567" t="s">
        <v>24346</v>
      </c>
      <c r="B1544" s="568" t="s">
        <v>12939</v>
      </c>
      <c r="C1544" s="569" t="s">
        <v>745</v>
      </c>
      <c r="D1544" s="570" t="s">
        <v>24347</v>
      </c>
    </row>
    <row r="1545" spans="1:4" ht="24.95" customHeight="1" x14ac:dyDescent="0.2">
      <c r="A1545" s="567" t="s">
        <v>24348</v>
      </c>
      <c r="B1545" s="568" t="s">
        <v>12940</v>
      </c>
      <c r="C1545" s="569" t="s">
        <v>745</v>
      </c>
      <c r="D1545" s="570" t="s">
        <v>11365</v>
      </c>
    </row>
    <row r="1546" spans="1:4" ht="24.95" customHeight="1" x14ac:dyDescent="0.2">
      <c r="A1546" s="567" t="s">
        <v>24349</v>
      </c>
      <c r="B1546" s="568" t="s">
        <v>12941</v>
      </c>
      <c r="C1546" s="569" t="s">
        <v>745</v>
      </c>
      <c r="D1546" s="570" t="s">
        <v>24350</v>
      </c>
    </row>
    <row r="1547" spans="1:4" ht="24.95" customHeight="1" x14ac:dyDescent="0.2">
      <c r="A1547" s="567" t="s">
        <v>24351</v>
      </c>
      <c r="B1547" s="568" t="s">
        <v>12943</v>
      </c>
      <c r="C1547" s="569" t="s">
        <v>745</v>
      </c>
      <c r="D1547" s="570" t="s">
        <v>24352</v>
      </c>
    </row>
    <row r="1548" spans="1:4" ht="24.95" customHeight="1" x14ac:dyDescent="0.2">
      <c r="A1548" s="567" t="s">
        <v>24353</v>
      </c>
      <c r="B1548" s="568" t="s">
        <v>12944</v>
      </c>
      <c r="C1548" s="569" t="s">
        <v>745</v>
      </c>
      <c r="D1548" s="570" t="s">
        <v>24354</v>
      </c>
    </row>
    <row r="1549" spans="1:4" ht="24.95" customHeight="1" x14ac:dyDescent="0.2">
      <c r="A1549" s="567" t="s">
        <v>24355</v>
      </c>
      <c r="B1549" s="568" t="s">
        <v>12945</v>
      </c>
      <c r="C1549" s="569" t="s">
        <v>745</v>
      </c>
      <c r="D1549" s="570" t="s">
        <v>17419</v>
      </c>
    </row>
    <row r="1550" spans="1:4" ht="24.95" customHeight="1" x14ac:dyDescent="0.2">
      <c r="A1550" s="567" t="s">
        <v>24356</v>
      </c>
      <c r="B1550" s="568" t="s">
        <v>12947</v>
      </c>
      <c r="C1550" s="569" t="s">
        <v>745</v>
      </c>
      <c r="D1550" s="570" t="s">
        <v>9743</v>
      </c>
    </row>
    <row r="1551" spans="1:4" ht="24.95" customHeight="1" x14ac:dyDescent="0.2">
      <c r="A1551" s="567" t="s">
        <v>24357</v>
      </c>
      <c r="B1551" s="568" t="s">
        <v>12948</v>
      </c>
      <c r="C1551" s="569" t="s">
        <v>745</v>
      </c>
      <c r="D1551" s="570" t="s">
        <v>9814</v>
      </c>
    </row>
    <row r="1552" spans="1:4" ht="24.95" customHeight="1" x14ac:dyDescent="0.2">
      <c r="A1552" s="571" t="s">
        <v>12949</v>
      </c>
      <c r="B1552" s="568" t="s">
        <v>1776</v>
      </c>
      <c r="C1552" s="569" t="s">
        <v>745</v>
      </c>
      <c r="D1552" s="570" t="s">
        <v>24358</v>
      </c>
    </row>
    <row r="1553" spans="1:4" ht="24.95" customHeight="1" x14ac:dyDescent="0.2">
      <c r="A1553" s="571" t="s">
        <v>12950</v>
      </c>
      <c r="B1553" s="568" t="s">
        <v>1777</v>
      </c>
      <c r="C1553" s="569" t="s">
        <v>745</v>
      </c>
      <c r="D1553" s="570" t="s">
        <v>24359</v>
      </c>
    </row>
    <row r="1554" spans="1:4" ht="24.95" customHeight="1" x14ac:dyDescent="0.2">
      <c r="A1554" s="567" t="s">
        <v>24360</v>
      </c>
      <c r="B1554" s="568" t="s">
        <v>1778</v>
      </c>
      <c r="C1554" s="569" t="s">
        <v>745</v>
      </c>
      <c r="D1554" s="570" t="s">
        <v>24165</v>
      </c>
    </row>
    <row r="1555" spans="1:4" ht="24.95" customHeight="1" x14ac:dyDescent="0.2">
      <c r="A1555" s="567" t="s">
        <v>24361</v>
      </c>
      <c r="B1555" s="568" t="s">
        <v>12952</v>
      </c>
      <c r="C1555" s="569" t="s">
        <v>744</v>
      </c>
      <c r="D1555" s="570" t="s">
        <v>24362</v>
      </c>
    </row>
    <row r="1556" spans="1:4" ht="24.95" customHeight="1" x14ac:dyDescent="0.2">
      <c r="A1556" s="567" t="s">
        <v>24363</v>
      </c>
      <c r="B1556" s="568" t="s">
        <v>12953</v>
      </c>
      <c r="C1556" s="569" t="s">
        <v>744</v>
      </c>
      <c r="D1556" s="570" t="s">
        <v>24364</v>
      </c>
    </row>
    <row r="1557" spans="1:4" ht="24.95" customHeight="1" x14ac:dyDescent="0.2">
      <c r="A1557" s="567" t="s">
        <v>24365</v>
      </c>
      <c r="B1557" s="568" t="s">
        <v>12954</v>
      </c>
      <c r="C1557" s="569" t="s">
        <v>744</v>
      </c>
      <c r="D1557" s="570" t="s">
        <v>11542</v>
      </c>
    </row>
    <row r="1558" spans="1:4" ht="24.95" customHeight="1" x14ac:dyDescent="0.2">
      <c r="A1558" s="567" t="s">
        <v>24366</v>
      </c>
      <c r="B1558" s="568" t="s">
        <v>12955</v>
      </c>
      <c r="C1558" s="569" t="s">
        <v>770</v>
      </c>
      <c r="D1558" s="570" t="s">
        <v>24367</v>
      </c>
    </row>
    <row r="1559" spans="1:4" ht="24.95" customHeight="1" x14ac:dyDescent="0.2">
      <c r="A1559" s="571" t="s">
        <v>12956</v>
      </c>
      <c r="B1559" s="568" t="s">
        <v>12957</v>
      </c>
      <c r="C1559" s="569" t="s">
        <v>770</v>
      </c>
      <c r="D1559" s="570" t="s">
        <v>24368</v>
      </c>
    </row>
    <row r="1560" spans="1:4" ht="24.95" customHeight="1" x14ac:dyDescent="0.2">
      <c r="A1560" s="571" t="s">
        <v>12958</v>
      </c>
      <c r="B1560" s="568" t="s">
        <v>1779</v>
      </c>
      <c r="C1560" s="569" t="s">
        <v>770</v>
      </c>
      <c r="D1560" s="570" t="s">
        <v>24369</v>
      </c>
    </row>
    <row r="1561" spans="1:4" ht="24.95" customHeight="1" x14ac:dyDescent="0.2">
      <c r="A1561" s="567" t="s">
        <v>24370</v>
      </c>
      <c r="B1561" s="568" t="s">
        <v>12959</v>
      </c>
      <c r="C1561" s="569" t="s">
        <v>770</v>
      </c>
      <c r="D1561" s="570" t="s">
        <v>24371</v>
      </c>
    </row>
    <row r="1562" spans="1:4" ht="24.95" customHeight="1" x14ac:dyDescent="0.2">
      <c r="A1562" s="567" t="s">
        <v>24372</v>
      </c>
      <c r="B1562" s="568" t="s">
        <v>1780</v>
      </c>
      <c r="C1562" s="569" t="s">
        <v>745</v>
      </c>
      <c r="D1562" s="570" t="s">
        <v>24373</v>
      </c>
    </row>
    <row r="1563" spans="1:4" ht="24.95" customHeight="1" x14ac:dyDescent="0.2">
      <c r="A1563" s="567" t="s">
        <v>24374</v>
      </c>
      <c r="B1563" s="568" t="s">
        <v>12961</v>
      </c>
      <c r="C1563" s="569" t="s">
        <v>770</v>
      </c>
      <c r="D1563" s="570" t="s">
        <v>24375</v>
      </c>
    </row>
    <row r="1564" spans="1:4" ht="24.95" customHeight="1" x14ac:dyDescent="0.2">
      <c r="A1564" s="567" t="s">
        <v>24376</v>
      </c>
      <c r="B1564" s="568" t="s">
        <v>12962</v>
      </c>
      <c r="C1564" s="569" t="s">
        <v>770</v>
      </c>
      <c r="D1564" s="570" t="s">
        <v>24377</v>
      </c>
    </row>
    <row r="1565" spans="1:4" ht="24.95" customHeight="1" x14ac:dyDescent="0.2">
      <c r="A1565" s="567" t="s">
        <v>24378</v>
      </c>
      <c r="B1565" s="568" t="s">
        <v>12963</v>
      </c>
      <c r="C1565" s="569" t="s">
        <v>770</v>
      </c>
      <c r="D1565" s="570" t="s">
        <v>24379</v>
      </c>
    </row>
    <row r="1566" spans="1:4" ht="24.95" customHeight="1" x14ac:dyDescent="0.2">
      <c r="A1566" s="567" t="s">
        <v>24380</v>
      </c>
      <c r="B1566" s="568" t="s">
        <v>12964</v>
      </c>
      <c r="C1566" s="569" t="s">
        <v>770</v>
      </c>
      <c r="D1566" s="570" t="s">
        <v>24381</v>
      </c>
    </row>
    <row r="1567" spans="1:4" ht="24.95" customHeight="1" x14ac:dyDescent="0.2">
      <c r="A1567" s="567" t="s">
        <v>24382</v>
      </c>
      <c r="B1567" s="568" t="s">
        <v>12965</v>
      </c>
      <c r="C1567" s="569" t="s">
        <v>770</v>
      </c>
      <c r="D1567" s="570" t="s">
        <v>24383</v>
      </c>
    </row>
    <row r="1568" spans="1:4" ht="24.95" customHeight="1" x14ac:dyDescent="0.2">
      <c r="A1568" s="567" t="s">
        <v>24384</v>
      </c>
      <c r="B1568" s="568" t="s">
        <v>1781</v>
      </c>
      <c r="C1568" s="569" t="s">
        <v>770</v>
      </c>
      <c r="D1568" s="570" t="s">
        <v>24385</v>
      </c>
    </row>
    <row r="1569" spans="1:4" ht="24.95" customHeight="1" x14ac:dyDescent="0.2">
      <c r="A1569" s="567" t="s">
        <v>24386</v>
      </c>
      <c r="B1569" s="568" t="s">
        <v>12966</v>
      </c>
      <c r="C1569" s="569" t="s">
        <v>770</v>
      </c>
      <c r="D1569" s="570" t="s">
        <v>24387</v>
      </c>
    </row>
    <row r="1570" spans="1:4" ht="24.95" customHeight="1" x14ac:dyDescent="0.2">
      <c r="A1570" s="567" t="s">
        <v>24388</v>
      </c>
      <c r="B1570" s="568" t="s">
        <v>1782</v>
      </c>
      <c r="C1570" s="569" t="s">
        <v>770</v>
      </c>
      <c r="D1570" s="570" t="s">
        <v>15643</v>
      </c>
    </row>
    <row r="1571" spans="1:4" ht="24.95" customHeight="1" x14ac:dyDescent="0.2">
      <c r="A1571" s="567" t="s">
        <v>24389</v>
      </c>
      <c r="B1571" s="568" t="s">
        <v>12967</v>
      </c>
      <c r="C1571" s="569" t="s">
        <v>770</v>
      </c>
      <c r="D1571" s="570" t="s">
        <v>24390</v>
      </c>
    </row>
    <row r="1572" spans="1:4" ht="24.95" customHeight="1" x14ac:dyDescent="0.2">
      <c r="A1572" s="567" t="s">
        <v>24391</v>
      </c>
      <c r="B1572" s="568" t="s">
        <v>1783</v>
      </c>
      <c r="C1572" s="569" t="s">
        <v>770</v>
      </c>
      <c r="D1572" s="570" t="s">
        <v>24011</v>
      </c>
    </row>
    <row r="1573" spans="1:4" ht="24.95" customHeight="1" x14ac:dyDescent="0.2">
      <c r="A1573" s="567" t="s">
        <v>24392</v>
      </c>
      <c r="B1573" s="568" t="s">
        <v>12968</v>
      </c>
      <c r="C1573" s="569" t="s">
        <v>770</v>
      </c>
      <c r="D1573" s="570" t="s">
        <v>24393</v>
      </c>
    </row>
    <row r="1574" spans="1:4" ht="24.95" customHeight="1" x14ac:dyDescent="0.2">
      <c r="A1574" s="567" t="s">
        <v>24394</v>
      </c>
      <c r="B1574" s="568" t="s">
        <v>1784</v>
      </c>
      <c r="C1574" s="569" t="s">
        <v>770</v>
      </c>
      <c r="D1574" s="570" t="s">
        <v>24395</v>
      </c>
    </row>
    <row r="1575" spans="1:4" ht="24.95" customHeight="1" x14ac:dyDescent="0.2">
      <c r="A1575" s="567" t="s">
        <v>24396</v>
      </c>
      <c r="B1575" s="568" t="s">
        <v>12969</v>
      </c>
      <c r="C1575" s="569" t="s">
        <v>770</v>
      </c>
      <c r="D1575" s="570" t="s">
        <v>24397</v>
      </c>
    </row>
    <row r="1576" spans="1:4" ht="24.95" customHeight="1" x14ac:dyDescent="0.2">
      <c r="A1576" s="567" t="s">
        <v>24398</v>
      </c>
      <c r="B1576" s="568" t="s">
        <v>12970</v>
      </c>
      <c r="C1576" s="569" t="s">
        <v>770</v>
      </c>
      <c r="D1576" s="570" t="s">
        <v>24399</v>
      </c>
    </row>
    <row r="1577" spans="1:4" ht="24.95" customHeight="1" x14ac:dyDescent="0.2">
      <c r="A1577" s="567" t="s">
        <v>24400</v>
      </c>
      <c r="B1577" s="568" t="s">
        <v>12971</v>
      </c>
      <c r="C1577" s="569" t="s">
        <v>770</v>
      </c>
      <c r="D1577" s="570" t="s">
        <v>24401</v>
      </c>
    </row>
    <row r="1578" spans="1:4" ht="24.95" customHeight="1" x14ac:dyDescent="0.2">
      <c r="A1578" s="567" t="s">
        <v>24402</v>
      </c>
      <c r="B1578" s="568" t="s">
        <v>12972</v>
      </c>
      <c r="C1578" s="569" t="s">
        <v>770</v>
      </c>
      <c r="D1578" s="570" t="s">
        <v>24403</v>
      </c>
    </row>
    <row r="1579" spans="1:4" ht="24.95" customHeight="1" x14ac:dyDescent="0.2">
      <c r="A1579" s="567" t="s">
        <v>24404</v>
      </c>
      <c r="B1579" s="568" t="s">
        <v>12973</v>
      </c>
      <c r="C1579" s="569" t="s">
        <v>770</v>
      </c>
      <c r="D1579" s="570" t="s">
        <v>18956</v>
      </c>
    </row>
    <row r="1580" spans="1:4" ht="24.95" customHeight="1" x14ac:dyDescent="0.2">
      <c r="A1580" s="567" t="s">
        <v>24405</v>
      </c>
      <c r="B1580" s="568" t="s">
        <v>12974</v>
      </c>
      <c r="C1580" s="569" t="s">
        <v>770</v>
      </c>
      <c r="D1580" s="570" t="s">
        <v>17882</v>
      </c>
    </row>
    <row r="1581" spans="1:4" ht="24.95" customHeight="1" x14ac:dyDescent="0.2">
      <c r="A1581" s="567" t="s">
        <v>24406</v>
      </c>
      <c r="B1581" s="568" t="s">
        <v>12975</v>
      </c>
      <c r="C1581" s="569" t="s">
        <v>770</v>
      </c>
      <c r="D1581" s="570" t="s">
        <v>10175</v>
      </c>
    </row>
    <row r="1582" spans="1:4" ht="24.95" customHeight="1" x14ac:dyDescent="0.2">
      <c r="A1582" s="567" t="s">
        <v>24407</v>
      </c>
      <c r="B1582" s="568" t="s">
        <v>12976</v>
      </c>
      <c r="C1582" s="569" t="s">
        <v>770</v>
      </c>
      <c r="D1582" s="570" t="s">
        <v>13343</v>
      </c>
    </row>
    <row r="1583" spans="1:4" ht="24.95" customHeight="1" x14ac:dyDescent="0.2">
      <c r="A1583" s="567" t="s">
        <v>24408</v>
      </c>
      <c r="B1583" s="568" t="s">
        <v>12978</v>
      </c>
      <c r="C1583" s="569" t="s">
        <v>770</v>
      </c>
      <c r="D1583" s="570" t="s">
        <v>24409</v>
      </c>
    </row>
    <row r="1584" spans="1:4" ht="24.95" customHeight="1" x14ac:dyDescent="0.2">
      <c r="A1584" s="567" t="s">
        <v>24410</v>
      </c>
      <c r="B1584" s="568" t="s">
        <v>12979</v>
      </c>
      <c r="C1584" s="569" t="s">
        <v>770</v>
      </c>
      <c r="D1584" s="570" t="s">
        <v>24411</v>
      </c>
    </row>
    <row r="1585" spans="1:4" ht="24.95" customHeight="1" x14ac:dyDescent="0.2">
      <c r="A1585" s="567" t="s">
        <v>24412</v>
      </c>
      <c r="B1585" s="568" t="s">
        <v>12980</v>
      </c>
      <c r="C1585" s="569" t="s">
        <v>770</v>
      </c>
      <c r="D1585" s="570" t="s">
        <v>24413</v>
      </c>
    </row>
    <row r="1586" spans="1:4" ht="24.95" customHeight="1" x14ac:dyDescent="0.2">
      <c r="A1586" s="567" t="s">
        <v>24414</v>
      </c>
      <c r="B1586" s="568" t="s">
        <v>12981</v>
      </c>
      <c r="C1586" s="569" t="s">
        <v>770</v>
      </c>
      <c r="D1586" s="570" t="s">
        <v>24415</v>
      </c>
    </row>
    <row r="1587" spans="1:4" ht="24.95" customHeight="1" x14ac:dyDescent="0.2">
      <c r="A1587" s="567" t="s">
        <v>24416</v>
      </c>
      <c r="B1587" s="568" t="s">
        <v>12982</v>
      </c>
      <c r="C1587" s="569" t="s">
        <v>770</v>
      </c>
      <c r="D1587" s="570" t="s">
        <v>24417</v>
      </c>
    </row>
    <row r="1588" spans="1:4" ht="24.95" customHeight="1" x14ac:dyDescent="0.2">
      <c r="A1588" s="567" t="s">
        <v>24418</v>
      </c>
      <c r="B1588" s="568" t="s">
        <v>12983</v>
      </c>
      <c r="C1588" s="569" t="s">
        <v>770</v>
      </c>
      <c r="D1588" s="570" t="s">
        <v>24419</v>
      </c>
    </row>
    <row r="1589" spans="1:4" ht="24.95" customHeight="1" x14ac:dyDescent="0.2">
      <c r="A1589" s="567" t="s">
        <v>24420</v>
      </c>
      <c r="B1589" s="568" t="s">
        <v>12984</v>
      </c>
      <c r="C1589" s="569" t="s">
        <v>770</v>
      </c>
      <c r="D1589" s="570" t="s">
        <v>24421</v>
      </c>
    </row>
    <row r="1590" spans="1:4" ht="24.95" customHeight="1" x14ac:dyDescent="0.2">
      <c r="A1590" s="567" t="s">
        <v>24422</v>
      </c>
      <c r="B1590" s="568" t="s">
        <v>12985</v>
      </c>
      <c r="C1590" s="569" t="s">
        <v>770</v>
      </c>
      <c r="D1590" s="570" t="s">
        <v>24423</v>
      </c>
    </row>
    <row r="1591" spans="1:4" ht="24.95" customHeight="1" x14ac:dyDescent="0.2">
      <c r="A1591" s="567" t="s">
        <v>24424</v>
      </c>
      <c r="B1591" s="568" t="s">
        <v>12986</v>
      </c>
      <c r="C1591" s="569" t="s">
        <v>770</v>
      </c>
      <c r="D1591" s="570" t="s">
        <v>24425</v>
      </c>
    </row>
    <row r="1592" spans="1:4" ht="24.95" customHeight="1" x14ac:dyDescent="0.2">
      <c r="A1592" s="567" t="s">
        <v>24426</v>
      </c>
      <c r="B1592" s="568" t="s">
        <v>12987</v>
      </c>
      <c r="C1592" s="569" t="s">
        <v>770</v>
      </c>
      <c r="D1592" s="570" t="s">
        <v>24427</v>
      </c>
    </row>
    <row r="1593" spans="1:4" ht="24.95" customHeight="1" x14ac:dyDescent="0.2">
      <c r="A1593" s="567" t="s">
        <v>24428</v>
      </c>
      <c r="B1593" s="568" t="s">
        <v>12988</v>
      </c>
      <c r="C1593" s="569" t="s">
        <v>770</v>
      </c>
      <c r="D1593" s="570" t="s">
        <v>24429</v>
      </c>
    </row>
    <row r="1594" spans="1:4" ht="24.95" customHeight="1" x14ac:dyDescent="0.2">
      <c r="A1594" s="567" t="s">
        <v>24430</v>
      </c>
      <c r="B1594" s="568" t="s">
        <v>12989</v>
      </c>
      <c r="C1594" s="569" t="s">
        <v>770</v>
      </c>
      <c r="D1594" s="570" t="s">
        <v>24431</v>
      </c>
    </row>
    <row r="1595" spans="1:4" ht="24.95" customHeight="1" x14ac:dyDescent="0.2">
      <c r="A1595" s="567" t="s">
        <v>24432</v>
      </c>
      <c r="B1595" s="568" t="s">
        <v>12990</v>
      </c>
      <c r="C1595" s="569" t="s">
        <v>770</v>
      </c>
      <c r="D1595" s="570" t="s">
        <v>24433</v>
      </c>
    </row>
    <row r="1596" spans="1:4" ht="24.95" customHeight="1" x14ac:dyDescent="0.2">
      <c r="A1596" s="567" t="s">
        <v>24434</v>
      </c>
      <c r="B1596" s="568" t="s">
        <v>12991</v>
      </c>
      <c r="C1596" s="569" t="s">
        <v>770</v>
      </c>
      <c r="D1596" s="570" t="s">
        <v>24435</v>
      </c>
    </row>
    <row r="1597" spans="1:4" ht="24.95" customHeight="1" x14ac:dyDescent="0.2">
      <c r="A1597" s="567" t="s">
        <v>24436</v>
      </c>
      <c r="B1597" s="568" t="s">
        <v>12992</v>
      </c>
      <c r="C1597" s="569" t="s">
        <v>770</v>
      </c>
      <c r="D1597" s="570" t="s">
        <v>24437</v>
      </c>
    </row>
    <row r="1598" spans="1:4" ht="24.95" customHeight="1" x14ac:dyDescent="0.2">
      <c r="A1598" s="567" t="s">
        <v>24438</v>
      </c>
      <c r="B1598" s="568" t="s">
        <v>12993</v>
      </c>
      <c r="C1598" s="569" t="s">
        <v>770</v>
      </c>
      <c r="D1598" s="570" t="s">
        <v>24439</v>
      </c>
    </row>
    <row r="1599" spans="1:4" ht="24.95" customHeight="1" x14ac:dyDescent="0.2">
      <c r="A1599" s="567" t="s">
        <v>24440</v>
      </c>
      <c r="B1599" s="568" t="s">
        <v>12994</v>
      </c>
      <c r="C1599" s="569" t="s">
        <v>770</v>
      </c>
      <c r="D1599" s="570" t="s">
        <v>24441</v>
      </c>
    </row>
    <row r="1600" spans="1:4" ht="24.95" customHeight="1" x14ac:dyDescent="0.2">
      <c r="A1600" s="567" t="s">
        <v>24442</v>
      </c>
      <c r="B1600" s="568" t="s">
        <v>12995</v>
      </c>
      <c r="C1600" s="569" t="s">
        <v>770</v>
      </c>
      <c r="D1600" s="570" t="s">
        <v>24443</v>
      </c>
    </row>
    <row r="1601" spans="1:4" ht="24.95" customHeight="1" x14ac:dyDescent="0.2">
      <c r="A1601" s="567" t="s">
        <v>24444</v>
      </c>
      <c r="B1601" s="568" t="s">
        <v>12996</v>
      </c>
      <c r="C1601" s="569" t="s">
        <v>770</v>
      </c>
      <c r="D1601" s="570" t="s">
        <v>24445</v>
      </c>
    </row>
    <row r="1602" spans="1:4" ht="24.95" customHeight="1" x14ac:dyDescent="0.2">
      <c r="A1602" s="567" t="s">
        <v>24446</v>
      </c>
      <c r="B1602" s="568" t="s">
        <v>12998</v>
      </c>
      <c r="C1602" s="569" t="s">
        <v>770</v>
      </c>
      <c r="D1602" s="570" t="s">
        <v>24447</v>
      </c>
    </row>
    <row r="1603" spans="1:4" ht="24.95" customHeight="1" x14ac:dyDescent="0.2">
      <c r="A1603" s="567" t="s">
        <v>24448</v>
      </c>
      <c r="B1603" s="568" t="s">
        <v>13000</v>
      </c>
      <c r="C1603" s="569" t="s">
        <v>770</v>
      </c>
      <c r="D1603" s="570" t="s">
        <v>24449</v>
      </c>
    </row>
    <row r="1604" spans="1:4" ht="24.95" customHeight="1" x14ac:dyDescent="0.2">
      <c r="A1604" s="567" t="s">
        <v>24450</v>
      </c>
      <c r="B1604" s="568" t="s">
        <v>13001</v>
      </c>
      <c r="C1604" s="569" t="s">
        <v>770</v>
      </c>
      <c r="D1604" s="570" t="s">
        <v>24451</v>
      </c>
    </row>
    <row r="1605" spans="1:4" ht="24.95" customHeight="1" x14ac:dyDescent="0.2">
      <c r="A1605" s="567" t="s">
        <v>24452</v>
      </c>
      <c r="B1605" s="568" t="s">
        <v>13002</v>
      </c>
      <c r="C1605" s="569" t="s">
        <v>770</v>
      </c>
      <c r="D1605" s="570" t="s">
        <v>24453</v>
      </c>
    </row>
    <row r="1606" spans="1:4" ht="24.95" customHeight="1" x14ac:dyDescent="0.2">
      <c r="A1606" s="567" t="s">
        <v>24454</v>
      </c>
      <c r="B1606" s="568" t="s">
        <v>13003</v>
      </c>
      <c r="C1606" s="569" t="s">
        <v>770</v>
      </c>
      <c r="D1606" s="570" t="s">
        <v>24455</v>
      </c>
    </row>
    <row r="1607" spans="1:4" ht="24.95" customHeight="1" x14ac:dyDescent="0.2">
      <c r="A1607" s="567" t="s">
        <v>24456</v>
      </c>
      <c r="B1607" s="568" t="s">
        <v>13004</v>
      </c>
      <c r="C1607" s="569" t="s">
        <v>770</v>
      </c>
      <c r="D1607" s="570" t="s">
        <v>24457</v>
      </c>
    </row>
    <row r="1608" spans="1:4" ht="24.95" customHeight="1" x14ac:dyDescent="0.2">
      <c r="A1608" s="567" t="s">
        <v>24458</v>
      </c>
      <c r="B1608" s="568" t="s">
        <v>13005</v>
      </c>
      <c r="C1608" s="569" t="s">
        <v>770</v>
      </c>
      <c r="D1608" s="570" t="s">
        <v>24459</v>
      </c>
    </row>
    <row r="1609" spans="1:4" ht="24.95" customHeight="1" x14ac:dyDescent="0.2">
      <c r="A1609" s="567" t="s">
        <v>24460</v>
      </c>
      <c r="B1609" s="568" t="s">
        <v>13006</v>
      </c>
      <c r="C1609" s="569" t="s">
        <v>770</v>
      </c>
      <c r="D1609" s="570" t="s">
        <v>24461</v>
      </c>
    </row>
    <row r="1610" spans="1:4" ht="24.95" customHeight="1" x14ac:dyDescent="0.2">
      <c r="A1610" s="567" t="s">
        <v>24462</v>
      </c>
      <c r="B1610" s="568" t="s">
        <v>13007</v>
      </c>
      <c r="C1610" s="569" t="s">
        <v>770</v>
      </c>
      <c r="D1610" s="570" t="s">
        <v>24463</v>
      </c>
    </row>
    <row r="1611" spans="1:4" ht="24.95" customHeight="1" x14ac:dyDescent="0.2">
      <c r="A1611" s="567" t="s">
        <v>24464</v>
      </c>
      <c r="B1611" s="568" t="s">
        <v>13008</v>
      </c>
      <c r="C1611" s="569" t="s">
        <v>770</v>
      </c>
      <c r="D1611" s="570" t="s">
        <v>24465</v>
      </c>
    </row>
    <row r="1612" spans="1:4" ht="24.95" customHeight="1" x14ac:dyDescent="0.2">
      <c r="A1612" s="567" t="s">
        <v>24466</v>
      </c>
      <c r="B1612" s="568" t="s">
        <v>13009</v>
      </c>
      <c r="C1612" s="569" t="s">
        <v>770</v>
      </c>
      <c r="D1612" s="570" t="s">
        <v>24467</v>
      </c>
    </row>
    <row r="1613" spans="1:4" ht="24.95" customHeight="1" x14ac:dyDescent="0.2">
      <c r="A1613" s="567" t="s">
        <v>24468</v>
      </c>
      <c r="B1613" s="568" t="s">
        <v>13010</v>
      </c>
      <c r="C1613" s="569" t="s">
        <v>770</v>
      </c>
      <c r="D1613" s="570" t="s">
        <v>24469</v>
      </c>
    </row>
    <row r="1614" spans="1:4" ht="24.95" customHeight="1" x14ac:dyDescent="0.2">
      <c r="A1614" s="567" t="s">
        <v>24470</v>
      </c>
      <c r="B1614" s="568" t="s">
        <v>13011</v>
      </c>
      <c r="C1614" s="569" t="s">
        <v>770</v>
      </c>
      <c r="D1614" s="570" t="s">
        <v>9894</v>
      </c>
    </row>
    <row r="1615" spans="1:4" ht="24.95" customHeight="1" x14ac:dyDescent="0.2">
      <c r="A1615" s="567" t="s">
        <v>24471</v>
      </c>
      <c r="B1615" s="568" t="s">
        <v>13012</v>
      </c>
      <c r="C1615" s="569" t="s">
        <v>770</v>
      </c>
      <c r="D1615" s="570" t="s">
        <v>11684</v>
      </c>
    </row>
    <row r="1616" spans="1:4" ht="24.95" customHeight="1" x14ac:dyDescent="0.2">
      <c r="A1616" s="567" t="s">
        <v>24472</v>
      </c>
      <c r="B1616" s="568" t="s">
        <v>13013</v>
      </c>
      <c r="C1616" s="569" t="s">
        <v>770</v>
      </c>
      <c r="D1616" s="570" t="s">
        <v>24473</v>
      </c>
    </row>
    <row r="1617" spans="1:4" ht="24.95" customHeight="1" x14ac:dyDescent="0.2">
      <c r="A1617" s="567" t="s">
        <v>24474</v>
      </c>
      <c r="B1617" s="568" t="s">
        <v>13014</v>
      </c>
      <c r="C1617" s="569" t="s">
        <v>770</v>
      </c>
      <c r="D1617" s="570" t="s">
        <v>10440</v>
      </c>
    </row>
    <row r="1618" spans="1:4" ht="24.95" customHeight="1" x14ac:dyDescent="0.2">
      <c r="A1618" s="567" t="s">
        <v>24475</v>
      </c>
      <c r="B1618" s="568" t="s">
        <v>13015</v>
      </c>
      <c r="C1618" s="569" t="s">
        <v>770</v>
      </c>
      <c r="D1618" s="570" t="s">
        <v>18089</v>
      </c>
    </row>
    <row r="1619" spans="1:4" ht="24.95" customHeight="1" x14ac:dyDescent="0.2">
      <c r="A1619" s="567" t="s">
        <v>24476</v>
      </c>
      <c r="B1619" s="568" t="s">
        <v>13016</v>
      </c>
      <c r="C1619" s="569" t="s">
        <v>770</v>
      </c>
      <c r="D1619" s="570" t="s">
        <v>24477</v>
      </c>
    </row>
    <row r="1620" spans="1:4" ht="24.95" customHeight="1" x14ac:dyDescent="0.2">
      <c r="A1620" s="567" t="s">
        <v>24478</v>
      </c>
      <c r="B1620" s="568" t="s">
        <v>1785</v>
      </c>
      <c r="C1620" s="569" t="s">
        <v>770</v>
      </c>
      <c r="D1620" s="570" t="s">
        <v>17931</v>
      </c>
    </row>
    <row r="1621" spans="1:4" ht="24.95" customHeight="1" x14ac:dyDescent="0.2">
      <c r="A1621" s="567" t="s">
        <v>24479</v>
      </c>
      <c r="B1621" s="568" t="s">
        <v>1786</v>
      </c>
      <c r="C1621" s="569" t="s">
        <v>770</v>
      </c>
      <c r="D1621" s="570" t="s">
        <v>24480</v>
      </c>
    </row>
    <row r="1622" spans="1:4" ht="24.95" customHeight="1" x14ac:dyDescent="0.2">
      <c r="A1622" s="567" t="s">
        <v>24481</v>
      </c>
      <c r="B1622" s="568" t="s">
        <v>13018</v>
      </c>
      <c r="C1622" s="569" t="s">
        <v>770</v>
      </c>
      <c r="D1622" s="570" t="s">
        <v>24482</v>
      </c>
    </row>
    <row r="1623" spans="1:4" ht="24.95" customHeight="1" x14ac:dyDescent="0.2">
      <c r="A1623" s="567" t="s">
        <v>24483</v>
      </c>
      <c r="B1623" s="568" t="s">
        <v>13019</v>
      </c>
      <c r="C1623" s="569" t="s">
        <v>770</v>
      </c>
      <c r="D1623" s="570" t="s">
        <v>24484</v>
      </c>
    </row>
    <row r="1624" spans="1:4" ht="24.95" customHeight="1" x14ac:dyDescent="0.2">
      <c r="A1624" s="567" t="s">
        <v>24485</v>
      </c>
      <c r="B1624" s="568" t="s">
        <v>13020</v>
      </c>
      <c r="C1624" s="569" t="s">
        <v>770</v>
      </c>
      <c r="D1624" s="570" t="s">
        <v>24486</v>
      </c>
    </row>
    <row r="1625" spans="1:4" ht="24.95" customHeight="1" x14ac:dyDescent="0.2">
      <c r="A1625" s="567" t="s">
        <v>24487</v>
      </c>
      <c r="B1625" s="568" t="s">
        <v>13021</v>
      </c>
      <c r="C1625" s="569" t="s">
        <v>770</v>
      </c>
      <c r="D1625" s="570" t="s">
        <v>24488</v>
      </c>
    </row>
    <row r="1626" spans="1:4" ht="24.95" customHeight="1" x14ac:dyDescent="0.2">
      <c r="A1626" s="567" t="s">
        <v>24489</v>
      </c>
      <c r="B1626" s="568" t="s">
        <v>13022</v>
      </c>
      <c r="C1626" s="569" t="s">
        <v>770</v>
      </c>
      <c r="D1626" s="570" t="s">
        <v>24490</v>
      </c>
    </row>
    <row r="1627" spans="1:4" ht="24.95" customHeight="1" x14ac:dyDescent="0.2">
      <c r="A1627" s="567" t="s">
        <v>24491</v>
      </c>
      <c r="B1627" s="568" t="s">
        <v>13023</v>
      </c>
      <c r="C1627" s="569" t="s">
        <v>770</v>
      </c>
      <c r="D1627" s="570" t="s">
        <v>24492</v>
      </c>
    </row>
    <row r="1628" spans="1:4" ht="24.95" customHeight="1" x14ac:dyDescent="0.2">
      <c r="A1628" s="567" t="s">
        <v>24493</v>
      </c>
      <c r="B1628" s="568" t="s">
        <v>13024</v>
      </c>
      <c r="C1628" s="569" t="s">
        <v>770</v>
      </c>
      <c r="D1628" s="570" t="s">
        <v>24494</v>
      </c>
    </row>
    <row r="1629" spans="1:4" ht="24.95" customHeight="1" x14ac:dyDescent="0.2">
      <c r="A1629" s="567" t="s">
        <v>24495</v>
      </c>
      <c r="B1629" s="568" t="s">
        <v>13025</v>
      </c>
      <c r="C1629" s="569" t="s">
        <v>770</v>
      </c>
      <c r="D1629" s="570" t="s">
        <v>24496</v>
      </c>
    </row>
    <row r="1630" spans="1:4" ht="24.95" customHeight="1" x14ac:dyDescent="0.2">
      <c r="A1630" s="567" t="s">
        <v>24497</v>
      </c>
      <c r="B1630" s="568" t="s">
        <v>13026</v>
      </c>
      <c r="C1630" s="569" t="s">
        <v>770</v>
      </c>
      <c r="D1630" s="570" t="s">
        <v>24498</v>
      </c>
    </row>
    <row r="1631" spans="1:4" ht="24.95" customHeight="1" x14ac:dyDescent="0.2">
      <c r="A1631" s="567" t="s">
        <v>24499</v>
      </c>
      <c r="B1631" s="568" t="s">
        <v>13027</v>
      </c>
      <c r="C1631" s="569" t="s">
        <v>770</v>
      </c>
      <c r="D1631" s="570" t="s">
        <v>24500</v>
      </c>
    </row>
    <row r="1632" spans="1:4" ht="24.95" customHeight="1" x14ac:dyDescent="0.2">
      <c r="A1632" s="567" t="s">
        <v>24501</v>
      </c>
      <c r="B1632" s="568" t="s">
        <v>13028</v>
      </c>
      <c r="C1632" s="569" t="s">
        <v>770</v>
      </c>
      <c r="D1632" s="570" t="s">
        <v>24502</v>
      </c>
    </row>
    <row r="1633" spans="1:4" ht="24.95" customHeight="1" x14ac:dyDescent="0.2">
      <c r="A1633" s="567" t="s">
        <v>24503</v>
      </c>
      <c r="B1633" s="568" t="s">
        <v>13029</v>
      </c>
      <c r="C1633" s="569" t="s">
        <v>770</v>
      </c>
      <c r="D1633" s="570" t="s">
        <v>24504</v>
      </c>
    </row>
    <row r="1634" spans="1:4" ht="24.95" customHeight="1" x14ac:dyDescent="0.2">
      <c r="A1634" s="567" t="s">
        <v>24505</v>
      </c>
      <c r="B1634" s="568" t="s">
        <v>13030</v>
      </c>
      <c r="C1634" s="569" t="s">
        <v>770</v>
      </c>
      <c r="D1634" s="570" t="s">
        <v>24506</v>
      </c>
    </row>
    <row r="1635" spans="1:4" ht="24.95" customHeight="1" x14ac:dyDescent="0.2">
      <c r="A1635" s="567" t="s">
        <v>24507</v>
      </c>
      <c r="B1635" s="568" t="s">
        <v>13031</v>
      </c>
      <c r="C1635" s="569" t="s">
        <v>770</v>
      </c>
      <c r="D1635" s="570" t="s">
        <v>24508</v>
      </c>
    </row>
    <row r="1636" spans="1:4" ht="24.95" customHeight="1" x14ac:dyDescent="0.2">
      <c r="A1636" s="567" t="s">
        <v>24509</v>
      </c>
      <c r="B1636" s="568" t="s">
        <v>13032</v>
      </c>
      <c r="C1636" s="569" t="s">
        <v>770</v>
      </c>
      <c r="D1636" s="570" t="s">
        <v>24510</v>
      </c>
    </row>
    <row r="1637" spans="1:4" ht="24.95" customHeight="1" x14ac:dyDescent="0.2">
      <c r="A1637" s="567" t="s">
        <v>24511</v>
      </c>
      <c r="B1637" s="568" t="s">
        <v>13033</v>
      </c>
      <c r="C1637" s="569" t="s">
        <v>770</v>
      </c>
      <c r="D1637" s="570" t="s">
        <v>24512</v>
      </c>
    </row>
    <row r="1638" spans="1:4" ht="24.95" customHeight="1" x14ac:dyDescent="0.2">
      <c r="A1638" s="567" t="s">
        <v>24513</v>
      </c>
      <c r="B1638" s="568" t="s">
        <v>13034</v>
      </c>
      <c r="C1638" s="569" t="s">
        <v>770</v>
      </c>
      <c r="D1638" s="570" t="s">
        <v>24514</v>
      </c>
    </row>
    <row r="1639" spans="1:4" ht="24.95" customHeight="1" x14ac:dyDescent="0.2">
      <c r="A1639" s="567" t="s">
        <v>24515</v>
      </c>
      <c r="B1639" s="568" t="s">
        <v>13035</v>
      </c>
      <c r="C1639" s="569" t="s">
        <v>770</v>
      </c>
      <c r="D1639" s="570" t="s">
        <v>24516</v>
      </c>
    </row>
    <row r="1640" spans="1:4" ht="24.95" customHeight="1" x14ac:dyDescent="0.2">
      <c r="A1640" s="567" t="s">
        <v>24517</v>
      </c>
      <c r="B1640" s="568" t="s">
        <v>13036</v>
      </c>
      <c r="C1640" s="569" t="s">
        <v>770</v>
      </c>
      <c r="D1640" s="570" t="s">
        <v>24518</v>
      </c>
    </row>
    <row r="1641" spans="1:4" ht="24.95" customHeight="1" x14ac:dyDescent="0.2">
      <c r="A1641" s="567" t="s">
        <v>24519</v>
      </c>
      <c r="B1641" s="568" t="s">
        <v>13037</v>
      </c>
      <c r="C1641" s="569" t="s">
        <v>770</v>
      </c>
      <c r="D1641" s="570" t="s">
        <v>24520</v>
      </c>
    </row>
    <row r="1642" spans="1:4" ht="24.95" customHeight="1" x14ac:dyDescent="0.2">
      <c r="A1642" s="567" t="s">
        <v>24521</v>
      </c>
      <c r="B1642" s="568" t="s">
        <v>13038</v>
      </c>
      <c r="C1642" s="569" t="s">
        <v>770</v>
      </c>
      <c r="D1642" s="570" t="s">
        <v>24522</v>
      </c>
    </row>
    <row r="1643" spans="1:4" ht="24.95" customHeight="1" x14ac:dyDescent="0.2">
      <c r="A1643" s="567" t="s">
        <v>24523</v>
      </c>
      <c r="B1643" s="568" t="s">
        <v>13039</v>
      </c>
      <c r="C1643" s="569" t="s">
        <v>770</v>
      </c>
      <c r="D1643" s="570" t="s">
        <v>24524</v>
      </c>
    </row>
    <row r="1644" spans="1:4" ht="24.95" customHeight="1" x14ac:dyDescent="0.2">
      <c r="A1644" s="571" t="s">
        <v>13040</v>
      </c>
      <c r="B1644" s="568" t="s">
        <v>13041</v>
      </c>
      <c r="C1644" s="569" t="s">
        <v>770</v>
      </c>
      <c r="D1644" s="570" t="s">
        <v>24525</v>
      </c>
    </row>
    <row r="1645" spans="1:4" ht="24.95" customHeight="1" x14ac:dyDescent="0.2">
      <c r="A1645" s="567" t="s">
        <v>24526</v>
      </c>
      <c r="B1645" s="568" t="s">
        <v>1787</v>
      </c>
      <c r="C1645" s="569" t="s">
        <v>745</v>
      </c>
      <c r="D1645" s="570" t="s">
        <v>24527</v>
      </c>
    </row>
    <row r="1646" spans="1:4" ht="24.95" customHeight="1" x14ac:dyDescent="0.2">
      <c r="A1646" s="567" t="s">
        <v>24528</v>
      </c>
      <c r="B1646" s="568" t="s">
        <v>13042</v>
      </c>
      <c r="C1646" s="569" t="s">
        <v>745</v>
      </c>
      <c r="D1646" s="570" t="s">
        <v>24529</v>
      </c>
    </row>
    <row r="1647" spans="1:4" ht="24.95" customHeight="1" x14ac:dyDescent="0.2">
      <c r="A1647" s="567" t="s">
        <v>24530</v>
      </c>
      <c r="B1647" s="568" t="s">
        <v>1788</v>
      </c>
      <c r="C1647" s="569" t="s">
        <v>745</v>
      </c>
      <c r="D1647" s="570" t="s">
        <v>24531</v>
      </c>
    </row>
    <row r="1648" spans="1:4" ht="24.95" customHeight="1" x14ac:dyDescent="0.2">
      <c r="A1648" s="567" t="s">
        <v>24532</v>
      </c>
      <c r="B1648" s="568" t="s">
        <v>13043</v>
      </c>
      <c r="C1648" s="569" t="s">
        <v>745</v>
      </c>
      <c r="D1648" s="570" t="s">
        <v>24531</v>
      </c>
    </row>
    <row r="1649" spans="1:4" ht="24.95" customHeight="1" x14ac:dyDescent="0.2">
      <c r="A1649" s="567" t="s">
        <v>24533</v>
      </c>
      <c r="B1649" s="568" t="s">
        <v>13044</v>
      </c>
      <c r="C1649" s="569" t="s">
        <v>745</v>
      </c>
      <c r="D1649" s="570" t="s">
        <v>24534</v>
      </c>
    </row>
    <row r="1650" spans="1:4" ht="24.95" customHeight="1" x14ac:dyDescent="0.2">
      <c r="A1650" s="567" t="s">
        <v>24535</v>
      </c>
      <c r="B1650" s="568" t="s">
        <v>13045</v>
      </c>
      <c r="C1650" s="569" t="s">
        <v>770</v>
      </c>
      <c r="D1650" s="570" t="s">
        <v>24536</v>
      </c>
    </row>
    <row r="1651" spans="1:4" ht="24.95" customHeight="1" x14ac:dyDescent="0.2">
      <c r="A1651" s="571" t="s">
        <v>13046</v>
      </c>
      <c r="B1651" s="568" t="s">
        <v>13047</v>
      </c>
      <c r="C1651" s="569" t="s">
        <v>745</v>
      </c>
      <c r="D1651" s="570" t="s">
        <v>24537</v>
      </c>
    </row>
    <row r="1652" spans="1:4" ht="24.95" customHeight="1" x14ac:dyDescent="0.2">
      <c r="A1652" s="571" t="s">
        <v>13048</v>
      </c>
      <c r="B1652" s="568" t="s">
        <v>1789</v>
      </c>
      <c r="C1652" s="569" t="s">
        <v>745</v>
      </c>
      <c r="D1652" s="570" t="s">
        <v>24538</v>
      </c>
    </row>
    <row r="1653" spans="1:4" ht="24.95" customHeight="1" x14ac:dyDescent="0.2">
      <c r="A1653" s="571" t="s">
        <v>13049</v>
      </c>
      <c r="B1653" s="568" t="s">
        <v>13050</v>
      </c>
      <c r="C1653" s="569" t="s">
        <v>745</v>
      </c>
      <c r="D1653" s="570" t="s">
        <v>24539</v>
      </c>
    </row>
    <row r="1654" spans="1:4" ht="24.95" customHeight="1" x14ac:dyDescent="0.2">
      <c r="A1654" s="571" t="s">
        <v>13051</v>
      </c>
      <c r="B1654" s="568" t="s">
        <v>1790</v>
      </c>
      <c r="C1654" s="569" t="s">
        <v>770</v>
      </c>
      <c r="D1654" s="570" t="s">
        <v>17437</v>
      </c>
    </row>
    <row r="1655" spans="1:4" ht="24.95" customHeight="1" x14ac:dyDescent="0.2">
      <c r="A1655" s="571" t="s">
        <v>13052</v>
      </c>
      <c r="B1655" s="568" t="s">
        <v>1791</v>
      </c>
      <c r="C1655" s="569" t="s">
        <v>770</v>
      </c>
      <c r="D1655" s="570" t="s">
        <v>24540</v>
      </c>
    </row>
    <row r="1656" spans="1:4" ht="24.95" customHeight="1" x14ac:dyDescent="0.2">
      <c r="A1656" s="571" t="s">
        <v>13053</v>
      </c>
      <c r="B1656" s="568" t="s">
        <v>1792</v>
      </c>
      <c r="C1656" s="569" t="s">
        <v>745</v>
      </c>
      <c r="D1656" s="570" t="s">
        <v>24541</v>
      </c>
    </row>
    <row r="1657" spans="1:4" ht="24.95" customHeight="1" x14ac:dyDescent="0.2">
      <c r="A1657" s="571" t="s">
        <v>13054</v>
      </c>
      <c r="B1657" s="568" t="s">
        <v>1793</v>
      </c>
      <c r="C1657" s="569" t="s">
        <v>745</v>
      </c>
      <c r="D1657" s="570" t="s">
        <v>24542</v>
      </c>
    </row>
    <row r="1658" spans="1:4" ht="24.95" customHeight="1" x14ac:dyDescent="0.2">
      <c r="A1658" s="571" t="s">
        <v>13055</v>
      </c>
      <c r="B1658" s="568" t="s">
        <v>13056</v>
      </c>
      <c r="C1658" s="569" t="s">
        <v>745</v>
      </c>
      <c r="D1658" s="570" t="s">
        <v>24543</v>
      </c>
    </row>
    <row r="1659" spans="1:4" ht="24.95" customHeight="1" x14ac:dyDescent="0.2">
      <c r="A1659" s="567" t="s">
        <v>24544</v>
      </c>
      <c r="B1659" s="568" t="s">
        <v>1794</v>
      </c>
      <c r="C1659" s="569" t="s">
        <v>771</v>
      </c>
      <c r="D1659" s="570" t="s">
        <v>17593</v>
      </c>
    </row>
    <row r="1660" spans="1:4" ht="24.95" customHeight="1" x14ac:dyDescent="0.2">
      <c r="A1660" s="567" t="s">
        <v>24545</v>
      </c>
      <c r="B1660" s="568" t="s">
        <v>13057</v>
      </c>
      <c r="C1660" s="569" t="s">
        <v>745</v>
      </c>
      <c r="D1660" s="570" t="s">
        <v>24546</v>
      </c>
    </row>
    <row r="1661" spans="1:4" ht="24.95" customHeight="1" x14ac:dyDescent="0.2">
      <c r="A1661" s="567" t="s">
        <v>24547</v>
      </c>
      <c r="B1661" s="568" t="s">
        <v>5773</v>
      </c>
      <c r="C1661" s="569" t="s">
        <v>745</v>
      </c>
      <c r="D1661" s="570" t="s">
        <v>24548</v>
      </c>
    </row>
    <row r="1662" spans="1:4" ht="24.95" customHeight="1" x14ac:dyDescent="0.2">
      <c r="A1662" s="567" t="s">
        <v>24549</v>
      </c>
      <c r="B1662" s="568" t="s">
        <v>5774</v>
      </c>
      <c r="C1662" s="569" t="s">
        <v>745</v>
      </c>
      <c r="D1662" s="570" t="s">
        <v>24550</v>
      </c>
    </row>
    <row r="1663" spans="1:4" ht="24.95" customHeight="1" x14ac:dyDescent="0.2">
      <c r="A1663" s="567" t="s">
        <v>24551</v>
      </c>
      <c r="B1663" s="568" t="s">
        <v>5775</v>
      </c>
      <c r="C1663" s="569" t="s">
        <v>745</v>
      </c>
      <c r="D1663" s="570" t="s">
        <v>24552</v>
      </c>
    </row>
    <row r="1664" spans="1:4" ht="24.95" customHeight="1" x14ac:dyDescent="0.2">
      <c r="A1664" s="567" t="s">
        <v>24553</v>
      </c>
      <c r="B1664" s="568" t="s">
        <v>13058</v>
      </c>
      <c r="C1664" s="569" t="s">
        <v>745</v>
      </c>
      <c r="D1664" s="570" t="s">
        <v>24554</v>
      </c>
    </row>
    <row r="1665" spans="1:4" ht="24.95" customHeight="1" x14ac:dyDescent="0.2">
      <c r="A1665" s="567" t="s">
        <v>24555</v>
      </c>
      <c r="B1665" s="568" t="s">
        <v>13059</v>
      </c>
      <c r="C1665" s="569" t="s">
        <v>745</v>
      </c>
      <c r="D1665" s="570" t="s">
        <v>24556</v>
      </c>
    </row>
    <row r="1666" spans="1:4" ht="24.95" customHeight="1" x14ac:dyDescent="0.2">
      <c r="A1666" s="567" t="s">
        <v>24557</v>
      </c>
      <c r="B1666" s="568" t="s">
        <v>13060</v>
      </c>
      <c r="C1666" s="569" t="s">
        <v>745</v>
      </c>
      <c r="D1666" s="570" t="s">
        <v>24558</v>
      </c>
    </row>
    <row r="1667" spans="1:4" ht="24.95" customHeight="1" x14ac:dyDescent="0.2">
      <c r="A1667" s="567" t="s">
        <v>24559</v>
      </c>
      <c r="B1667" s="568" t="s">
        <v>13061</v>
      </c>
      <c r="C1667" s="569" t="s">
        <v>745</v>
      </c>
      <c r="D1667" s="570" t="s">
        <v>24560</v>
      </c>
    </row>
    <row r="1668" spans="1:4" ht="24.95" customHeight="1" x14ac:dyDescent="0.2">
      <c r="A1668" s="571" t="s">
        <v>13062</v>
      </c>
      <c r="B1668" s="568" t="s">
        <v>1795</v>
      </c>
      <c r="C1668" s="569" t="s">
        <v>745</v>
      </c>
      <c r="D1668" s="570" t="s">
        <v>24561</v>
      </c>
    </row>
    <row r="1669" spans="1:4" ht="24.95" customHeight="1" x14ac:dyDescent="0.2">
      <c r="A1669" s="567" t="s">
        <v>24562</v>
      </c>
      <c r="B1669" s="568" t="s">
        <v>1796</v>
      </c>
      <c r="C1669" s="569" t="s">
        <v>745</v>
      </c>
      <c r="D1669" s="570" t="s">
        <v>24563</v>
      </c>
    </row>
    <row r="1670" spans="1:4" ht="24.95" customHeight="1" x14ac:dyDescent="0.2">
      <c r="A1670" s="571" t="s">
        <v>13063</v>
      </c>
      <c r="B1670" s="568" t="s">
        <v>1797</v>
      </c>
      <c r="C1670" s="569" t="s">
        <v>771</v>
      </c>
      <c r="D1670" s="570" t="s">
        <v>17453</v>
      </c>
    </row>
    <row r="1671" spans="1:4" ht="24.95" customHeight="1" x14ac:dyDescent="0.2">
      <c r="A1671" s="567" t="s">
        <v>24564</v>
      </c>
      <c r="B1671" s="568" t="s">
        <v>13064</v>
      </c>
      <c r="C1671" s="569" t="s">
        <v>771</v>
      </c>
      <c r="D1671" s="570" t="s">
        <v>11941</v>
      </c>
    </row>
    <row r="1672" spans="1:4" ht="24.95" customHeight="1" x14ac:dyDescent="0.2">
      <c r="A1672" s="567" t="s">
        <v>24565</v>
      </c>
      <c r="B1672" s="568" t="s">
        <v>1798</v>
      </c>
      <c r="C1672" s="569" t="s">
        <v>771</v>
      </c>
      <c r="D1672" s="570" t="s">
        <v>24566</v>
      </c>
    </row>
    <row r="1673" spans="1:4" ht="24.95" customHeight="1" x14ac:dyDescent="0.2">
      <c r="A1673" s="571" t="s">
        <v>13065</v>
      </c>
      <c r="B1673" s="568" t="s">
        <v>1799</v>
      </c>
      <c r="C1673" s="569" t="s">
        <v>771</v>
      </c>
      <c r="D1673" s="570" t="s">
        <v>15643</v>
      </c>
    </row>
    <row r="1674" spans="1:4" ht="24.95" customHeight="1" x14ac:dyDescent="0.2">
      <c r="A1674" s="571" t="s">
        <v>13066</v>
      </c>
      <c r="B1674" s="568" t="s">
        <v>1800</v>
      </c>
      <c r="C1674" s="569" t="s">
        <v>771</v>
      </c>
      <c r="D1674" s="570" t="s">
        <v>24567</v>
      </c>
    </row>
    <row r="1675" spans="1:4" ht="24.95" customHeight="1" x14ac:dyDescent="0.2">
      <c r="A1675" s="571" t="s">
        <v>13067</v>
      </c>
      <c r="B1675" s="568" t="s">
        <v>1801</v>
      </c>
      <c r="C1675" s="569" t="s">
        <v>771</v>
      </c>
      <c r="D1675" s="570" t="s">
        <v>24568</v>
      </c>
    </row>
    <row r="1676" spans="1:4" ht="24.95" customHeight="1" x14ac:dyDescent="0.2">
      <c r="A1676" s="571" t="s">
        <v>13069</v>
      </c>
      <c r="B1676" s="568" t="s">
        <v>1802</v>
      </c>
      <c r="C1676" s="569" t="s">
        <v>771</v>
      </c>
      <c r="D1676" s="570" t="s">
        <v>24569</v>
      </c>
    </row>
    <row r="1677" spans="1:4" ht="24.95" customHeight="1" x14ac:dyDescent="0.2">
      <c r="A1677" s="567" t="s">
        <v>24570</v>
      </c>
      <c r="B1677" s="568" t="s">
        <v>1803</v>
      </c>
      <c r="C1677" s="569" t="s">
        <v>771</v>
      </c>
      <c r="D1677" s="570" t="s">
        <v>24571</v>
      </c>
    </row>
    <row r="1678" spans="1:4" ht="24.95" customHeight="1" x14ac:dyDescent="0.2">
      <c r="A1678" s="567" t="s">
        <v>24572</v>
      </c>
      <c r="B1678" s="568" t="s">
        <v>1804</v>
      </c>
      <c r="C1678" s="569" t="s">
        <v>771</v>
      </c>
      <c r="D1678" s="570" t="s">
        <v>24573</v>
      </c>
    </row>
    <row r="1679" spans="1:4" ht="24.95" customHeight="1" x14ac:dyDescent="0.2">
      <c r="A1679" s="567" t="s">
        <v>24574</v>
      </c>
      <c r="B1679" s="568" t="s">
        <v>5776</v>
      </c>
      <c r="C1679" s="569" t="s">
        <v>745</v>
      </c>
      <c r="D1679" s="570" t="s">
        <v>24575</v>
      </c>
    </row>
    <row r="1680" spans="1:4" ht="24.95" customHeight="1" x14ac:dyDescent="0.2">
      <c r="A1680" s="567" t="s">
        <v>24576</v>
      </c>
      <c r="B1680" s="568" t="s">
        <v>1805</v>
      </c>
      <c r="C1680" s="569" t="s">
        <v>770</v>
      </c>
      <c r="D1680" s="570" t="s">
        <v>24577</v>
      </c>
    </row>
    <row r="1681" spans="1:4" ht="24.95" customHeight="1" x14ac:dyDescent="0.2">
      <c r="A1681" s="567" t="s">
        <v>24578</v>
      </c>
      <c r="B1681" s="568" t="s">
        <v>13070</v>
      </c>
      <c r="C1681" s="569" t="s">
        <v>745</v>
      </c>
      <c r="D1681" s="570" t="s">
        <v>24579</v>
      </c>
    </row>
    <row r="1682" spans="1:4" ht="24.95" customHeight="1" x14ac:dyDescent="0.2">
      <c r="A1682" s="567" t="s">
        <v>24580</v>
      </c>
      <c r="B1682" s="568" t="s">
        <v>13071</v>
      </c>
      <c r="C1682" s="569" t="s">
        <v>745</v>
      </c>
      <c r="D1682" s="570" t="s">
        <v>24581</v>
      </c>
    </row>
    <row r="1683" spans="1:4" ht="24.95" customHeight="1" x14ac:dyDescent="0.2">
      <c r="A1683" s="567" t="s">
        <v>24582</v>
      </c>
      <c r="B1683" s="568" t="s">
        <v>13072</v>
      </c>
      <c r="C1683" s="569" t="s">
        <v>770</v>
      </c>
      <c r="D1683" s="570" t="s">
        <v>24583</v>
      </c>
    </row>
    <row r="1684" spans="1:4" ht="24.95" customHeight="1" x14ac:dyDescent="0.2">
      <c r="A1684" s="567" t="s">
        <v>24584</v>
      </c>
      <c r="B1684" s="568" t="s">
        <v>5777</v>
      </c>
      <c r="C1684" s="569" t="s">
        <v>770</v>
      </c>
      <c r="D1684" s="570" t="s">
        <v>24585</v>
      </c>
    </row>
    <row r="1685" spans="1:4" ht="24.95" customHeight="1" x14ac:dyDescent="0.2">
      <c r="A1685" s="567" t="s">
        <v>24586</v>
      </c>
      <c r="B1685" s="568" t="s">
        <v>5778</v>
      </c>
      <c r="C1685" s="569" t="s">
        <v>770</v>
      </c>
      <c r="D1685" s="570" t="s">
        <v>24587</v>
      </c>
    </row>
    <row r="1686" spans="1:4" ht="24.95" customHeight="1" x14ac:dyDescent="0.2">
      <c r="A1686" s="571" t="s">
        <v>13073</v>
      </c>
      <c r="B1686" s="568" t="s">
        <v>13074</v>
      </c>
      <c r="C1686" s="569" t="s">
        <v>771</v>
      </c>
      <c r="D1686" s="570" t="s">
        <v>24588</v>
      </c>
    </row>
    <row r="1687" spans="1:4" ht="24.95" customHeight="1" x14ac:dyDescent="0.2">
      <c r="A1687" s="571" t="s">
        <v>13075</v>
      </c>
      <c r="B1687" s="568" t="s">
        <v>13076</v>
      </c>
      <c r="C1687" s="569" t="s">
        <v>771</v>
      </c>
      <c r="D1687" s="570" t="s">
        <v>24589</v>
      </c>
    </row>
    <row r="1688" spans="1:4" ht="24.95" customHeight="1" x14ac:dyDescent="0.2">
      <c r="A1688" s="571" t="s">
        <v>13077</v>
      </c>
      <c r="B1688" s="568" t="s">
        <v>13078</v>
      </c>
      <c r="C1688" s="569" t="s">
        <v>771</v>
      </c>
      <c r="D1688" s="570" t="s">
        <v>24590</v>
      </c>
    </row>
    <row r="1689" spans="1:4" ht="24.95" customHeight="1" x14ac:dyDescent="0.2">
      <c r="A1689" s="567" t="s">
        <v>24591</v>
      </c>
      <c r="B1689" s="568" t="s">
        <v>1806</v>
      </c>
      <c r="C1689" s="569" t="s">
        <v>745</v>
      </c>
      <c r="D1689" s="570" t="s">
        <v>24592</v>
      </c>
    </row>
    <row r="1690" spans="1:4" ht="24.95" customHeight="1" x14ac:dyDescent="0.2">
      <c r="A1690" s="571" t="s">
        <v>13079</v>
      </c>
      <c r="B1690" s="568" t="s">
        <v>1807</v>
      </c>
      <c r="C1690" s="569" t="s">
        <v>770</v>
      </c>
      <c r="D1690" s="570" t="s">
        <v>24593</v>
      </c>
    </row>
    <row r="1691" spans="1:4" ht="24.95" customHeight="1" x14ac:dyDescent="0.2">
      <c r="A1691" s="567" t="s">
        <v>24594</v>
      </c>
      <c r="B1691" s="568" t="s">
        <v>13080</v>
      </c>
      <c r="C1691" s="569" t="s">
        <v>770</v>
      </c>
      <c r="D1691" s="570" t="s">
        <v>24595</v>
      </c>
    </row>
    <row r="1692" spans="1:4" ht="24.95" customHeight="1" x14ac:dyDescent="0.2">
      <c r="A1692" s="567" t="s">
        <v>24596</v>
      </c>
      <c r="B1692" s="568" t="s">
        <v>1808</v>
      </c>
      <c r="C1692" s="569" t="s">
        <v>770</v>
      </c>
      <c r="D1692" s="570" t="s">
        <v>24597</v>
      </c>
    </row>
    <row r="1693" spans="1:4" ht="24.95" customHeight="1" x14ac:dyDescent="0.2">
      <c r="A1693" s="567" t="s">
        <v>24598</v>
      </c>
      <c r="B1693" s="568" t="s">
        <v>1809</v>
      </c>
      <c r="C1693" s="569" t="s">
        <v>770</v>
      </c>
      <c r="D1693" s="570" t="s">
        <v>24599</v>
      </c>
    </row>
    <row r="1694" spans="1:4" ht="24.95" customHeight="1" x14ac:dyDescent="0.2">
      <c r="A1694" s="567" t="s">
        <v>24600</v>
      </c>
      <c r="B1694" s="568" t="s">
        <v>1810</v>
      </c>
      <c r="C1694" s="569" t="s">
        <v>770</v>
      </c>
      <c r="D1694" s="570" t="s">
        <v>24601</v>
      </c>
    </row>
    <row r="1695" spans="1:4" ht="24.95" customHeight="1" x14ac:dyDescent="0.2">
      <c r="A1695" s="571" t="s">
        <v>13081</v>
      </c>
      <c r="B1695" s="568" t="s">
        <v>1811</v>
      </c>
      <c r="C1695" s="569" t="s">
        <v>770</v>
      </c>
      <c r="D1695" s="570" t="s">
        <v>24602</v>
      </c>
    </row>
    <row r="1696" spans="1:4" ht="24.95" customHeight="1" x14ac:dyDescent="0.2">
      <c r="A1696" s="571" t="s">
        <v>13082</v>
      </c>
      <c r="B1696" s="568" t="s">
        <v>5779</v>
      </c>
      <c r="C1696" s="569" t="s">
        <v>770</v>
      </c>
      <c r="D1696" s="570" t="s">
        <v>10128</v>
      </c>
    </row>
    <row r="1697" spans="1:4" ht="24.95" customHeight="1" x14ac:dyDescent="0.2">
      <c r="A1697" s="571" t="s">
        <v>13083</v>
      </c>
      <c r="B1697" s="568" t="s">
        <v>13084</v>
      </c>
      <c r="C1697" s="569" t="s">
        <v>770</v>
      </c>
      <c r="D1697" s="570" t="s">
        <v>24603</v>
      </c>
    </row>
    <row r="1698" spans="1:4" ht="24.95" customHeight="1" x14ac:dyDescent="0.2">
      <c r="A1698" s="567" t="s">
        <v>24604</v>
      </c>
      <c r="B1698" s="568" t="s">
        <v>1812</v>
      </c>
      <c r="C1698" s="569" t="s">
        <v>770</v>
      </c>
      <c r="D1698" s="570" t="s">
        <v>17508</v>
      </c>
    </row>
    <row r="1699" spans="1:4" ht="24.95" customHeight="1" x14ac:dyDescent="0.2">
      <c r="A1699" s="567" t="s">
        <v>24605</v>
      </c>
      <c r="B1699" s="568" t="s">
        <v>1813</v>
      </c>
      <c r="C1699" s="569" t="s">
        <v>770</v>
      </c>
      <c r="D1699" s="570" t="s">
        <v>24606</v>
      </c>
    </row>
    <row r="1700" spans="1:4" ht="24.95" customHeight="1" x14ac:dyDescent="0.2">
      <c r="A1700" s="567" t="s">
        <v>24607</v>
      </c>
      <c r="B1700" s="568" t="s">
        <v>1814</v>
      </c>
      <c r="C1700" s="569" t="s">
        <v>745</v>
      </c>
      <c r="D1700" s="570" t="s">
        <v>24608</v>
      </c>
    </row>
    <row r="1701" spans="1:4" ht="24.95" customHeight="1" x14ac:dyDescent="0.2">
      <c r="A1701" s="567" t="s">
        <v>24609</v>
      </c>
      <c r="B1701" s="568" t="s">
        <v>1815</v>
      </c>
      <c r="C1701" s="569" t="s">
        <v>745</v>
      </c>
      <c r="D1701" s="570" t="s">
        <v>18240</v>
      </c>
    </row>
    <row r="1702" spans="1:4" ht="24.95" customHeight="1" x14ac:dyDescent="0.2">
      <c r="A1702" s="567" t="s">
        <v>24610</v>
      </c>
      <c r="B1702" s="568" t="s">
        <v>13086</v>
      </c>
      <c r="C1702" s="569" t="s">
        <v>745</v>
      </c>
      <c r="D1702" s="570" t="s">
        <v>24611</v>
      </c>
    </row>
    <row r="1703" spans="1:4" ht="24.95" customHeight="1" x14ac:dyDescent="0.2">
      <c r="A1703" s="567" t="s">
        <v>24612</v>
      </c>
      <c r="B1703" s="568" t="s">
        <v>13087</v>
      </c>
      <c r="C1703" s="569" t="s">
        <v>745</v>
      </c>
      <c r="D1703" s="570" t="s">
        <v>24613</v>
      </c>
    </row>
    <row r="1704" spans="1:4" ht="24.95" customHeight="1" x14ac:dyDescent="0.2">
      <c r="A1704" s="567" t="s">
        <v>24614</v>
      </c>
      <c r="B1704" s="568" t="s">
        <v>13088</v>
      </c>
      <c r="C1704" s="569" t="s">
        <v>745</v>
      </c>
      <c r="D1704" s="570" t="s">
        <v>24615</v>
      </c>
    </row>
    <row r="1705" spans="1:4" ht="24.95" customHeight="1" x14ac:dyDescent="0.2">
      <c r="A1705" s="567" t="s">
        <v>24616</v>
      </c>
      <c r="B1705" s="568" t="s">
        <v>1816</v>
      </c>
      <c r="C1705" s="569" t="s">
        <v>745</v>
      </c>
      <c r="D1705" s="570" t="s">
        <v>24617</v>
      </c>
    </row>
    <row r="1706" spans="1:4" ht="24.95" customHeight="1" x14ac:dyDescent="0.2">
      <c r="A1706" s="567" t="s">
        <v>24618</v>
      </c>
      <c r="B1706" s="568" t="s">
        <v>1817</v>
      </c>
      <c r="C1706" s="569" t="s">
        <v>745</v>
      </c>
      <c r="D1706" s="570" t="s">
        <v>24619</v>
      </c>
    </row>
    <row r="1707" spans="1:4" ht="24.95" customHeight="1" x14ac:dyDescent="0.2">
      <c r="A1707" s="571" t="s">
        <v>13089</v>
      </c>
      <c r="B1707" s="568" t="s">
        <v>13090</v>
      </c>
      <c r="C1707" s="569" t="s">
        <v>770</v>
      </c>
      <c r="D1707" s="570" t="s">
        <v>24620</v>
      </c>
    </row>
    <row r="1708" spans="1:4" ht="24.95" customHeight="1" x14ac:dyDescent="0.2">
      <c r="A1708" s="571" t="s">
        <v>13091</v>
      </c>
      <c r="B1708" s="568" t="s">
        <v>1818</v>
      </c>
      <c r="C1708" s="569" t="s">
        <v>745</v>
      </c>
      <c r="D1708" s="570" t="s">
        <v>24621</v>
      </c>
    </row>
    <row r="1709" spans="1:4" ht="24.95" customHeight="1" x14ac:dyDescent="0.2">
      <c r="A1709" s="571" t="s">
        <v>13092</v>
      </c>
      <c r="B1709" s="568" t="s">
        <v>13093</v>
      </c>
      <c r="C1709" s="569" t="s">
        <v>745</v>
      </c>
      <c r="D1709" s="570" t="s">
        <v>24622</v>
      </c>
    </row>
    <row r="1710" spans="1:4" ht="24.95" customHeight="1" x14ac:dyDescent="0.2">
      <c r="A1710" s="567" t="s">
        <v>24623</v>
      </c>
      <c r="B1710" s="568" t="s">
        <v>1819</v>
      </c>
      <c r="C1710" s="569" t="s">
        <v>745</v>
      </c>
      <c r="D1710" s="570" t="s">
        <v>24624</v>
      </c>
    </row>
    <row r="1711" spans="1:4" ht="24.95" customHeight="1" x14ac:dyDescent="0.2">
      <c r="A1711" s="567" t="s">
        <v>24625</v>
      </c>
      <c r="B1711" s="568" t="s">
        <v>1820</v>
      </c>
      <c r="C1711" s="569" t="s">
        <v>745</v>
      </c>
      <c r="D1711" s="570" t="s">
        <v>24626</v>
      </c>
    </row>
    <row r="1712" spans="1:4" ht="24.95" customHeight="1" x14ac:dyDescent="0.2">
      <c r="A1712" s="567" t="s">
        <v>24627</v>
      </c>
      <c r="B1712" s="568" t="s">
        <v>1821</v>
      </c>
      <c r="C1712" s="569" t="s">
        <v>745</v>
      </c>
      <c r="D1712" s="570" t="s">
        <v>24628</v>
      </c>
    </row>
    <row r="1713" spans="1:4" ht="24.95" customHeight="1" x14ac:dyDescent="0.2">
      <c r="A1713" s="567" t="s">
        <v>24629</v>
      </c>
      <c r="B1713" s="568" t="s">
        <v>1822</v>
      </c>
      <c r="C1713" s="569" t="s">
        <v>745</v>
      </c>
      <c r="D1713" s="570" t="s">
        <v>24630</v>
      </c>
    </row>
    <row r="1714" spans="1:4" ht="24.95" customHeight="1" x14ac:dyDescent="0.2">
      <c r="A1714" s="567" t="s">
        <v>24631</v>
      </c>
      <c r="B1714" s="568" t="s">
        <v>1823</v>
      </c>
      <c r="C1714" s="569" t="s">
        <v>745</v>
      </c>
      <c r="D1714" s="570" t="s">
        <v>24632</v>
      </c>
    </row>
    <row r="1715" spans="1:4" ht="24.95" customHeight="1" x14ac:dyDescent="0.2">
      <c r="A1715" s="567" t="s">
        <v>24633</v>
      </c>
      <c r="B1715" s="568" t="s">
        <v>1824</v>
      </c>
      <c r="C1715" s="569" t="s">
        <v>745</v>
      </c>
      <c r="D1715" s="570" t="s">
        <v>24634</v>
      </c>
    </row>
    <row r="1716" spans="1:4" ht="24.95" customHeight="1" x14ac:dyDescent="0.2">
      <c r="A1716" s="567" t="s">
        <v>24635</v>
      </c>
      <c r="B1716" s="568" t="s">
        <v>1825</v>
      </c>
      <c r="C1716" s="569" t="s">
        <v>745</v>
      </c>
      <c r="D1716" s="570" t="s">
        <v>24636</v>
      </c>
    </row>
    <row r="1717" spans="1:4" ht="24.95" customHeight="1" x14ac:dyDescent="0.2">
      <c r="A1717" s="571" t="s">
        <v>13094</v>
      </c>
      <c r="B1717" s="568" t="s">
        <v>1826</v>
      </c>
      <c r="C1717" s="569" t="s">
        <v>745</v>
      </c>
      <c r="D1717" s="570" t="s">
        <v>24637</v>
      </c>
    </row>
    <row r="1718" spans="1:4" ht="24.95" customHeight="1" x14ac:dyDescent="0.2">
      <c r="A1718" s="571" t="s">
        <v>13095</v>
      </c>
      <c r="B1718" s="568" t="s">
        <v>13096</v>
      </c>
      <c r="C1718" s="569" t="s">
        <v>745</v>
      </c>
      <c r="D1718" s="570" t="s">
        <v>24638</v>
      </c>
    </row>
    <row r="1719" spans="1:4" ht="24.95" customHeight="1" x14ac:dyDescent="0.2">
      <c r="A1719" s="567" t="s">
        <v>24639</v>
      </c>
      <c r="B1719" s="568" t="s">
        <v>13097</v>
      </c>
      <c r="C1719" s="569" t="s">
        <v>770</v>
      </c>
      <c r="D1719" s="570" t="s">
        <v>24640</v>
      </c>
    </row>
    <row r="1720" spans="1:4" ht="24.95" customHeight="1" x14ac:dyDescent="0.2">
      <c r="A1720" s="567" t="s">
        <v>24641</v>
      </c>
      <c r="B1720" s="568" t="s">
        <v>13098</v>
      </c>
      <c r="C1720" s="569" t="s">
        <v>770</v>
      </c>
      <c r="D1720" s="570" t="s">
        <v>24642</v>
      </c>
    </row>
    <row r="1721" spans="1:4" ht="24.95" customHeight="1" x14ac:dyDescent="0.2">
      <c r="A1721" s="567" t="s">
        <v>24643</v>
      </c>
      <c r="B1721" s="568" t="s">
        <v>1827</v>
      </c>
      <c r="C1721" s="569" t="s">
        <v>745</v>
      </c>
      <c r="D1721" s="570" t="s">
        <v>24644</v>
      </c>
    </row>
    <row r="1722" spans="1:4" ht="24.95" customHeight="1" x14ac:dyDescent="0.2">
      <c r="A1722" s="567" t="s">
        <v>24645</v>
      </c>
      <c r="B1722" s="568" t="s">
        <v>1828</v>
      </c>
      <c r="C1722" s="569" t="s">
        <v>745</v>
      </c>
      <c r="D1722" s="570" t="s">
        <v>24646</v>
      </c>
    </row>
    <row r="1723" spans="1:4" ht="24.95" customHeight="1" x14ac:dyDescent="0.2">
      <c r="A1723" s="567" t="s">
        <v>24647</v>
      </c>
      <c r="B1723" s="568" t="s">
        <v>13099</v>
      </c>
      <c r="C1723" s="569" t="s">
        <v>745</v>
      </c>
      <c r="D1723" s="570" t="s">
        <v>24648</v>
      </c>
    </row>
    <row r="1724" spans="1:4" ht="24.95" customHeight="1" x14ac:dyDescent="0.2">
      <c r="A1724" s="567" t="s">
        <v>24649</v>
      </c>
      <c r="B1724" s="568" t="s">
        <v>13100</v>
      </c>
      <c r="C1724" s="569" t="s">
        <v>745</v>
      </c>
      <c r="D1724" s="570" t="s">
        <v>24650</v>
      </c>
    </row>
    <row r="1725" spans="1:4" ht="24.95" customHeight="1" x14ac:dyDescent="0.2">
      <c r="A1725" s="567" t="s">
        <v>24651</v>
      </c>
      <c r="B1725" s="568" t="s">
        <v>13101</v>
      </c>
      <c r="C1725" s="569" t="s">
        <v>745</v>
      </c>
      <c r="D1725" s="570" t="s">
        <v>24652</v>
      </c>
    </row>
    <row r="1726" spans="1:4" ht="24.95" customHeight="1" x14ac:dyDescent="0.2">
      <c r="A1726" s="567" t="s">
        <v>24653</v>
      </c>
      <c r="B1726" s="568" t="s">
        <v>13102</v>
      </c>
      <c r="C1726" s="569" t="s">
        <v>745</v>
      </c>
      <c r="D1726" s="570" t="s">
        <v>24654</v>
      </c>
    </row>
    <row r="1727" spans="1:4" ht="24.95" customHeight="1" x14ac:dyDescent="0.2">
      <c r="A1727" s="567" t="s">
        <v>24655</v>
      </c>
      <c r="B1727" s="568" t="s">
        <v>13103</v>
      </c>
      <c r="C1727" s="569" t="s">
        <v>745</v>
      </c>
      <c r="D1727" s="570" t="s">
        <v>24656</v>
      </c>
    </row>
    <row r="1728" spans="1:4" ht="24.95" customHeight="1" x14ac:dyDescent="0.2">
      <c r="A1728" s="567" t="s">
        <v>24657</v>
      </c>
      <c r="B1728" s="568" t="s">
        <v>5780</v>
      </c>
      <c r="C1728" s="569" t="s">
        <v>745</v>
      </c>
      <c r="D1728" s="570" t="s">
        <v>24658</v>
      </c>
    </row>
    <row r="1729" spans="1:4" ht="24.95" customHeight="1" x14ac:dyDescent="0.2">
      <c r="A1729" s="567" t="s">
        <v>24659</v>
      </c>
      <c r="B1729" s="568" t="s">
        <v>5781</v>
      </c>
      <c r="C1729" s="569" t="s">
        <v>745</v>
      </c>
      <c r="D1729" s="570" t="s">
        <v>24660</v>
      </c>
    </row>
    <row r="1730" spans="1:4" ht="24.95" customHeight="1" x14ac:dyDescent="0.2">
      <c r="A1730" s="567" t="s">
        <v>24661</v>
      </c>
      <c r="B1730" s="568" t="s">
        <v>5782</v>
      </c>
      <c r="C1730" s="569" t="s">
        <v>745</v>
      </c>
      <c r="D1730" s="570" t="s">
        <v>24662</v>
      </c>
    </row>
    <row r="1731" spans="1:4" ht="24.95" customHeight="1" x14ac:dyDescent="0.2">
      <c r="A1731" s="567" t="s">
        <v>24663</v>
      </c>
      <c r="B1731" s="568" t="s">
        <v>5783</v>
      </c>
      <c r="C1731" s="569" t="s">
        <v>745</v>
      </c>
      <c r="D1731" s="570" t="s">
        <v>24664</v>
      </c>
    </row>
    <row r="1732" spans="1:4" ht="24.95" customHeight="1" x14ac:dyDescent="0.2">
      <c r="A1732" s="567" t="s">
        <v>24665</v>
      </c>
      <c r="B1732" s="568" t="s">
        <v>5784</v>
      </c>
      <c r="C1732" s="569" t="s">
        <v>745</v>
      </c>
      <c r="D1732" s="570" t="s">
        <v>24666</v>
      </c>
    </row>
    <row r="1733" spans="1:4" ht="24.95" customHeight="1" x14ac:dyDescent="0.2">
      <c r="A1733" s="567" t="s">
        <v>24667</v>
      </c>
      <c r="B1733" s="568" t="s">
        <v>13104</v>
      </c>
      <c r="C1733" s="569" t="s">
        <v>745</v>
      </c>
      <c r="D1733" s="570" t="s">
        <v>24668</v>
      </c>
    </row>
    <row r="1734" spans="1:4" ht="24.95" customHeight="1" x14ac:dyDescent="0.2">
      <c r="A1734" s="567" t="s">
        <v>24669</v>
      </c>
      <c r="B1734" s="568" t="s">
        <v>13105</v>
      </c>
      <c r="C1734" s="569" t="s">
        <v>745</v>
      </c>
      <c r="D1734" s="570" t="s">
        <v>24670</v>
      </c>
    </row>
    <row r="1735" spans="1:4" ht="24.95" customHeight="1" x14ac:dyDescent="0.2">
      <c r="A1735" s="567" t="s">
        <v>24671</v>
      </c>
      <c r="B1735" s="568" t="s">
        <v>13106</v>
      </c>
      <c r="C1735" s="569" t="s">
        <v>745</v>
      </c>
      <c r="D1735" s="570" t="s">
        <v>24672</v>
      </c>
    </row>
    <row r="1736" spans="1:4" ht="24.95" customHeight="1" x14ac:dyDescent="0.2">
      <c r="A1736" s="567" t="s">
        <v>24673</v>
      </c>
      <c r="B1736" s="568" t="s">
        <v>13107</v>
      </c>
      <c r="C1736" s="569" t="s">
        <v>745</v>
      </c>
      <c r="D1736" s="570" t="s">
        <v>24674</v>
      </c>
    </row>
    <row r="1737" spans="1:4" ht="24.95" customHeight="1" x14ac:dyDescent="0.2">
      <c r="A1737" s="567" t="s">
        <v>24675</v>
      </c>
      <c r="B1737" s="568" t="s">
        <v>13108</v>
      </c>
      <c r="C1737" s="569" t="s">
        <v>745</v>
      </c>
      <c r="D1737" s="570" t="s">
        <v>24676</v>
      </c>
    </row>
    <row r="1738" spans="1:4" ht="24.95" customHeight="1" x14ac:dyDescent="0.2">
      <c r="A1738" s="571" t="s">
        <v>13109</v>
      </c>
      <c r="B1738" s="568" t="s">
        <v>1829</v>
      </c>
      <c r="C1738" s="569" t="s">
        <v>771</v>
      </c>
      <c r="D1738" s="570" t="s">
        <v>12652</v>
      </c>
    </row>
    <row r="1739" spans="1:4" ht="24.95" customHeight="1" x14ac:dyDescent="0.2">
      <c r="A1739" s="571" t="s">
        <v>13110</v>
      </c>
      <c r="B1739" s="568" t="s">
        <v>13111</v>
      </c>
      <c r="C1739" s="569" t="s">
        <v>771</v>
      </c>
      <c r="D1739" s="570" t="s">
        <v>24677</v>
      </c>
    </row>
    <row r="1740" spans="1:4" ht="24.95" customHeight="1" x14ac:dyDescent="0.2">
      <c r="A1740" s="567" t="s">
        <v>24678</v>
      </c>
      <c r="B1740" s="568" t="s">
        <v>1830</v>
      </c>
      <c r="C1740" s="569" t="s">
        <v>771</v>
      </c>
      <c r="D1740" s="570" t="s">
        <v>24679</v>
      </c>
    </row>
    <row r="1741" spans="1:4" ht="24.95" customHeight="1" x14ac:dyDescent="0.2">
      <c r="A1741" s="567" t="s">
        <v>24680</v>
      </c>
      <c r="B1741" s="568" t="s">
        <v>1831</v>
      </c>
      <c r="C1741" s="569" t="s">
        <v>771</v>
      </c>
      <c r="D1741" s="570" t="s">
        <v>17827</v>
      </c>
    </row>
    <row r="1742" spans="1:4" ht="24.95" customHeight="1" x14ac:dyDescent="0.2">
      <c r="A1742" s="567" t="s">
        <v>24681</v>
      </c>
      <c r="B1742" s="568" t="s">
        <v>1832</v>
      </c>
      <c r="C1742" s="569" t="s">
        <v>744</v>
      </c>
      <c r="D1742" s="570" t="s">
        <v>24682</v>
      </c>
    </row>
    <row r="1743" spans="1:4" ht="24.95" customHeight="1" x14ac:dyDescent="0.2">
      <c r="A1743" s="571" t="s">
        <v>13113</v>
      </c>
      <c r="B1743" s="568" t="s">
        <v>1833</v>
      </c>
      <c r="C1743" s="569" t="s">
        <v>771</v>
      </c>
      <c r="D1743" s="570" t="s">
        <v>19591</v>
      </c>
    </row>
    <row r="1744" spans="1:4" ht="24.95" customHeight="1" x14ac:dyDescent="0.2">
      <c r="A1744" s="567" t="s">
        <v>24683</v>
      </c>
      <c r="B1744" s="568" t="s">
        <v>13114</v>
      </c>
      <c r="C1744" s="569" t="s">
        <v>771</v>
      </c>
      <c r="D1744" s="570" t="s">
        <v>24684</v>
      </c>
    </row>
    <row r="1745" spans="1:4" ht="24.95" customHeight="1" x14ac:dyDescent="0.2">
      <c r="A1745" s="567" t="s">
        <v>24685</v>
      </c>
      <c r="B1745" s="568" t="s">
        <v>13115</v>
      </c>
      <c r="C1745" s="569" t="s">
        <v>771</v>
      </c>
      <c r="D1745" s="570" t="s">
        <v>24686</v>
      </c>
    </row>
    <row r="1746" spans="1:4" ht="24.95" customHeight="1" x14ac:dyDescent="0.2">
      <c r="A1746" s="567" t="s">
        <v>24687</v>
      </c>
      <c r="B1746" s="568" t="s">
        <v>13116</v>
      </c>
      <c r="C1746" s="569" t="s">
        <v>771</v>
      </c>
      <c r="D1746" s="570" t="s">
        <v>24688</v>
      </c>
    </row>
    <row r="1747" spans="1:4" ht="24.95" customHeight="1" x14ac:dyDescent="0.2">
      <c r="A1747" s="567" t="s">
        <v>24689</v>
      </c>
      <c r="B1747" s="568" t="s">
        <v>13117</v>
      </c>
      <c r="C1747" s="569" t="s">
        <v>771</v>
      </c>
      <c r="D1747" s="570" t="s">
        <v>18153</v>
      </c>
    </row>
    <row r="1748" spans="1:4" ht="24.95" customHeight="1" x14ac:dyDescent="0.2">
      <c r="A1748" s="567" t="s">
        <v>24690</v>
      </c>
      <c r="B1748" s="568" t="s">
        <v>13119</v>
      </c>
      <c r="C1748" s="569" t="s">
        <v>771</v>
      </c>
      <c r="D1748" s="570" t="s">
        <v>24691</v>
      </c>
    </row>
    <row r="1749" spans="1:4" ht="24.95" customHeight="1" x14ac:dyDescent="0.2">
      <c r="A1749" s="567" t="s">
        <v>24692</v>
      </c>
      <c r="B1749" s="568" t="s">
        <v>13120</v>
      </c>
      <c r="C1749" s="569" t="s">
        <v>771</v>
      </c>
      <c r="D1749" s="570" t="s">
        <v>24693</v>
      </c>
    </row>
    <row r="1750" spans="1:4" ht="24.95" customHeight="1" x14ac:dyDescent="0.2">
      <c r="A1750" s="567" t="s">
        <v>24694</v>
      </c>
      <c r="B1750" s="568" t="s">
        <v>13121</v>
      </c>
      <c r="C1750" s="569" t="s">
        <v>771</v>
      </c>
      <c r="D1750" s="570" t="s">
        <v>13859</v>
      </c>
    </row>
    <row r="1751" spans="1:4" ht="24.95" customHeight="1" x14ac:dyDescent="0.2">
      <c r="A1751" s="567" t="s">
        <v>24695</v>
      </c>
      <c r="B1751" s="568" t="s">
        <v>13122</v>
      </c>
      <c r="C1751" s="569" t="s">
        <v>771</v>
      </c>
      <c r="D1751" s="570" t="s">
        <v>24696</v>
      </c>
    </row>
    <row r="1752" spans="1:4" ht="24.95" customHeight="1" x14ac:dyDescent="0.2">
      <c r="A1752" s="567" t="s">
        <v>24697</v>
      </c>
      <c r="B1752" s="568" t="s">
        <v>13123</v>
      </c>
      <c r="C1752" s="569" t="s">
        <v>771</v>
      </c>
      <c r="D1752" s="570" t="s">
        <v>24698</v>
      </c>
    </row>
    <row r="1753" spans="1:4" ht="24.95" customHeight="1" x14ac:dyDescent="0.2">
      <c r="A1753" s="567" t="s">
        <v>24699</v>
      </c>
      <c r="B1753" s="568" t="s">
        <v>13124</v>
      </c>
      <c r="C1753" s="569" t="s">
        <v>771</v>
      </c>
      <c r="D1753" s="570" t="s">
        <v>24700</v>
      </c>
    </row>
    <row r="1754" spans="1:4" ht="24.95" customHeight="1" x14ac:dyDescent="0.2">
      <c r="A1754" s="567" t="s">
        <v>24701</v>
      </c>
      <c r="B1754" s="568" t="s">
        <v>13125</v>
      </c>
      <c r="C1754" s="569" t="s">
        <v>771</v>
      </c>
      <c r="D1754" s="570" t="s">
        <v>24702</v>
      </c>
    </row>
    <row r="1755" spans="1:4" ht="24.95" customHeight="1" x14ac:dyDescent="0.2">
      <c r="A1755" s="567" t="s">
        <v>24703</v>
      </c>
      <c r="B1755" s="568" t="s">
        <v>13126</v>
      </c>
      <c r="C1755" s="569" t="s">
        <v>771</v>
      </c>
      <c r="D1755" s="570" t="s">
        <v>24704</v>
      </c>
    </row>
    <row r="1756" spans="1:4" ht="24.95" customHeight="1" x14ac:dyDescent="0.2">
      <c r="A1756" s="567" t="s">
        <v>24705</v>
      </c>
      <c r="B1756" s="568" t="s">
        <v>13127</v>
      </c>
      <c r="C1756" s="569" t="s">
        <v>771</v>
      </c>
      <c r="D1756" s="570" t="s">
        <v>24706</v>
      </c>
    </row>
    <row r="1757" spans="1:4" ht="24.95" customHeight="1" x14ac:dyDescent="0.2">
      <c r="A1757" s="567" t="s">
        <v>24707</v>
      </c>
      <c r="B1757" s="568" t="s">
        <v>13128</v>
      </c>
      <c r="C1757" s="569" t="s">
        <v>771</v>
      </c>
      <c r="D1757" s="570" t="s">
        <v>24708</v>
      </c>
    </row>
    <row r="1758" spans="1:4" ht="24.95" customHeight="1" x14ac:dyDescent="0.2">
      <c r="A1758" s="567" t="s">
        <v>24709</v>
      </c>
      <c r="B1758" s="568" t="s">
        <v>13129</v>
      </c>
      <c r="C1758" s="569" t="s">
        <v>771</v>
      </c>
      <c r="D1758" s="570" t="s">
        <v>24710</v>
      </c>
    </row>
    <row r="1759" spans="1:4" ht="24.95" customHeight="1" x14ac:dyDescent="0.2">
      <c r="A1759" s="567" t="s">
        <v>24711</v>
      </c>
      <c r="B1759" s="568" t="s">
        <v>13130</v>
      </c>
      <c r="C1759" s="569" t="s">
        <v>771</v>
      </c>
      <c r="D1759" s="570" t="s">
        <v>24712</v>
      </c>
    </row>
    <row r="1760" spans="1:4" ht="24.95" customHeight="1" x14ac:dyDescent="0.2">
      <c r="A1760" s="567" t="s">
        <v>24713</v>
      </c>
      <c r="B1760" s="568" t="s">
        <v>13131</v>
      </c>
      <c r="C1760" s="569" t="s">
        <v>771</v>
      </c>
      <c r="D1760" s="570" t="s">
        <v>24714</v>
      </c>
    </row>
    <row r="1761" spans="1:4" ht="24.95" customHeight="1" x14ac:dyDescent="0.2">
      <c r="A1761" s="567" t="s">
        <v>24715</v>
      </c>
      <c r="B1761" s="568" t="s">
        <v>13132</v>
      </c>
      <c r="C1761" s="569" t="s">
        <v>771</v>
      </c>
      <c r="D1761" s="570" t="s">
        <v>10168</v>
      </c>
    </row>
    <row r="1762" spans="1:4" ht="24.95" customHeight="1" x14ac:dyDescent="0.2">
      <c r="A1762" s="567" t="s">
        <v>24716</v>
      </c>
      <c r="B1762" s="568" t="s">
        <v>13133</v>
      </c>
      <c r="C1762" s="569" t="s">
        <v>771</v>
      </c>
      <c r="D1762" s="570" t="s">
        <v>24717</v>
      </c>
    </row>
    <row r="1763" spans="1:4" ht="24.95" customHeight="1" x14ac:dyDescent="0.2">
      <c r="A1763" s="567" t="s">
        <v>24718</v>
      </c>
      <c r="B1763" s="568" t="s">
        <v>13134</v>
      </c>
      <c r="C1763" s="569" t="s">
        <v>771</v>
      </c>
      <c r="D1763" s="570" t="s">
        <v>24719</v>
      </c>
    </row>
    <row r="1764" spans="1:4" ht="24.95" customHeight="1" x14ac:dyDescent="0.2">
      <c r="A1764" s="567" t="s">
        <v>24720</v>
      </c>
      <c r="B1764" s="568" t="s">
        <v>13135</v>
      </c>
      <c r="C1764" s="569" t="s">
        <v>771</v>
      </c>
      <c r="D1764" s="570" t="s">
        <v>17310</v>
      </c>
    </row>
    <row r="1765" spans="1:4" ht="24.95" customHeight="1" x14ac:dyDescent="0.2">
      <c r="A1765" s="567" t="s">
        <v>24721</v>
      </c>
      <c r="B1765" s="568" t="s">
        <v>13136</v>
      </c>
      <c r="C1765" s="569" t="s">
        <v>771</v>
      </c>
      <c r="D1765" s="570" t="s">
        <v>16472</v>
      </c>
    </row>
    <row r="1766" spans="1:4" ht="24.95" customHeight="1" x14ac:dyDescent="0.2">
      <c r="A1766" s="567" t="s">
        <v>24722</v>
      </c>
      <c r="B1766" s="568" t="s">
        <v>13137</v>
      </c>
      <c r="C1766" s="569" t="s">
        <v>771</v>
      </c>
      <c r="D1766" s="570" t="s">
        <v>16113</v>
      </c>
    </row>
    <row r="1767" spans="1:4" ht="24.95" customHeight="1" x14ac:dyDescent="0.2">
      <c r="A1767" s="567" t="s">
        <v>24723</v>
      </c>
      <c r="B1767" s="568" t="s">
        <v>5785</v>
      </c>
      <c r="C1767" s="569" t="s">
        <v>771</v>
      </c>
      <c r="D1767" s="570" t="s">
        <v>24724</v>
      </c>
    </row>
    <row r="1768" spans="1:4" ht="24.95" customHeight="1" x14ac:dyDescent="0.2">
      <c r="A1768" s="567" t="s">
        <v>24725</v>
      </c>
      <c r="B1768" s="568" t="s">
        <v>13138</v>
      </c>
      <c r="C1768" s="569" t="s">
        <v>771</v>
      </c>
      <c r="D1768" s="570" t="s">
        <v>22852</v>
      </c>
    </row>
    <row r="1769" spans="1:4" ht="24.95" customHeight="1" x14ac:dyDescent="0.2">
      <c r="A1769" s="567" t="s">
        <v>24726</v>
      </c>
      <c r="B1769" s="568" t="s">
        <v>13139</v>
      </c>
      <c r="C1769" s="569" t="s">
        <v>771</v>
      </c>
      <c r="D1769" s="570" t="s">
        <v>24727</v>
      </c>
    </row>
    <row r="1770" spans="1:4" ht="24.95" customHeight="1" x14ac:dyDescent="0.2">
      <c r="A1770" s="567" t="s">
        <v>24728</v>
      </c>
      <c r="B1770" s="568" t="s">
        <v>5786</v>
      </c>
      <c r="C1770" s="569" t="s">
        <v>771</v>
      </c>
      <c r="D1770" s="570" t="s">
        <v>24729</v>
      </c>
    </row>
    <row r="1771" spans="1:4" ht="24.95" customHeight="1" x14ac:dyDescent="0.2">
      <c r="A1771" s="567" t="s">
        <v>24730</v>
      </c>
      <c r="B1771" s="568" t="s">
        <v>13140</v>
      </c>
      <c r="C1771" s="569" t="s">
        <v>771</v>
      </c>
      <c r="D1771" s="570" t="s">
        <v>24731</v>
      </c>
    </row>
    <row r="1772" spans="1:4" ht="24.95" customHeight="1" x14ac:dyDescent="0.2">
      <c r="A1772" s="567" t="s">
        <v>24732</v>
      </c>
      <c r="B1772" s="568" t="s">
        <v>13141</v>
      </c>
      <c r="C1772" s="569" t="s">
        <v>771</v>
      </c>
      <c r="D1772" s="570" t="s">
        <v>24733</v>
      </c>
    </row>
    <row r="1773" spans="1:4" ht="24.95" customHeight="1" x14ac:dyDescent="0.2">
      <c r="A1773" s="567" t="s">
        <v>24734</v>
      </c>
      <c r="B1773" s="568" t="s">
        <v>13142</v>
      </c>
      <c r="C1773" s="569" t="s">
        <v>771</v>
      </c>
      <c r="D1773" s="570" t="s">
        <v>24735</v>
      </c>
    </row>
    <row r="1774" spans="1:4" ht="24.95" customHeight="1" x14ac:dyDescent="0.2">
      <c r="A1774" s="567" t="s">
        <v>24736</v>
      </c>
      <c r="B1774" s="568" t="s">
        <v>5787</v>
      </c>
      <c r="C1774" s="569" t="s">
        <v>770</v>
      </c>
      <c r="D1774" s="570" t="s">
        <v>24737</v>
      </c>
    </row>
    <row r="1775" spans="1:4" ht="24.95" customHeight="1" x14ac:dyDescent="0.2">
      <c r="A1775" s="567" t="s">
        <v>24738</v>
      </c>
      <c r="B1775" s="568" t="s">
        <v>5788</v>
      </c>
      <c r="C1775" s="569" t="s">
        <v>770</v>
      </c>
      <c r="D1775" s="570" t="s">
        <v>18064</v>
      </c>
    </row>
    <row r="1776" spans="1:4" ht="24.95" customHeight="1" x14ac:dyDescent="0.2">
      <c r="A1776" s="567" t="s">
        <v>24739</v>
      </c>
      <c r="B1776" s="568" t="s">
        <v>5789</v>
      </c>
      <c r="C1776" s="569" t="s">
        <v>770</v>
      </c>
      <c r="D1776" s="570" t="s">
        <v>24740</v>
      </c>
    </row>
    <row r="1777" spans="1:4" ht="24.95" customHeight="1" x14ac:dyDescent="0.2">
      <c r="A1777" s="567" t="s">
        <v>24741</v>
      </c>
      <c r="B1777" s="568" t="s">
        <v>5790</v>
      </c>
      <c r="C1777" s="569" t="s">
        <v>770</v>
      </c>
      <c r="D1777" s="570" t="s">
        <v>16760</v>
      </c>
    </row>
    <row r="1778" spans="1:4" ht="24.95" customHeight="1" x14ac:dyDescent="0.2">
      <c r="A1778" s="567" t="s">
        <v>24742</v>
      </c>
      <c r="B1778" s="568" t="s">
        <v>5791</v>
      </c>
      <c r="C1778" s="569" t="s">
        <v>770</v>
      </c>
      <c r="D1778" s="570" t="s">
        <v>15839</v>
      </c>
    </row>
    <row r="1779" spans="1:4" ht="24.95" customHeight="1" x14ac:dyDescent="0.2">
      <c r="A1779" s="567" t="s">
        <v>24743</v>
      </c>
      <c r="B1779" s="568" t="s">
        <v>13143</v>
      </c>
      <c r="C1779" s="569" t="s">
        <v>770</v>
      </c>
      <c r="D1779" s="570" t="s">
        <v>10390</v>
      </c>
    </row>
    <row r="1780" spans="1:4" ht="24.95" customHeight="1" x14ac:dyDescent="0.2">
      <c r="A1780" s="567" t="s">
        <v>24744</v>
      </c>
      <c r="B1780" s="568" t="s">
        <v>13145</v>
      </c>
      <c r="C1780" s="569" t="s">
        <v>770</v>
      </c>
      <c r="D1780" s="570" t="s">
        <v>9438</v>
      </c>
    </row>
    <row r="1781" spans="1:4" ht="24.95" customHeight="1" x14ac:dyDescent="0.2">
      <c r="A1781" s="567" t="s">
        <v>24745</v>
      </c>
      <c r="B1781" s="568" t="s">
        <v>13146</v>
      </c>
      <c r="C1781" s="569" t="s">
        <v>770</v>
      </c>
      <c r="D1781" s="570" t="s">
        <v>10787</v>
      </c>
    </row>
    <row r="1782" spans="1:4" ht="24.95" customHeight="1" x14ac:dyDescent="0.2">
      <c r="A1782" s="567" t="s">
        <v>24746</v>
      </c>
      <c r="B1782" s="568" t="s">
        <v>13147</v>
      </c>
      <c r="C1782" s="569" t="s">
        <v>771</v>
      </c>
      <c r="D1782" s="570" t="s">
        <v>24747</v>
      </c>
    </row>
    <row r="1783" spans="1:4" ht="24.95" customHeight="1" x14ac:dyDescent="0.2">
      <c r="A1783" s="567" t="s">
        <v>24748</v>
      </c>
      <c r="B1783" s="568" t="s">
        <v>13149</v>
      </c>
      <c r="C1783" s="569" t="s">
        <v>771</v>
      </c>
      <c r="D1783" s="570" t="s">
        <v>24749</v>
      </c>
    </row>
    <row r="1784" spans="1:4" ht="24.95" customHeight="1" x14ac:dyDescent="0.2">
      <c r="A1784" s="567" t="s">
        <v>24750</v>
      </c>
      <c r="B1784" s="568" t="s">
        <v>13150</v>
      </c>
      <c r="C1784" s="569" t="s">
        <v>771</v>
      </c>
      <c r="D1784" s="570" t="s">
        <v>24751</v>
      </c>
    </row>
    <row r="1785" spans="1:4" ht="24.95" customHeight="1" x14ac:dyDescent="0.2">
      <c r="A1785" s="567" t="s">
        <v>24752</v>
      </c>
      <c r="B1785" s="568" t="s">
        <v>13151</v>
      </c>
      <c r="C1785" s="569" t="s">
        <v>771</v>
      </c>
      <c r="D1785" s="570" t="s">
        <v>24753</v>
      </c>
    </row>
    <row r="1786" spans="1:4" ht="24.95" customHeight="1" x14ac:dyDescent="0.2">
      <c r="A1786" s="567" t="s">
        <v>24754</v>
      </c>
      <c r="B1786" s="568" t="s">
        <v>13152</v>
      </c>
      <c r="C1786" s="569" t="s">
        <v>771</v>
      </c>
      <c r="D1786" s="570" t="s">
        <v>24755</v>
      </c>
    </row>
    <row r="1787" spans="1:4" ht="24.95" customHeight="1" x14ac:dyDescent="0.2">
      <c r="A1787" s="567" t="s">
        <v>24756</v>
      </c>
      <c r="B1787" s="568" t="s">
        <v>13153</v>
      </c>
      <c r="C1787" s="569" t="s">
        <v>771</v>
      </c>
      <c r="D1787" s="570" t="s">
        <v>24757</v>
      </c>
    </row>
    <row r="1788" spans="1:4" ht="24.95" customHeight="1" x14ac:dyDescent="0.2">
      <c r="A1788" s="567" t="s">
        <v>24758</v>
      </c>
      <c r="B1788" s="568" t="s">
        <v>13154</v>
      </c>
      <c r="C1788" s="569" t="s">
        <v>771</v>
      </c>
      <c r="D1788" s="570" t="s">
        <v>24759</v>
      </c>
    </row>
    <row r="1789" spans="1:4" ht="24.95" customHeight="1" x14ac:dyDescent="0.2">
      <c r="A1789" s="567" t="s">
        <v>24760</v>
      </c>
      <c r="B1789" s="568" t="s">
        <v>13155</v>
      </c>
      <c r="C1789" s="569" t="s">
        <v>771</v>
      </c>
      <c r="D1789" s="570" t="s">
        <v>24761</v>
      </c>
    </row>
    <row r="1790" spans="1:4" ht="24.95" customHeight="1" x14ac:dyDescent="0.2">
      <c r="A1790" s="567" t="s">
        <v>24762</v>
      </c>
      <c r="B1790" s="568" t="s">
        <v>13157</v>
      </c>
      <c r="C1790" s="569" t="s">
        <v>771</v>
      </c>
      <c r="D1790" s="570" t="s">
        <v>24763</v>
      </c>
    </row>
    <row r="1791" spans="1:4" ht="24.95" customHeight="1" x14ac:dyDescent="0.2">
      <c r="A1791" s="567" t="s">
        <v>24764</v>
      </c>
      <c r="B1791" s="568" t="s">
        <v>13158</v>
      </c>
      <c r="C1791" s="569" t="s">
        <v>771</v>
      </c>
      <c r="D1791" s="570" t="s">
        <v>24765</v>
      </c>
    </row>
    <row r="1792" spans="1:4" ht="24.95" customHeight="1" x14ac:dyDescent="0.2">
      <c r="A1792" s="567" t="s">
        <v>24766</v>
      </c>
      <c r="B1792" s="568" t="s">
        <v>13159</v>
      </c>
      <c r="C1792" s="569" t="s">
        <v>771</v>
      </c>
      <c r="D1792" s="570" t="s">
        <v>24767</v>
      </c>
    </row>
    <row r="1793" spans="1:4" ht="24.95" customHeight="1" x14ac:dyDescent="0.2">
      <c r="A1793" s="567" t="s">
        <v>24768</v>
      </c>
      <c r="B1793" s="568" t="s">
        <v>13160</v>
      </c>
      <c r="C1793" s="569" t="s">
        <v>771</v>
      </c>
      <c r="D1793" s="570" t="s">
        <v>24769</v>
      </c>
    </row>
    <row r="1794" spans="1:4" ht="24.95" customHeight="1" x14ac:dyDescent="0.2">
      <c r="A1794" s="567" t="s">
        <v>24770</v>
      </c>
      <c r="B1794" s="568" t="s">
        <v>13161</v>
      </c>
      <c r="C1794" s="569" t="s">
        <v>771</v>
      </c>
      <c r="D1794" s="570" t="s">
        <v>24771</v>
      </c>
    </row>
    <row r="1795" spans="1:4" ht="24.95" customHeight="1" x14ac:dyDescent="0.2">
      <c r="A1795" s="567" t="s">
        <v>24772</v>
      </c>
      <c r="B1795" s="568" t="s">
        <v>13162</v>
      </c>
      <c r="C1795" s="569" t="s">
        <v>771</v>
      </c>
      <c r="D1795" s="570" t="s">
        <v>24773</v>
      </c>
    </row>
    <row r="1796" spans="1:4" ht="24.95" customHeight="1" x14ac:dyDescent="0.2">
      <c r="A1796" s="567" t="s">
        <v>24774</v>
      </c>
      <c r="B1796" s="568" t="s">
        <v>13163</v>
      </c>
      <c r="C1796" s="569" t="s">
        <v>771</v>
      </c>
      <c r="D1796" s="570" t="s">
        <v>24775</v>
      </c>
    </row>
    <row r="1797" spans="1:4" ht="24.95" customHeight="1" x14ac:dyDescent="0.2">
      <c r="A1797" s="567" t="s">
        <v>24776</v>
      </c>
      <c r="B1797" s="568" t="s">
        <v>13164</v>
      </c>
      <c r="C1797" s="569" t="s">
        <v>771</v>
      </c>
      <c r="D1797" s="570" t="s">
        <v>24777</v>
      </c>
    </row>
    <row r="1798" spans="1:4" ht="24.95" customHeight="1" x14ac:dyDescent="0.2">
      <c r="A1798" s="567" t="s">
        <v>24778</v>
      </c>
      <c r="B1798" s="568" t="s">
        <v>13165</v>
      </c>
      <c r="C1798" s="569" t="s">
        <v>771</v>
      </c>
      <c r="D1798" s="570" t="s">
        <v>24779</v>
      </c>
    </row>
    <row r="1799" spans="1:4" ht="24.95" customHeight="1" x14ac:dyDescent="0.2">
      <c r="A1799" s="567" t="s">
        <v>24780</v>
      </c>
      <c r="B1799" s="568" t="s">
        <v>13166</v>
      </c>
      <c r="C1799" s="569" t="s">
        <v>771</v>
      </c>
      <c r="D1799" s="570" t="s">
        <v>24781</v>
      </c>
    </row>
    <row r="1800" spans="1:4" ht="24.95" customHeight="1" x14ac:dyDescent="0.2">
      <c r="A1800" s="567" t="s">
        <v>24782</v>
      </c>
      <c r="B1800" s="568" t="s">
        <v>13167</v>
      </c>
      <c r="C1800" s="569" t="s">
        <v>771</v>
      </c>
      <c r="D1800" s="570" t="s">
        <v>24783</v>
      </c>
    </row>
    <row r="1801" spans="1:4" ht="24.95" customHeight="1" x14ac:dyDescent="0.2">
      <c r="A1801" s="567" t="s">
        <v>24784</v>
      </c>
      <c r="B1801" s="568" t="s">
        <v>13168</v>
      </c>
      <c r="C1801" s="569" t="s">
        <v>771</v>
      </c>
      <c r="D1801" s="570" t="s">
        <v>24785</v>
      </c>
    </row>
    <row r="1802" spans="1:4" ht="24.95" customHeight="1" x14ac:dyDescent="0.2">
      <c r="A1802" s="567" t="s">
        <v>24786</v>
      </c>
      <c r="B1802" s="568" t="s">
        <v>13169</v>
      </c>
      <c r="C1802" s="569" t="s">
        <v>771</v>
      </c>
      <c r="D1802" s="570" t="s">
        <v>24787</v>
      </c>
    </row>
    <row r="1803" spans="1:4" ht="24.95" customHeight="1" x14ac:dyDescent="0.2">
      <c r="A1803" s="567" t="s">
        <v>24788</v>
      </c>
      <c r="B1803" s="568" t="s">
        <v>13170</v>
      </c>
      <c r="C1803" s="569" t="s">
        <v>771</v>
      </c>
      <c r="D1803" s="570" t="s">
        <v>24789</v>
      </c>
    </row>
    <row r="1804" spans="1:4" ht="24.95" customHeight="1" x14ac:dyDescent="0.2">
      <c r="A1804" s="567" t="s">
        <v>24790</v>
      </c>
      <c r="B1804" s="568" t="s">
        <v>13171</v>
      </c>
      <c r="C1804" s="569" t="s">
        <v>771</v>
      </c>
      <c r="D1804" s="570" t="s">
        <v>24791</v>
      </c>
    </row>
    <row r="1805" spans="1:4" ht="24.95" customHeight="1" x14ac:dyDescent="0.2">
      <c r="A1805" s="567" t="s">
        <v>24792</v>
      </c>
      <c r="B1805" s="568" t="s">
        <v>13172</v>
      </c>
      <c r="C1805" s="569" t="s">
        <v>771</v>
      </c>
      <c r="D1805" s="570" t="s">
        <v>24793</v>
      </c>
    </row>
    <row r="1806" spans="1:4" ht="24.95" customHeight="1" x14ac:dyDescent="0.2">
      <c r="A1806" s="567" t="s">
        <v>24794</v>
      </c>
      <c r="B1806" s="568" t="s">
        <v>13173</v>
      </c>
      <c r="C1806" s="569" t="s">
        <v>744</v>
      </c>
      <c r="D1806" s="570" t="s">
        <v>24795</v>
      </c>
    </row>
    <row r="1807" spans="1:4" ht="24.95" customHeight="1" x14ac:dyDescent="0.2">
      <c r="A1807" s="567" t="s">
        <v>24796</v>
      </c>
      <c r="B1807" s="568" t="s">
        <v>17469</v>
      </c>
      <c r="C1807" s="569" t="s">
        <v>745</v>
      </c>
      <c r="D1807" s="570" t="s">
        <v>16490</v>
      </c>
    </row>
    <row r="1808" spans="1:4" ht="24.95" customHeight="1" x14ac:dyDescent="0.2">
      <c r="A1808" s="567" t="s">
        <v>24797</v>
      </c>
      <c r="B1808" s="568" t="s">
        <v>17470</v>
      </c>
      <c r="C1808" s="569" t="s">
        <v>745</v>
      </c>
      <c r="D1808" s="570" t="s">
        <v>11066</v>
      </c>
    </row>
    <row r="1809" spans="1:4" ht="24.95" customHeight="1" x14ac:dyDescent="0.2">
      <c r="A1809" s="567" t="s">
        <v>24798</v>
      </c>
      <c r="B1809" s="568" t="s">
        <v>17471</v>
      </c>
      <c r="C1809" s="569" t="s">
        <v>744</v>
      </c>
      <c r="D1809" s="570" t="s">
        <v>24799</v>
      </c>
    </row>
    <row r="1810" spans="1:4" ht="24.95" customHeight="1" x14ac:dyDescent="0.2">
      <c r="A1810" s="567" t="s">
        <v>24800</v>
      </c>
      <c r="B1810" s="568" t="s">
        <v>17472</v>
      </c>
      <c r="C1810" s="569" t="s">
        <v>745</v>
      </c>
      <c r="D1810" s="570" t="s">
        <v>14424</v>
      </c>
    </row>
    <row r="1811" spans="1:4" ht="24.95" customHeight="1" x14ac:dyDescent="0.2">
      <c r="A1811" s="567" t="s">
        <v>24801</v>
      </c>
      <c r="B1811" s="568" t="s">
        <v>17473</v>
      </c>
      <c r="C1811" s="569" t="s">
        <v>745</v>
      </c>
      <c r="D1811" s="570" t="s">
        <v>24802</v>
      </c>
    </row>
    <row r="1812" spans="1:4" ht="24.95" customHeight="1" x14ac:dyDescent="0.2">
      <c r="A1812" s="567" t="s">
        <v>24803</v>
      </c>
      <c r="B1812" s="568" t="s">
        <v>17475</v>
      </c>
      <c r="C1812" s="569" t="s">
        <v>744</v>
      </c>
      <c r="D1812" s="570" t="s">
        <v>24804</v>
      </c>
    </row>
    <row r="1813" spans="1:4" ht="24.95" customHeight="1" x14ac:dyDescent="0.2">
      <c r="A1813" s="567" t="s">
        <v>24805</v>
      </c>
      <c r="B1813" s="568" t="s">
        <v>17476</v>
      </c>
      <c r="C1813" s="569" t="s">
        <v>744</v>
      </c>
      <c r="D1813" s="570" t="s">
        <v>24806</v>
      </c>
    </row>
    <row r="1814" spans="1:4" ht="24.95" customHeight="1" x14ac:dyDescent="0.2">
      <c r="A1814" s="567" t="s">
        <v>24807</v>
      </c>
      <c r="B1814" s="568" t="s">
        <v>17477</v>
      </c>
      <c r="C1814" s="569" t="s">
        <v>744</v>
      </c>
      <c r="D1814" s="570" t="s">
        <v>24808</v>
      </c>
    </row>
    <row r="1815" spans="1:4" ht="24.95" customHeight="1" x14ac:dyDescent="0.2">
      <c r="A1815" s="567" t="s">
        <v>24809</v>
      </c>
      <c r="B1815" s="568" t="s">
        <v>17478</v>
      </c>
      <c r="C1815" s="569" t="s">
        <v>744</v>
      </c>
      <c r="D1815" s="570" t="s">
        <v>24810</v>
      </c>
    </row>
    <row r="1816" spans="1:4" ht="24.95" customHeight="1" x14ac:dyDescent="0.2">
      <c r="A1816" s="567" t="s">
        <v>24811</v>
      </c>
      <c r="B1816" s="568" t="s">
        <v>17479</v>
      </c>
      <c r="C1816" s="569" t="s">
        <v>744</v>
      </c>
      <c r="D1816" s="570" t="s">
        <v>24812</v>
      </c>
    </row>
    <row r="1817" spans="1:4" ht="24.95" customHeight="1" x14ac:dyDescent="0.2">
      <c r="A1817" s="567" t="s">
        <v>24813</v>
      </c>
      <c r="B1817" s="568" t="s">
        <v>17480</v>
      </c>
      <c r="C1817" s="569" t="s">
        <v>744</v>
      </c>
      <c r="D1817" s="570" t="s">
        <v>9625</v>
      </c>
    </row>
    <row r="1818" spans="1:4" ht="24.95" customHeight="1" x14ac:dyDescent="0.2">
      <c r="A1818" s="567" t="s">
        <v>24814</v>
      </c>
      <c r="B1818" s="568" t="s">
        <v>17482</v>
      </c>
      <c r="C1818" s="569" t="s">
        <v>745</v>
      </c>
      <c r="D1818" s="570" t="s">
        <v>24815</v>
      </c>
    </row>
    <row r="1819" spans="1:4" ht="24.95" customHeight="1" x14ac:dyDescent="0.2">
      <c r="A1819" s="567" t="s">
        <v>24816</v>
      </c>
      <c r="B1819" s="568" t="s">
        <v>17483</v>
      </c>
      <c r="C1819" s="569" t="s">
        <v>745</v>
      </c>
      <c r="D1819" s="570" t="s">
        <v>11316</v>
      </c>
    </row>
    <row r="1820" spans="1:4" ht="24.95" customHeight="1" x14ac:dyDescent="0.2">
      <c r="A1820" s="567" t="s">
        <v>24817</v>
      </c>
      <c r="B1820" s="568" t="s">
        <v>17484</v>
      </c>
      <c r="C1820" s="569" t="s">
        <v>745</v>
      </c>
      <c r="D1820" s="570" t="s">
        <v>24818</v>
      </c>
    </row>
    <row r="1821" spans="1:4" ht="24.95" customHeight="1" x14ac:dyDescent="0.2">
      <c r="A1821" s="567" t="s">
        <v>24819</v>
      </c>
      <c r="B1821" s="568" t="s">
        <v>17485</v>
      </c>
      <c r="C1821" s="569" t="s">
        <v>744</v>
      </c>
      <c r="D1821" s="570" t="s">
        <v>24820</v>
      </c>
    </row>
    <row r="1822" spans="1:4" ht="24.95" customHeight="1" x14ac:dyDescent="0.2">
      <c r="A1822" s="567" t="s">
        <v>24821</v>
      </c>
      <c r="B1822" s="568" t="s">
        <v>17486</v>
      </c>
      <c r="C1822" s="569" t="s">
        <v>744</v>
      </c>
      <c r="D1822" s="570" t="s">
        <v>24822</v>
      </c>
    </row>
    <row r="1823" spans="1:4" ht="24.95" customHeight="1" x14ac:dyDescent="0.2">
      <c r="A1823" s="567" t="s">
        <v>24823</v>
      </c>
      <c r="B1823" s="568" t="s">
        <v>17487</v>
      </c>
      <c r="C1823" s="569" t="s">
        <v>744</v>
      </c>
      <c r="D1823" s="570" t="s">
        <v>24824</v>
      </c>
    </row>
    <row r="1824" spans="1:4" ht="24.95" customHeight="1" x14ac:dyDescent="0.2">
      <c r="A1824" s="567" t="s">
        <v>24825</v>
      </c>
      <c r="B1824" s="568" t="s">
        <v>13175</v>
      </c>
      <c r="C1824" s="569" t="s">
        <v>745</v>
      </c>
      <c r="D1824" s="570" t="s">
        <v>24826</v>
      </c>
    </row>
    <row r="1825" spans="1:4" ht="24.95" customHeight="1" x14ac:dyDescent="0.2">
      <c r="A1825" s="567" t="s">
        <v>24827</v>
      </c>
      <c r="B1825" s="568" t="s">
        <v>13177</v>
      </c>
      <c r="C1825" s="569" t="s">
        <v>745</v>
      </c>
      <c r="D1825" s="570" t="s">
        <v>11925</v>
      </c>
    </row>
    <row r="1826" spans="1:4" ht="24.95" customHeight="1" x14ac:dyDescent="0.2">
      <c r="A1826" s="567" t="s">
        <v>24828</v>
      </c>
      <c r="B1826" s="568" t="s">
        <v>13179</v>
      </c>
      <c r="C1826" s="569" t="s">
        <v>745</v>
      </c>
      <c r="D1826" s="570" t="s">
        <v>9919</v>
      </c>
    </row>
    <row r="1827" spans="1:4" ht="24.95" customHeight="1" x14ac:dyDescent="0.2">
      <c r="A1827" s="567" t="s">
        <v>24829</v>
      </c>
      <c r="B1827" s="568" t="s">
        <v>13180</v>
      </c>
      <c r="C1827" s="569" t="s">
        <v>745</v>
      </c>
      <c r="D1827" s="570" t="s">
        <v>9528</v>
      </c>
    </row>
    <row r="1828" spans="1:4" ht="24.95" customHeight="1" x14ac:dyDescent="0.2">
      <c r="A1828" s="567" t="s">
        <v>24830</v>
      </c>
      <c r="B1828" s="568" t="s">
        <v>13181</v>
      </c>
      <c r="C1828" s="569" t="s">
        <v>745</v>
      </c>
      <c r="D1828" s="570" t="s">
        <v>18852</v>
      </c>
    </row>
    <row r="1829" spans="1:4" ht="24.95" customHeight="1" x14ac:dyDescent="0.2">
      <c r="A1829" s="567" t="s">
        <v>24831</v>
      </c>
      <c r="B1829" s="568" t="s">
        <v>13182</v>
      </c>
      <c r="C1829" s="569" t="s">
        <v>745</v>
      </c>
      <c r="D1829" s="570" t="s">
        <v>24832</v>
      </c>
    </row>
    <row r="1830" spans="1:4" ht="24.95" customHeight="1" x14ac:dyDescent="0.2">
      <c r="A1830" s="567" t="s">
        <v>24833</v>
      </c>
      <c r="B1830" s="568" t="s">
        <v>13184</v>
      </c>
      <c r="C1830" s="569" t="s">
        <v>745</v>
      </c>
      <c r="D1830" s="570" t="s">
        <v>9796</v>
      </c>
    </row>
    <row r="1831" spans="1:4" ht="24.95" customHeight="1" x14ac:dyDescent="0.2">
      <c r="A1831" s="567" t="s">
        <v>24834</v>
      </c>
      <c r="B1831" s="568" t="s">
        <v>13185</v>
      </c>
      <c r="C1831" s="569" t="s">
        <v>745</v>
      </c>
      <c r="D1831" s="570" t="s">
        <v>17887</v>
      </c>
    </row>
    <row r="1832" spans="1:4" ht="24.95" customHeight="1" x14ac:dyDescent="0.2">
      <c r="A1832" s="567" t="s">
        <v>24835</v>
      </c>
      <c r="B1832" s="568" t="s">
        <v>13186</v>
      </c>
      <c r="C1832" s="569" t="s">
        <v>745</v>
      </c>
      <c r="D1832" s="570" t="s">
        <v>24836</v>
      </c>
    </row>
    <row r="1833" spans="1:4" ht="24.95" customHeight="1" x14ac:dyDescent="0.2">
      <c r="A1833" s="567" t="s">
        <v>24837</v>
      </c>
      <c r="B1833" s="568" t="s">
        <v>13188</v>
      </c>
      <c r="C1833" s="569" t="s">
        <v>745</v>
      </c>
      <c r="D1833" s="570" t="s">
        <v>10856</v>
      </c>
    </row>
    <row r="1834" spans="1:4" ht="24.95" customHeight="1" x14ac:dyDescent="0.2">
      <c r="A1834" s="567" t="s">
        <v>24838</v>
      </c>
      <c r="B1834" s="568" t="s">
        <v>13189</v>
      </c>
      <c r="C1834" s="569" t="s">
        <v>745</v>
      </c>
      <c r="D1834" s="570" t="s">
        <v>10097</v>
      </c>
    </row>
    <row r="1835" spans="1:4" ht="24.95" customHeight="1" x14ac:dyDescent="0.2">
      <c r="A1835" s="567" t="s">
        <v>24839</v>
      </c>
      <c r="B1835" s="568" t="s">
        <v>13190</v>
      </c>
      <c r="C1835" s="569" t="s">
        <v>745</v>
      </c>
      <c r="D1835" s="570" t="s">
        <v>24840</v>
      </c>
    </row>
    <row r="1836" spans="1:4" ht="24.95" customHeight="1" x14ac:dyDescent="0.2">
      <c r="A1836" s="567" t="s">
        <v>24841</v>
      </c>
      <c r="B1836" s="568" t="s">
        <v>13191</v>
      </c>
      <c r="C1836" s="569" t="s">
        <v>745</v>
      </c>
      <c r="D1836" s="570" t="s">
        <v>24842</v>
      </c>
    </row>
    <row r="1837" spans="1:4" ht="24.95" customHeight="1" x14ac:dyDescent="0.2">
      <c r="A1837" s="567" t="s">
        <v>24843</v>
      </c>
      <c r="B1837" s="568" t="s">
        <v>13192</v>
      </c>
      <c r="C1837" s="569" t="s">
        <v>745</v>
      </c>
      <c r="D1837" s="570" t="s">
        <v>24844</v>
      </c>
    </row>
    <row r="1838" spans="1:4" ht="24.95" customHeight="1" x14ac:dyDescent="0.2">
      <c r="A1838" s="567" t="s">
        <v>24845</v>
      </c>
      <c r="B1838" s="568" t="s">
        <v>13193</v>
      </c>
      <c r="C1838" s="569" t="s">
        <v>745</v>
      </c>
      <c r="D1838" s="570" t="s">
        <v>24846</v>
      </c>
    </row>
    <row r="1839" spans="1:4" ht="24.95" customHeight="1" x14ac:dyDescent="0.2">
      <c r="A1839" s="567" t="s">
        <v>24847</v>
      </c>
      <c r="B1839" s="568" t="s">
        <v>13194</v>
      </c>
      <c r="C1839" s="569" t="s">
        <v>745</v>
      </c>
      <c r="D1839" s="570" t="s">
        <v>13195</v>
      </c>
    </row>
    <row r="1840" spans="1:4" ht="24.95" customHeight="1" x14ac:dyDescent="0.2">
      <c r="A1840" s="567" t="s">
        <v>24848</v>
      </c>
      <c r="B1840" s="568" t="s">
        <v>13196</v>
      </c>
      <c r="C1840" s="569" t="s">
        <v>745</v>
      </c>
      <c r="D1840" s="570" t="s">
        <v>24849</v>
      </c>
    </row>
    <row r="1841" spans="1:4" ht="24.95" customHeight="1" x14ac:dyDescent="0.2">
      <c r="A1841" s="567" t="s">
        <v>24850</v>
      </c>
      <c r="B1841" s="568" t="s">
        <v>13197</v>
      </c>
      <c r="C1841" s="569" t="s">
        <v>745</v>
      </c>
      <c r="D1841" s="570" t="s">
        <v>11453</v>
      </c>
    </row>
    <row r="1842" spans="1:4" ht="24.95" customHeight="1" x14ac:dyDescent="0.2">
      <c r="A1842" s="567" t="s">
        <v>24851</v>
      </c>
      <c r="B1842" s="568" t="s">
        <v>13198</v>
      </c>
      <c r="C1842" s="569" t="s">
        <v>745</v>
      </c>
      <c r="D1842" s="570" t="s">
        <v>24852</v>
      </c>
    </row>
    <row r="1843" spans="1:4" ht="24.95" customHeight="1" x14ac:dyDescent="0.2">
      <c r="A1843" s="567" t="s">
        <v>24853</v>
      </c>
      <c r="B1843" s="568" t="s">
        <v>13199</v>
      </c>
      <c r="C1843" s="569" t="s">
        <v>745</v>
      </c>
      <c r="D1843" s="570" t="s">
        <v>13921</v>
      </c>
    </row>
    <row r="1844" spans="1:4" ht="24.95" customHeight="1" x14ac:dyDescent="0.2">
      <c r="A1844" s="567" t="s">
        <v>24854</v>
      </c>
      <c r="B1844" s="568" t="s">
        <v>1834</v>
      </c>
      <c r="C1844" s="569" t="s">
        <v>771</v>
      </c>
      <c r="D1844" s="570" t="s">
        <v>9810</v>
      </c>
    </row>
    <row r="1845" spans="1:4" ht="24.95" customHeight="1" x14ac:dyDescent="0.2">
      <c r="A1845" s="567" t="s">
        <v>24855</v>
      </c>
      <c r="B1845" s="568" t="s">
        <v>1835</v>
      </c>
      <c r="C1845" s="569" t="s">
        <v>771</v>
      </c>
      <c r="D1845" s="570" t="s">
        <v>24856</v>
      </c>
    </row>
    <row r="1846" spans="1:4" ht="24.95" customHeight="1" x14ac:dyDescent="0.2">
      <c r="A1846" s="567" t="s">
        <v>24857</v>
      </c>
      <c r="B1846" s="568" t="s">
        <v>13201</v>
      </c>
      <c r="C1846" s="569" t="s">
        <v>745</v>
      </c>
      <c r="D1846" s="570" t="s">
        <v>24858</v>
      </c>
    </row>
    <row r="1847" spans="1:4" ht="24.95" customHeight="1" x14ac:dyDescent="0.2">
      <c r="A1847" s="567" t="s">
        <v>24859</v>
      </c>
      <c r="B1847" s="568" t="s">
        <v>13202</v>
      </c>
      <c r="C1847" s="569" t="s">
        <v>745</v>
      </c>
      <c r="D1847" s="570" t="s">
        <v>24860</v>
      </c>
    </row>
    <row r="1848" spans="1:4" ht="24.95" customHeight="1" x14ac:dyDescent="0.2">
      <c r="A1848" s="567" t="s">
        <v>24861</v>
      </c>
      <c r="B1848" s="568" t="s">
        <v>13203</v>
      </c>
      <c r="C1848" s="569" t="s">
        <v>745</v>
      </c>
      <c r="D1848" s="570" t="s">
        <v>24862</v>
      </c>
    </row>
    <row r="1849" spans="1:4" ht="24.95" customHeight="1" x14ac:dyDescent="0.2">
      <c r="A1849" s="567" t="s">
        <v>24863</v>
      </c>
      <c r="B1849" s="568" t="s">
        <v>13204</v>
      </c>
      <c r="C1849" s="569" t="s">
        <v>745</v>
      </c>
      <c r="D1849" s="570" t="s">
        <v>24864</v>
      </c>
    </row>
    <row r="1850" spans="1:4" ht="24.95" customHeight="1" x14ac:dyDescent="0.2">
      <c r="A1850" s="567" t="s">
        <v>24865</v>
      </c>
      <c r="B1850" s="568" t="s">
        <v>13205</v>
      </c>
      <c r="C1850" s="569" t="s">
        <v>745</v>
      </c>
      <c r="D1850" s="570" t="s">
        <v>24866</v>
      </c>
    </row>
    <row r="1851" spans="1:4" ht="24.95" customHeight="1" x14ac:dyDescent="0.2">
      <c r="A1851" s="567" t="s">
        <v>24867</v>
      </c>
      <c r="B1851" s="568" t="s">
        <v>13206</v>
      </c>
      <c r="C1851" s="569" t="s">
        <v>745</v>
      </c>
      <c r="D1851" s="570" t="s">
        <v>24868</v>
      </c>
    </row>
    <row r="1852" spans="1:4" ht="24.95" customHeight="1" x14ac:dyDescent="0.2">
      <c r="A1852" s="567" t="s">
        <v>24869</v>
      </c>
      <c r="B1852" s="568" t="s">
        <v>13208</v>
      </c>
      <c r="C1852" s="569" t="s">
        <v>745</v>
      </c>
      <c r="D1852" s="570" t="s">
        <v>24870</v>
      </c>
    </row>
    <row r="1853" spans="1:4" ht="24.95" customHeight="1" x14ac:dyDescent="0.2">
      <c r="A1853" s="567" t="s">
        <v>24871</v>
      </c>
      <c r="B1853" s="568" t="s">
        <v>13209</v>
      </c>
      <c r="C1853" s="569" t="s">
        <v>745</v>
      </c>
      <c r="D1853" s="570" t="s">
        <v>24872</v>
      </c>
    </row>
    <row r="1854" spans="1:4" ht="24.95" customHeight="1" x14ac:dyDescent="0.2">
      <c r="A1854" s="567" t="s">
        <v>24873</v>
      </c>
      <c r="B1854" s="568" t="s">
        <v>13210</v>
      </c>
      <c r="C1854" s="569" t="s">
        <v>745</v>
      </c>
      <c r="D1854" s="570" t="s">
        <v>24874</v>
      </c>
    </row>
    <row r="1855" spans="1:4" ht="24.95" customHeight="1" x14ac:dyDescent="0.2">
      <c r="A1855" s="567" t="s">
        <v>24875</v>
      </c>
      <c r="B1855" s="568" t="s">
        <v>13211</v>
      </c>
      <c r="C1855" s="569" t="s">
        <v>745</v>
      </c>
      <c r="D1855" s="570" t="s">
        <v>24876</v>
      </c>
    </row>
    <row r="1856" spans="1:4" ht="24.95" customHeight="1" x14ac:dyDescent="0.2">
      <c r="A1856" s="567" t="s">
        <v>24877</v>
      </c>
      <c r="B1856" s="568" t="s">
        <v>13212</v>
      </c>
      <c r="C1856" s="569" t="s">
        <v>745</v>
      </c>
      <c r="D1856" s="570" t="s">
        <v>24878</v>
      </c>
    </row>
    <row r="1857" spans="1:4" ht="24.95" customHeight="1" x14ac:dyDescent="0.2">
      <c r="A1857" s="567" t="s">
        <v>24879</v>
      </c>
      <c r="B1857" s="568" t="s">
        <v>13213</v>
      </c>
      <c r="C1857" s="569" t="s">
        <v>745</v>
      </c>
      <c r="D1857" s="570" t="s">
        <v>17636</v>
      </c>
    </row>
    <row r="1858" spans="1:4" ht="24.95" customHeight="1" x14ac:dyDescent="0.2">
      <c r="A1858" s="567" t="s">
        <v>24880</v>
      </c>
      <c r="B1858" s="568" t="s">
        <v>13214</v>
      </c>
      <c r="C1858" s="569" t="s">
        <v>745</v>
      </c>
      <c r="D1858" s="570" t="s">
        <v>17851</v>
      </c>
    </row>
    <row r="1859" spans="1:4" ht="24.95" customHeight="1" x14ac:dyDescent="0.2">
      <c r="A1859" s="567" t="s">
        <v>24881</v>
      </c>
      <c r="B1859" s="568" t="s">
        <v>13215</v>
      </c>
      <c r="C1859" s="569" t="s">
        <v>745</v>
      </c>
      <c r="D1859" s="570" t="s">
        <v>24882</v>
      </c>
    </row>
    <row r="1860" spans="1:4" ht="24.95" customHeight="1" x14ac:dyDescent="0.2">
      <c r="A1860" s="567" t="s">
        <v>24883</v>
      </c>
      <c r="B1860" s="568" t="s">
        <v>13216</v>
      </c>
      <c r="C1860" s="569" t="s">
        <v>745</v>
      </c>
      <c r="D1860" s="570" t="s">
        <v>24884</v>
      </c>
    </row>
    <row r="1861" spans="1:4" ht="24.95" customHeight="1" x14ac:dyDescent="0.2">
      <c r="A1861" s="567" t="s">
        <v>24885</v>
      </c>
      <c r="B1861" s="568" t="s">
        <v>13218</v>
      </c>
      <c r="C1861" s="569" t="s">
        <v>745</v>
      </c>
      <c r="D1861" s="570" t="s">
        <v>17422</v>
      </c>
    </row>
    <row r="1862" spans="1:4" ht="24.95" customHeight="1" x14ac:dyDescent="0.2">
      <c r="A1862" s="567" t="s">
        <v>24886</v>
      </c>
      <c r="B1862" s="568" t="s">
        <v>13219</v>
      </c>
      <c r="C1862" s="569" t="s">
        <v>745</v>
      </c>
      <c r="D1862" s="570" t="s">
        <v>18143</v>
      </c>
    </row>
    <row r="1863" spans="1:4" ht="24.95" customHeight="1" x14ac:dyDescent="0.2">
      <c r="A1863" s="567" t="s">
        <v>24887</v>
      </c>
      <c r="B1863" s="568" t="s">
        <v>13220</v>
      </c>
      <c r="C1863" s="569" t="s">
        <v>745</v>
      </c>
      <c r="D1863" s="570" t="s">
        <v>10721</v>
      </c>
    </row>
    <row r="1864" spans="1:4" ht="24.95" customHeight="1" x14ac:dyDescent="0.2">
      <c r="A1864" s="567" t="s">
        <v>24888</v>
      </c>
      <c r="B1864" s="568" t="s">
        <v>13221</v>
      </c>
      <c r="C1864" s="569" t="s">
        <v>745</v>
      </c>
      <c r="D1864" s="570" t="s">
        <v>24889</v>
      </c>
    </row>
    <row r="1865" spans="1:4" ht="24.95" customHeight="1" x14ac:dyDescent="0.2">
      <c r="A1865" s="567" t="s">
        <v>24890</v>
      </c>
      <c r="B1865" s="568" t="s">
        <v>13222</v>
      </c>
      <c r="C1865" s="569" t="s">
        <v>745</v>
      </c>
      <c r="D1865" s="570" t="s">
        <v>24891</v>
      </c>
    </row>
    <row r="1866" spans="1:4" ht="24.95" customHeight="1" x14ac:dyDescent="0.2">
      <c r="A1866" s="567" t="s">
        <v>24892</v>
      </c>
      <c r="B1866" s="568" t="s">
        <v>13223</v>
      </c>
      <c r="C1866" s="569" t="s">
        <v>745</v>
      </c>
      <c r="D1866" s="570" t="s">
        <v>24893</v>
      </c>
    </row>
    <row r="1867" spans="1:4" ht="24.95" customHeight="1" x14ac:dyDescent="0.2">
      <c r="A1867" s="567" t="s">
        <v>24894</v>
      </c>
      <c r="B1867" s="568" t="s">
        <v>13224</v>
      </c>
      <c r="C1867" s="569" t="s">
        <v>745</v>
      </c>
      <c r="D1867" s="570" t="s">
        <v>24895</v>
      </c>
    </row>
    <row r="1868" spans="1:4" ht="24.95" customHeight="1" x14ac:dyDescent="0.2">
      <c r="A1868" s="567" t="s">
        <v>24896</v>
      </c>
      <c r="B1868" s="568" t="s">
        <v>13225</v>
      </c>
      <c r="C1868" s="569" t="s">
        <v>745</v>
      </c>
      <c r="D1868" s="570" t="s">
        <v>12228</v>
      </c>
    </row>
    <row r="1869" spans="1:4" ht="24.95" customHeight="1" x14ac:dyDescent="0.2">
      <c r="A1869" s="567" t="s">
        <v>24897</v>
      </c>
      <c r="B1869" s="568" t="s">
        <v>13226</v>
      </c>
      <c r="C1869" s="569" t="s">
        <v>745</v>
      </c>
      <c r="D1869" s="570" t="s">
        <v>11389</v>
      </c>
    </row>
    <row r="1870" spans="1:4" ht="24.95" customHeight="1" x14ac:dyDescent="0.2">
      <c r="A1870" s="567" t="s">
        <v>24898</v>
      </c>
      <c r="B1870" s="568" t="s">
        <v>13228</v>
      </c>
      <c r="C1870" s="569" t="s">
        <v>745</v>
      </c>
      <c r="D1870" s="570" t="s">
        <v>24899</v>
      </c>
    </row>
    <row r="1871" spans="1:4" ht="24.95" customHeight="1" x14ac:dyDescent="0.2">
      <c r="A1871" s="567" t="s">
        <v>24900</v>
      </c>
      <c r="B1871" s="568" t="s">
        <v>13229</v>
      </c>
      <c r="C1871" s="569" t="s">
        <v>745</v>
      </c>
      <c r="D1871" s="570" t="s">
        <v>24901</v>
      </c>
    </row>
    <row r="1872" spans="1:4" ht="24.95" customHeight="1" x14ac:dyDescent="0.2">
      <c r="A1872" s="567" t="s">
        <v>24902</v>
      </c>
      <c r="B1872" s="568" t="s">
        <v>13230</v>
      </c>
      <c r="C1872" s="569" t="s">
        <v>745</v>
      </c>
      <c r="D1872" s="570" t="s">
        <v>24903</v>
      </c>
    </row>
    <row r="1873" spans="1:4" ht="24.95" customHeight="1" x14ac:dyDescent="0.2">
      <c r="A1873" s="567" t="s">
        <v>24904</v>
      </c>
      <c r="B1873" s="568" t="s">
        <v>13231</v>
      </c>
      <c r="C1873" s="569" t="s">
        <v>745</v>
      </c>
      <c r="D1873" s="570" t="s">
        <v>13701</v>
      </c>
    </row>
    <row r="1874" spans="1:4" ht="24.95" customHeight="1" x14ac:dyDescent="0.2">
      <c r="A1874" s="567" t="s">
        <v>24905</v>
      </c>
      <c r="B1874" s="568" t="s">
        <v>13232</v>
      </c>
      <c r="C1874" s="569" t="s">
        <v>745</v>
      </c>
      <c r="D1874" s="570" t="s">
        <v>17442</v>
      </c>
    </row>
    <row r="1875" spans="1:4" ht="24.95" customHeight="1" x14ac:dyDescent="0.2">
      <c r="A1875" s="567" t="s">
        <v>24906</v>
      </c>
      <c r="B1875" s="568" t="s">
        <v>13234</v>
      </c>
      <c r="C1875" s="569" t="s">
        <v>745</v>
      </c>
      <c r="D1875" s="570" t="s">
        <v>17655</v>
      </c>
    </row>
    <row r="1876" spans="1:4" ht="24.95" customHeight="1" x14ac:dyDescent="0.2">
      <c r="A1876" s="567" t="s">
        <v>24907</v>
      </c>
      <c r="B1876" s="568" t="s">
        <v>13235</v>
      </c>
      <c r="C1876" s="569" t="s">
        <v>745</v>
      </c>
      <c r="D1876" s="570" t="s">
        <v>9565</v>
      </c>
    </row>
    <row r="1877" spans="1:4" ht="24.95" customHeight="1" x14ac:dyDescent="0.2">
      <c r="A1877" s="567" t="s">
        <v>24908</v>
      </c>
      <c r="B1877" s="568" t="s">
        <v>13236</v>
      </c>
      <c r="C1877" s="569" t="s">
        <v>745</v>
      </c>
      <c r="D1877" s="570" t="s">
        <v>18443</v>
      </c>
    </row>
    <row r="1878" spans="1:4" ht="24.95" customHeight="1" x14ac:dyDescent="0.2">
      <c r="A1878" s="567" t="s">
        <v>24909</v>
      </c>
      <c r="B1878" s="568" t="s">
        <v>13238</v>
      </c>
      <c r="C1878" s="569" t="s">
        <v>745</v>
      </c>
      <c r="D1878" s="570" t="s">
        <v>11612</v>
      </c>
    </row>
    <row r="1879" spans="1:4" ht="24.95" customHeight="1" x14ac:dyDescent="0.2">
      <c r="A1879" s="567" t="s">
        <v>24910</v>
      </c>
      <c r="B1879" s="568" t="s">
        <v>13239</v>
      </c>
      <c r="C1879" s="569" t="s">
        <v>745</v>
      </c>
      <c r="D1879" s="570" t="s">
        <v>23998</v>
      </c>
    </row>
    <row r="1880" spans="1:4" ht="24.95" customHeight="1" x14ac:dyDescent="0.2">
      <c r="A1880" s="567" t="s">
        <v>24911</v>
      </c>
      <c r="B1880" s="568" t="s">
        <v>13241</v>
      </c>
      <c r="C1880" s="569" t="s">
        <v>745</v>
      </c>
      <c r="D1880" s="570" t="s">
        <v>24912</v>
      </c>
    </row>
    <row r="1881" spans="1:4" ht="24.95" customHeight="1" x14ac:dyDescent="0.2">
      <c r="A1881" s="567" t="s">
        <v>24913</v>
      </c>
      <c r="B1881" s="568" t="s">
        <v>13242</v>
      </c>
      <c r="C1881" s="569" t="s">
        <v>745</v>
      </c>
      <c r="D1881" s="570" t="s">
        <v>12886</v>
      </c>
    </row>
    <row r="1882" spans="1:4" ht="24.95" customHeight="1" x14ac:dyDescent="0.2">
      <c r="A1882" s="567" t="s">
        <v>24914</v>
      </c>
      <c r="B1882" s="568" t="s">
        <v>13243</v>
      </c>
      <c r="C1882" s="569" t="s">
        <v>745</v>
      </c>
      <c r="D1882" s="570" t="s">
        <v>24915</v>
      </c>
    </row>
    <row r="1883" spans="1:4" ht="24.95" customHeight="1" x14ac:dyDescent="0.2">
      <c r="A1883" s="567" t="s">
        <v>24916</v>
      </c>
      <c r="B1883" s="568" t="s">
        <v>13244</v>
      </c>
      <c r="C1883" s="569" t="s">
        <v>745</v>
      </c>
      <c r="D1883" s="570" t="s">
        <v>11191</v>
      </c>
    </row>
    <row r="1884" spans="1:4" ht="24.95" customHeight="1" x14ac:dyDescent="0.2">
      <c r="A1884" s="567" t="s">
        <v>24917</v>
      </c>
      <c r="B1884" s="568" t="s">
        <v>13245</v>
      </c>
      <c r="C1884" s="569" t="s">
        <v>745</v>
      </c>
      <c r="D1884" s="570" t="s">
        <v>24918</v>
      </c>
    </row>
    <row r="1885" spans="1:4" ht="24.95" customHeight="1" x14ac:dyDescent="0.2">
      <c r="A1885" s="567" t="s">
        <v>24919</v>
      </c>
      <c r="B1885" s="568" t="s">
        <v>13246</v>
      </c>
      <c r="C1885" s="569" t="s">
        <v>745</v>
      </c>
      <c r="D1885" s="570" t="s">
        <v>24920</v>
      </c>
    </row>
    <row r="1886" spans="1:4" ht="24.95" customHeight="1" x14ac:dyDescent="0.2">
      <c r="A1886" s="567" t="s">
        <v>24921</v>
      </c>
      <c r="B1886" s="568" t="s">
        <v>13247</v>
      </c>
      <c r="C1886" s="569" t="s">
        <v>745</v>
      </c>
      <c r="D1886" s="570" t="s">
        <v>16330</v>
      </c>
    </row>
    <row r="1887" spans="1:4" ht="24.95" customHeight="1" x14ac:dyDescent="0.2">
      <c r="A1887" s="567" t="s">
        <v>24922</v>
      </c>
      <c r="B1887" s="568" t="s">
        <v>13248</v>
      </c>
      <c r="C1887" s="569" t="s">
        <v>745</v>
      </c>
      <c r="D1887" s="570" t="s">
        <v>24923</v>
      </c>
    </row>
    <row r="1888" spans="1:4" ht="24.95" customHeight="1" x14ac:dyDescent="0.2">
      <c r="A1888" s="567" t="s">
        <v>24924</v>
      </c>
      <c r="B1888" s="568" t="s">
        <v>13249</v>
      </c>
      <c r="C1888" s="569" t="s">
        <v>745</v>
      </c>
      <c r="D1888" s="570" t="s">
        <v>24925</v>
      </c>
    </row>
    <row r="1889" spans="1:4" ht="24.95" customHeight="1" x14ac:dyDescent="0.2">
      <c r="A1889" s="567" t="s">
        <v>24926</v>
      </c>
      <c r="B1889" s="568" t="s">
        <v>13250</v>
      </c>
      <c r="C1889" s="569" t="s">
        <v>745</v>
      </c>
      <c r="D1889" s="570" t="s">
        <v>24927</v>
      </c>
    </row>
    <row r="1890" spans="1:4" ht="24.95" customHeight="1" x14ac:dyDescent="0.2">
      <c r="A1890" s="567" t="s">
        <v>24928</v>
      </c>
      <c r="B1890" s="568" t="s">
        <v>13251</v>
      </c>
      <c r="C1890" s="569" t="s">
        <v>745</v>
      </c>
      <c r="D1890" s="570" t="s">
        <v>24929</v>
      </c>
    </row>
    <row r="1891" spans="1:4" ht="24.95" customHeight="1" x14ac:dyDescent="0.2">
      <c r="A1891" s="567" t="s">
        <v>24930</v>
      </c>
      <c r="B1891" s="568" t="s">
        <v>13252</v>
      </c>
      <c r="C1891" s="569" t="s">
        <v>745</v>
      </c>
      <c r="D1891" s="570" t="s">
        <v>24931</v>
      </c>
    </row>
    <row r="1892" spans="1:4" ht="24.95" customHeight="1" x14ac:dyDescent="0.2">
      <c r="A1892" s="567" t="s">
        <v>24932</v>
      </c>
      <c r="B1892" s="568" t="s">
        <v>13253</v>
      </c>
      <c r="C1892" s="569" t="s">
        <v>745</v>
      </c>
      <c r="D1892" s="570" t="s">
        <v>24933</v>
      </c>
    </row>
    <row r="1893" spans="1:4" ht="24.95" customHeight="1" x14ac:dyDescent="0.2">
      <c r="A1893" s="567" t="s">
        <v>24934</v>
      </c>
      <c r="B1893" s="568" t="s">
        <v>13254</v>
      </c>
      <c r="C1893" s="569" t="s">
        <v>745</v>
      </c>
      <c r="D1893" s="570" t="s">
        <v>24935</v>
      </c>
    </row>
    <row r="1894" spans="1:4" ht="24.95" customHeight="1" x14ac:dyDescent="0.2">
      <c r="A1894" s="567" t="s">
        <v>24936</v>
      </c>
      <c r="B1894" s="568" t="s">
        <v>13255</v>
      </c>
      <c r="C1894" s="569" t="s">
        <v>745</v>
      </c>
      <c r="D1894" s="570" t="s">
        <v>24937</v>
      </c>
    </row>
    <row r="1895" spans="1:4" ht="24.95" customHeight="1" x14ac:dyDescent="0.2">
      <c r="A1895" s="567" t="s">
        <v>24938</v>
      </c>
      <c r="B1895" s="568" t="s">
        <v>13256</v>
      </c>
      <c r="C1895" s="569" t="s">
        <v>745</v>
      </c>
      <c r="D1895" s="570" t="s">
        <v>24939</v>
      </c>
    </row>
    <row r="1896" spans="1:4" ht="24.95" customHeight="1" x14ac:dyDescent="0.2">
      <c r="A1896" s="567" t="s">
        <v>24940</v>
      </c>
      <c r="B1896" s="568" t="s">
        <v>13257</v>
      </c>
      <c r="C1896" s="569" t="s">
        <v>745</v>
      </c>
      <c r="D1896" s="570" t="s">
        <v>24941</v>
      </c>
    </row>
    <row r="1897" spans="1:4" ht="24.95" customHeight="1" x14ac:dyDescent="0.2">
      <c r="A1897" s="567" t="s">
        <v>24942</v>
      </c>
      <c r="B1897" s="568" t="s">
        <v>13258</v>
      </c>
      <c r="C1897" s="569" t="s">
        <v>745</v>
      </c>
      <c r="D1897" s="570" t="s">
        <v>24943</v>
      </c>
    </row>
    <row r="1898" spans="1:4" ht="24.95" customHeight="1" x14ac:dyDescent="0.2">
      <c r="A1898" s="567" t="s">
        <v>24944</v>
      </c>
      <c r="B1898" s="568" t="s">
        <v>13259</v>
      </c>
      <c r="C1898" s="569" t="s">
        <v>745</v>
      </c>
      <c r="D1898" s="570" t="s">
        <v>18575</v>
      </c>
    </row>
    <row r="1899" spans="1:4" ht="24.95" customHeight="1" x14ac:dyDescent="0.2">
      <c r="A1899" s="567" t="s">
        <v>24945</v>
      </c>
      <c r="B1899" s="568" t="s">
        <v>13260</v>
      </c>
      <c r="C1899" s="569" t="s">
        <v>745</v>
      </c>
      <c r="D1899" s="570" t="s">
        <v>24946</v>
      </c>
    </row>
    <row r="1900" spans="1:4" ht="24.95" customHeight="1" x14ac:dyDescent="0.2">
      <c r="A1900" s="567" t="s">
        <v>24947</v>
      </c>
      <c r="B1900" s="568" t="s">
        <v>13261</v>
      </c>
      <c r="C1900" s="569" t="s">
        <v>745</v>
      </c>
      <c r="D1900" s="570" t="s">
        <v>24540</v>
      </c>
    </row>
    <row r="1901" spans="1:4" ht="24.95" customHeight="1" x14ac:dyDescent="0.2">
      <c r="A1901" s="567" t="s">
        <v>24948</v>
      </c>
      <c r="B1901" s="568" t="s">
        <v>13262</v>
      </c>
      <c r="C1901" s="569" t="s">
        <v>745</v>
      </c>
      <c r="D1901" s="570" t="s">
        <v>24949</v>
      </c>
    </row>
    <row r="1902" spans="1:4" ht="24.95" customHeight="1" x14ac:dyDescent="0.2">
      <c r="A1902" s="567" t="s">
        <v>24950</v>
      </c>
      <c r="B1902" s="568" t="s">
        <v>13263</v>
      </c>
      <c r="C1902" s="569" t="s">
        <v>745</v>
      </c>
      <c r="D1902" s="570" t="s">
        <v>24951</v>
      </c>
    </row>
    <row r="1903" spans="1:4" ht="24.95" customHeight="1" x14ac:dyDescent="0.2">
      <c r="A1903" s="567" t="s">
        <v>24952</v>
      </c>
      <c r="B1903" s="568" t="s">
        <v>13264</v>
      </c>
      <c r="C1903" s="569" t="s">
        <v>745</v>
      </c>
      <c r="D1903" s="570" t="s">
        <v>24953</v>
      </c>
    </row>
    <row r="1904" spans="1:4" ht="24.95" customHeight="1" x14ac:dyDescent="0.2">
      <c r="A1904" s="567" t="s">
        <v>24954</v>
      </c>
      <c r="B1904" s="568" t="s">
        <v>13265</v>
      </c>
      <c r="C1904" s="569" t="s">
        <v>745</v>
      </c>
      <c r="D1904" s="570" t="s">
        <v>24955</v>
      </c>
    </row>
    <row r="1905" spans="1:4" ht="24.95" customHeight="1" x14ac:dyDescent="0.2">
      <c r="A1905" s="567" t="s">
        <v>24956</v>
      </c>
      <c r="B1905" s="568" t="s">
        <v>13266</v>
      </c>
      <c r="C1905" s="569" t="s">
        <v>745</v>
      </c>
      <c r="D1905" s="570" t="s">
        <v>24957</v>
      </c>
    </row>
    <row r="1906" spans="1:4" ht="24.95" customHeight="1" x14ac:dyDescent="0.2">
      <c r="A1906" s="567" t="s">
        <v>24958</v>
      </c>
      <c r="B1906" s="568" t="s">
        <v>13267</v>
      </c>
      <c r="C1906" s="569" t="s">
        <v>745</v>
      </c>
      <c r="D1906" s="570" t="s">
        <v>24959</v>
      </c>
    </row>
    <row r="1907" spans="1:4" ht="24.95" customHeight="1" x14ac:dyDescent="0.2">
      <c r="A1907" s="567" t="s">
        <v>24960</v>
      </c>
      <c r="B1907" s="568" t="s">
        <v>13268</v>
      </c>
      <c r="C1907" s="569" t="s">
        <v>745</v>
      </c>
      <c r="D1907" s="570" t="s">
        <v>24961</v>
      </c>
    </row>
    <row r="1908" spans="1:4" ht="24.95" customHeight="1" x14ac:dyDescent="0.2">
      <c r="A1908" s="567" t="s">
        <v>24962</v>
      </c>
      <c r="B1908" s="568" t="s">
        <v>13269</v>
      </c>
      <c r="C1908" s="569" t="s">
        <v>745</v>
      </c>
      <c r="D1908" s="570" t="s">
        <v>24963</v>
      </c>
    </row>
    <row r="1909" spans="1:4" ht="24.95" customHeight="1" x14ac:dyDescent="0.2">
      <c r="A1909" s="567" t="s">
        <v>24964</v>
      </c>
      <c r="B1909" s="568" t="s">
        <v>13270</v>
      </c>
      <c r="C1909" s="569" t="s">
        <v>745</v>
      </c>
      <c r="D1909" s="570" t="s">
        <v>15271</v>
      </c>
    </row>
    <row r="1910" spans="1:4" ht="24.95" customHeight="1" x14ac:dyDescent="0.2">
      <c r="A1910" s="567" t="s">
        <v>24965</v>
      </c>
      <c r="B1910" s="568" t="s">
        <v>13271</v>
      </c>
      <c r="C1910" s="569" t="s">
        <v>745</v>
      </c>
      <c r="D1910" s="570" t="s">
        <v>17459</v>
      </c>
    </row>
    <row r="1911" spans="1:4" ht="24.95" customHeight="1" x14ac:dyDescent="0.2">
      <c r="A1911" s="567" t="s">
        <v>24966</v>
      </c>
      <c r="B1911" s="568" t="s">
        <v>13272</v>
      </c>
      <c r="C1911" s="569" t="s">
        <v>745</v>
      </c>
      <c r="D1911" s="570" t="s">
        <v>19699</v>
      </c>
    </row>
    <row r="1912" spans="1:4" ht="24.95" customHeight="1" x14ac:dyDescent="0.2">
      <c r="A1912" s="567" t="s">
        <v>24967</v>
      </c>
      <c r="B1912" s="568" t="s">
        <v>13273</v>
      </c>
      <c r="C1912" s="569" t="s">
        <v>745</v>
      </c>
      <c r="D1912" s="570" t="s">
        <v>24449</v>
      </c>
    </row>
    <row r="1913" spans="1:4" ht="24.95" customHeight="1" x14ac:dyDescent="0.2">
      <c r="A1913" s="567" t="s">
        <v>24968</v>
      </c>
      <c r="B1913" s="568" t="s">
        <v>13274</v>
      </c>
      <c r="C1913" s="569" t="s">
        <v>745</v>
      </c>
      <c r="D1913" s="570" t="s">
        <v>24969</v>
      </c>
    </row>
    <row r="1914" spans="1:4" ht="24.95" customHeight="1" x14ac:dyDescent="0.2">
      <c r="A1914" s="567" t="s">
        <v>24970</v>
      </c>
      <c r="B1914" s="568" t="s">
        <v>13275</v>
      </c>
      <c r="C1914" s="569" t="s">
        <v>745</v>
      </c>
      <c r="D1914" s="570" t="s">
        <v>19861</v>
      </c>
    </row>
    <row r="1915" spans="1:4" ht="24.95" customHeight="1" x14ac:dyDescent="0.2">
      <c r="A1915" s="567" t="s">
        <v>24971</v>
      </c>
      <c r="B1915" s="568" t="s">
        <v>13276</v>
      </c>
      <c r="C1915" s="569" t="s">
        <v>745</v>
      </c>
      <c r="D1915" s="570" t="s">
        <v>24972</v>
      </c>
    </row>
    <row r="1916" spans="1:4" ht="24.95" customHeight="1" x14ac:dyDescent="0.2">
      <c r="A1916" s="567" t="s">
        <v>24973</v>
      </c>
      <c r="B1916" s="568" t="s">
        <v>13277</v>
      </c>
      <c r="C1916" s="569" t="s">
        <v>745</v>
      </c>
      <c r="D1916" s="570" t="s">
        <v>24974</v>
      </c>
    </row>
    <row r="1917" spans="1:4" ht="24.95" customHeight="1" x14ac:dyDescent="0.2">
      <c r="A1917" s="567" t="s">
        <v>24975</v>
      </c>
      <c r="B1917" s="568" t="s">
        <v>13279</v>
      </c>
      <c r="C1917" s="569" t="s">
        <v>745</v>
      </c>
      <c r="D1917" s="570" t="s">
        <v>17843</v>
      </c>
    </row>
    <row r="1918" spans="1:4" ht="24.95" customHeight="1" x14ac:dyDescent="0.2">
      <c r="A1918" s="567" t="s">
        <v>24976</v>
      </c>
      <c r="B1918" s="568" t="s">
        <v>13281</v>
      </c>
      <c r="C1918" s="569" t="s">
        <v>745</v>
      </c>
      <c r="D1918" s="570" t="s">
        <v>19477</v>
      </c>
    </row>
    <row r="1919" spans="1:4" ht="24.95" customHeight="1" x14ac:dyDescent="0.2">
      <c r="A1919" s="567" t="s">
        <v>24977</v>
      </c>
      <c r="B1919" s="568" t="s">
        <v>1836</v>
      </c>
      <c r="C1919" s="569" t="s">
        <v>745</v>
      </c>
      <c r="D1919" s="570" t="s">
        <v>24978</v>
      </c>
    </row>
    <row r="1920" spans="1:4" ht="24.95" customHeight="1" x14ac:dyDescent="0.2">
      <c r="A1920" s="567" t="s">
        <v>24979</v>
      </c>
      <c r="B1920" s="568" t="s">
        <v>13283</v>
      </c>
      <c r="C1920" s="569" t="s">
        <v>745</v>
      </c>
      <c r="D1920" s="570" t="s">
        <v>17228</v>
      </c>
    </row>
    <row r="1921" spans="1:4" ht="24.95" customHeight="1" x14ac:dyDescent="0.2">
      <c r="A1921" s="567" t="s">
        <v>24980</v>
      </c>
      <c r="B1921" s="568" t="s">
        <v>1837</v>
      </c>
      <c r="C1921" s="569" t="s">
        <v>745</v>
      </c>
      <c r="D1921" s="570" t="s">
        <v>24981</v>
      </c>
    </row>
    <row r="1922" spans="1:4" ht="24.95" customHeight="1" x14ac:dyDescent="0.2">
      <c r="A1922" s="567" t="s">
        <v>24982</v>
      </c>
      <c r="B1922" s="568" t="s">
        <v>13284</v>
      </c>
      <c r="C1922" s="569" t="s">
        <v>745</v>
      </c>
      <c r="D1922" s="570" t="s">
        <v>24747</v>
      </c>
    </row>
    <row r="1923" spans="1:4" ht="24.95" customHeight="1" x14ac:dyDescent="0.2">
      <c r="A1923" s="567" t="s">
        <v>24983</v>
      </c>
      <c r="B1923" s="568" t="s">
        <v>1838</v>
      </c>
      <c r="C1923" s="569" t="s">
        <v>745</v>
      </c>
      <c r="D1923" s="570" t="s">
        <v>24984</v>
      </c>
    </row>
    <row r="1924" spans="1:4" ht="24.95" customHeight="1" x14ac:dyDescent="0.2">
      <c r="A1924" s="567" t="s">
        <v>24985</v>
      </c>
      <c r="B1924" s="568" t="s">
        <v>13285</v>
      </c>
      <c r="C1924" s="569" t="s">
        <v>745</v>
      </c>
      <c r="D1924" s="570" t="s">
        <v>24986</v>
      </c>
    </row>
    <row r="1925" spans="1:4" ht="24.95" customHeight="1" x14ac:dyDescent="0.2">
      <c r="A1925" s="567" t="s">
        <v>24987</v>
      </c>
      <c r="B1925" s="568" t="s">
        <v>13286</v>
      </c>
      <c r="C1925" s="569" t="s">
        <v>745</v>
      </c>
      <c r="D1925" s="570" t="s">
        <v>17856</v>
      </c>
    </row>
    <row r="1926" spans="1:4" ht="24.95" customHeight="1" x14ac:dyDescent="0.2">
      <c r="A1926" s="567" t="s">
        <v>24988</v>
      </c>
      <c r="B1926" s="568" t="s">
        <v>13287</v>
      </c>
      <c r="C1926" s="569" t="s">
        <v>745</v>
      </c>
      <c r="D1926" s="570" t="s">
        <v>24989</v>
      </c>
    </row>
    <row r="1927" spans="1:4" ht="24.95" customHeight="1" x14ac:dyDescent="0.2">
      <c r="A1927" s="567" t="s">
        <v>24990</v>
      </c>
      <c r="B1927" s="568" t="s">
        <v>13288</v>
      </c>
      <c r="C1927" s="569" t="s">
        <v>745</v>
      </c>
      <c r="D1927" s="570" t="s">
        <v>24991</v>
      </c>
    </row>
    <row r="1928" spans="1:4" ht="24.95" customHeight="1" x14ac:dyDescent="0.2">
      <c r="A1928" s="567" t="s">
        <v>24992</v>
      </c>
      <c r="B1928" s="568" t="s">
        <v>13289</v>
      </c>
      <c r="C1928" s="569" t="s">
        <v>745</v>
      </c>
      <c r="D1928" s="570" t="s">
        <v>24993</v>
      </c>
    </row>
    <row r="1929" spans="1:4" ht="24.95" customHeight="1" x14ac:dyDescent="0.2">
      <c r="A1929" s="567" t="s">
        <v>24994</v>
      </c>
      <c r="B1929" s="568" t="s">
        <v>13290</v>
      </c>
      <c r="C1929" s="569" t="s">
        <v>745</v>
      </c>
      <c r="D1929" s="570" t="s">
        <v>24995</v>
      </c>
    </row>
    <row r="1930" spans="1:4" ht="24.95" customHeight="1" x14ac:dyDescent="0.2">
      <c r="A1930" s="567" t="s">
        <v>24996</v>
      </c>
      <c r="B1930" s="568" t="s">
        <v>13291</v>
      </c>
      <c r="C1930" s="569" t="s">
        <v>745</v>
      </c>
      <c r="D1930" s="570" t="s">
        <v>24997</v>
      </c>
    </row>
    <row r="1931" spans="1:4" ht="24.95" customHeight="1" x14ac:dyDescent="0.2">
      <c r="A1931" s="567" t="s">
        <v>24998</v>
      </c>
      <c r="B1931" s="568" t="s">
        <v>13292</v>
      </c>
      <c r="C1931" s="569" t="s">
        <v>745</v>
      </c>
      <c r="D1931" s="570" t="s">
        <v>18219</v>
      </c>
    </row>
    <row r="1932" spans="1:4" ht="24.95" customHeight="1" x14ac:dyDescent="0.2">
      <c r="A1932" s="567" t="s">
        <v>24999</v>
      </c>
      <c r="B1932" s="568" t="s">
        <v>13293</v>
      </c>
      <c r="C1932" s="569" t="s">
        <v>745</v>
      </c>
      <c r="D1932" s="570" t="s">
        <v>25000</v>
      </c>
    </row>
    <row r="1933" spans="1:4" ht="24.95" customHeight="1" x14ac:dyDescent="0.2">
      <c r="A1933" s="567" t="s">
        <v>25001</v>
      </c>
      <c r="B1933" s="568" t="s">
        <v>13295</v>
      </c>
      <c r="C1933" s="569" t="s">
        <v>745</v>
      </c>
      <c r="D1933" s="570" t="s">
        <v>25002</v>
      </c>
    </row>
    <row r="1934" spans="1:4" ht="24.95" customHeight="1" x14ac:dyDescent="0.2">
      <c r="A1934" s="567" t="s">
        <v>25003</v>
      </c>
      <c r="B1934" s="568" t="s">
        <v>13296</v>
      </c>
      <c r="C1934" s="569" t="s">
        <v>745</v>
      </c>
      <c r="D1934" s="570" t="s">
        <v>25004</v>
      </c>
    </row>
    <row r="1935" spans="1:4" ht="24.95" customHeight="1" x14ac:dyDescent="0.2">
      <c r="A1935" s="567" t="s">
        <v>25005</v>
      </c>
      <c r="B1935" s="568" t="s">
        <v>13297</v>
      </c>
      <c r="C1935" s="569" t="s">
        <v>745</v>
      </c>
      <c r="D1935" s="570" t="s">
        <v>23166</v>
      </c>
    </row>
    <row r="1936" spans="1:4" ht="24.95" customHeight="1" x14ac:dyDescent="0.2">
      <c r="A1936" s="567" t="s">
        <v>25006</v>
      </c>
      <c r="B1936" s="568" t="s">
        <v>13298</v>
      </c>
      <c r="C1936" s="569" t="s">
        <v>745</v>
      </c>
      <c r="D1936" s="570" t="s">
        <v>17275</v>
      </c>
    </row>
    <row r="1937" spans="1:4" ht="24.95" customHeight="1" x14ac:dyDescent="0.2">
      <c r="A1937" s="567" t="s">
        <v>25007</v>
      </c>
      <c r="B1937" s="568" t="s">
        <v>13299</v>
      </c>
      <c r="C1937" s="569" t="s">
        <v>745</v>
      </c>
      <c r="D1937" s="570" t="s">
        <v>25008</v>
      </c>
    </row>
    <row r="1938" spans="1:4" ht="24.95" customHeight="1" x14ac:dyDescent="0.2">
      <c r="A1938" s="567" t="s">
        <v>25009</v>
      </c>
      <c r="B1938" s="568" t="s">
        <v>13300</v>
      </c>
      <c r="C1938" s="569" t="s">
        <v>745</v>
      </c>
      <c r="D1938" s="570" t="s">
        <v>25010</v>
      </c>
    </row>
    <row r="1939" spans="1:4" ht="24.95" customHeight="1" x14ac:dyDescent="0.2">
      <c r="A1939" s="567" t="s">
        <v>25011</v>
      </c>
      <c r="B1939" s="568" t="s">
        <v>13301</v>
      </c>
      <c r="C1939" s="569" t="s">
        <v>745</v>
      </c>
      <c r="D1939" s="570" t="s">
        <v>17634</v>
      </c>
    </row>
    <row r="1940" spans="1:4" ht="24.95" customHeight="1" x14ac:dyDescent="0.2">
      <c r="A1940" s="567" t="s">
        <v>25012</v>
      </c>
      <c r="B1940" s="568" t="s">
        <v>13302</v>
      </c>
      <c r="C1940" s="569" t="s">
        <v>745</v>
      </c>
      <c r="D1940" s="570" t="s">
        <v>13964</v>
      </c>
    </row>
    <row r="1941" spans="1:4" ht="24.95" customHeight="1" x14ac:dyDescent="0.2">
      <c r="A1941" s="567" t="s">
        <v>25013</v>
      </c>
      <c r="B1941" s="568" t="s">
        <v>13303</v>
      </c>
      <c r="C1941" s="569" t="s">
        <v>745</v>
      </c>
      <c r="D1941" s="570" t="s">
        <v>25014</v>
      </c>
    </row>
    <row r="1942" spans="1:4" ht="24.95" customHeight="1" x14ac:dyDescent="0.2">
      <c r="A1942" s="567" t="s">
        <v>25015</v>
      </c>
      <c r="B1942" s="568" t="s">
        <v>13304</v>
      </c>
      <c r="C1942" s="569" t="s">
        <v>745</v>
      </c>
      <c r="D1942" s="570" t="s">
        <v>25016</v>
      </c>
    </row>
    <row r="1943" spans="1:4" ht="24.95" customHeight="1" x14ac:dyDescent="0.2">
      <c r="A1943" s="567" t="s">
        <v>25017</v>
      </c>
      <c r="B1943" s="568" t="s">
        <v>13306</v>
      </c>
      <c r="C1943" s="569" t="s">
        <v>745</v>
      </c>
      <c r="D1943" s="570" t="s">
        <v>25018</v>
      </c>
    </row>
    <row r="1944" spans="1:4" ht="24.95" customHeight="1" x14ac:dyDescent="0.2">
      <c r="A1944" s="567" t="s">
        <v>25019</v>
      </c>
      <c r="B1944" s="568" t="s">
        <v>13307</v>
      </c>
      <c r="C1944" s="569" t="s">
        <v>745</v>
      </c>
      <c r="D1944" s="570" t="s">
        <v>10169</v>
      </c>
    </row>
    <row r="1945" spans="1:4" ht="24.95" customHeight="1" x14ac:dyDescent="0.2">
      <c r="A1945" s="567" t="s">
        <v>25020</v>
      </c>
      <c r="B1945" s="568" t="s">
        <v>13308</v>
      </c>
      <c r="C1945" s="569" t="s">
        <v>745</v>
      </c>
      <c r="D1945" s="570" t="s">
        <v>25021</v>
      </c>
    </row>
    <row r="1946" spans="1:4" ht="24.95" customHeight="1" x14ac:dyDescent="0.2">
      <c r="A1946" s="567" t="s">
        <v>25022</v>
      </c>
      <c r="B1946" s="568" t="s">
        <v>13310</v>
      </c>
      <c r="C1946" s="569" t="s">
        <v>745</v>
      </c>
      <c r="D1946" s="570" t="s">
        <v>25023</v>
      </c>
    </row>
    <row r="1947" spans="1:4" ht="24.95" customHeight="1" x14ac:dyDescent="0.2">
      <c r="A1947" s="567" t="s">
        <v>25024</v>
      </c>
      <c r="B1947" s="568" t="s">
        <v>13311</v>
      </c>
      <c r="C1947" s="569" t="s">
        <v>745</v>
      </c>
      <c r="D1947" s="570" t="s">
        <v>25025</v>
      </c>
    </row>
    <row r="1948" spans="1:4" ht="24.95" customHeight="1" x14ac:dyDescent="0.2">
      <c r="A1948" s="567" t="s">
        <v>25026</v>
      </c>
      <c r="B1948" s="568" t="s">
        <v>13312</v>
      </c>
      <c r="C1948" s="569" t="s">
        <v>745</v>
      </c>
      <c r="D1948" s="570" t="s">
        <v>25027</v>
      </c>
    </row>
    <row r="1949" spans="1:4" ht="24.95" customHeight="1" x14ac:dyDescent="0.2">
      <c r="A1949" s="567" t="s">
        <v>25028</v>
      </c>
      <c r="B1949" s="568" t="s">
        <v>13313</v>
      </c>
      <c r="C1949" s="569" t="s">
        <v>745</v>
      </c>
      <c r="D1949" s="570" t="s">
        <v>25029</v>
      </c>
    </row>
    <row r="1950" spans="1:4" ht="24.95" customHeight="1" x14ac:dyDescent="0.2">
      <c r="A1950" s="567" t="s">
        <v>25030</v>
      </c>
      <c r="B1950" s="568" t="s">
        <v>13314</v>
      </c>
      <c r="C1950" s="569" t="s">
        <v>745</v>
      </c>
      <c r="D1950" s="570" t="s">
        <v>25031</v>
      </c>
    </row>
    <row r="1951" spans="1:4" ht="24.95" customHeight="1" x14ac:dyDescent="0.2">
      <c r="A1951" s="567" t="s">
        <v>25032</v>
      </c>
      <c r="B1951" s="568" t="s">
        <v>13315</v>
      </c>
      <c r="C1951" s="569" t="s">
        <v>745</v>
      </c>
      <c r="D1951" s="570" t="s">
        <v>14115</v>
      </c>
    </row>
    <row r="1952" spans="1:4" ht="24.95" customHeight="1" x14ac:dyDescent="0.2">
      <c r="A1952" s="567" t="s">
        <v>25033</v>
      </c>
      <c r="B1952" s="568" t="s">
        <v>13316</v>
      </c>
      <c r="C1952" s="569" t="s">
        <v>745</v>
      </c>
      <c r="D1952" s="570" t="s">
        <v>25034</v>
      </c>
    </row>
    <row r="1953" spans="1:4" ht="24.95" customHeight="1" x14ac:dyDescent="0.2">
      <c r="A1953" s="567" t="s">
        <v>25035</v>
      </c>
      <c r="B1953" s="568" t="s">
        <v>13317</v>
      </c>
      <c r="C1953" s="569" t="s">
        <v>745</v>
      </c>
      <c r="D1953" s="570" t="s">
        <v>11612</v>
      </c>
    </row>
    <row r="1954" spans="1:4" ht="24.95" customHeight="1" x14ac:dyDescent="0.2">
      <c r="A1954" s="567" t="s">
        <v>25036</v>
      </c>
      <c r="B1954" s="568" t="s">
        <v>13318</v>
      </c>
      <c r="C1954" s="569" t="s">
        <v>745</v>
      </c>
      <c r="D1954" s="570" t="s">
        <v>25037</v>
      </c>
    </row>
    <row r="1955" spans="1:4" ht="24.95" customHeight="1" x14ac:dyDescent="0.2">
      <c r="A1955" s="567" t="s">
        <v>25038</v>
      </c>
      <c r="B1955" s="568" t="s">
        <v>13319</v>
      </c>
      <c r="C1955" s="569" t="s">
        <v>745</v>
      </c>
      <c r="D1955" s="570" t="s">
        <v>10402</v>
      </c>
    </row>
    <row r="1956" spans="1:4" ht="24.95" customHeight="1" x14ac:dyDescent="0.2">
      <c r="A1956" s="567" t="s">
        <v>25039</v>
      </c>
      <c r="B1956" s="568" t="s">
        <v>13321</v>
      </c>
      <c r="C1956" s="569" t="s">
        <v>745</v>
      </c>
      <c r="D1956" s="570" t="s">
        <v>10398</v>
      </c>
    </row>
    <row r="1957" spans="1:4" ht="24.95" customHeight="1" x14ac:dyDescent="0.2">
      <c r="A1957" s="567" t="s">
        <v>25040</v>
      </c>
      <c r="B1957" s="568" t="s">
        <v>13322</v>
      </c>
      <c r="C1957" s="569" t="s">
        <v>745</v>
      </c>
      <c r="D1957" s="570" t="s">
        <v>10945</v>
      </c>
    </row>
    <row r="1958" spans="1:4" ht="24.95" customHeight="1" x14ac:dyDescent="0.2">
      <c r="A1958" s="567" t="s">
        <v>25041</v>
      </c>
      <c r="B1958" s="568" t="s">
        <v>13323</v>
      </c>
      <c r="C1958" s="569" t="s">
        <v>745</v>
      </c>
      <c r="D1958" s="570" t="s">
        <v>11118</v>
      </c>
    </row>
    <row r="1959" spans="1:4" ht="24.95" customHeight="1" x14ac:dyDescent="0.2">
      <c r="A1959" s="567" t="s">
        <v>25042</v>
      </c>
      <c r="B1959" s="568" t="s">
        <v>13324</v>
      </c>
      <c r="C1959" s="569" t="s">
        <v>745</v>
      </c>
      <c r="D1959" s="570" t="s">
        <v>25043</v>
      </c>
    </row>
    <row r="1960" spans="1:4" ht="24.95" customHeight="1" x14ac:dyDescent="0.2">
      <c r="A1960" s="567" t="s">
        <v>25044</v>
      </c>
      <c r="B1960" s="568" t="s">
        <v>13325</v>
      </c>
      <c r="C1960" s="569" t="s">
        <v>745</v>
      </c>
      <c r="D1960" s="570" t="s">
        <v>16182</v>
      </c>
    </row>
    <row r="1961" spans="1:4" ht="24.95" customHeight="1" x14ac:dyDescent="0.2">
      <c r="A1961" s="567" t="s">
        <v>25045</v>
      </c>
      <c r="B1961" s="568" t="s">
        <v>13327</v>
      </c>
      <c r="C1961" s="569" t="s">
        <v>745</v>
      </c>
      <c r="D1961" s="570" t="s">
        <v>25046</v>
      </c>
    </row>
    <row r="1962" spans="1:4" ht="24.95" customHeight="1" x14ac:dyDescent="0.2">
      <c r="A1962" s="567" t="s">
        <v>25047</v>
      </c>
      <c r="B1962" s="568" t="s">
        <v>13328</v>
      </c>
      <c r="C1962" s="569" t="s">
        <v>745</v>
      </c>
      <c r="D1962" s="570" t="s">
        <v>25048</v>
      </c>
    </row>
    <row r="1963" spans="1:4" ht="24.95" customHeight="1" x14ac:dyDescent="0.2">
      <c r="A1963" s="567" t="s">
        <v>25049</v>
      </c>
      <c r="B1963" s="568" t="s">
        <v>13329</v>
      </c>
      <c r="C1963" s="569" t="s">
        <v>745</v>
      </c>
      <c r="D1963" s="570" t="s">
        <v>10741</v>
      </c>
    </row>
    <row r="1964" spans="1:4" ht="24.95" customHeight="1" x14ac:dyDescent="0.2">
      <c r="A1964" s="567" t="s">
        <v>25050</v>
      </c>
      <c r="B1964" s="568" t="s">
        <v>13330</v>
      </c>
      <c r="C1964" s="569" t="s">
        <v>745</v>
      </c>
      <c r="D1964" s="570" t="s">
        <v>10442</v>
      </c>
    </row>
    <row r="1965" spans="1:4" ht="24.95" customHeight="1" x14ac:dyDescent="0.2">
      <c r="A1965" s="567" t="s">
        <v>25051</v>
      </c>
      <c r="B1965" s="568" t="s">
        <v>13331</v>
      </c>
      <c r="C1965" s="569" t="s">
        <v>745</v>
      </c>
      <c r="D1965" s="570" t="s">
        <v>25052</v>
      </c>
    </row>
    <row r="1966" spans="1:4" ht="24.95" customHeight="1" x14ac:dyDescent="0.2">
      <c r="A1966" s="567" t="s">
        <v>25053</v>
      </c>
      <c r="B1966" s="568" t="s">
        <v>13332</v>
      </c>
      <c r="C1966" s="569" t="s">
        <v>745</v>
      </c>
      <c r="D1966" s="570" t="s">
        <v>17295</v>
      </c>
    </row>
    <row r="1967" spans="1:4" ht="24.95" customHeight="1" x14ac:dyDescent="0.2">
      <c r="A1967" s="567" t="s">
        <v>25054</v>
      </c>
      <c r="B1967" s="568" t="s">
        <v>13334</v>
      </c>
      <c r="C1967" s="569" t="s">
        <v>745</v>
      </c>
      <c r="D1967" s="570" t="s">
        <v>10979</v>
      </c>
    </row>
    <row r="1968" spans="1:4" ht="24.95" customHeight="1" x14ac:dyDescent="0.2">
      <c r="A1968" s="567" t="s">
        <v>25055</v>
      </c>
      <c r="B1968" s="568" t="s">
        <v>13335</v>
      </c>
      <c r="C1968" s="569" t="s">
        <v>745</v>
      </c>
      <c r="D1968" s="570" t="s">
        <v>17404</v>
      </c>
    </row>
    <row r="1969" spans="1:4" ht="24.95" customHeight="1" x14ac:dyDescent="0.2">
      <c r="A1969" s="567" t="s">
        <v>25056</v>
      </c>
      <c r="B1969" s="568" t="s">
        <v>13336</v>
      </c>
      <c r="C1969" s="569" t="s">
        <v>745</v>
      </c>
      <c r="D1969" s="570" t="s">
        <v>25057</v>
      </c>
    </row>
    <row r="1970" spans="1:4" ht="24.95" customHeight="1" x14ac:dyDescent="0.2">
      <c r="A1970" s="567" t="s">
        <v>25058</v>
      </c>
      <c r="B1970" s="568" t="s">
        <v>13337</v>
      </c>
      <c r="C1970" s="569" t="s">
        <v>745</v>
      </c>
      <c r="D1970" s="570" t="s">
        <v>25059</v>
      </c>
    </row>
    <row r="1971" spans="1:4" ht="24.95" customHeight="1" x14ac:dyDescent="0.2">
      <c r="A1971" s="567" t="s">
        <v>25060</v>
      </c>
      <c r="B1971" s="568" t="s">
        <v>13339</v>
      </c>
      <c r="C1971" s="569" t="s">
        <v>745</v>
      </c>
      <c r="D1971" s="570" t="s">
        <v>25061</v>
      </c>
    </row>
    <row r="1972" spans="1:4" ht="24.95" customHeight="1" x14ac:dyDescent="0.2">
      <c r="A1972" s="567" t="s">
        <v>25062</v>
      </c>
      <c r="B1972" s="568" t="s">
        <v>13340</v>
      </c>
      <c r="C1972" s="569" t="s">
        <v>745</v>
      </c>
      <c r="D1972" s="570" t="s">
        <v>17296</v>
      </c>
    </row>
    <row r="1973" spans="1:4" ht="24.95" customHeight="1" x14ac:dyDescent="0.2">
      <c r="A1973" s="567" t="s">
        <v>25063</v>
      </c>
      <c r="B1973" s="568" t="s">
        <v>13341</v>
      </c>
      <c r="C1973" s="569" t="s">
        <v>745</v>
      </c>
      <c r="D1973" s="570" t="s">
        <v>25064</v>
      </c>
    </row>
    <row r="1974" spans="1:4" ht="24.95" customHeight="1" x14ac:dyDescent="0.2">
      <c r="A1974" s="567" t="s">
        <v>25065</v>
      </c>
      <c r="B1974" s="568" t="s">
        <v>13342</v>
      </c>
      <c r="C1974" s="569" t="s">
        <v>745</v>
      </c>
      <c r="D1974" s="570" t="s">
        <v>19638</v>
      </c>
    </row>
    <row r="1975" spans="1:4" ht="24.95" customHeight="1" x14ac:dyDescent="0.2">
      <c r="A1975" s="567" t="s">
        <v>25066</v>
      </c>
      <c r="B1975" s="568" t="s">
        <v>13344</v>
      </c>
      <c r="C1975" s="569" t="s">
        <v>745</v>
      </c>
      <c r="D1975" s="570" t="s">
        <v>16754</v>
      </c>
    </row>
    <row r="1976" spans="1:4" ht="24.95" customHeight="1" x14ac:dyDescent="0.2">
      <c r="A1976" s="567" t="s">
        <v>25067</v>
      </c>
      <c r="B1976" s="568" t="s">
        <v>13345</v>
      </c>
      <c r="C1976" s="569" t="s">
        <v>745</v>
      </c>
      <c r="D1976" s="570" t="s">
        <v>14489</v>
      </c>
    </row>
    <row r="1977" spans="1:4" ht="24.95" customHeight="1" x14ac:dyDescent="0.2">
      <c r="A1977" s="567" t="s">
        <v>25068</v>
      </c>
      <c r="B1977" s="568" t="s">
        <v>13346</v>
      </c>
      <c r="C1977" s="569" t="s">
        <v>745</v>
      </c>
      <c r="D1977" s="570" t="s">
        <v>25069</v>
      </c>
    </row>
    <row r="1978" spans="1:4" ht="24.95" customHeight="1" x14ac:dyDescent="0.2">
      <c r="A1978" s="567" t="s">
        <v>25070</v>
      </c>
      <c r="B1978" s="568" t="s">
        <v>13347</v>
      </c>
      <c r="C1978" s="569" t="s">
        <v>745</v>
      </c>
      <c r="D1978" s="570" t="s">
        <v>25071</v>
      </c>
    </row>
    <row r="1979" spans="1:4" ht="24.95" customHeight="1" x14ac:dyDescent="0.2">
      <c r="A1979" s="567" t="s">
        <v>25072</v>
      </c>
      <c r="B1979" s="568" t="s">
        <v>13348</v>
      </c>
      <c r="C1979" s="569" t="s">
        <v>745</v>
      </c>
      <c r="D1979" s="570" t="s">
        <v>25073</v>
      </c>
    </row>
    <row r="1980" spans="1:4" ht="24.95" customHeight="1" x14ac:dyDescent="0.2">
      <c r="A1980" s="567" t="s">
        <v>25074</v>
      </c>
      <c r="B1980" s="568" t="s">
        <v>13349</v>
      </c>
      <c r="C1980" s="569" t="s">
        <v>745</v>
      </c>
      <c r="D1980" s="570" t="s">
        <v>25075</v>
      </c>
    </row>
    <row r="1981" spans="1:4" ht="24.95" customHeight="1" x14ac:dyDescent="0.2">
      <c r="A1981" s="567" t="s">
        <v>25076</v>
      </c>
      <c r="B1981" s="568" t="s">
        <v>13350</v>
      </c>
      <c r="C1981" s="569" t="s">
        <v>745</v>
      </c>
      <c r="D1981" s="570" t="s">
        <v>25077</v>
      </c>
    </row>
    <row r="1982" spans="1:4" ht="24.95" customHeight="1" x14ac:dyDescent="0.2">
      <c r="A1982" s="567" t="s">
        <v>25078</v>
      </c>
      <c r="B1982" s="568" t="s">
        <v>13351</v>
      </c>
      <c r="C1982" s="569" t="s">
        <v>745</v>
      </c>
      <c r="D1982" s="570" t="s">
        <v>25079</v>
      </c>
    </row>
    <row r="1983" spans="1:4" ht="24.95" customHeight="1" x14ac:dyDescent="0.2">
      <c r="A1983" s="567" t="s">
        <v>25080</v>
      </c>
      <c r="B1983" s="568" t="s">
        <v>13352</v>
      </c>
      <c r="C1983" s="569" t="s">
        <v>745</v>
      </c>
      <c r="D1983" s="570" t="s">
        <v>25081</v>
      </c>
    </row>
    <row r="1984" spans="1:4" ht="24.95" customHeight="1" x14ac:dyDescent="0.2">
      <c r="A1984" s="567" t="s">
        <v>25082</v>
      </c>
      <c r="B1984" s="568" t="s">
        <v>13353</v>
      </c>
      <c r="C1984" s="569" t="s">
        <v>745</v>
      </c>
      <c r="D1984" s="570" t="s">
        <v>25083</v>
      </c>
    </row>
    <row r="1985" spans="1:4" ht="24.95" customHeight="1" x14ac:dyDescent="0.2">
      <c r="A1985" s="567" t="s">
        <v>25084</v>
      </c>
      <c r="B1985" s="568" t="s">
        <v>13354</v>
      </c>
      <c r="C1985" s="569" t="s">
        <v>745</v>
      </c>
      <c r="D1985" s="570" t="s">
        <v>25085</v>
      </c>
    </row>
    <row r="1986" spans="1:4" ht="24.95" customHeight="1" x14ac:dyDescent="0.2">
      <c r="A1986" s="567" t="s">
        <v>25086</v>
      </c>
      <c r="B1986" s="568" t="s">
        <v>17514</v>
      </c>
      <c r="C1986" s="569" t="s">
        <v>745</v>
      </c>
      <c r="D1986" s="570" t="s">
        <v>25087</v>
      </c>
    </row>
    <row r="1987" spans="1:4" ht="24.95" customHeight="1" x14ac:dyDescent="0.2">
      <c r="A1987" s="567" t="s">
        <v>25088</v>
      </c>
      <c r="B1987" s="568" t="s">
        <v>13355</v>
      </c>
      <c r="C1987" s="569" t="s">
        <v>745</v>
      </c>
      <c r="D1987" s="570" t="s">
        <v>25089</v>
      </c>
    </row>
    <row r="1988" spans="1:4" ht="24.95" customHeight="1" x14ac:dyDescent="0.2">
      <c r="A1988" s="567" t="s">
        <v>25090</v>
      </c>
      <c r="B1988" s="568" t="s">
        <v>13356</v>
      </c>
      <c r="C1988" s="569" t="s">
        <v>745</v>
      </c>
      <c r="D1988" s="570" t="s">
        <v>25091</v>
      </c>
    </row>
    <row r="1989" spans="1:4" ht="24.95" customHeight="1" x14ac:dyDescent="0.2">
      <c r="A1989" s="567" t="s">
        <v>25092</v>
      </c>
      <c r="B1989" s="568" t="s">
        <v>13357</v>
      </c>
      <c r="C1989" s="569" t="s">
        <v>745</v>
      </c>
      <c r="D1989" s="570" t="s">
        <v>25093</v>
      </c>
    </row>
    <row r="1990" spans="1:4" ht="24.95" customHeight="1" x14ac:dyDescent="0.2">
      <c r="A1990" s="567" t="s">
        <v>25094</v>
      </c>
      <c r="B1990" s="568" t="s">
        <v>17515</v>
      </c>
      <c r="C1990" s="569" t="s">
        <v>745</v>
      </c>
      <c r="D1990" s="570" t="s">
        <v>25095</v>
      </c>
    </row>
    <row r="1991" spans="1:4" ht="24.95" customHeight="1" x14ac:dyDescent="0.2">
      <c r="A1991" s="567" t="s">
        <v>25096</v>
      </c>
      <c r="B1991" s="568" t="s">
        <v>17516</v>
      </c>
      <c r="C1991" s="569" t="s">
        <v>745</v>
      </c>
      <c r="D1991" s="570" t="s">
        <v>25097</v>
      </c>
    </row>
    <row r="1992" spans="1:4" ht="24.95" customHeight="1" x14ac:dyDescent="0.2">
      <c r="A1992" s="567" t="s">
        <v>25098</v>
      </c>
      <c r="B1992" s="568" t="s">
        <v>17517</v>
      </c>
      <c r="C1992" s="569" t="s">
        <v>745</v>
      </c>
      <c r="D1992" s="570" t="s">
        <v>25099</v>
      </c>
    </row>
    <row r="1993" spans="1:4" ht="24.95" customHeight="1" x14ac:dyDescent="0.2">
      <c r="A1993" s="567" t="s">
        <v>25100</v>
      </c>
      <c r="B1993" s="568" t="s">
        <v>17518</v>
      </c>
      <c r="C1993" s="569" t="s">
        <v>745</v>
      </c>
      <c r="D1993" s="570" t="s">
        <v>25101</v>
      </c>
    </row>
    <row r="1994" spans="1:4" ht="24.95" customHeight="1" x14ac:dyDescent="0.2">
      <c r="A1994" s="567" t="s">
        <v>25102</v>
      </c>
      <c r="B1994" s="568" t="s">
        <v>17519</v>
      </c>
      <c r="C1994" s="569" t="s">
        <v>745</v>
      </c>
      <c r="D1994" s="570" t="s">
        <v>25103</v>
      </c>
    </row>
    <row r="1995" spans="1:4" ht="24.95" customHeight="1" x14ac:dyDescent="0.2">
      <c r="A1995" s="567" t="s">
        <v>25104</v>
      </c>
      <c r="B1995" s="568" t="s">
        <v>17520</v>
      </c>
      <c r="C1995" s="569" t="s">
        <v>745</v>
      </c>
      <c r="D1995" s="570" t="s">
        <v>25105</v>
      </c>
    </row>
    <row r="1996" spans="1:4" ht="24.95" customHeight="1" x14ac:dyDescent="0.2">
      <c r="A1996" s="567" t="s">
        <v>25106</v>
      </c>
      <c r="B1996" s="568" t="s">
        <v>17521</v>
      </c>
      <c r="C1996" s="569" t="s">
        <v>745</v>
      </c>
      <c r="D1996" s="570" t="s">
        <v>24953</v>
      </c>
    </row>
    <row r="1997" spans="1:4" ht="24.95" customHeight="1" x14ac:dyDescent="0.2">
      <c r="A1997" s="567" t="s">
        <v>25107</v>
      </c>
      <c r="B1997" s="568" t="s">
        <v>17522</v>
      </c>
      <c r="C1997" s="569" t="s">
        <v>745</v>
      </c>
      <c r="D1997" s="570" t="s">
        <v>25108</v>
      </c>
    </row>
    <row r="1998" spans="1:4" ht="24.95" customHeight="1" x14ac:dyDescent="0.2">
      <c r="A1998" s="567" t="s">
        <v>25109</v>
      </c>
      <c r="B1998" s="568" t="s">
        <v>17523</v>
      </c>
      <c r="C1998" s="569" t="s">
        <v>745</v>
      </c>
      <c r="D1998" s="570" t="s">
        <v>25110</v>
      </c>
    </row>
    <row r="1999" spans="1:4" ht="24.95" customHeight="1" x14ac:dyDescent="0.2">
      <c r="A1999" s="567" t="s">
        <v>25111</v>
      </c>
      <c r="B1999" s="568" t="s">
        <v>17524</v>
      </c>
      <c r="C1999" s="569" t="s">
        <v>745</v>
      </c>
      <c r="D1999" s="570" t="s">
        <v>25112</v>
      </c>
    </row>
    <row r="2000" spans="1:4" ht="24.95" customHeight="1" x14ac:dyDescent="0.2">
      <c r="A2000" s="567" t="s">
        <v>25113</v>
      </c>
      <c r="B2000" s="568" t="s">
        <v>17525</v>
      </c>
      <c r="C2000" s="569" t="s">
        <v>745</v>
      </c>
      <c r="D2000" s="570" t="s">
        <v>25114</v>
      </c>
    </row>
    <row r="2001" spans="1:4" ht="24.95" customHeight="1" x14ac:dyDescent="0.2">
      <c r="A2001" s="567" t="s">
        <v>25115</v>
      </c>
      <c r="B2001" s="568" t="s">
        <v>17527</v>
      </c>
      <c r="C2001" s="569" t="s">
        <v>745</v>
      </c>
      <c r="D2001" s="570" t="s">
        <v>25116</v>
      </c>
    </row>
    <row r="2002" spans="1:4" ht="24.95" customHeight="1" x14ac:dyDescent="0.2">
      <c r="A2002" s="567" t="s">
        <v>25117</v>
      </c>
      <c r="B2002" s="568" t="s">
        <v>17528</v>
      </c>
      <c r="C2002" s="569" t="s">
        <v>745</v>
      </c>
      <c r="D2002" s="570" t="s">
        <v>25118</v>
      </c>
    </row>
    <row r="2003" spans="1:4" ht="24.95" customHeight="1" x14ac:dyDescent="0.2">
      <c r="A2003" s="567" t="s">
        <v>25119</v>
      </c>
      <c r="B2003" s="568" t="s">
        <v>17529</v>
      </c>
      <c r="C2003" s="569" t="s">
        <v>745</v>
      </c>
      <c r="D2003" s="570" t="s">
        <v>25120</v>
      </c>
    </row>
    <row r="2004" spans="1:4" ht="24.95" customHeight="1" x14ac:dyDescent="0.2">
      <c r="A2004" s="567" t="s">
        <v>25121</v>
      </c>
      <c r="B2004" s="568" t="s">
        <v>17530</v>
      </c>
      <c r="C2004" s="569" t="s">
        <v>773</v>
      </c>
      <c r="D2004" s="570" t="s">
        <v>9947</v>
      </c>
    </row>
    <row r="2005" spans="1:4" ht="24.95" customHeight="1" x14ac:dyDescent="0.2">
      <c r="A2005" s="571" t="s">
        <v>13358</v>
      </c>
      <c r="B2005" s="568" t="s">
        <v>1839</v>
      </c>
      <c r="C2005" s="569" t="s">
        <v>770</v>
      </c>
      <c r="D2005" s="570" t="s">
        <v>25122</v>
      </c>
    </row>
    <row r="2006" spans="1:4" ht="24.95" customHeight="1" x14ac:dyDescent="0.2">
      <c r="A2006" s="571" t="s">
        <v>13359</v>
      </c>
      <c r="B2006" s="568" t="s">
        <v>1840</v>
      </c>
      <c r="C2006" s="569" t="s">
        <v>770</v>
      </c>
      <c r="D2006" s="570" t="s">
        <v>25123</v>
      </c>
    </row>
    <row r="2007" spans="1:4" ht="24.95" customHeight="1" x14ac:dyDescent="0.2">
      <c r="A2007" s="571" t="s">
        <v>13360</v>
      </c>
      <c r="B2007" s="568" t="s">
        <v>13361</v>
      </c>
      <c r="C2007" s="569" t="s">
        <v>773</v>
      </c>
      <c r="D2007" s="570" t="s">
        <v>9877</v>
      </c>
    </row>
    <row r="2008" spans="1:4" ht="24.95" customHeight="1" x14ac:dyDescent="0.2">
      <c r="A2008" s="571" t="s">
        <v>13362</v>
      </c>
      <c r="B2008" s="568" t="s">
        <v>1841</v>
      </c>
      <c r="C2008" s="569" t="s">
        <v>771</v>
      </c>
      <c r="D2008" s="570" t="s">
        <v>17508</v>
      </c>
    </row>
    <row r="2009" spans="1:4" ht="24.95" customHeight="1" x14ac:dyDescent="0.2">
      <c r="A2009" s="571" t="s">
        <v>13363</v>
      </c>
      <c r="B2009" s="568" t="s">
        <v>1842</v>
      </c>
      <c r="C2009" s="569" t="s">
        <v>771</v>
      </c>
      <c r="D2009" s="570" t="s">
        <v>11073</v>
      </c>
    </row>
    <row r="2010" spans="1:4" ht="24.95" customHeight="1" x14ac:dyDescent="0.2">
      <c r="A2010" s="571" t="s">
        <v>13364</v>
      </c>
      <c r="B2010" s="568" t="s">
        <v>1843</v>
      </c>
      <c r="C2010" s="569" t="s">
        <v>771</v>
      </c>
      <c r="D2010" s="570" t="s">
        <v>17448</v>
      </c>
    </row>
    <row r="2011" spans="1:4" ht="24.95" customHeight="1" x14ac:dyDescent="0.2">
      <c r="A2011" s="571" t="s">
        <v>13365</v>
      </c>
      <c r="B2011" s="568" t="s">
        <v>1844</v>
      </c>
      <c r="C2011" s="569" t="s">
        <v>771</v>
      </c>
      <c r="D2011" s="570" t="s">
        <v>18752</v>
      </c>
    </row>
    <row r="2012" spans="1:4" ht="24.95" customHeight="1" x14ac:dyDescent="0.2">
      <c r="A2012" s="571" t="s">
        <v>13366</v>
      </c>
      <c r="B2012" s="568" t="s">
        <v>13367</v>
      </c>
      <c r="C2012" s="569" t="s">
        <v>771</v>
      </c>
      <c r="D2012" s="570" t="s">
        <v>25124</v>
      </c>
    </row>
    <row r="2013" spans="1:4" ht="24.95" customHeight="1" x14ac:dyDescent="0.2">
      <c r="A2013" s="571" t="s">
        <v>13368</v>
      </c>
      <c r="B2013" s="568" t="s">
        <v>13369</v>
      </c>
      <c r="C2013" s="569" t="s">
        <v>771</v>
      </c>
      <c r="D2013" s="570" t="s">
        <v>25125</v>
      </c>
    </row>
    <row r="2014" spans="1:4" ht="24.95" customHeight="1" x14ac:dyDescent="0.2">
      <c r="A2014" s="571" t="s">
        <v>13371</v>
      </c>
      <c r="B2014" s="568" t="s">
        <v>13372</v>
      </c>
      <c r="C2014" s="569" t="s">
        <v>771</v>
      </c>
      <c r="D2014" s="570" t="s">
        <v>25126</v>
      </c>
    </row>
    <row r="2015" spans="1:4" ht="24.95" customHeight="1" x14ac:dyDescent="0.2">
      <c r="A2015" s="571" t="s">
        <v>13373</v>
      </c>
      <c r="B2015" s="568" t="s">
        <v>13374</v>
      </c>
      <c r="C2015" s="569" t="s">
        <v>771</v>
      </c>
      <c r="D2015" s="570" t="s">
        <v>25127</v>
      </c>
    </row>
    <row r="2016" spans="1:4" ht="24.95" customHeight="1" x14ac:dyDescent="0.2">
      <c r="A2016" s="571" t="s">
        <v>13375</v>
      </c>
      <c r="B2016" s="568" t="s">
        <v>13376</v>
      </c>
      <c r="C2016" s="569" t="s">
        <v>771</v>
      </c>
      <c r="D2016" s="570" t="s">
        <v>25128</v>
      </c>
    </row>
    <row r="2017" spans="1:4" ht="24.95" customHeight="1" x14ac:dyDescent="0.2">
      <c r="A2017" s="571" t="s">
        <v>13377</v>
      </c>
      <c r="B2017" s="568" t="s">
        <v>13378</v>
      </c>
      <c r="C2017" s="569" t="s">
        <v>771</v>
      </c>
      <c r="D2017" s="570" t="s">
        <v>25129</v>
      </c>
    </row>
    <row r="2018" spans="1:4" ht="24.95" customHeight="1" x14ac:dyDescent="0.2">
      <c r="A2018" s="571" t="s">
        <v>13379</v>
      </c>
      <c r="B2018" s="568" t="s">
        <v>13380</v>
      </c>
      <c r="C2018" s="569" t="s">
        <v>771</v>
      </c>
      <c r="D2018" s="570" t="s">
        <v>25130</v>
      </c>
    </row>
    <row r="2019" spans="1:4" ht="24.95" customHeight="1" x14ac:dyDescent="0.2">
      <c r="A2019" s="571" t="s">
        <v>13381</v>
      </c>
      <c r="B2019" s="568" t="s">
        <v>13382</v>
      </c>
      <c r="C2019" s="569" t="s">
        <v>771</v>
      </c>
      <c r="D2019" s="570" t="s">
        <v>19624</v>
      </c>
    </row>
    <row r="2020" spans="1:4" ht="24.95" customHeight="1" x14ac:dyDescent="0.2">
      <c r="A2020" s="567" t="s">
        <v>25131</v>
      </c>
      <c r="B2020" s="568" t="s">
        <v>1845</v>
      </c>
      <c r="C2020" s="569" t="s">
        <v>745</v>
      </c>
      <c r="D2020" s="570" t="s">
        <v>11019</v>
      </c>
    </row>
    <row r="2021" spans="1:4" ht="24.95" customHeight="1" x14ac:dyDescent="0.2">
      <c r="A2021" s="567" t="s">
        <v>25132</v>
      </c>
      <c r="B2021" s="568" t="s">
        <v>13383</v>
      </c>
      <c r="C2021" s="569" t="s">
        <v>773</v>
      </c>
      <c r="D2021" s="570" t="s">
        <v>10101</v>
      </c>
    </row>
    <row r="2022" spans="1:4" ht="24.95" customHeight="1" x14ac:dyDescent="0.2">
      <c r="A2022" s="567" t="s">
        <v>25133</v>
      </c>
      <c r="B2022" s="568" t="s">
        <v>13384</v>
      </c>
      <c r="C2022" s="569" t="s">
        <v>773</v>
      </c>
      <c r="D2022" s="570" t="s">
        <v>10305</v>
      </c>
    </row>
    <row r="2023" spans="1:4" ht="24.95" customHeight="1" x14ac:dyDescent="0.2">
      <c r="A2023" s="567" t="s">
        <v>25134</v>
      </c>
      <c r="B2023" s="568" t="s">
        <v>13385</v>
      </c>
      <c r="C2023" s="569" t="s">
        <v>773</v>
      </c>
      <c r="D2023" s="570" t="s">
        <v>13478</v>
      </c>
    </row>
    <row r="2024" spans="1:4" ht="24.95" customHeight="1" x14ac:dyDescent="0.2">
      <c r="A2024" s="567" t="s">
        <v>25135</v>
      </c>
      <c r="B2024" s="568" t="s">
        <v>13386</v>
      </c>
      <c r="C2024" s="569" t="s">
        <v>773</v>
      </c>
      <c r="D2024" s="570" t="s">
        <v>17489</v>
      </c>
    </row>
    <row r="2025" spans="1:4" ht="24.95" customHeight="1" x14ac:dyDescent="0.2">
      <c r="A2025" s="567" t="s">
        <v>25136</v>
      </c>
      <c r="B2025" s="568" t="s">
        <v>13387</v>
      </c>
      <c r="C2025" s="569" t="s">
        <v>773</v>
      </c>
      <c r="D2025" s="570" t="s">
        <v>10772</v>
      </c>
    </row>
    <row r="2026" spans="1:4" ht="24.95" customHeight="1" x14ac:dyDescent="0.2">
      <c r="A2026" s="567" t="s">
        <v>25137</v>
      </c>
      <c r="B2026" s="568" t="s">
        <v>13388</v>
      </c>
      <c r="C2026" s="569" t="s">
        <v>773</v>
      </c>
      <c r="D2026" s="570" t="s">
        <v>12455</v>
      </c>
    </row>
    <row r="2027" spans="1:4" ht="24.95" customHeight="1" x14ac:dyDescent="0.2">
      <c r="A2027" s="567" t="s">
        <v>25138</v>
      </c>
      <c r="B2027" s="568" t="s">
        <v>13389</v>
      </c>
      <c r="C2027" s="569" t="s">
        <v>773</v>
      </c>
      <c r="D2027" s="570" t="s">
        <v>11294</v>
      </c>
    </row>
    <row r="2028" spans="1:4" ht="24.95" customHeight="1" x14ac:dyDescent="0.2">
      <c r="A2028" s="567" t="s">
        <v>25139</v>
      </c>
      <c r="B2028" s="568" t="s">
        <v>13390</v>
      </c>
      <c r="C2028" s="569" t="s">
        <v>773</v>
      </c>
      <c r="D2028" s="570" t="s">
        <v>14582</v>
      </c>
    </row>
    <row r="2029" spans="1:4" ht="24.95" customHeight="1" x14ac:dyDescent="0.2">
      <c r="A2029" s="567" t="s">
        <v>25140</v>
      </c>
      <c r="B2029" s="568" t="s">
        <v>13391</v>
      </c>
      <c r="C2029" s="569" t="s">
        <v>773</v>
      </c>
      <c r="D2029" s="570" t="s">
        <v>13771</v>
      </c>
    </row>
    <row r="2030" spans="1:4" ht="24.95" customHeight="1" x14ac:dyDescent="0.2">
      <c r="A2030" s="567" t="s">
        <v>25141</v>
      </c>
      <c r="B2030" s="568" t="s">
        <v>13392</v>
      </c>
      <c r="C2030" s="569" t="s">
        <v>773</v>
      </c>
      <c r="D2030" s="570" t="s">
        <v>11517</v>
      </c>
    </row>
    <row r="2031" spans="1:4" ht="24.95" customHeight="1" x14ac:dyDescent="0.2">
      <c r="A2031" s="567" t="s">
        <v>25142</v>
      </c>
      <c r="B2031" s="568" t="s">
        <v>13394</v>
      </c>
      <c r="C2031" s="569" t="s">
        <v>773</v>
      </c>
      <c r="D2031" s="570" t="s">
        <v>13771</v>
      </c>
    </row>
    <row r="2032" spans="1:4" ht="24.95" customHeight="1" x14ac:dyDescent="0.2">
      <c r="A2032" s="567" t="s">
        <v>25143</v>
      </c>
      <c r="B2032" s="568" t="s">
        <v>13395</v>
      </c>
      <c r="C2032" s="569" t="s">
        <v>773</v>
      </c>
      <c r="D2032" s="570" t="s">
        <v>10118</v>
      </c>
    </row>
    <row r="2033" spans="1:4" ht="24.95" customHeight="1" x14ac:dyDescent="0.2">
      <c r="A2033" s="567" t="s">
        <v>25144</v>
      </c>
      <c r="B2033" s="568" t="s">
        <v>13396</v>
      </c>
      <c r="C2033" s="569" t="s">
        <v>773</v>
      </c>
      <c r="D2033" s="570" t="s">
        <v>14399</v>
      </c>
    </row>
    <row r="2034" spans="1:4" ht="24.95" customHeight="1" x14ac:dyDescent="0.2">
      <c r="A2034" s="567" t="s">
        <v>25145</v>
      </c>
      <c r="B2034" s="568" t="s">
        <v>13397</v>
      </c>
      <c r="C2034" s="569" t="s">
        <v>773</v>
      </c>
      <c r="D2034" s="570" t="s">
        <v>25146</v>
      </c>
    </row>
    <row r="2035" spans="1:4" ht="24.95" customHeight="1" x14ac:dyDescent="0.2">
      <c r="A2035" s="567" t="s">
        <v>25147</v>
      </c>
      <c r="B2035" s="568" t="s">
        <v>13398</v>
      </c>
      <c r="C2035" s="569" t="s">
        <v>773</v>
      </c>
      <c r="D2035" s="570" t="s">
        <v>15331</v>
      </c>
    </row>
    <row r="2036" spans="1:4" ht="24.95" customHeight="1" x14ac:dyDescent="0.2">
      <c r="A2036" s="567" t="s">
        <v>25148</v>
      </c>
      <c r="B2036" s="568" t="s">
        <v>13399</v>
      </c>
      <c r="C2036" s="569" t="s">
        <v>773</v>
      </c>
      <c r="D2036" s="570" t="s">
        <v>17539</v>
      </c>
    </row>
    <row r="2037" spans="1:4" ht="24.95" customHeight="1" x14ac:dyDescent="0.2">
      <c r="A2037" s="567" t="s">
        <v>25149</v>
      </c>
      <c r="B2037" s="568" t="s">
        <v>13400</v>
      </c>
      <c r="C2037" s="569" t="s">
        <v>773</v>
      </c>
      <c r="D2037" s="570" t="s">
        <v>11300</v>
      </c>
    </row>
    <row r="2038" spans="1:4" ht="24.95" customHeight="1" x14ac:dyDescent="0.2">
      <c r="A2038" s="567" t="s">
        <v>25150</v>
      </c>
      <c r="B2038" s="568" t="s">
        <v>13401</v>
      </c>
      <c r="C2038" s="569" t="s">
        <v>773</v>
      </c>
      <c r="D2038" s="570" t="s">
        <v>9380</v>
      </c>
    </row>
    <row r="2039" spans="1:4" ht="24.95" customHeight="1" x14ac:dyDescent="0.2">
      <c r="A2039" s="567" t="s">
        <v>25151</v>
      </c>
      <c r="B2039" s="568" t="s">
        <v>13403</v>
      </c>
      <c r="C2039" s="569" t="s">
        <v>773</v>
      </c>
      <c r="D2039" s="570" t="s">
        <v>25152</v>
      </c>
    </row>
    <row r="2040" spans="1:4" ht="24.95" customHeight="1" x14ac:dyDescent="0.2">
      <c r="A2040" s="567" t="s">
        <v>25153</v>
      </c>
      <c r="B2040" s="568" t="s">
        <v>13404</v>
      </c>
      <c r="C2040" s="569" t="s">
        <v>773</v>
      </c>
      <c r="D2040" s="570" t="s">
        <v>18079</v>
      </c>
    </row>
    <row r="2041" spans="1:4" ht="24.95" customHeight="1" x14ac:dyDescent="0.2">
      <c r="A2041" s="567" t="s">
        <v>25154</v>
      </c>
      <c r="B2041" s="568" t="s">
        <v>13405</v>
      </c>
      <c r="C2041" s="569" t="s">
        <v>773</v>
      </c>
      <c r="D2041" s="570" t="s">
        <v>11424</v>
      </c>
    </row>
    <row r="2042" spans="1:4" ht="24.95" customHeight="1" x14ac:dyDescent="0.2">
      <c r="A2042" s="567" t="s">
        <v>25155</v>
      </c>
      <c r="B2042" s="568" t="s">
        <v>13406</v>
      </c>
      <c r="C2042" s="569" t="s">
        <v>773</v>
      </c>
      <c r="D2042" s="570" t="s">
        <v>10280</v>
      </c>
    </row>
    <row r="2043" spans="1:4" ht="24.95" customHeight="1" x14ac:dyDescent="0.2">
      <c r="A2043" s="567" t="s">
        <v>25156</v>
      </c>
      <c r="B2043" s="568" t="s">
        <v>13408</v>
      </c>
      <c r="C2043" s="569" t="s">
        <v>773</v>
      </c>
      <c r="D2043" s="570" t="s">
        <v>17575</v>
      </c>
    </row>
    <row r="2044" spans="1:4" ht="24.95" customHeight="1" x14ac:dyDescent="0.2">
      <c r="A2044" s="567" t="s">
        <v>25157</v>
      </c>
      <c r="B2044" s="568" t="s">
        <v>13409</v>
      </c>
      <c r="C2044" s="569" t="s">
        <v>773</v>
      </c>
      <c r="D2044" s="570" t="s">
        <v>11802</v>
      </c>
    </row>
    <row r="2045" spans="1:4" ht="24.95" customHeight="1" x14ac:dyDescent="0.2">
      <c r="A2045" s="567" t="s">
        <v>25158</v>
      </c>
      <c r="B2045" s="568" t="s">
        <v>13410</v>
      </c>
      <c r="C2045" s="569" t="s">
        <v>773</v>
      </c>
      <c r="D2045" s="570" t="s">
        <v>9505</v>
      </c>
    </row>
    <row r="2046" spans="1:4" ht="24.95" customHeight="1" x14ac:dyDescent="0.2">
      <c r="A2046" s="567" t="s">
        <v>25159</v>
      </c>
      <c r="B2046" s="568" t="s">
        <v>13411</v>
      </c>
      <c r="C2046" s="569" t="s">
        <v>773</v>
      </c>
      <c r="D2046" s="570" t="s">
        <v>10707</v>
      </c>
    </row>
    <row r="2047" spans="1:4" ht="24.95" customHeight="1" x14ac:dyDescent="0.2">
      <c r="A2047" s="567" t="s">
        <v>25160</v>
      </c>
      <c r="B2047" s="568" t="s">
        <v>13412</v>
      </c>
      <c r="C2047" s="569" t="s">
        <v>773</v>
      </c>
      <c r="D2047" s="570" t="s">
        <v>10449</v>
      </c>
    </row>
    <row r="2048" spans="1:4" ht="24.95" customHeight="1" x14ac:dyDescent="0.2">
      <c r="A2048" s="567" t="s">
        <v>25161</v>
      </c>
      <c r="B2048" s="568" t="s">
        <v>13413</v>
      </c>
      <c r="C2048" s="569" t="s">
        <v>773</v>
      </c>
      <c r="D2048" s="570" t="s">
        <v>16601</v>
      </c>
    </row>
    <row r="2049" spans="1:4" ht="24.95" customHeight="1" x14ac:dyDescent="0.2">
      <c r="A2049" s="567" t="s">
        <v>25162</v>
      </c>
      <c r="B2049" s="568" t="s">
        <v>13414</v>
      </c>
      <c r="C2049" s="569" t="s">
        <v>773</v>
      </c>
      <c r="D2049" s="570" t="s">
        <v>10329</v>
      </c>
    </row>
    <row r="2050" spans="1:4" ht="24.95" customHeight="1" x14ac:dyDescent="0.2">
      <c r="A2050" s="567" t="s">
        <v>25163</v>
      </c>
      <c r="B2050" s="568" t="s">
        <v>13415</v>
      </c>
      <c r="C2050" s="569" t="s">
        <v>773</v>
      </c>
      <c r="D2050" s="570" t="s">
        <v>9558</v>
      </c>
    </row>
    <row r="2051" spans="1:4" ht="24.95" customHeight="1" x14ac:dyDescent="0.2">
      <c r="A2051" s="567" t="s">
        <v>25164</v>
      </c>
      <c r="B2051" s="568" t="s">
        <v>13416</v>
      </c>
      <c r="C2051" s="569" t="s">
        <v>773</v>
      </c>
      <c r="D2051" s="570" t="s">
        <v>10775</v>
      </c>
    </row>
    <row r="2052" spans="1:4" ht="24.95" customHeight="1" x14ac:dyDescent="0.2">
      <c r="A2052" s="567" t="s">
        <v>25165</v>
      </c>
      <c r="B2052" s="568" t="s">
        <v>13417</v>
      </c>
      <c r="C2052" s="569" t="s">
        <v>773</v>
      </c>
      <c r="D2052" s="570" t="s">
        <v>15567</v>
      </c>
    </row>
    <row r="2053" spans="1:4" ht="24.95" customHeight="1" x14ac:dyDescent="0.2">
      <c r="A2053" s="567" t="s">
        <v>25166</v>
      </c>
      <c r="B2053" s="568" t="s">
        <v>13418</v>
      </c>
      <c r="C2053" s="569" t="s">
        <v>773</v>
      </c>
      <c r="D2053" s="570" t="s">
        <v>25167</v>
      </c>
    </row>
    <row r="2054" spans="1:4" ht="24.95" customHeight="1" x14ac:dyDescent="0.2">
      <c r="A2054" s="567" t="s">
        <v>25168</v>
      </c>
      <c r="B2054" s="568" t="s">
        <v>13419</v>
      </c>
      <c r="C2054" s="569" t="s">
        <v>773</v>
      </c>
      <c r="D2054" s="570" t="s">
        <v>10458</v>
      </c>
    </row>
    <row r="2055" spans="1:4" ht="24.95" customHeight="1" x14ac:dyDescent="0.2">
      <c r="A2055" s="567" t="s">
        <v>25169</v>
      </c>
      <c r="B2055" s="568" t="s">
        <v>13420</v>
      </c>
      <c r="C2055" s="569" t="s">
        <v>773</v>
      </c>
      <c r="D2055" s="570" t="s">
        <v>10570</v>
      </c>
    </row>
    <row r="2056" spans="1:4" ht="24.95" customHeight="1" x14ac:dyDescent="0.2">
      <c r="A2056" s="567" t="s">
        <v>25170</v>
      </c>
      <c r="B2056" s="568" t="s">
        <v>13422</v>
      </c>
      <c r="C2056" s="569" t="s">
        <v>773</v>
      </c>
      <c r="D2056" s="570" t="s">
        <v>10001</v>
      </c>
    </row>
    <row r="2057" spans="1:4" ht="24.95" customHeight="1" x14ac:dyDescent="0.2">
      <c r="A2057" s="567" t="s">
        <v>25171</v>
      </c>
      <c r="B2057" s="568" t="s">
        <v>13423</v>
      </c>
      <c r="C2057" s="569" t="s">
        <v>773</v>
      </c>
      <c r="D2057" s="570" t="s">
        <v>9537</v>
      </c>
    </row>
    <row r="2058" spans="1:4" ht="24.95" customHeight="1" x14ac:dyDescent="0.2">
      <c r="A2058" s="567" t="s">
        <v>25172</v>
      </c>
      <c r="B2058" s="568" t="s">
        <v>13424</v>
      </c>
      <c r="C2058" s="569" t="s">
        <v>773</v>
      </c>
      <c r="D2058" s="570" t="s">
        <v>9555</v>
      </c>
    </row>
    <row r="2059" spans="1:4" ht="24.95" customHeight="1" x14ac:dyDescent="0.2">
      <c r="A2059" s="567" t="s">
        <v>25173</v>
      </c>
      <c r="B2059" s="568" t="s">
        <v>13426</v>
      </c>
      <c r="C2059" s="569" t="s">
        <v>773</v>
      </c>
      <c r="D2059" s="570" t="s">
        <v>10271</v>
      </c>
    </row>
    <row r="2060" spans="1:4" ht="24.95" customHeight="1" x14ac:dyDescent="0.2">
      <c r="A2060" s="567" t="s">
        <v>25174</v>
      </c>
      <c r="B2060" s="568" t="s">
        <v>13428</v>
      </c>
      <c r="C2060" s="569" t="s">
        <v>773</v>
      </c>
      <c r="D2060" s="570" t="s">
        <v>15463</v>
      </c>
    </row>
    <row r="2061" spans="1:4" ht="24.95" customHeight="1" x14ac:dyDescent="0.2">
      <c r="A2061" s="567" t="s">
        <v>25175</v>
      </c>
      <c r="B2061" s="568" t="s">
        <v>13429</v>
      </c>
      <c r="C2061" s="569" t="s">
        <v>773</v>
      </c>
      <c r="D2061" s="570" t="s">
        <v>10778</v>
      </c>
    </row>
    <row r="2062" spans="1:4" ht="24.95" customHeight="1" x14ac:dyDescent="0.2">
      <c r="A2062" s="567" t="s">
        <v>25176</v>
      </c>
      <c r="B2062" s="568" t="s">
        <v>13430</v>
      </c>
      <c r="C2062" s="569" t="s">
        <v>773</v>
      </c>
      <c r="D2062" s="570" t="s">
        <v>9968</v>
      </c>
    </row>
    <row r="2063" spans="1:4" ht="24.95" customHeight="1" x14ac:dyDescent="0.2">
      <c r="A2063" s="567" t="s">
        <v>25177</v>
      </c>
      <c r="B2063" s="568" t="s">
        <v>13431</v>
      </c>
      <c r="C2063" s="569" t="s">
        <v>773</v>
      </c>
      <c r="D2063" s="570" t="s">
        <v>25178</v>
      </c>
    </row>
    <row r="2064" spans="1:4" ht="24.95" customHeight="1" x14ac:dyDescent="0.2">
      <c r="A2064" s="567" t="s">
        <v>25179</v>
      </c>
      <c r="B2064" s="568" t="s">
        <v>13432</v>
      </c>
      <c r="C2064" s="569" t="s">
        <v>773</v>
      </c>
      <c r="D2064" s="570" t="s">
        <v>11236</v>
      </c>
    </row>
    <row r="2065" spans="1:4" ht="24.95" customHeight="1" x14ac:dyDescent="0.2">
      <c r="A2065" s="567" t="s">
        <v>25180</v>
      </c>
      <c r="B2065" s="568" t="s">
        <v>13433</v>
      </c>
      <c r="C2065" s="569" t="s">
        <v>773</v>
      </c>
      <c r="D2065" s="570" t="s">
        <v>10224</v>
      </c>
    </row>
    <row r="2066" spans="1:4" ht="24.95" customHeight="1" x14ac:dyDescent="0.2">
      <c r="A2066" s="567" t="s">
        <v>25181</v>
      </c>
      <c r="B2066" s="568" t="s">
        <v>13434</v>
      </c>
      <c r="C2066" s="569" t="s">
        <v>773</v>
      </c>
      <c r="D2066" s="570" t="s">
        <v>10755</v>
      </c>
    </row>
    <row r="2067" spans="1:4" ht="24.95" customHeight="1" x14ac:dyDescent="0.2">
      <c r="A2067" s="567" t="s">
        <v>25182</v>
      </c>
      <c r="B2067" s="568" t="s">
        <v>13435</v>
      </c>
      <c r="C2067" s="569" t="s">
        <v>773</v>
      </c>
      <c r="D2067" s="570" t="s">
        <v>25183</v>
      </c>
    </row>
    <row r="2068" spans="1:4" ht="24.95" customHeight="1" x14ac:dyDescent="0.2">
      <c r="A2068" s="567" t="s">
        <v>25184</v>
      </c>
      <c r="B2068" s="568" t="s">
        <v>13437</v>
      </c>
      <c r="C2068" s="569" t="s">
        <v>773</v>
      </c>
      <c r="D2068" s="570" t="s">
        <v>11210</v>
      </c>
    </row>
    <row r="2069" spans="1:4" ht="24.95" customHeight="1" x14ac:dyDescent="0.2">
      <c r="A2069" s="567" t="s">
        <v>25185</v>
      </c>
      <c r="B2069" s="568" t="s">
        <v>13438</v>
      </c>
      <c r="C2069" s="569" t="s">
        <v>773</v>
      </c>
      <c r="D2069" s="570" t="s">
        <v>10561</v>
      </c>
    </row>
    <row r="2070" spans="1:4" ht="24.95" customHeight="1" x14ac:dyDescent="0.2">
      <c r="A2070" s="567" t="s">
        <v>25186</v>
      </c>
      <c r="B2070" s="568" t="s">
        <v>13439</v>
      </c>
      <c r="C2070" s="569" t="s">
        <v>773</v>
      </c>
      <c r="D2070" s="570" t="s">
        <v>10077</v>
      </c>
    </row>
    <row r="2071" spans="1:4" ht="24.95" customHeight="1" x14ac:dyDescent="0.2">
      <c r="A2071" s="567" t="s">
        <v>25187</v>
      </c>
      <c r="B2071" s="568" t="s">
        <v>13440</v>
      </c>
      <c r="C2071" s="569" t="s">
        <v>773</v>
      </c>
      <c r="D2071" s="570" t="s">
        <v>9997</v>
      </c>
    </row>
    <row r="2072" spans="1:4" ht="24.95" customHeight="1" x14ac:dyDescent="0.2">
      <c r="A2072" s="567" t="s">
        <v>25188</v>
      </c>
      <c r="B2072" s="568" t="s">
        <v>13441</v>
      </c>
      <c r="C2072" s="569" t="s">
        <v>773</v>
      </c>
      <c r="D2072" s="570" t="s">
        <v>10160</v>
      </c>
    </row>
    <row r="2073" spans="1:4" ht="24.95" customHeight="1" x14ac:dyDescent="0.2">
      <c r="A2073" s="567" t="s">
        <v>25189</v>
      </c>
      <c r="B2073" s="568" t="s">
        <v>13442</v>
      </c>
      <c r="C2073" s="569" t="s">
        <v>773</v>
      </c>
      <c r="D2073" s="570" t="s">
        <v>13647</v>
      </c>
    </row>
    <row r="2074" spans="1:4" ht="24.95" customHeight="1" x14ac:dyDescent="0.2">
      <c r="A2074" s="567" t="s">
        <v>25190</v>
      </c>
      <c r="B2074" s="568" t="s">
        <v>13443</v>
      </c>
      <c r="C2074" s="569" t="s">
        <v>773</v>
      </c>
      <c r="D2074" s="570" t="s">
        <v>14428</v>
      </c>
    </row>
    <row r="2075" spans="1:4" ht="24.95" customHeight="1" x14ac:dyDescent="0.2">
      <c r="A2075" s="567" t="s">
        <v>25191</v>
      </c>
      <c r="B2075" s="568" t="s">
        <v>13445</v>
      </c>
      <c r="C2075" s="569" t="s">
        <v>773</v>
      </c>
      <c r="D2075" s="570" t="s">
        <v>9360</v>
      </c>
    </row>
    <row r="2076" spans="1:4" ht="24.95" customHeight="1" x14ac:dyDescent="0.2">
      <c r="A2076" s="567" t="s">
        <v>25192</v>
      </c>
      <c r="B2076" s="568" t="s">
        <v>13446</v>
      </c>
      <c r="C2076" s="569" t="s">
        <v>773</v>
      </c>
      <c r="D2076" s="570" t="s">
        <v>11210</v>
      </c>
    </row>
    <row r="2077" spans="1:4" ht="24.95" customHeight="1" x14ac:dyDescent="0.2">
      <c r="A2077" s="567" t="s">
        <v>25193</v>
      </c>
      <c r="B2077" s="568" t="s">
        <v>13448</v>
      </c>
      <c r="C2077" s="569" t="s">
        <v>773</v>
      </c>
      <c r="D2077" s="570" t="s">
        <v>10464</v>
      </c>
    </row>
    <row r="2078" spans="1:4" ht="24.95" customHeight="1" x14ac:dyDescent="0.2">
      <c r="A2078" s="567" t="s">
        <v>25194</v>
      </c>
      <c r="B2078" s="568" t="s">
        <v>13449</v>
      </c>
      <c r="C2078" s="569" t="s">
        <v>773</v>
      </c>
      <c r="D2078" s="570" t="s">
        <v>25195</v>
      </c>
    </row>
    <row r="2079" spans="1:4" ht="24.95" customHeight="1" x14ac:dyDescent="0.2">
      <c r="A2079" s="567" t="s">
        <v>25196</v>
      </c>
      <c r="B2079" s="568" t="s">
        <v>13450</v>
      </c>
      <c r="C2079" s="569" t="s">
        <v>773</v>
      </c>
      <c r="D2079" s="570" t="s">
        <v>12404</v>
      </c>
    </row>
    <row r="2080" spans="1:4" ht="24.95" customHeight="1" x14ac:dyDescent="0.2">
      <c r="A2080" s="567" t="s">
        <v>25197</v>
      </c>
      <c r="B2080" s="568" t="s">
        <v>13451</v>
      </c>
      <c r="C2080" s="569" t="s">
        <v>773</v>
      </c>
      <c r="D2080" s="570" t="s">
        <v>10552</v>
      </c>
    </row>
    <row r="2081" spans="1:4" ht="24.95" customHeight="1" x14ac:dyDescent="0.2">
      <c r="A2081" s="567" t="s">
        <v>25198</v>
      </c>
      <c r="B2081" s="568" t="s">
        <v>13452</v>
      </c>
      <c r="C2081" s="569" t="s">
        <v>773</v>
      </c>
      <c r="D2081" s="570" t="s">
        <v>13447</v>
      </c>
    </row>
    <row r="2082" spans="1:4" ht="24.95" customHeight="1" x14ac:dyDescent="0.2">
      <c r="A2082" s="567" t="s">
        <v>25199</v>
      </c>
      <c r="B2082" s="568" t="s">
        <v>13453</v>
      </c>
      <c r="C2082" s="569" t="s">
        <v>773</v>
      </c>
      <c r="D2082" s="570" t="s">
        <v>25200</v>
      </c>
    </row>
    <row r="2083" spans="1:4" ht="24.95" customHeight="1" x14ac:dyDescent="0.2">
      <c r="A2083" s="567" t="s">
        <v>25201</v>
      </c>
      <c r="B2083" s="568" t="s">
        <v>13454</v>
      </c>
      <c r="C2083" s="569" t="s">
        <v>773</v>
      </c>
      <c r="D2083" s="570" t="s">
        <v>13455</v>
      </c>
    </row>
    <row r="2084" spans="1:4" ht="24.95" customHeight="1" x14ac:dyDescent="0.2">
      <c r="A2084" s="567" t="s">
        <v>25202</v>
      </c>
      <c r="B2084" s="568" t="s">
        <v>13456</v>
      </c>
      <c r="C2084" s="569" t="s">
        <v>773</v>
      </c>
      <c r="D2084" s="570" t="s">
        <v>10785</v>
      </c>
    </row>
    <row r="2085" spans="1:4" ht="24.95" customHeight="1" x14ac:dyDescent="0.2">
      <c r="A2085" s="567" t="s">
        <v>25203</v>
      </c>
      <c r="B2085" s="568" t="s">
        <v>13457</v>
      </c>
      <c r="C2085" s="569" t="s">
        <v>773</v>
      </c>
      <c r="D2085" s="570" t="s">
        <v>10287</v>
      </c>
    </row>
    <row r="2086" spans="1:4" ht="24.95" customHeight="1" x14ac:dyDescent="0.2">
      <c r="A2086" s="567" t="s">
        <v>25204</v>
      </c>
      <c r="B2086" s="568" t="s">
        <v>13458</v>
      </c>
      <c r="C2086" s="569" t="s">
        <v>773</v>
      </c>
      <c r="D2086" s="570" t="s">
        <v>10280</v>
      </c>
    </row>
    <row r="2087" spans="1:4" ht="24.95" customHeight="1" x14ac:dyDescent="0.2">
      <c r="A2087" s="567" t="s">
        <v>25205</v>
      </c>
      <c r="B2087" s="568" t="s">
        <v>13459</v>
      </c>
      <c r="C2087" s="569" t="s">
        <v>773</v>
      </c>
      <c r="D2087" s="570" t="s">
        <v>13447</v>
      </c>
    </row>
    <row r="2088" spans="1:4" ht="24.95" customHeight="1" x14ac:dyDescent="0.2">
      <c r="A2088" s="567" t="s">
        <v>25206</v>
      </c>
      <c r="B2088" s="568" t="s">
        <v>13461</v>
      </c>
      <c r="C2088" s="569" t="s">
        <v>773</v>
      </c>
      <c r="D2088" s="570" t="s">
        <v>10091</v>
      </c>
    </row>
    <row r="2089" spans="1:4" ht="24.95" customHeight="1" x14ac:dyDescent="0.2">
      <c r="A2089" s="567" t="s">
        <v>25207</v>
      </c>
      <c r="B2089" s="568" t="s">
        <v>13462</v>
      </c>
      <c r="C2089" s="569" t="s">
        <v>773</v>
      </c>
      <c r="D2089" s="570" t="s">
        <v>10373</v>
      </c>
    </row>
    <row r="2090" spans="1:4" ht="24.95" customHeight="1" x14ac:dyDescent="0.2">
      <c r="A2090" s="567" t="s">
        <v>25208</v>
      </c>
      <c r="B2090" s="568" t="s">
        <v>13463</v>
      </c>
      <c r="C2090" s="569" t="s">
        <v>773</v>
      </c>
      <c r="D2090" s="570" t="s">
        <v>13475</v>
      </c>
    </row>
    <row r="2091" spans="1:4" ht="24.95" customHeight="1" x14ac:dyDescent="0.2">
      <c r="A2091" s="567" t="s">
        <v>25209</v>
      </c>
      <c r="B2091" s="568" t="s">
        <v>13464</v>
      </c>
      <c r="C2091" s="569" t="s">
        <v>773</v>
      </c>
      <c r="D2091" s="570" t="s">
        <v>15567</v>
      </c>
    </row>
    <row r="2092" spans="1:4" ht="24.95" customHeight="1" x14ac:dyDescent="0.2">
      <c r="A2092" s="567" t="s">
        <v>25210</v>
      </c>
      <c r="B2092" s="568" t="s">
        <v>13465</v>
      </c>
      <c r="C2092" s="569" t="s">
        <v>773</v>
      </c>
      <c r="D2092" s="570" t="s">
        <v>14577</v>
      </c>
    </row>
    <row r="2093" spans="1:4" ht="24.95" customHeight="1" x14ac:dyDescent="0.2">
      <c r="A2093" s="567" t="s">
        <v>25211</v>
      </c>
      <c r="B2093" s="568" t="s">
        <v>13466</v>
      </c>
      <c r="C2093" s="569" t="s">
        <v>773</v>
      </c>
      <c r="D2093" s="570" t="s">
        <v>10126</v>
      </c>
    </row>
    <row r="2094" spans="1:4" ht="24.95" customHeight="1" x14ac:dyDescent="0.2">
      <c r="A2094" s="567" t="s">
        <v>25212</v>
      </c>
      <c r="B2094" s="568" t="s">
        <v>13467</v>
      </c>
      <c r="C2094" s="569" t="s">
        <v>773</v>
      </c>
      <c r="D2094" s="570" t="s">
        <v>14337</v>
      </c>
    </row>
    <row r="2095" spans="1:4" ht="24.95" customHeight="1" x14ac:dyDescent="0.2">
      <c r="A2095" s="567" t="s">
        <v>25213</v>
      </c>
      <c r="B2095" s="568" t="s">
        <v>13468</v>
      </c>
      <c r="C2095" s="569" t="s">
        <v>773</v>
      </c>
      <c r="D2095" s="570" t="s">
        <v>10329</v>
      </c>
    </row>
    <row r="2096" spans="1:4" ht="24.95" customHeight="1" x14ac:dyDescent="0.2">
      <c r="A2096" s="567" t="s">
        <v>25214</v>
      </c>
      <c r="B2096" s="568" t="s">
        <v>13469</v>
      </c>
      <c r="C2096" s="569" t="s">
        <v>773</v>
      </c>
      <c r="D2096" s="570" t="s">
        <v>13719</v>
      </c>
    </row>
    <row r="2097" spans="1:4" ht="24.95" customHeight="1" x14ac:dyDescent="0.2">
      <c r="A2097" s="567" t="s">
        <v>25215</v>
      </c>
      <c r="B2097" s="568" t="s">
        <v>13471</v>
      </c>
      <c r="C2097" s="569" t="s">
        <v>773</v>
      </c>
      <c r="D2097" s="570" t="s">
        <v>11108</v>
      </c>
    </row>
    <row r="2098" spans="1:4" ht="24.95" customHeight="1" x14ac:dyDescent="0.2">
      <c r="A2098" s="567" t="s">
        <v>25216</v>
      </c>
      <c r="B2098" s="568" t="s">
        <v>13472</v>
      </c>
      <c r="C2098" s="569" t="s">
        <v>773</v>
      </c>
      <c r="D2098" s="570" t="s">
        <v>9832</v>
      </c>
    </row>
    <row r="2099" spans="1:4" ht="24.95" customHeight="1" x14ac:dyDescent="0.2">
      <c r="A2099" s="567" t="s">
        <v>25217</v>
      </c>
      <c r="B2099" s="568" t="s">
        <v>17534</v>
      </c>
      <c r="C2099" s="569" t="s">
        <v>773</v>
      </c>
      <c r="D2099" s="570" t="s">
        <v>10717</v>
      </c>
    </row>
    <row r="2100" spans="1:4" ht="24.95" customHeight="1" x14ac:dyDescent="0.2">
      <c r="A2100" s="567" t="s">
        <v>25218</v>
      </c>
      <c r="B2100" s="568" t="s">
        <v>17535</v>
      </c>
      <c r="C2100" s="569" t="s">
        <v>773</v>
      </c>
      <c r="D2100" s="570" t="s">
        <v>13716</v>
      </c>
    </row>
    <row r="2101" spans="1:4" ht="24.95" customHeight="1" x14ac:dyDescent="0.2">
      <c r="A2101" s="567" t="s">
        <v>25219</v>
      </c>
      <c r="B2101" s="568" t="s">
        <v>17536</v>
      </c>
      <c r="C2101" s="569" t="s">
        <v>773</v>
      </c>
      <c r="D2101" s="570" t="s">
        <v>9389</v>
      </c>
    </row>
    <row r="2102" spans="1:4" ht="24.95" customHeight="1" x14ac:dyDescent="0.2">
      <c r="A2102" s="567" t="s">
        <v>25220</v>
      </c>
      <c r="B2102" s="568" t="s">
        <v>17537</v>
      </c>
      <c r="C2102" s="569" t="s">
        <v>773</v>
      </c>
      <c r="D2102" s="570" t="s">
        <v>25221</v>
      </c>
    </row>
    <row r="2103" spans="1:4" ht="24.95" customHeight="1" x14ac:dyDescent="0.2">
      <c r="A2103" s="567" t="s">
        <v>25222</v>
      </c>
      <c r="B2103" s="568" t="s">
        <v>17538</v>
      </c>
      <c r="C2103" s="569" t="s">
        <v>773</v>
      </c>
      <c r="D2103" s="570" t="s">
        <v>11374</v>
      </c>
    </row>
    <row r="2104" spans="1:4" ht="24.95" customHeight="1" x14ac:dyDescent="0.2">
      <c r="A2104" s="567" t="s">
        <v>25223</v>
      </c>
      <c r="B2104" s="568" t="s">
        <v>17540</v>
      </c>
      <c r="C2104" s="569" t="s">
        <v>773</v>
      </c>
      <c r="D2104" s="570" t="s">
        <v>9654</v>
      </c>
    </row>
    <row r="2105" spans="1:4" ht="24.95" customHeight="1" x14ac:dyDescent="0.2">
      <c r="A2105" s="567" t="s">
        <v>25224</v>
      </c>
      <c r="B2105" s="568" t="s">
        <v>17541</v>
      </c>
      <c r="C2105" s="569" t="s">
        <v>773</v>
      </c>
      <c r="D2105" s="570" t="s">
        <v>14176</v>
      </c>
    </row>
    <row r="2106" spans="1:4" ht="24.95" customHeight="1" x14ac:dyDescent="0.2">
      <c r="A2106" s="567" t="s">
        <v>25225</v>
      </c>
      <c r="B2106" s="568" t="s">
        <v>17542</v>
      </c>
      <c r="C2106" s="569" t="s">
        <v>773</v>
      </c>
      <c r="D2106" s="570" t="s">
        <v>14526</v>
      </c>
    </row>
    <row r="2107" spans="1:4" ht="24.95" customHeight="1" x14ac:dyDescent="0.2">
      <c r="A2107" s="567" t="s">
        <v>25226</v>
      </c>
      <c r="B2107" s="568" t="s">
        <v>13473</v>
      </c>
      <c r="C2107" s="569" t="s">
        <v>773</v>
      </c>
      <c r="D2107" s="570" t="s">
        <v>13475</v>
      </c>
    </row>
    <row r="2108" spans="1:4" ht="24.95" customHeight="1" x14ac:dyDescent="0.2">
      <c r="A2108" s="567" t="s">
        <v>25227</v>
      </c>
      <c r="B2108" s="568" t="s">
        <v>13474</v>
      </c>
      <c r="C2108" s="569" t="s">
        <v>773</v>
      </c>
      <c r="D2108" s="570" t="s">
        <v>9357</v>
      </c>
    </row>
    <row r="2109" spans="1:4" ht="24.95" customHeight="1" x14ac:dyDescent="0.2">
      <c r="A2109" s="567" t="s">
        <v>25228</v>
      </c>
      <c r="B2109" s="568" t="s">
        <v>17543</v>
      </c>
      <c r="C2109" s="569" t="s">
        <v>773</v>
      </c>
      <c r="D2109" s="570" t="s">
        <v>25229</v>
      </c>
    </row>
    <row r="2110" spans="1:4" ht="24.95" customHeight="1" x14ac:dyDescent="0.2">
      <c r="A2110" s="567" t="s">
        <v>25230</v>
      </c>
      <c r="B2110" s="568" t="s">
        <v>13476</v>
      </c>
      <c r="C2110" s="569" t="s">
        <v>773</v>
      </c>
      <c r="D2110" s="570" t="s">
        <v>9713</v>
      </c>
    </row>
    <row r="2111" spans="1:4" ht="24.95" customHeight="1" x14ac:dyDescent="0.2">
      <c r="A2111" s="567" t="s">
        <v>25231</v>
      </c>
      <c r="B2111" s="568" t="s">
        <v>17545</v>
      </c>
      <c r="C2111" s="569" t="s">
        <v>773</v>
      </c>
      <c r="D2111" s="570" t="s">
        <v>25232</v>
      </c>
    </row>
    <row r="2112" spans="1:4" ht="24.95" customHeight="1" x14ac:dyDescent="0.2">
      <c r="A2112" s="567" t="s">
        <v>25233</v>
      </c>
      <c r="B2112" s="568" t="s">
        <v>13477</v>
      </c>
      <c r="C2112" s="569" t="s">
        <v>773</v>
      </c>
      <c r="D2112" s="570" t="s">
        <v>9840</v>
      </c>
    </row>
    <row r="2113" spans="1:4" ht="24.95" customHeight="1" x14ac:dyDescent="0.2">
      <c r="A2113" s="567" t="s">
        <v>25234</v>
      </c>
      <c r="B2113" s="568" t="s">
        <v>13479</v>
      </c>
      <c r="C2113" s="569" t="s">
        <v>773</v>
      </c>
      <c r="D2113" s="570" t="s">
        <v>9825</v>
      </c>
    </row>
    <row r="2114" spans="1:4" ht="24.95" customHeight="1" x14ac:dyDescent="0.2">
      <c r="A2114" s="567" t="s">
        <v>25235</v>
      </c>
      <c r="B2114" s="568" t="s">
        <v>13480</v>
      </c>
      <c r="C2114" s="569" t="s">
        <v>773</v>
      </c>
      <c r="D2114" s="570" t="s">
        <v>10933</v>
      </c>
    </row>
    <row r="2115" spans="1:4" ht="24.95" customHeight="1" x14ac:dyDescent="0.2">
      <c r="A2115" s="567" t="s">
        <v>25236</v>
      </c>
      <c r="B2115" s="568" t="s">
        <v>13481</v>
      </c>
      <c r="C2115" s="569" t="s">
        <v>773</v>
      </c>
      <c r="D2115" s="570" t="s">
        <v>9985</v>
      </c>
    </row>
    <row r="2116" spans="1:4" ht="24.95" customHeight="1" x14ac:dyDescent="0.2">
      <c r="A2116" s="567" t="s">
        <v>25237</v>
      </c>
      <c r="B2116" s="568" t="s">
        <v>13482</v>
      </c>
      <c r="C2116" s="569" t="s">
        <v>773</v>
      </c>
      <c r="D2116" s="570" t="s">
        <v>11121</v>
      </c>
    </row>
    <row r="2117" spans="1:4" ht="24.95" customHeight="1" x14ac:dyDescent="0.2">
      <c r="A2117" s="567" t="s">
        <v>25238</v>
      </c>
      <c r="B2117" s="568" t="s">
        <v>17547</v>
      </c>
      <c r="C2117" s="569" t="s">
        <v>773</v>
      </c>
      <c r="D2117" s="570" t="s">
        <v>15878</v>
      </c>
    </row>
    <row r="2118" spans="1:4" ht="24.95" customHeight="1" x14ac:dyDescent="0.2">
      <c r="A2118" s="567" t="s">
        <v>25239</v>
      </c>
      <c r="B2118" s="568" t="s">
        <v>13484</v>
      </c>
      <c r="C2118" s="569" t="s">
        <v>773</v>
      </c>
      <c r="D2118" s="570" t="s">
        <v>10005</v>
      </c>
    </row>
    <row r="2119" spans="1:4" ht="24.95" customHeight="1" x14ac:dyDescent="0.2">
      <c r="A2119" s="567" t="s">
        <v>25240</v>
      </c>
      <c r="B2119" s="568" t="s">
        <v>17548</v>
      </c>
      <c r="C2119" s="569" t="s">
        <v>773</v>
      </c>
      <c r="D2119" s="570" t="s">
        <v>10987</v>
      </c>
    </row>
    <row r="2120" spans="1:4" ht="24.95" customHeight="1" x14ac:dyDescent="0.2">
      <c r="A2120" s="567" t="s">
        <v>25241</v>
      </c>
      <c r="B2120" s="568" t="s">
        <v>13485</v>
      </c>
      <c r="C2120" s="569" t="s">
        <v>773</v>
      </c>
      <c r="D2120" s="570" t="s">
        <v>9377</v>
      </c>
    </row>
    <row r="2121" spans="1:4" ht="24.95" customHeight="1" x14ac:dyDescent="0.2">
      <c r="A2121" s="567" t="s">
        <v>25242</v>
      </c>
      <c r="B2121" s="568" t="s">
        <v>13486</v>
      </c>
      <c r="C2121" s="569" t="s">
        <v>773</v>
      </c>
      <c r="D2121" s="570" t="s">
        <v>11410</v>
      </c>
    </row>
    <row r="2122" spans="1:4" ht="24.95" customHeight="1" x14ac:dyDescent="0.2">
      <c r="A2122" s="567" t="s">
        <v>25243</v>
      </c>
      <c r="B2122" s="568" t="s">
        <v>13487</v>
      </c>
      <c r="C2122" s="569" t="s">
        <v>773</v>
      </c>
      <c r="D2122" s="570" t="s">
        <v>9377</v>
      </c>
    </row>
    <row r="2123" spans="1:4" ht="24.95" customHeight="1" x14ac:dyDescent="0.2">
      <c r="A2123" s="567" t="s">
        <v>25244</v>
      </c>
      <c r="B2123" s="568" t="s">
        <v>13488</v>
      </c>
      <c r="C2123" s="569" t="s">
        <v>773</v>
      </c>
      <c r="D2123" s="570" t="s">
        <v>14472</v>
      </c>
    </row>
    <row r="2124" spans="1:4" ht="24.95" customHeight="1" x14ac:dyDescent="0.2">
      <c r="A2124" s="567" t="s">
        <v>25245</v>
      </c>
      <c r="B2124" s="568" t="s">
        <v>13490</v>
      </c>
      <c r="C2124" s="569" t="s">
        <v>773</v>
      </c>
      <c r="D2124" s="570" t="s">
        <v>9989</v>
      </c>
    </row>
    <row r="2125" spans="1:4" ht="24.95" customHeight="1" x14ac:dyDescent="0.2">
      <c r="A2125" s="567" t="s">
        <v>25246</v>
      </c>
      <c r="B2125" s="568" t="s">
        <v>13491</v>
      </c>
      <c r="C2125" s="569" t="s">
        <v>773</v>
      </c>
      <c r="D2125" s="570" t="s">
        <v>11037</v>
      </c>
    </row>
    <row r="2126" spans="1:4" ht="24.95" customHeight="1" x14ac:dyDescent="0.2">
      <c r="A2126" s="567" t="s">
        <v>25247</v>
      </c>
      <c r="B2126" s="568" t="s">
        <v>13492</v>
      </c>
      <c r="C2126" s="569" t="s">
        <v>773</v>
      </c>
      <c r="D2126" s="570" t="s">
        <v>17352</v>
      </c>
    </row>
    <row r="2127" spans="1:4" ht="24.95" customHeight="1" x14ac:dyDescent="0.2">
      <c r="A2127" s="567" t="s">
        <v>25248</v>
      </c>
      <c r="B2127" s="568" t="s">
        <v>13493</v>
      </c>
      <c r="C2127" s="569" t="s">
        <v>773</v>
      </c>
      <c r="D2127" s="570" t="s">
        <v>25249</v>
      </c>
    </row>
    <row r="2128" spans="1:4" ht="24.95" customHeight="1" x14ac:dyDescent="0.2">
      <c r="A2128" s="567" t="s">
        <v>25250</v>
      </c>
      <c r="B2128" s="568" t="s">
        <v>13494</v>
      </c>
      <c r="C2128" s="569" t="s">
        <v>773</v>
      </c>
      <c r="D2128" s="570" t="s">
        <v>10704</v>
      </c>
    </row>
    <row r="2129" spans="1:4" ht="24.95" customHeight="1" x14ac:dyDescent="0.2">
      <c r="A2129" s="567" t="s">
        <v>25251</v>
      </c>
      <c r="B2129" s="568" t="s">
        <v>13495</v>
      </c>
      <c r="C2129" s="569" t="s">
        <v>773</v>
      </c>
      <c r="D2129" s="570" t="s">
        <v>10552</v>
      </c>
    </row>
    <row r="2130" spans="1:4" ht="24.95" customHeight="1" x14ac:dyDescent="0.2">
      <c r="A2130" s="567" t="s">
        <v>25252</v>
      </c>
      <c r="B2130" s="568" t="s">
        <v>13496</v>
      </c>
      <c r="C2130" s="569" t="s">
        <v>773</v>
      </c>
      <c r="D2130" s="570" t="s">
        <v>10324</v>
      </c>
    </row>
    <row r="2131" spans="1:4" ht="24.95" customHeight="1" x14ac:dyDescent="0.2">
      <c r="A2131" s="567" t="s">
        <v>25253</v>
      </c>
      <c r="B2131" s="568" t="s">
        <v>17551</v>
      </c>
      <c r="C2131" s="569" t="s">
        <v>773</v>
      </c>
      <c r="D2131" s="570" t="s">
        <v>11209</v>
      </c>
    </row>
    <row r="2132" spans="1:4" ht="24.95" customHeight="1" x14ac:dyDescent="0.2">
      <c r="A2132" s="567" t="s">
        <v>25254</v>
      </c>
      <c r="B2132" s="568" t="s">
        <v>17552</v>
      </c>
      <c r="C2132" s="569" t="s">
        <v>773</v>
      </c>
      <c r="D2132" s="570" t="s">
        <v>9757</v>
      </c>
    </row>
    <row r="2133" spans="1:4" ht="24.95" customHeight="1" x14ac:dyDescent="0.2">
      <c r="A2133" s="567" t="s">
        <v>25255</v>
      </c>
      <c r="B2133" s="568" t="s">
        <v>17553</v>
      </c>
      <c r="C2133" s="569" t="s">
        <v>773</v>
      </c>
      <c r="D2133" s="570" t="s">
        <v>9541</v>
      </c>
    </row>
    <row r="2134" spans="1:4" ht="24.95" customHeight="1" x14ac:dyDescent="0.2">
      <c r="A2134" s="567" t="s">
        <v>25256</v>
      </c>
      <c r="B2134" s="568" t="s">
        <v>17554</v>
      </c>
      <c r="C2134" s="569" t="s">
        <v>773</v>
      </c>
      <c r="D2134" s="570" t="s">
        <v>9430</v>
      </c>
    </row>
    <row r="2135" spans="1:4" ht="24.95" customHeight="1" x14ac:dyDescent="0.2">
      <c r="A2135" s="567" t="s">
        <v>25257</v>
      </c>
      <c r="B2135" s="568" t="s">
        <v>17555</v>
      </c>
      <c r="C2135" s="569" t="s">
        <v>773</v>
      </c>
      <c r="D2135" s="570" t="s">
        <v>10930</v>
      </c>
    </row>
    <row r="2136" spans="1:4" ht="24.95" customHeight="1" x14ac:dyDescent="0.2">
      <c r="A2136" s="567" t="s">
        <v>25258</v>
      </c>
      <c r="B2136" s="568" t="s">
        <v>17556</v>
      </c>
      <c r="C2136" s="569" t="s">
        <v>773</v>
      </c>
      <c r="D2136" s="570" t="s">
        <v>9438</v>
      </c>
    </row>
    <row r="2137" spans="1:4" ht="24.95" customHeight="1" x14ac:dyDescent="0.2">
      <c r="A2137" s="567" t="s">
        <v>25259</v>
      </c>
      <c r="B2137" s="568" t="s">
        <v>17557</v>
      </c>
      <c r="C2137" s="569" t="s">
        <v>773</v>
      </c>
      <c r="D2137" s="570" t="s">
        <v>10834</v>
      </c>
    </row>
    <row r="2138" spans="1:4" ht="24.95" customHeight="1" x14ac:dyDescent="0.2">
      <c r="A2138" s="567" t="s">
        <v>25260</v>
      </c>
      <c r="B2138" s="568" t="s">
        <v>5792</v>
      </c>
      <c r="C2138" s="569" t="s">
        <v>745</v>
      </c>
      <c r="D2138" s="570" t="s">
        <v>11208</v>
      </c>
    </row>
    <row r="2139" spans="1:4" ht="24.95" customHeight="1" x14ac:dyDescent="0.2">
      <c r="A2139" s="571" t="s">
        <v>13497</v>
      </c>
      <c r="B2139" s="568" t="s">
        <v>5793</v>
      </c>
      <c r="C2139" s="569" t="s">
        <v>744</v>
      </c>
      <c r="D2139" s="570" t="s">
        <v>25261</v>
      </c>
    </row>
    <row r="2140" spans="1:4" ht="24.95" customHeight="1" x14ac:dyDescent="0.2">
      <c r="A2140" s="567" t="s">
        <v>25262</v>
      </c>
      <c r="B2140" s="568" t="s">
        <v>1846</v>
      </c>
      <c r="C2140" s="569" t="s">
        <v>744</v>
      </c>
      <c r="D2140" s="570" t="s">
        <v>25263</v>
      </c>
    </row>
    <row r="2141" spans="1:4" ht="24.95" customHeight="1" x14ac:dyDescent="0.2">
      <c r="A2141" s="567" t="s">
        <v>25264</v>
      </c>
      <c r="B2141" s="568" t="s">
        <v>13498</v>
      </c>
      <c r="C2141" s="569" t="s">
        <v>744</v>
      </c>
      <c r="D2141" s="570" t="s">
        <v>25265</v>
      </c>
    </row>
    <row r="2142" spans="1:4" ht="24.95" customHeight="1" x14ac:dyDescent="0.2">
      <c r="A2142" s="567" t="s">
        <v>25266</v>
      </c>
      <c r="B2142" s="568" t="s">
        <v>13499</v>
      </c>
      <c r="C2142" s="569" t="s">
        <v>744</v>
      </c>
      <c r="D2142" s="570" t="s">
        <v>25267</v>
      </c>
    </row>
    <row r="2143" spans="1:4" ht="24.95" customHeight="1" x14ac:dyDescent="0.2">
      <c r="A2143" s="567" t="s">
        <v>25268</v>
      </c>
      <c r="B2143" s="568" t="s">
        <v>13500</v>
      </c>
      <c r="C2143" s="569" t="s">
        <v>744</v>
      </c>
      <c r="D2143" s="570" t="s">
        <v>25269</v>
      </c>
    </row>
    <row r="2144" spans="1:4" ht="24.95" customHeight="1" x14ac:dyDescent="0.2">
      <c r="A2144" s="567" t="s">
        <v>25270</v>
      </c>
      <c r="B2144" s="568" t="s">
        <v>13501</v>
      </c>
      <c r="C2144" s="569" t="s">
        <v>744</v>
      </c>
      <c r="D2144" s="570" t="s">
        <v>25271</v>
      </c>
    </row>
    <row r="2145" spans="1:4" ht="24.95" customHeight="1" x14ac:dyDescent="0.2">
      <c r="A2145" s="567" t="s">
        <v>25272</v>
      </c>
      <c r="B2145" s="568" t="s">
        <v>13502</v>
      </c>
      <c r="C2145" s="569" t="s">
        <v>744</v>
      </c>
      <c r="D2145" s="570" t="s">
        <v>25273</v>
      </c>
    </row>
    <row r="2146" spans="1:4" ht="24.95" customHeight="1" x14ac:dyDescent="0.2">
      <c r="A2146" s="567" t="s">
        <v>25274</v>
      </c>
      <c r="B2146" s="568" t="s">
        <v>13503</v>
      </c>
      <c r="C2146" s="569" t="s">
        <v>744</v>
      </c>
      <c r="D2146" s="570" t="s">
        <v>25275</v>
      </c>
    </row>
    <row r="2147" spans="1:4" ht="24.95" customHeight="1" x14ac:dyDescent="0.2">
      <c r="A2147" s="567" t="s">
        <v>25276</v>
      </c>
      <c r="B2147" s="568" t="s">
        <v>13504</v>
      </c>
      <c r="C2147" s="569" t="s">
        <v>744</v>
      </c>
      <c r="D2147" s="570" t="s">
        <v>25277</v>
      </c>
    </row>
    <row r="2148" spans="1:4" ht="24.95" customHeight="1" x14ac:dyDescent="0.2">
      <c r="A2148" s="567" t="s">
        <v>25278</v>
      </c>
      <c r="B2148" s="568" t="s">
        <v>13505</v>
      </c>
      <c r="C2148" s="569" t="s">
        <v>744</v>
      </c>
      <c r="D2148" s="570" t="s">
        <v>25279</v>
      </c>
    </row>
    <row r="2149" spans="1:4" ht="24.95" customHeight="1" x14ac:dyDescent="0.2">
      <c r="A2149" s="567" t="s">
        <v>25280</v>
      </c>
      <c r="B2149" s="568" t="s">
        <v>13506</v>
      </c>
      <c r="C2149" s="569" t="s">
        <v>744</v>
      </c>
      <c r="D2149" s="570" t="s">
        <v>25281</v>
      </c>
    </row>
    <row r="2150" spans="1:4" ht="24.95" customHeight="1" x14ac:dyDescent="0.2">
      <c r="A2150" s="567" t="s">
        <v>25282</v>
      </c>
      <c r="B2150" s="568" t="s">
        <v>13507</v>
      </c>
      <c r="C2150" s="569" t="s">
        <v>744</v>
      </c>
      <c r="D2150" s="570" t="s">
        <v>25283</v>
      </c>
    </row>
    <row r="2151" spans="1:4" ht="24.95" customHeight="1" x14ac:dyDescent="0.2">
      <c r="A2151" s="567" t="s">
        <v>25284</v>
      </c>
      <c r="B2151" s="568" t="s">
        <v>13508</v>
      </c>
      <c r="C2151" s="569" t="s">
        <v>744</v>
      </c>
      <c r="D2151" s="570" t="s">
        <v>25285</v>
      </c>
    </row>
    <row r="2152" spans="1:4" ht="24.95" customHeight="1" x14ac:dyDescent="0.2">
      <c r="A2152" s="567" t="s">
        <v>25286</v>
      </c>
      <c r="B2152" s="568" t="s">
        <v>13509</v>
      </c>
      <c r="C2152" s="569" t="s">
        <v>744</v>
      </c>
      <c r="D2152" s="570" t="s">
        <v>25287</v>
      </c>
    </row>
    <row r="2153" spans="1:4" ht="24.95" customHeight="1" x14ac:dyDescent="0.2">
      <c r="A2153" s="567" t="s">
        <v>25288</v>
      </c>
      <c r="B2153" s="568" t="s">
        <v>13510</v>
      </c>
      <c r="C2153" s="569" t="s">
        <v>744</v>
      </c>
      <c r="D2153" s="570" t="s">
        <v>25289</v>
      </c>
    </row>
    <row r="2154" spans="1:4" ht="24.95" customHeight="1" x14ac:dyDescent="0.2">
      <c r="A2154" s="567" t="s">
        <v>25290</v>
      </c>
      <c r="B2154" s="568" t="s">
        <v>13511</v>
      </c>
      <c r="C2154" s="569" t="s">
        <v>744</v>
      </c>
      <c r="D2154" s="570" t="s">
        <v>25291</v>
      </c>
    </row>
    <row r="2155" spans="1:4" ht="24.95" customHeight="1" x14ac:dyDescent="0.2">
      <c r="A2155" s="567" t="s">
        <v>25292</v>
      </c>
      <c r="B2155" s="568" t="s">
        <v>13512</v>
      </c>
      <c r="C2155" s="569" t="s">
        <v>744</v>
      </c>
      <c r="D2155" s="570" t="s">
        <v>25293</v>
      </c>
    </row>
    <row r="2156" spans="1:4" ht="24.95" customHeight="1" x14ac:dyDescent="0.2">
      <c r="A2156" s="567" t="s">
        <v>25294</v>
      </c>
      <c r="B2156" s="568" t="s">
        <v>13513</v>
      </c>
      <c r="C2156" s="569" t="s">
        <v>744</v>
      </c>
      <c r="D2156" s="570" t="s">
        <v>25295</v>
      </c>
    </row>
    <row r="2157" spans="1:4" ht="24.95" customHeight="1" x14ac:dyDescent="0.2">
      <c r="A2157" s="567" t="s">
        <v>25296</v>
      </c>
      <c r="B2157" s="568" t="s">
        <v>13514</v>
      </c>
      <c r="C2157" s="569" t="s">
        <v>744</v>
      </c>
      <c r="D2157" s="570" t="s">
        <v>25297</v>
      </c>
    </row>
    <row r="2158" spans="1:4" ht="24.95" customHeight="1" x14ac:dyDescent="0.2">
      <c r="A2158" s="567" t="s">
        <v>25298</v>
      </c>
      <c r="B2158" s="568" t="s">
        <v>13515</v>
      </c>
      <c r="C2158" s="569" t="s">
        <v>744</v>
      </c>
      <c r="D2158" s="570" t="s">
        <v>25299</v>
      </c>
    </row>
    <row r="2159" spans="1:4" ht="24.95" customHeight="1" x14ac:dyDescent="0.2">
      <c r="A2159" s="567" t="s">
        <v>25300</v>
      </c>
      <c r="B2159" s="568" t="s">
        <v>13516</v>
      </c>
      <c r="C2159" s="569" t="s">
        <v>744</v>
      </c>
      <c r="D2159" s="570" t="s">
        <v>25301</v>
      </c>
    </row>
    <row r="2160" spans="1:4" ht="24.95" customHeight="1" x14ac:dyDescent="0.2">
      <c r="A2160" s="567" t="s">
        <v>25302</v>
      </c>
      <c r="B2160" s="568" t="s">
        <v>13517</v>
      </c>
      <c r="C2160" s="569" t="s">
        <v>744</v>
      </c>
      <c r="D2160" s="570" t="s">
        <v>25303</v>
      </c>
    </row>
    <row r="2161" spans="1:4" ht="24.95" customHeight="1" x14ac:dyDescent="0.2">
      <c r="A2161" s="567" t="s">
        <v>25304</v>
      </c>
      <c r="B2161" s="568" t="s">
        <v>13518</v>
      </c>
      <c r="C2161" s="569" t="s">
        <v>744</v>
      </c>
      <c r="D2161" s="570" t="s">
        <v>25305</v>
      </c>
    </row>
    <row r="2162" spans="1:4" ht="24.95" customHeight="1" x14ac:dyDescent="0.2">
      <c r="A2162" s="567" t="s">
        <v>25306</v>
      </c>
      <c r="B2162" s="568" t="s">
        <v>13519</v>
      </c>
      <c r="C2162" s="569" t="s">
        <v>744</v>
      </c>
      <c r="D2162" s="570" t="s">
        <v>25307</v>
      </c>
    </row>
    <row r="2163" spans="1:4" ht="24.95" customHeight="1" x14ac:dyDescent="0.2">
      <c r="A2163" s="567" t="s">
        <v>25308</v>
      </c>
      <c r="B2163" s="568" t="s">
        <v>13520</v>
      </c>
      <c r="C2163" s="569" t="s">
        <v>744</v>
      </c>
      <c r="D2163" s="570" t="s">
        <v>25309</v>
      </c>
    </row>
    <row r="2164" spans="1:4" ht="24.95" customHeight="1" x14ac:dyDescent="0.2">
      <c r="A2164" s="567" t="s">
        <v>25310</v>
      </c>
      <c r="B2164" s="568" t="s">
        <v>13521</v>
      </c>
      <c r="C2164" s="569" t="s">
        <v>744</v>
      </c>
      <c r="D2164" s="570" t="s">
        <v>25311</v>
      </c>
    </row>
    <row r="2165" spans="1:4" ht="24.95" customHeight="1" x14ac:dyDescent="0.2">
      <c r="A2165" s="567" t="s">
        <v>25312</v>
      </c>
      <c r="B2165" s="568" t="s">
        <v>13522</v>
      </c>
      <c r="C2165" s="569" t="s">
        <v>744</v>
      </c>
      <c r="D2165" s="570" t="s">
        <v>25313</v>
      </c>
    </row>
    <row r="2166" spans="1:4" ht="24.95" customHeight="1" x14ac:dyDescent="0.2">
      <c r="A2166" s="567" t="s">
        <v>25314</v>
      </c>
      <c r="B2166" s="568" t="s">
        <v>13523</v>
      </c>
      <c r="C2166" s="569" t="s">
        <v>744</v>
      </c>
      <c r="D2166" s="570" t="s">
        <v>25315</v>
      </c>
    </row>
    <row r="2167" spans="1:4" ht="24.95" customHeight="1" x14ac:dyDescent="0.2">
      <c r="A2167" s="567" t="s">
        <v>25316</v>
      </c>
      <c r="B2167" s="568" t="s">
        <v>13524</v>
      </c>
      <c r="C2167" s="569" t="s">
        <v>744</v>
      </c>
      <c r="D2167" s="570" t="s">
        <v>25317</v>
      </c>
    </row>
    <row r="2168" spans="1:4" ht="24.95" customHeight="1" x14ac:dyDescent="0.2">
      <c r="A2168" s="567" t="s">
        <v>25318</v>
      </c>
      <c r="B2168" s="568" t="s">
        <v>13525</v>
      </c>
      <c r="C2168" s="569" t="s">
        <v>744</v>
      </c>
      <c r="D2168" s="570" t="s">
        <v>25319</v>
      </c>
    </row>
    <row r="2169" spans="1:4" ht="24.95" customHeight="1" x14ac:dyDescent="0.2">
      <c r="A2169" s="567" t="s">
        <v>25320</v>
      </c>
      <c r="B2169" s="568" t="s">
        <v>13526</v>
      </c>
      <c r="C2169" s="569" t="s">
        <v>744</v>
      </c>
      <c r="D2169" s="570" t="s">
        <v>25321</v>
      </c>
    </row>
    <row r="2170" spans="1:4" ht="24.95" customHeight="1" x14ac:dyDescent="0.2">
      <c r="A2170" s="567" t="s">
        <v>25322</v>
      </c>
      <c r="B2170" s="568" t="s">
        <v>13527</v>
      </c>
      <c r="C2170" s="569" t="s">
        <v>744</v>
      </c>
      <c r="D2170" s="570" t="s">
        <v>25323</v>
      </c>
    </row>
    <row r="2171" spans="1:4" ht="24.95" customHeight="1" x14ac:dyDescent="0.2">
      <c r="A2171" s="567" t="s">
        <v>25324</v>
      </c>
      <c r="B2171" s="568" t="s">
        <v>13528</v>
      </c>
      <c r="C2171" s="569" t="s">
        <v>744</v>
      </c>
      <c r="D2171" s="570" t="s">
        <v>25325</v>
      </c>
    </row>
    <row r="2172" spans="1:4" ht="24.95" customHeight="1" x14ac:dyDescent="0.2">
      <c r="A2172" s="567" t="s">
        <v>25326</v>
      </c>
      <c r="B2172" s="568" t="s">
        <v>13529</v>
      </c>
      <c r="C2172" s="569" t="s">
        <v>744</v>
      </c>
      <c r="D2172" s="570" t="s">
        <v>25327</v>
      </c>
    </row>
    <row r="2173" spans="1:4" ht="24.95" customHeight="1" x14ac:dyDescent="0.2">
      <c r="A2173" s="567" t="s">
        <v>25328</v>
      </c>
      <c r="B2173" s="568" t="s">
        <v>13530</v>
      </c>
      <c r="C2173" s="569" t="s">
        <v>744</v>
      </c>
      <c r="D2173" s="570" t="s">
        <v>25329</v>
      </c>
    </row>
    <row r="2174" spans="1:4" ht="24.95" customHeight="1" x14ac:dyDescent="0.2">
      <c r="A2174" s="567" t="s">
        <v>25330</v>
      </c>
      <c r="B2174" s="568" t="s">
        <v>13531</v>
      </c>
      <c r="C2174" s="569" t="s">
        <v>744</v>
      </c>
      <c r="D2174" s="570" t="s">
        <v>25331</v>
      </c>
    </row>
    <row r="2175" spans="1:4" ht="24.95" customHeight="1" x14ac:dyDescent="0.2">
      <c r="A2175" s="567" t="s">
        <v>25332</v>
      </c>
      <c r="B2175" s="568" t="s">
        <v>13532</v>
      </c>
      <c r="C2175" s="569" t="s">
        <v>744</v>
      </c>
      <c r="D2175" s="570" t="s">
        <v>25333</v>
      </c>
    </row>
    <row r="2176" spans="1:4" ht="24.95" customHeight="1" x14ac:dyDescent="0.2">
      <c r="A2176" s="567" t="s">
        <v>25334</v>
      </c>
      <c r="B2176" s="568" t="s">
        <v>13533</v>
      </c>
      <c r="C2176" s="569" t="s">
        <v>744</v>
      </c>
      <c r="D2176" s="570" t="s">
        <v>25335</v>
      </c>
    </row>
    <row r="2177" spans="1:4" ht="24.95" customHeight="1" x14ac:dyDescent="0.2">
      <c r="A2177" s="567" t="s">
        <v>25336</v>
      </c>
      <c r="B2177" s="568" t="s">
        <v>13534</v>
      </c>
      <c r="C2177" s="569" t="s">
        <v>744</v>
      </c>
      <c r="D2177" s="570" t="s">
        <v>25337</v>
      </c>
    </row>
    <row r="2178" spans="1:4" ht="24.95" customHeight="1" x14ac:dyDescent="0.2">
      <c r="A2178" s="567" t="s">
        <v>25338</v>
      </c>
      <c r="B2178" s="568" t="s">
        <v>13535</v>
      </c>
      <c r="C2178" s="569" t="s">
        <v>744</v>
      </c>
      <c r="D2178" s="570" t="s">
        <v>25339</v>
      </c>
    </row>
    <row r="2179" spans="1:4" ht="24.95" customHeight="1" x14ac:dyDescent="0.2">
      <c r="A2179" s="567" t="s">
        <v>25340</v>
      </c>
      <c r="B2179" s="568" t="s">
        <v>13536</v>
      </c>
      <c r="C2179" s="569" t="s">
        <v>744</v>
      </c>
      <c r="D2179" s="570" t="s">
        <v>25341</v>
      </c>
    </row>
    <row r="2180" spans="1:4" ht="24.95" customHeight="1" x14ac:dyDescent="0.2">
      <c r="A2180" s="567" t="s">
        <v>25342</v>
      </c>
      <c r="B2180" s="568" t="s">
        <v>13537</v>
      </c>
      <c r="C2180" s="569" t="s">
        <v>744</v>
      </c>
      <c r="D2180" s="570" t="s">
        <v>25343</v>
      </c>
    </row>
    <row r="2181" spans="1:4" ht="24.95" customHeight="1" x14ac:dyDescent="0.2">
      <c r="A2181" s="567" t="s">
        <v>25344</v>
      </c>
      <c r="B2181" s="568" t="s">
        <v>13538</v>
      </c>
      <c r="C2181" s="569" t="s">
        <v>744</v>
      </c>
      <c r="D2181" s="570" t="s">
        <v>25345</v>
      </c>
    </row>
    <row r="2182" spans="1:4" ht="24.95" customHeight="1" x14ac:dyDescent="0.2">
      <c r="A2182" s="567" t="s">
        <v>25346</v>
      </c>
      <c r="B2182" s="568" t="s">
        <v>13539</v>
      </c>
      <c r="C2182" s="569" t="s">
        <v>744</v>
      </c>
      <c r="D2182" s="570" t="s">
        <v>25347</v>
      </c>
    </row>
    <row r="2183" spans="1:4" ht="24.95" customHeight="1" x14ac:dyDescent="0.2">
      <c r="A2183" s="567" t="s">
        <v>25348</v>
      </c>
      <c r="B2183" s="568" t="s">
        <v>13540</v>
      </c>
      <c r="C2183" s="569" t="s">
        <v>744</v>
      </c>
      <c r="D2183" s="570" t="s">
        <v>25349</v>
      </c>
    </row>
    <row r="2184" spans="1:4" ht="24.95" customHeight="1" x14ac:dyDescent="0.2">
      <c r="A2184" s="567" t="s">
        <v>25350</v>
      </c>
      <c r="B2184" s="568" t="s">
        <v>1847</v>
      </c>
      <c r="C2184" s="569" t="s">
        <v>744</v>
      </c>
      <c r="D2184" s="570" t="s">
        <v>25351</v>
      </c>
    </row>
    <row r="2185" spans="1:4" ht="24.95" customHeight="1" x14ac:dyDescent="0.2">
      <c r="A2185" s="567" t="s">
        <v>25352</v>
      </c>
      <c r="B2185" s="568" t="s">
        <v>13541</v>
      </c>
      <c r="C2185" s="569" t="s">
        <v>744</v>
      </c>
      <c r="D2185" s="570" t="s">
        <v>13671</v>
      </c>
    </row>
    <row r="2186" spans="1:4" ht="24.95" customHeight="1" x14ac:dyDescent="0.2">
      <c r="A2186" s="567" t="s">
        <v>25353</v>
      </c>
      <c r="B2186" s="568" t="s">
        <v>13542</v>
      </c>
      <c r="C2186" s="569" t="s">
        <v>744</v>
      </c>
      <c r="D2186" s="570" t="s">
        <v>25354</v>
      </c>
    </row>
    <row r="2187" spans="1:4" ht="24.95" customHeight="1" x14ac:dyDescent="0.2">
      <c r="A2187" s="567" t="s">
        <v>25355</v>
      </c>
      <c r="B2187" s="568" t="s">
        <v>13543</v>
      </c>
      <c r="C2187" s="569" t="s">
        <v>744</v>
      </c>
      <c r="D2187" s="570" t="s">
        <v>25356</v>
      </c>
    </row>
    <row r="2188" spans="1:4" ht="24.95" customHeight="1" x14ac:dyDescent="0.2">
      <c r="A2188" s="567" t="s">
        <v>25357</v>
      </c>
      <c r="B2188" s="568" t="s">
        <v>5794</v>
      </c>
      <c r="C2188" s="569" t="s">
        <v>744</v>
      </c>
      <c r="D2188" s="570" t="s">
        <v>25358</v>
      </c>
    </row>
    <row r="2189" spans="1:4" ht="24.95" customHeight="1" x14ac:dyDescent="0.2">
      <c r="A2189" s="567" t="s">
        <v>25359</v>
      </c>
      <c r="B2189" s="568" t="s">
        <v>13544</v>
      </c>
      <c r="C2189" s="569" t="s">
        <v>744</v>
      </c>
      <c r="D2189" s="570" t="s">
        <v>25360</v>
      </c>
    </row>
    <row r="2190" spans="1:4" ht="24.95" customHeight="1" x14ac:dyDescent="0.2">
      <c r="A2190" s="567" t="s">
        <v>25361</v>
      </c>
      <c r="B2190" s="568" t="s">
        <v>13545</v>
      </c>
      <c r="C2190" s="569" t="s">
        <v>744</v>
      </c>
      <c r="D2190" s="570" t="s">
        <v>25362</v>
      </c>
    </row>
    <row r="2191" spans="1:4" ht="24.95" customHeight="1" x14ac:dyDescent="0.2">
      <c r="A2191" s="567" t="s">
        <v>25363</v>
      </c>
      <c r="B2191" s="568" t="s">
        <v>13546</v>
      </c>
      <c r="C2191" s="569" t="s">
        <v>744</v>
      </c>
      <c r="D2191" s="570" t="s">
        <v>25364</v>
      </c>
    </row>
    <row r="2192" spans="1:4" ht="24.95" customHeight="1" x14ac:dyDescent="0.2">
      <c r="A2192" s="567" t="s">
        <v>25365</v>
      </c>
      <c r="B2192" s="568" t="s">
        <v>13547</v>
      </c>
      <c r="C2192" s="569" t="s">
        <v>744</v>
      </c>
      <c r="D2192" s="570" t="s">
        <v>25366</v>
      </c>
    </row>
    <row r="2193" spans="1:4" ht="24.95" customHeight="1" x14ac:dyDescent="0.2">
      <c r="A2193" s="567" t="s">
        <v>25367</v>
      </c>
      <c r="B2193" s="568" t="s">
        <v>13548</v>
      </c>
      <c r="C2193" s="569" t="s">
        <v>744</v>
      </c>
      <c r="D2193" s="570" t="s">
        <v>25368</v>
      </c>
    </row>
    <row r="2194" spans="1:4" ht="24.95" customHeight="1" x14ac:dyDescent="0.2">
      <c r="A2194" s="567" t="s">
        <v>25369</v>
      </c>
      <c r="B2194" s="568" t="s">
        <v>5795</v>
      </c>
      <c r="C2194" s="569" t="s">
        <v>744</v>
      </c>
      <c r="D2194" s="570" t="s">
        <v>25370</v>
      </c>
    </row>
    <row r="2195" spans="1:4" ht="24.95" customHeight="1" x14ac:dyDescent="0.2">
      <c r="A2195" s="567" t="s">
        <v>25371</v>
      </c>
      <c r="B2195" s="568" t="s">
        <v>13549</v>
      </c>
      <c r="C2195" s="569" t="s">
        <v>744</v>
      </c>
      <c r="D2195" s="570" t="s">
        <v>25372</v>
      </c>
    </row>
    <row r="2196" spans="1:4" ht="24.95" customHeight="1" x14ac:dyDescent="0.2">
      <c r="A2196" s="567" t="s">
        <v>25373</v>
      </c>
      <c r="B2196" s="568" t="s">
        <v>13550</v>
      </c>
      <c r="C2196" s="569" t="s">
        <v>744</v>
      </c>
      <c r="D2196" s="570" t="s">
        <v>25374</v>
      </c>
    </row>
    <row r="2197" spans="1:4" ht="24.95" customHeight="1" x14ac:dyDescent="0.2">
      <c r="A2197" s="567" t="s">
        <v>25375</v>
      </c>
      <c r="B2197" s="568" t="s">
        <v>13551</v>
      </c>
      <c r="C2197" s="569" t="s">
        <v>744</v>
      </c>
      <c r="D2197" s="570" t="s">
        <v>25376</v>
      </c>
    </row>
    <row r="2198" spans="1:4" ht="24.95" customHeight="1" x14ac:dyDescent="0.2">
      <c r="A2198" s="567" t="s">
        <v>25377</v>
      </c>
      <c r="B2198" s="568" t="s">
        <v>13552</v>
      </c>
      <c r="C2198" s="569" t="s">
        <v>744</v>
      </c>
      <c r="D2198" s="570" t="s">
        <v>25378</v>
      </c>
    </row>
    <row r="2199" spans="1:4" ht="24.95" customHeight="1" x14ac:dyDescent="0.2">
      <c r="A2199" s="567" t="s">
        <v>25379</v>
      </c>
      <c r="B2199" s="568" t="s">
        <v>13553</v>
      </c>
      <c r="C2199" s="569" t="s">
        <v>744</v>
      </c>
      <c r="D2199" s="570" t="s">
        <v>25380</v>
      </c>
    </row>
    <row r="2200" spans="1:4" ht="24.95" customHeight="1" x14ac:dyDescent="0.2">
      <c r="A2200" s="567" t="s">
        <v>25381</v>
      </c>
      <c r="B2200" s="568" t="s">
        <v>17562</v>
      </c>
      <c r="C2200" s="569" t="s">
        <v>744</v>
      </c>
      <c r="D2200" s="570" t="s">
        <v>25382</v>
      </c>
    </row>
    <row r="2201" spans="1:4" ht="24.95" customHeight="1" x14ac:dyDescent="0.2">
      <c r="A2201" s="567" t="s">
        <v>25383</v>
      </c>
      <c r="B2201" s="568" t="s">
        <v>17563</v>
      </c>
      <c r="C2201" s="569" t="s">
        <v>744</v>
      </c>
      <c r="D2201" s="570" t="s">
        <v>25384</v>
      </c>
    </row>
    <row r="2202" spans="1:4" ht="24.95" customHeight="1" x14ac:dyDescent="0.2">
      <c r="A2202" s="567" t="s">
        <v>25385</v>
      </c>
      <c r="B2202" s="568" t="s">
        <v>17564</v>
      </c>
      <c r="C2202" s="569" t="s">
        <v>744</v>
      </c>
      <c r="D2202" s="570" t="s">
        <v>25386</v>
      </c>
    </row>
    <row r="2203" spans="1:4" ht="24.95" customHeight="1" x14ac:dyDescent="0.2">
      <c r="A2203" s="567" t="s">
        <v>25387</v>
      </c>
      <c r="B2203" s="568" t="s">
        <v>17565</v>
      </c>
      <c r="C2203" s="569" t="s">
        <v>744</v>
      </c>
      <c r="D2203" s="570" t="s">
        <v>25388</v>
      </c>
    </row>
    <row r="2204" spans="1:4" ht="24.95" customHeight="1" x14ac:dyDescent="0.2">
      <c r="A2204" s="571" t="s">
        <v>13554</v>
      </c>
      <c r="B2204" s="568" t="s">
        <v>13555</v>
      </c>
      <c r="C2204" s="569" t="s">
        <v>745</v>
      </c>
      <c r="D2204" s="570" t="s">
        <v>17615</v>
      </c>
    </row>
    <row r="2205" spans="1:4" ht="24.95" customHeight="1" x14ac:dyDescent="0.2">
      <c r="A2205" s="571" t="s">
        <v>13556</v>
      </c>
      <c r="B2205" s="568" t="s">
        <v>13557</v>
      </c>
      <c r="C2205" s="569" t="s">
        <v>745</v>
      </c>
      <c r="D2205" s="570" t="s">
        <v>17282</v>
      </c>
    </row>
    <row r="2206" spans="1:4" ht="24.95" customHeight="1" x14ac:dyDescent="0.2">
      <c r="A2206" s="571" t="s">
        <v>13558</v>
      </c>
      <c r="B2206" s="568" t="s">
        <v>13559</v>
      </c>
      <c r="C2206" s="569" t="s">
        <v>745</v>
      </c>
      <c r="D2206" s="570" t="s">
        <v>25389</v>
      </c>
    </row>
    <row r="2207" spans="1:4" ht="24.95" customHeight="1" x14ac:dyDescent="0.2">
      <c r="A2207" s="571" t="s">
        <v>13560</v>
      </c>
      <c r="B2207" s="568" t="s">
        <v>13561</v>
      </c>
      <c r="C2207" s="569" t="s">
        <v>745</v>
      </c>
      <c r="D2207" s="570" t="s">
        <v>25390</v>
      </c>
    </row>
    <row r="2208" spans="1:4" ht="24.95" customHeight="1" x14ac:dyDescent="0.2">
      <c r="A2208" s="571" t="s">
        <v>13562</v>
      </c>
      <c r="B2208" s="568" t="s">
        <v>13563</v>
      </c>
      <c r="C2208" s="569" t="s">
        <v>745</v>
      </c>
      <c r="D2208" s="570" t="s">
        <v>25391</v>
      </c>
    </row>
    <row r="2209" spans="1:4" ht="24.95" customHeight="1" x14ac:dyDescent="0.2">
      <c r="A2209" s="571" t="s">
        <v>13565</v>
      </c>
      <c r="B2209" s="568" t="s">
        <v>13566</v>
      </c>
      <c r="C2209" s="569" t="s">
        <v>745</v>
      </c>
      <c r="D2209" s="570" t="s">
        <v>17754</v>
      </c>
    </row>
    <row r="2210" spans="1:4" ht="24.95" customHeight="1" x14ac:dyDescent="0.2">
      <c r="A2210" s="571" t="s">
        <v>13567</v>
      </c>
      <c r="B2210" s="568" t="s">
        <v>1849</v>
      </c>
      <c r="C2210" s="569" t="s">
        <v>744</v>
      </c>
      <c r="D2210" s="570" t="s">
        <v>25392</v>
      </c>
    </row>
    <row r="2211" spans="1:4" ht="24.95" customHeight="1" x14ac:dyDescent="0.2">
      <c r="A2211" s="571" t="s">
        <v>13568</v>
      </c>
      <c r="B2211" s="568" t="s">
        <v>1850</v>
      </c>
      <c r="C2211" s="569" t="s">
        <v>744</v>
      </c>
      <c r="D2211" s="570" t="s">
        <v>25393</v>
      </c>
    </row>
    <row r="2212" spans="1:4" ht="24.95" customHeight="1" x14ac:dyDescent="0.2">
      <c r="A2212" s="571" t="s">
        <v>13569</v>
      </c>
      <c r="B2212" s="568" t="s">
        <v>1851</v>
      </c>
      <c r="C2212" s="569" t="s">
        <v>745</v>
      </c>
      <c r="D2212" s="570" t="s">
        <v>11152</v>
      </c>
    </row>
    <row r="2213" spans="1:4" ht="24.95" customHeight="1" x14ac:dyDescent="0.2">
      <c r="A2213" s="567" t="s">
        <v>25394</v>
      </c>
      <c r="B2213" s="568" t="s">
        <v>1852</v>
      </c>
      <c r="C2213" s="569" t="s">
        <v>744</v>
      </c>
      <c r="D2213" s="570" t="s">
        <v>25395</v>
      </c>
    </row>
    <row r="2214" spans="1:4" ht="24.95" customHeight="1" x14ac:dyDescent="0.2">
      <c r="A2214" s="567" t="s">
        <v>25396</v>
      </c>
      <c r="B2214" s="568" t="s">
        <v>1848</v>
      </c>
      <c r="C2214" s="569" t="s">
        <v>744</v>
      </c>
      <c r="D2214" s="570" t="s">
        <v>25397</v>
      </c>
    </row>
    <row r="2215" spans="1:4" ht="24.95" customHeight="1" x14ac:dyDescent="0.2">
      <c r="A2215" s="567" t="s">
        <v>25398</v>
      </c>
      <c r="B2215" s="568" t="s">
        <v>1853</v>
      </c>
      <c r="C2215" s="569" t="s">
        <v>745</v>
      </c>
      <c r="D2215" s="570" t="s">
        <v>25399</v>
      </c>
    </row>
    <row r="2216" spans="1:4" ht="24.95" customHeight="1" x14ac:dyDescent="0.2">
      <c r="A2216" s="571" t="s">
        <v>13571</v>
      </c>
      <c r="B2216" s="568" t="s">
        <v>1854</v>
      </c>
      <c r="C2216" s="569" t="s">
        <v>771</v>
      </c>
      <c r="D2216" s="570" t="s">
        <v>19587</v>
      </c>
    </row>
    <row r="2217" spans="1:4" ht="24.95" customHeight="1" x14ac:dyDescent="0.2">
      <c r="A2217" s="571" t="s">
        <v>13572</v>
      </c>
      <c r="B2217" s="568" t="s">
        <v>13573</v>
      </c>
      <c r="C2217" s="569" t="s">
        <v>771</v>
      </c>
      <c r="D2217" s="570" t="s">
        <v>25400</v>
      </c>
    </row>
    <row r="2218" spans="1:4" ht="24.95" customHeight="1" x14ac:dyDescent="0.2">
      <c r="A2218" s="567" t="s">
        <v>25401</v>
      </c>
      <c r="B2218" s="568" t="s">
        <v>1855</v>
      </c>
      <c r="C2218" s="569" t="s">
        <v>773</v>
      </c>
      <c r="D2218" s="570" t="s">
        <v>25402</v>
      </c>
    </row>
    <row r="2219" spans="1:4" ht="24.95" customHeight="1" x14ac:dyDescent="0.2">
      <c r="A2219" s="567" t="s">
        <v>25403</v>
      </c>
      <c r="B2219" s="568" t="s">
        <v>5796</v>
      </c>
      <c r="C2219" s="569" t="s">
        <v>771</v>
      </c>
      <c r="D2219" s="570" t="s">
        <v>18338</v>
      </c>
    </row>
    <row r="2220" spans="1:4" ht="24.95" customHeight="1" x14ac:dyDescent="0.2">
      <c r="A2220" s="567" t="s">
        <v>25404</v>
      </c>
      <c r="B2220" s="568" t="s">
        <v>5797</v>
      </c>
      <c r="C2220" s="569" t="s">
        <v>771</v>
      </c>
      <c r="D2220" s="570" t="s">
        <v>25405</v>
      </c>
    </row>
    <row r="2221" spans="1:4" ht="24.95" customHeight="1" x14ac:dyDescent="0.2">
      <c r="A2221" s="567" t="s">
        <v>25406</v>
      </c>
      <c r="B2221" s="568" t="s">
        <v>5798</v>
      </c>
      <c r="C2221" s="569" t="s">
        <v>771</v>
      </c>
      <c r="D2221" s="570" t="s">
        <v>16762</v>
      </c>
    </row>
    <row r="2222" spans="1:4" ht="24.95" customHeight="1" x14ac:dyDescent="0.2">
      <c r="A2222" s="567" t="s">
        <v>25407</v>
      </c>
      <c r="B2222" s="568" t="s">
        <v>5799</v>
      </c>
      <c r="C2222" s="569" t="s">
        <v>771</v>
      </c>
      <c r="D2222" s="570" t="s">
        <v>25408</v>
      </c>
    </row>
    <row r="2223" spans="1:4" ht="24.95" customHeight="1" x14ac:dyDescent="0.2">
      <c r="A2223" s="567" t="s">
        <v>25409</v>
      </c>
      <c r="B2223" s="568" t="s">
        <v>13576</v>
      </c>
      <c r="C2223" s="569" t="s">
        <v>771</v>
      </c>
      <c r="D2223" s="570" t="s">
        <v>19994</v>
      </c>
    </row>
    <row r="2224" spans="1:4" ht="24.95" customHeight="1" x14ac:dyDescent="0.2">
      <c r="A2224" s="567" t="s">
        <v>25410</v>
      </c>
      <c r="B2224" s="568" t="s">
        <v>13578</v>
      </c>
      <c r="C2224" s="569" t="s">
        <v>771</v>
      </c>
      <c r="D2224" s="570" t="s">
        <v>18631</v>
      </c>
    </row>
    <row r="2225" spans="1:4" ht="24.95" customHeight="1" x14ac:dyDescent="0.2">
      <c r="A2225" s="567" t="s">
        <v>25411</v>
      </c>
      <c r="B2225" s="568" t="s">
        <v>13579</v>
      </c>
      <c r="C2225" s="569" t="s">
        <v>771</v>
      </c>
      <c r="D2225" s="570" t="s">
        <v>25412</v>
      </c>
    </row>
    <row r="2226" spans="1:4" ht="24.95" customHeight="1" x14ac:dyDescent="0.2">
      <c r="A2226" s="567" t="s">
        <v>25413</v>
      </c>
      <c r="B2226" s="568" t="s">
        <v>13580</v>
      </c>
      <c r="C2226" s="569" t="s">
        <v>771</v>
      </c>
      <c r="D2226" s="570" t="s">
        <v>25414</v>
      </c>
    </row>
    <row r="2227" spans="1:4" ht="24.95" customHeight="1" x14ac:dyDescent="0.2">
      <c r="A2227" s="567" t="s">
        <v>25415</v>
      </c>
      <c r="B2227" s="568" t="s">
        <v>13581</v>
      </c>
      <c r="C2227" s="569" t="s">
        <v>771</v>
      </c>
      <c r="D2227" s="570" t="s">
        <v>11095</v>
      </c>
    </row>
    <row r="2228" spans="1:4" ht="24.95" customHeight="1" x14ac:dyDescent="0.2">
      <c r="A2228" s="567" t="s">
        <v>25416</v>
      </c>
      <c r="B2228" s="568" t="s">
        <v>13583</v>
      </c>
      <c r="C2228" s="569" t="s">
        <v>771</v>
      </c>
      <c r="D2228" s="570" t="s">
        <v>25417</v>
      </c>
    </row>
    <row r="2229" spans="1:4" ht="24.95" customHeight="1" x14ac:dyDescent="0.2">
      <c r="A2229" s="567" t="s">
        <v>25418</v>
      </c>
      <c r="B2229" s="568" t="s">
        <v>13584</v>
      </c>
      <c r="C2229" s="569" t="s">
        <v>771</v>
      </c>
      <c r="D2229" s="570" t="s">
        <v>25419</v>
      </c>
    </row>
    <row r="2230" spans="1:4" ht="24.95" customHeight="1" x14ac:dyDescent="0.2">
      <c r="A2230" s="567" t="s">
        <v>25420</v>
      </c>
      <c r="B2230" s="568" t="s">
        <v>13585</v>
      </c>
      <c r="C2230" s="569" t="s">
        <v>771</v>
      </c>
      <c r="D2230" s="570" t="s">
        <v>17855</v>
      </c>
    </row>
    <row r="2231" spans="1:4" ht="24.95" customHeight="1" x14ac:dyDescent="0.2">
      <c r="A2231" s="567" t="s">
        <v>25421</v>
      </c>
      <c r="B2231" s="568" t="s">
        <v>13586</v>
      </c>
      <c r="C2231" s="569" t="s">
        <v>771</v>
      </c>
      <c r="D2231" s="570" t="s">
        <v>16360</v>
      </c>
    </row>
    <row r="2232" spans="1:4" ht="24.95" customHeight="1" x14ac:dyDescent="0.2">
      <c r="A2232" s="567" t="s">
        <v>25422</v>
      </c>
      <c r="B2232" s="568" t="s">
        <v>13587</v>
      </c>
      <c r="C2232" s="569" t="s">
        <v>771</v>
      </c>
      <c r="D2232" s="570" t="s">
        <v>12942</v>
      </c>
    </row>
    <row r="2233" spans="1:4" ht="24.95" customHeight="1" x14ac:dyDescent="0.2">
      <c r="A2233" s="567" t="s">
        <v>25423</v>
      </c>
      <c r="B2233" s="568" t="s">
        <v>13588</v>
      </c>
      <c r="C2233" s="569" t="s">
        <v>771</v>
      </c>
      <c r="D2233" s="570" t="s">
        <v>24901</v>
      </c>
    </row>
    <row r="2234" spans="1:4" ht="24.95" customHeight="1" x14ac:dyDescent="0.2">
      <c r="A2234" s="567" t="s">
        <v>25424</v>
      </c>
      <c r="B2234" s="568" t="s">
        <v>5800</v>
      </c>
      <c r="C2234" s="569" t="s">
        <v>771</v>
      </c>
      <c r="D2234" s="570" t="s">
        <v>17302</v>
      </c>
    </row>
    <row r="2235" spans="1:4" ht="24.95" customHeight="1" x14ac:dyDescent="0.2">
      <c r="A2235" s="567" t="s">
        <v>25425</v>
      </c>
      <c r="B2235" s="568" t="s">
        <v>13589</v>
      </c>
      <c r="C2235" s="569" t="s">
        <v>771</v>
      </c>
      <c r="D2235" s="570" t="s">
        <v>25426</v>
      </c>
    </row>
    <row r="2236" spans="1:4" ht="24.95" customHeight="1" x14ac:dyDescent="0.2">
      <c r="A2236" s="567" t="s">
        <v>25427</v>
      </c>
      <c r="B2236" s="568" t="s">
        <v>13590</v>
      </c>
      <c r="C2236" s="569" t="s">
        <v>771</v>
      </c>
      <c r="D2236" s="570" t="s">
        <v>25428</v>
      </c>
    </row>
    <row r="2237" spans="1:4" ht="24.95" customHeight="1" x14ac:dyDescent="0.2">
      <c r="A2237" s="567" t="s">
        <v>25429</v>
      </c>
      <c r="B2237" s="568" t="s">
        <v>5801</v>
      </c>
      <c r="C2237" s="569" t="s">
        <v>771</v>
      </c>
      <c r="D2237" s="570" t="s">
        <v>10281</v>
      </c>
    </row>
    <row r="2238" spans="1:4" ht="24.95" customHeight="1" x14ac:dyDescent="0.2">
      <c r="A2238" s="567" t="s">
        <v>25430</v>
      </c>
      <c r="B2238" s="568" t="s">
        <v>5802</v>
      </c>
      <c r="C2238" s="569" t="s">
        <v>771</v>
      </c>
      <c r="D2238" s="570" t="s">
        <v>10091</v>
      </c>
    </row>
    <row r="2239" spans="1:4" ht="24.95" customHeight="1" x14ac:dyDescent="0.2">
      <c r="A2239" s="567" t="s">
        <v>25431</v>
      </c>
      <c r="B2239" s="568" t="s">
        <v>13591</v>
      </c>
      <c r="C2239" s="569" t="s">
        <v>771</v>
      </c>
      <c r="D2239" s="570" t="s">
        <v>10989</v>
      </c>
    </row>
    <row r="2240" spans="1:4" ht="24.95" customHeight="1" x14ac:dyDescent="0.2">
      <c r="A2240" s="567" t="s">
        <v>25432</v>
      </c>
      <c r="B2240" s="568" t="s">
        <v>17572</v>
      </c>
      <c r="C2240" s="569" t="s">
        <v>771</v>
      </c>
      <c r="D2240" s="570" t="s">
        <v>14524</v>
      </c>
    </row>
    <row r="2241" spans="1:4" ht="24.95" customHeight="1" x14ac:dyDescent="0.2">
      <c r="A2241" s="567" t="s">
        <v>25433</v>
      </c>
      <c r="B2241" s="568" t="s">
        <v>13593</v>
      </c>
      <c r="C2241" s="569" t="s">
        <v>771</v>
      </c>
      <c r="D2241" s="570" t="s">
        <v>18209</v>
      </c>
    </row>
    <row r="2242" spans="1:4" ht="24.95" customHeight="1" x14ac:dyDescent="0.2">
      <c r="A2242" s="567" t="s">
        <v>25434</v>
      </c>
      <c r="B2242" s="568" t="s">
        <v>13594</v>
      </c>
      <c r="C2242" s="569" t="s">
        <v>771</v>
      </c>
      <c r="D2242" s="570" t="s">
        <v>17745</v>
      </c>
    </row>
    <row r="2243" spans="1:4" ht="24.95" customHeight="1" x14ac:dyDescent="0.2">
      <c r="A2243" s="567" t="s">
        <v>25435</v>
      </c>
      <c r="B2243" s="568" t="s">
        <v>13595</v>
      </c>
      <c r="C2243" s="569" t="s">
        <v>771</v>
      </c>
      <c r="D2243" s="570" t="s">
        <v>25436</v>
      </c>
    </row>
    <row r="2244" spans="1:4" ht="24.95" customHeight="1" x14ac:dyDescent="0.2">
      <c r="A2244" s="571" t="s">
        <v>13596</v>
      </c>
      <c r="B2244" s="568" t="s">
        <v>1856</v>
      </c>
      <c r="C2244" s="569" t="s">
        <v>770</v>
      </c>
      <c r="D2244" s="570" t="s">
        <v>13837</v>
      </c>
    </row>
    <row r="2245" spans="1:4" ht="24.95" customHeight="1" x14ac:dyDescent="0.2">
      <c r="A2245" s="567" t="s">
        <v>25437</v>
      </c>
      <c r="B2245" s="568" t="s">
        <v>1857</v>
      </c>
      <c r="C2245" s="569" t="s">
        <v>773</v>
      </c>
      <c r="D2245" s="570" t="s">
        <v>10552</v>
      </c>
    </row>
    <row r="2246" spans="1:4" ht="24.95" customHeight="1" x14ac:dyDescent="0.2">
      <c r="A2246" s="567" t="s">
        <v>25438</v>
      </c>
      <c r="B2246" s="568" t="s">
        <v>1858</v>
      </c>
      <c r="C2246" s="569" t="s">
        <v>773</v>
      </c>
      <c r="D2246" s="570" t="s">
        <v>9879</v>
      </c>
    </row>
    <row r="2247" spans="1:4" ht="24.95" customHeight="1" x14ac:dyDescent="0.2">
      <c r="A2247" s="567" t="s">
        <v>25439</v>
      </c>
      <c r="B2247" s="568" t="s">
        <v>1859</v>
      </c>
      <c r="C2247" s="569" t="s">
        <v>773</v>
      </c>
      <c r="D2247" s="570" t="s">
        <v>25440</v>
      </c>
    </row>
    <row r="2248" spans="1:4" ht="24.95" customHeight="1" x14ac:dyDescent="0.2">
      <c r="A2248" s="567" t="s">
        <v>25441</v>
      </c>
      <c r="B2248" s="568" t="s">
        <v>1860</v>
      </c>
      <c r="C2248" s="569" t="s">
        <v>1861</v>
      </c>
      <c r="D2248" s="570" t="s">
        <v>25442</v>
      </c>
    </row>
    <row r="2249" spans="1:4" ht="24.95" customHeight="1" x14ac:dyDescent="0.2">
      <c r="A2249" s="567" t="s">
        <v>25443</v>
      </c>
      <c r="B2249" s="568" t="s">
        <v>1862</v>
      </c>
      <c r="C2249" s="569" t="s">
        <v>744</v>
      </c>
      <c r="D2249" s="570" t="s">
        <v>25444</v>
      </c>
    </row>
    <row r="2250" spans="1:4" ht="24.95" customHeight="1" x14ac:dyDescent="0.2">
      <c r="A2250" s="567" t="s">
        <v>25445</v>
      </c>
      <c r="B2250" s="568" t="s">
        <v>13598</v>
      </c>
      <c r="C2250" s="569" t="s">
        <v>744</v>
      </c>
      <c r="D2250" s="570" t="s">
        <v>25446</v>
      </c>
    </row>
    <row r="2251" spans="1:4" ht="24.95" customHeight="1" x14ac:dyDescent="0.2">
      <c r="A2251" s="567" t="s">
        <v>25447</v>
      </c>
      <c r="B2251" s="568" t="s">
        <v>13599</v>
      </c>
      <c r="C2251" s="569" t="s">
        <v>744</v>
      </c>
      <c r="D2251" s="570" t="s">
        <v>25448</v>
      </c>
    </row>
    <row r="2252" spans="1:4" ht="24.95" customHeight="1" x14ac:dyDescent="0.2">
      <c r="A2252" s="567" t="s">
        <v>25449</v>
      </c>
      <c r="B2252" s="568" t="s">
        <v>13600</v>
      </c>
      <c r="C2252" s="569" t="s">
        <v>744</v>
      </c>
      <c r="D2252" s="570" t="s">
        <v>25450</v>
      </c>
    </row>
    <row r="2253" spans="1:4" ht="24.95" customHeight="1" x14ac:dyDescent="0.2">
      <c r="A2253" s="567" t="s">
        <v>25451</v>
      </c>
      <c r="B2253" s="568" t="s">
        <v>13601</v>
      </c>
      <c r="C2253" s="569" t="s">
        <v>744</v>
      </c>
      <c r="D2253" s="570" t="s">
        <v>25452</v>
      </c>
    </row>
    <row r="2254" spans="1:4" ht="24.95" customHeight="1" x14ac:dyDescent="0.2">
      <c r="A2254" s="567" t="s">
        <v>25453</v>
      </c>
      <c r="B2254" s="568" t="s">
        <v>13602</v>
      </c>
      <c r="C2254" s="569" t="s">
        <v>744</v>
      </c>
      <c r="D2254" s="570" t="s">
        <v>25454</v>
      </c>
    </row>
    <row r="2255" spans="1:4" ht="24.95" customHeight="1" x14ac:dyDescent="0.2">
      <c r="A2255" s="567" t="s">
        <v>25455</v>
      </c>
      <c r="B2255" s="568" t="s">
        <v>13603</v>
      </c>
      <c r="C2255" s="569" t="s">
        <v>744</v>
      </c>
      <c r="D2255" s="570" t="s">
        <v>25456</v>
      </c>
    </row>
    <row r="2256" spans="1:4" ht="24.95" customHeight="1" x14ac:dyDescent="0.2">
      <c r="A2256" s="567" t="s">
        <v>25457</v>
      </c>
      <c r="B2256" s="568" t="s">
        <v>13604</v>
      </c>
      <c r="C2256" s="569" t="s">
        <v>744</v>
      </c>
      <c r="D2256" s="570" t="s">
        <v>25458</v>
      </c>
    </row>
    <row r="2257" spans="1:4" ht="24.95" customHeight="1" x14ac:dyDescent="0.2">
      <c r="A2257" s="567" t="s">
        <v>25459</v>
      </c>
      <c r="B2257" s="568" t="s">
        <v>13605</v>
      </c>
      <c r="C2257" s="569" t="s">
        <v>745</v>
      </c>
      <c r="D2257" s="570" t="s">
        <v>10976</v>
      </c>
    </row>
    <row r="2258" spans="1:4" ht="24.95" customHeight="1" x14ac:dyDescent="0.2">
      <c r="A2258" s="567" t="s">
        <v>25460</v>
      </c>
      <c r="B2258" s="568" t="s">
        <v>13607</v>
      </c>
      <c r="C2258" s="569" t="s">
        <v>745</v>
      </c>
      <c r="D2258" s="570" t="s">
        <v>17481</v>
      </c>
    </row>
    <row r="2259" spans="1:4" ht="24.95" customHeight="1" x14ac:dyDescent="0.2">
      <c r="A2259" s="567" t="s">
        <v>25461</v>
      </c>
      <c r="B2259" s="568" t="s">
        <v>13608</v>
      </c>
      <c r="C2259" s="569" t="s">
        <v>745</v>
      </c>
      <c r="D2259" s="570" t="s">
        <v>18738</v>
      </c>
    </row>
    <row r="2260" spans="1:4" ht="24.95" customHeight="1" x14ac:dyDescent="0.2">
      <c r="A2260" s="567" t="s">
        <v>25462</v>
      </c>
      <c r="B2260" s="568" t="s">
        <v>13609</v>
      </c>
      <c r="C2260" s="569" t="s">
        <v>745</v>
      </c>
      <c r="D2260" s="570" t="s">
        <v>25463</v>
      </c>
    </row>
    <row r="2261" spans="1:4" ht="24.95" customHeight="1" x14ac:dyDescent="0.2">
      <c r="A2261" s="567" t="s">
        <v>25464</v>
      </c>
      <c r="B2261" s="568" t="s">
        <v>1863</v>
      </c>
      <c r="C2261" s="569" t="s">
        <v>745</v>
      </c>
      <c r="D2261" s="570" t="s">
        <v>25465</v>
      </c>
    </row>
    <row r="2262" spans="1:4" ht="24.95" customHeight="1" x14ac:dyDescent="0.2">
      <c r="A2262" s="567" t="s">
        <v>25466</v>
      </c>
      <c r="B2262" s="568" t="s">
        <v>13610</v>
      </c>
      <c r="C2262" s="569" t="s">
        <v>745</v>
      </c>
      <c r="D2262" s="570" t="s">
        <v>10000</v>
      </c>
    </row>
    <row r="2263" spans="1:4" ht="24.95" customHeight="1" x14ac:dyDescent="0.2">
      <c r="A2263" s="571" t="s">
        <v>13611</v>
      </c>
      <c r="B2263" s="568" t="s">
        <v>13612</v>
      </c>
      <c r="C2263" s="569" t="s">
        <v>745</v>
      </c>
      <c r="D2263" s="570" t="s">
        <v>25467</v>
      </c>
    </row>
    <row r="2264" spans="1:4" ht="24.95" customHeight="1" x14ac:dyDescent="0.2">
      <c r="A2264" s="571" t="s">
        <v>13613</v>
      </c>
      <c r="B2264" s="568" t="s">
        <v>13614</v>
      </c>
      <c r="C2264" s="569" t="s">
        <v>745</v>
      </c>
      <c r="D2264" s="570" t="s">
        <v>25468</v>
      </c>
    </row>
    <row r="2265" spans="1:4" ht="24.95" customHeight="1" x14ac:dyDescent="0.2">
      <c r="A2265" s="567" t="s">
        <v>25469</v>
      </c>
      <c r="B2265" s="568" t="s">
        <v>13615</v>
      </c>
      <c r="C2265" s="569" t="s">
        <v>745</v>
      </c>
      <c r="D2265" s="570" t="s">
        <v>25470</v>
      </c>
    </row>
    <row r="2266" spans="1:4" ht="24.95" customHeight="1" x14ac:dyDescent="0.2">
      <c r="A2266" s="567" t="s">
        <v>25471</v>
      </c>
      <c r="B2266" s="568" t="s">
        <v>13616</v>
      </c>
      <c r="C2266" s="569" t="s">
        <v>745</v>
      </c>
      <c r="D2266" s="570" t="s">
        <v>24083</v>
      </c>
    </row>
    <row r="2267" spans="1:4" ht="24.95" customHeight="1" x14ac:dyDescent="0.2">
      <c r="A2267" s="567" t="s">
        <v>25472</v>
      </c>
      <c r="B2267" s="568" t="s">
        <v>1864</v>
      </c>
      <c r="C2267" s="569" t="s">
        <v>745</v>
      </c>
      <c r="D2267" s="570" t="s">
        <v>17612</v>
      </c>
    </row>
    <row r="2268" spans="1:4" ht="24.95" customHeight="1" x14ac:dyDescent="0.2">
      <c r="A2268" s="571" t="s">
        <v>13617</v>
      </c>
      <c r="B2268" s="568" t="s">
        <v>5803</v>
      </c>
      <c r="C2268" s="569" t="s">
        <v>745</v>
      </c>
      <c r="D2268" s="570" t="s">
        <v>18275</v>
      </c>
    </row>
    <row r="2269" spans="1:4" ht="24.95" customHeight="1" x14ac:dyDescent="0.2">
      <c r="A2269" s="571" t="s">
        <v>13619</v>
      </c>
      <c r="B2269" s="568" t="s">
        <v>5804</v>
      </c>
      <c r="C2269" s="569" t="s">
        <v>745</v>
      </c>
      <c r="D2269" s="570" t="s">
        <v>18246</v>
      </c>
    </row>
    <row r="2270" spans="1:4" ht="24.95" customHeight="1" x14ac:dyDescent="0.2">
      <c r="A2270" s="567" t="s">
        <v>25473</v>
      </c>
      <c r="B2270" s="568" t="s">
        <v>13620</v>
      </c>
      <c r="C2270" s="569" t="s">
        <v>745</v>
      </c>
      <c r="D2270" s="570" t="s">
        <v>25474</v>
      </c>
    </row>
    <row r="2271" spans="1:4" ht="24.95" customHeight="1" x14ac:dyDescent="0.2">
      <c r="A2271" s="567" t="s">
        <v>25475</v>
      </c>
      <c r="B2271" s="568" t="s">
        <v>13621</v>
      </c>
      <c r="C2271" s="569" t="s">
        <v>745</v>
      </c>
      <c r="D2271" s="570" t="s">
        <v>25476</v>
      </c>
    </row>
    <row r="2272" spans="1:4" ht="24.95" customHeight="1" x14ac:dyDescent="0.2">
      <c r="A2272" s="571" t="s">
        <v>13622</v>
      </c>
      <c r="B2272" s="568" t="s">
        <v>13623</v>
      </c>
      <c r="C2272" s="569" t="s">
        <v>745</v>
      </c>
      <c r="D2272" s="570" t="s">
        <v>25477</v>
      </c>
    </row>
    <row r="2273" spans="1:4" ht="24.95" customHeight="1" x14ac:dyDescent="0.2">
      <c r="A2273" s="571" t="s">
        <v>13624</v>
      </c>
      <c r="B2273" s="568" t="s">
        <v>13625</v>
      </c>
      <c r="C2273" s="569" t="s">
        <v>745</v>
      </c>
      <c r="D2273" s="570" t="s">
        <v>25478</v>
      </c>
    </row>
    <row r="2274" spans="1:4" ht="24.95" customHeight="1" x14ac:dyDescent="0.2">
      <c r="A2274" s="571" t="s">
        <v>13626</v>
      </c>
      <c r="B2274" s="568" t="s">
        <v>1865</v>
      </c>
      <c r="C2274" s="569" t="s">
        <v>745</v>
      </c>
      <c r="D2274" s="570" t="s">
        <v>25479</v>
      </c>
    </row>
    <row r="2275" spans="1:4" ht="24.95" customHeight="1" x14ac:dyDescent="0.2">
      <c r="A2275" s="571" t="s">
        <v>13627</v>
      </c>
      <c r="B2275" s="568" t="s">
        <v>1866</v>
      </c>
      <c r="C2275" s="569" t="s">
        <v>745</v>
      </c>
      <c r="D2275" s="570" t="s">
        <v>14577</v>
      </c>
    </row>
    <row r="2276" spans="1:4" ht="24.95" customHeight="1" x14ac:dyDescent="0.2">
      <c r="A2276" s="567" t="s">
        <v>25480</v>
      </c>
      <c r="B2276" s="568" t="s">
        <v>1867</v>
      </c>
      <c r="C2276" s="569" t="s">
        <v>745</v>
      </c>
      <c r="D2276" s="570" t="s">
        <v>25481</v>
      </c>
    </row>
    <row r="2277" spans="1:4" ht="24.95" customHeight="1" x14ac:dyDescent="0.2">
      <c r="A2277" s="567" t="s">
        <v>25482</v>
      </c>
      <c r="B2277" s="568" t="s">
        <v>1868</v>
      </c>
      <c r="C2277" s="569" t="s">
        <v>745</v>
      </c>
      <c r="D2277" s="570" t="s">
        <v>15547</v>
      </c>
    </row>
    <row r="2278" spans="1:4" ht="24.95" customHeight="1" x14ac:dyDescent="0.2">
      <c r="A2278" s="567" t="s">
        <v>25483</v>
      </c>
      <c r="B2278" s="568" t="s">
        <v>13629</v>
      </c>
      <c r="C2278" s="569" t="s">
        <v>771</v>
      </c>
      <c r="D2278" s="570" t="s">
        <v>11172</v>
      </c>
    </row>
    <row r="2279" spans="1:4" ht="24.95" customHeight="1" x14ac:dyDescent="0.2">
      <c r="A2279" s="571" t="s">
        <v>13630</v>
      </c>
      <c r="B2279" s="568" t="s">
        <v>13631</v>
      </c>
      <c r="C2279" s="569" t="s">
        <v>745</v>
      </c>
      <c r="D2279" s="570" t="s">
        <v>25484</v>
      </c>
    </row>
    <row r="2280" spans="1:4" ht="24.95" customHeight="1" x14ac:dyDescent="0.2">
      <c r="A2280" s="571" t="s">
        <v>13632</v>
      </c>
      <c r="B2280" s="568" t="s">
        <v>13633</v>
      </c>
      <c r="C2280" s="569" t="s">
        <v>745</v>
      </c>
      <c r="D2280" s="570" t="s">
        <v>25485</v>
      </c>
    </row>
    <row r="2281" spans="1:4" ht="24.95" customHeight="1" x14ac:dyDescent="0.2">
      <c r="A2281" s="567" t="s">
        <v>25486</v>
      </c>
      <c r="B2281" s="568" t="s">
        <v>13634</v>
      </c>
      <c r="C2281" s="569" t="s">
        <v>1861</v>
      </c>
      <c r="D2281" s="570" t="s">
        <v>25487</v>
      </c>
    </row>
    <row r="2282" spans="1:4" ht="24.95" customHeight="1" x14ac:dyDescent="0.2">
      <c r="A2282" s="571" t="s">
        <v>13635</v>
      </c>
      <c r="B2282" s="568" t="s">
        <v>13636</v>
      </c>
      <c r="C2282" s="569" t="s">
        <v>771</v>
      </c>
      <c r="D2282" s="570" t="s">
        <v>25488</v>
      </c>
    </row>
    <row r="2283" spans="1:4" ht="24.95" customHeight="1" x14ac:dyDescent="0.2">
      <c r="A2283" s="571" t="s">
        <v>13637</v>
      </c>
      <c r="B2283" s="568" t="s">
        <v>13638</v>
      </c>
      <c r="C2283" s="569" t="s">
        <v>745</v>
      </c>
      <c r="D2283" s="570" t="s">
        <v>20113</v>
      </c>
    </row>
    <row r="2284" spans="1:4" ht="24.95" customHeight="1" x14ac:dyDescent="0.2">
      <c r="A2284" s="571" t="s">
        <v>13639</v>
      </c>
      <c r="B2284" s="568" t="s">
        <v>13640</v>
      </c>
      <c r="C2284" s="569" t="s">
        <v>771</v>
      </c>
      <c r="D2284" s="570" t="s">
        <v>25489</v>
      </c>
    </row>
    <row r="2285" spans="1:4" ht="24.95" customHeight="1" x14ac:dyDescent="0.2">
      <c r="A2285" s="571" t="s">
        <v>13641</v>
      </c>
      <c r="B2285" s="568" t="s">
        <v>13642</v>
      </c>
      <c r="C2285" s="569" t="s">
        <v>771</v>
      </c>
      <c r="D2285" s="570" t="s">
        <v>25490</v>
      </c>
    </row>
    <row r="2286" spans="1:4" ht="24.95" customHeight="1" x14ac:dyDescent="0.2">
      <c r="A2286" s="567" t="s">
        <v>25491</v>
      </c>
      <c r="B2286" s="568" t="s">
        <v>13643</v>
      </c>
      <c r="C2286" s="569" t="s">
        <v>771</v>
      </c>
      <c r="D2286" s="570" t="s">
        <v>10068</v>
      </c>
    </row>
    <row r="2287" spans="1:4" ht="24.95" customHeight="1" x14ac:dyDescent="0.2">
      <c r="A2287" s="567" t="s">
        <v>25492</v>
      </c>
      <c r="B2287" s="568" t="s">
        <v>13644</v>
      </c>
      <c r="C2287" s="569" t="s">
        <v>771</v>
      </c>
      <c r="D2287" s="570" t="s">
        <v>15435</v>
      </c>
    </row>
    <row r="2288" spans="1:4" ht="24.95" customHeight="1" x14ac:dyDescent="0.2">
      <c r="A2288" s="567" t="s">
        <v>25493</v>
      </c>
      <c r="B2288" s="568" t="s">
        <v>13645</v>
      </c>
      <c r="C2288" s="569" t="s">
        <v>771</v>
      </c>
      <c r="D2288" s="570" t="s">
        <v>25146</v>
      </c>
    </row>
    <row r="2289" spans="1:4" ht="24.95" customHeight="1" x14ac:dyDescent="0.2">
      <c r="A2289" s="567" t="s">
        <v>25494</v>
      </c>
      <c r="B2289" s="568" t="s">
        <v>13646</v>
      </c>
      <c r="C2289" s="569" t="s">
        <v>771</v>
      </c>
      <c r="D2289" s="570" t="s">
        <v>9705</v>
      </c>
    </row>
    <row r="2290" spans="1:4" ht="24.95" customHeight="1" x14ac:dyDescent="0.2">
      <c r="A2290" s="567" t="s">
        <v>25495</v>
      </c>
      <c r="B2290" s="568" t="s">
        <v>13648</v>
      </c>
      <c r="C2290" s="569" t="s">
        <v>771</v>
      </c>
      <c r="D2290" s="570" t="s">
        <v>17799</v>
      </c>
    </row>
    <row r="2291" spans="1:4" ht="24.95" customHeight="1" x14ac:dyDescent="0.2">
      <c r="A2291" s="567" t="s">
        <v>25496</v>
      </c>
      <c r="B2291" s="568" t="s">
        <v>13649</v>
      </c>
      <c r="C2291" s="569" t="s">
        <v>771</v>
      </c>
      <c r="D2291" s="570" t="s">
        <v>13460</v>
      </c>
    </row>
    <row r="2292" spans="1:4" ht="24.95" customHeight="1" x14ac:dyDescent="0.2">
      <c r="A2292" s="567" t="s">
        <v>25497</v>
      </c>
      <c r="B2292" s="568" t="s">
        <v>13650</v>
      </c>
      <c r="C2292" s="569" t="s">
        <v>771</v>
      </c>
      <c r="D2292" s="570" t="s">
        <v>9433</v>
      </c>
    </row>
    <row r="2293" spans="1:4" ht="24.95" customHeight="1" x14ac:dyDescent="0.2">
      <c r="A2293" s="567" t="s">
        <v>25498</v>
      </c>
      <c r="B2293" s="568" t="s">
        <v>13651</v>
      </c>
      <c r="C2293" s="569" t="s">
        <v>771</v>
      </c>
      <c r="D2293" s="570" t="s">
        <v>11404</v>
      </c>
    </row>
    <row r="2294" spans="1:4" ht="24.95" customHeight="1" x14ac:dyDescent="0.2">
      <c r="A2294" s="567" t="s">
        <v>25499</v>
      </c>
      <c r="B2294" s="568" t="s">
        <v>13652</v>
      </c>
      <c r="C2294" s="569" t="s">
        <v>771</v>
      </c>
      <c r="D2294" s="570" t="s">
        <v>11128</v>
      </c>
    </row>
    <row r="2295" spans="1:4" ht="24.95" customHeight="1" x14ac:dyDescent="0.2">
      <c r="A2295" s="567" t="s">
        <v>25500</v>
      </c>
      <c r="B2295" s="568" t="s">
        <v>13653</v>
      </c>
      <c r="C2295" s="569" t="s">
        <v>771</v>
      </c>
      <c r="D2295" s="570" t="s">
        <v>19672</v>
      </c>
    </row>
    <row r="2296" spans="1:4" ht="24.95" customHeight="1" x14ac:dyDescent="0.2">
      <c r="A2296" s="567" t="s">
        <v>25501</v>
      </c>
      <c r="B2296" s="568" t="s">
        <v>13654</v>
      </c>
      <c r="C2296" s="569" t="s">
        <v>771</v>
      </c>
      <c r="D2296" s="570" t="s">
        <v>25152</v>
      </c>
    </row>
    <row r="2297" spans="1:4" ht="24.95" customHeight="1" x14ac:dyDescent="0.2">
      <c r="A2297" s="567" t="s">
        <v>25502</v>
      </c>
      <c r="B2297" s="568" t="s">
        <v>13655</v>
      </c>
      <c r="C2297" s="569" t="s">
        <v>771</v>
      </c>
      <c r="D2297" s="570" t="s">
        <v>18113</v>
      </c>
    </row>
    <row r="2298" spans="1:4" ht="24.95" customHeight="1" x14ac:dyDescent="0.2">
      <c r="A2298" s="567" t="s">
        <v>25503</v>
      </c>
      <c r="B2298" s="568" t="s">
        <v>13656</v>
      </c>
      <c r="C2298" s="569" t="s">
        <v>771</v>
      </c>
      <c r="D2298" s="570" t="s">
        <v>13570</v>
      </c>
    </row>
    <row r="2299" spans="1:4" ht="24.95" customHeight="1" x14ac:dyDescent="0.2">
      <c r="A2299" s="567" t="s">
        <v>25504</v>
      </c>
      <c r="B2299" s="568" t="s">
        <v>13657</v>
      </c>
      <c r="C2299" s="569" t="s">
        <v>771</v>
      </c>
      <c r="D2299" s="570" t="s">
        <v>15463</v>
      </c>
    </row>
    <row r="2300" spans="1:4" ht="24.95" customHeight="1" x14ac:dyDescent="0.2">
      <c r="A2300" s="567" t="s">
        <v>25505</v>
      </c>
      <c r="B2300" s="568" t="s">
        <v>13658</v>
      </c>
      <c r="C2300" s="569" t="s">
        <v>771</v>
      </c>
      <c r="D2300" s="570" t="s">
        <v>13677</v>
      </c>
    </row>
    <row r="2301" spans="1:4" ht="24.95" customHeight="1" x14ac:dyDescent="0.2">
      <c r="A2301" s="567" t="s">
        <v>25506</v>
      </c>
      <c r="B2301" s="568" t="s">
        <v>13659</v>
      </c>
      <c r="C2301" s="569" t="s">
        <v>771</v>
      </c>
      <c r="D2301" s="570" t="s">
        <v>10170</v>
      </c>
    </row>
    <row r="2302" spans="1:4" ht="24.95" customHeight="1" x14ac:dyDescent="0.2">
      <c r="A2302" s="567" t="s">
        <v>25507</v>
      </c>
      <c r="B2302" s="568" t="s">
        <v>13660</v>
      </c>
      <c r="C2302" s="569" t="s">
        <v>771</v>
      </c>
      <c r="D2302" s="570" t="s">
        <v>9501</v>
      </c>
    </row>
    <row r="2303" spans="1:4" ht="24.95" customHeight="1" x14ac:dyDescent="0.2">
      <c r="A2303" s="567" t="s">
        <v>25508</v>
      </c>
      <c r="B2303" s="568" t="s">
        <v>13661</v>
      </c>
      <c r="C2303" s="569" t="s">
        <v>771</v>
      </c>
      <c r="D2303" s="570" t="s">
        <v>9552</v>
      </c>
    </row>
    <row r="2304" spans="1:4" ht="24.95" customHeight="1" x14ac:dyDescent="0.2">
      <c r="A2304" s="567" t="s">
        <v>25509</v>
      </c>
      <c r="B2304" s="568" t="s">
        <v>13663</v>
      </c>
      <c r="C2304" s="569" t="s">
        <v>771</v>
      </c>
      <c r="D2304" s="570" t="s">
        <v>10199</v>
      </c>
    </row>
    <row r="2305" spans="1:4" ht="24.95" customHeight="1" x14ac:dyDescent="0.2">
      <c r="A2305" s="567" t="s">
        <v>25510</v>
      </c>
      <c r="B2305" s="568" t="s">
        <v>13664</v>
      </c>
      <c r="C2305" s="569" t="s">
        <v>771</v>
      </c>
      <c r="D2305" s="570" t="s">
        <v>10342</v>
      </c>
    </row>
    <row r="2306" spans="1:4" ht="24.95" customHeight="1" x14ac:dyDescent="0.2">
      <c r="A2306" s="567" t="s">
        <v>25511</v>
      </c>
      <c r="B2306" s="568" t="s">
        <v>13666</v>
      </c>
      <c r="C2306" s="569" t="s">
        <v>771</v>
      </c>
      <c r="D2306" s="570" t="s">
        <v>14191</v>
      </c>
    </row>
    <row r="2307" spans="1:4" ht="24.95" customHeight="1" x14ac:dyDescent="0.2">
      <c r="A2307" s="567" t="s">
        <v>25512</v>
      </c>
      <c r="B2307" s="568" t="s">
        <v>13667</v>
      </c>
      <c r="C2307" s="569" t="s">
        <v>771</v>
      </c>
      <c r="D2307" s="570" t="s">
        <v>11283</v>
      </c>
    </row>
    <row r="2308" spans="1:4" ht="24.95" customHeight="1" x14ac:dyDescent="0.2">
      <c r="A2308" s="567" t="s">
        <v>25513</v>
      </c>
      <c r="B2308" s="568" t="s">
        <v>13668</v>
      </c>
      <c r="C2308" s="569" t="s">
        <v>771</v>
      </c>
      <c r="D2308" s="570" t="s">
        <v>17446</v>
      </c>
    </row>
    <row r="2309" spans="1:4" ht="24.95" customHeight="1" x14ac:dyDescent="0.2">
      <c r="A2309" s="567" t="s">
        <v>25514</v>
      </c>
      <c r="B2309" s="568" t="s">
        <v>13669</v>
      </c>
      <c r="C2309" s="569" t="s">
        <v>771</v>
      </c>
      <c r="D2309" s="570" t="s">
        <v>16758</v>
      </c>
    </row>
    <row r="2310" spans="1:4" ht="24.95" customHeight="1" x14ac:dyDescent="0.2">
      <c r="A2310" s="567" t="s">
        <v>25515</v>
      </c>
      <c r="B2310" s="568" t="s">
        <v>13670</v>
      </c>
      <c r="C2310" s="569" t="s">
        <v>771</v>
      </c>
      <c r="D2310" s="570" t="s">
        <v>25516</v>
      </c>
    </row>
    <row r="2311" spans="1:4" ht="24.95" customHeight="1" x14ac:dyDescent="0.2">
      <c r="A2311" s="567" t="s">
        <v>25517</v>
      </c>
      <c r="B2311" s="568" t="s">
        <v>13672</v>
      </c>
      <c r="C2311" s="569" t="s">
        <v>771</v>
      </c>
      <c r="D2311" s="570" t="s">
        <v>10353</v>
      </c>
    </row>
    <row r="2312" spans="1:4" ht="24.95" customHeight="1" x14ac:dyDescent="0.2">
      <c r="A2312" s="567" t="s">
        <v>25518</v>
      </c>
      <c r="B2312" s="568" t="s">
        <v>13673</v>
      </c>
      <c r="C2312" s="569" t="s">
        <v>771</v>
      </c>
      <c r="D2312" s="570" t="s">
        <v>25519</v>
      </c>
    </row>
    <row r="2313" spans="1:4" ht="24.95" customHeight="1" x14ac:dyDescent="0.2">
      <c r="A2313" s="567" t="s">
        <v>25520</v>
      </c>
      <c r="B2313" s="568" t="s">
        <v>13675</v>
      </c>
      <c r="C2313" s="569" t="s">
        <v>771</v>
      </c>
      <c r="D2313" s="570" t="s">
        <v>10461</v>
      </c>
    </row>
    <row r="2314" spans="1:4" ht="24.95" customHeight="1" x14ac:dyDescent="0.2">
      <c r="A2314" s="567" t="s">
        <v>25521</v>
      </c>
      <c r="B2314" s="568" t="s">
        <v>13676</v>
      </c>
      <c r="C2314" s="569" t="s">
        <v>771</v>
      </c>
      <c r="D2314" s="570" t="s">
        <v>9537</v>
      </c>
    </row>
    <row r="2315" spans="1:4" ht="24.95" customHeight="1" x14ac:dyDescent="0.2">
      <c r="A2315" s="567" t="s">
        <v>25522</v>
      </c>
      <c r="B2315" s="568" t="s">
        <v>13678</v>
      </c>
      <c r="C2315" s="569" t="s">
        <v>771</v>
      </c>
      <c r="D2315" s="570" t="s">
        <v>10802</v>
      </c>
    </row>
    <row r="2316" spans="1:4" ht="24.95" customHeight="1" x14ac:dyDescent="0.2">
      <c r="A2316" s="567" t="s">
        <v>25523</v>
      </c>
      <c r="B2316" s="568" t="s">
        <v>13679</v>
      </c>
      <c r="C2316" s="569" t="s">
        <v>771</v>
      </c>
      <c r="D2316" s="570" t="s">
        <v>10491</v>
      </c>
    </row>
    <row r="2317" spans="1:4" ht="24.95" customHeight="1" x14ac:dyDescent="0.2">
      <c r="A2317" s="567" t="s">
        <v>25524</v>
      </c>
      <c r="B2317" s="568" t="s">
        <v>13680</v>
      </c>
      <c r="C2317" s="569" t="s">
        <v>771</v>
      </c>
      <c r="D2317" s="570" t="s">
        <v>25146</v>
      </c>
    </row>
    <row r="2318" spans="1:4" ht="24.95" customHeight="1" x14ac:dyDescent="0.2">
      <c r="A2318" s="567" t="s">
        <v>25525</v>
      </c>
      <c r="B2318" s="568" t="s">
        <v>13681</v>
      </c>
      <c r="C2318" s="569" t="s">
        <v>770</v>
      </c>
      <c r="D2318" s="570" t="s">
        <v>11097</v>
      </c>
    </row>
    <row r="2319" spans="1:4" ht="24.95" customHeight="1" x14ac:dyDescent="0.2">
      <c r="A2319" s="567" t="s">
        <v>25526</v>
      </c>
      <c r="B2319" s="568" t="s">
        <v>13682</v>
      </c>
      <c r="C2319" s="569" t="s">
        <v>771</v>
      </c>
      <c r="D2319" s="570" t="s">
        <v>16754</v>
      </c>
    </row>
    <row r="2320" spans="1:4" ht="24.95" customHeight="1" x14ac:dyDescent="0.2">
      <c r="A2320" s="567" t="s">
        <v>25527</v>
      </c>
      <c r="B2320" s="568" t="s">
        <v>13683</v>
      </c>
      <c r="C2320" s="569" t="s">
        <v>771</v>
      </c>
      <c r="D2320" s="570" t="s">
        <v>17878</v>
      </c>
    </row>
    <row r="2321" spans="1:4" ht="24.95" customHeight="1" x14ac:dyDescent="0.2">
      <c r="A2321" s="567" t="s">
        <v>25528</v>
      </c>
      <c r="B2321" s="568" t="s">
        <v>13685</v>
      </c>
      <c r="C2321" s="569" t="s">
        <v>771</v>
      </c>
      <c r="D2321" s="570" t="s">
        <v>17363</v>
      </c>
    </row>
    <row r="2322" spans="1:4" ht="24.95" customHeight="1" x14ac:dyDescent="0.2">
      <c r="A2322" s="567" t="s">
        <v>25529</v>
      </c>
      <c r="B2322" s="568" t="s">
        <v>13687</v>
      </c>
      <c r="C2322" s="569" t="s">
        <v>771</v>
      </c>
      <c r="D2322" s="570" t="s">
        <v>25530</v>
      </c>
    </row>
    <row r="2323" spans="1:4" ht="24.95" customHeight="1" x14ac:dyDescent="0.2">
      <c r="A2323" s="567" t="s">
        <v>25531</v>
      </c>
      <c r="B2323" s="568" t="s">
        <v>13688</v>
      </c>
      <c r="C2323" s="569" t="s">
        <v>771</v>
      </c>
      <c r="D2323" s="570" t="s">
        <v>25532</v>
      </c>
    </row>
    <row r="2324" spans="1:4" ht="24.95" customHeight="1" x14ac:dyDescent="0.2">
      <c r="A2324" s="567" t="s">
        <v>25533</v>
      </c>
      <c r="B2324" s="568" t="s">
        <v>13689</v>
      </c>
      <c r="C2324" s="569" t="s">
        <v>771</v>
      </c>
      <c r="D2324" s="570" t="s">
        <v>25534</v>
      </c>
    </row>
    <row r="2325" spans="1:4" ht="24.95" customHeight="1" x14ac:dyDescent="0.2">
      <c r="A2325" s="567" t="s">
        <v>25535</v>
      </c>
      <c r="B2325" s="568" t="s">
        <v>13690</v>
      </c>
      <c r="C2325" s="569" t="s">
        <v>771</v>
      </c>
      <c r="D2325" s="570" t="s">
        <v>25536</v>
      </c>
    </row>
    <row r="2326" spans="1:4" ht="24.95" customHeight="1" x14ac:dyDescent="0.2">
      <c r="A2326" s="567" t="s">
        <v>25537</v>
      </c>
      <c r="B2326" s="568" t="s">
        <v>13691</v>
      </c>
      <c r="C2326" s="569" t="s">
        <v>771</v>
      </c>
      <c r="D2326" s="570" t="s">
        <v>25538</v>
      </c>
    </row>
    <row r="2327" spans="1:4" ht="24.95" customHeight="1" x14ac:dyDescent="0.2">
      <c r="A2327" s="567" t="s">
        <v>25539</v>
      </c>
      <c r="B2327" s="568" t="s">
        <v>13692</v>
      </c>
      <c r="C2327" s="569" t="s">
        <v>770</v>
      </c>
      <c r="D2327" s="570" t="s">
        <v>9503</v>
      </c>
    </row>
    <row r="2328" spans="1:4" ht="24.95" customHeight="1" x14ac:dyDescent="0.2">
      <c r="A2328" s="567" t="s">
        <v>25540</v>
      </c>
      <c r="B2328" s="568" t="s">
        <v>13693</v>
      </c>
      <c r="C2328" s="569" t="s">
        <v>770</v>
      </c>
      <c r="D2328" s="570" t="s">
        <v>9551</v>
      </c>
    </row>
    <row r="2329" spans="1:4" ht="24.95" customHeight="1" x14ac:dyDescent="0.2">
      <c r="A2329" s="567" t="s">
        <v>25541</v>
      </c>
      <c r="B2329" s="568" t="s">
        <v>13694</v>
      </c>
      <c r="C2329" s="569" t="s">
        <v>770</v>
      </c>
      <c r="D2329" s="570" t="s">
        <v>14489</v>
      </c>
    </row>
    <row r="2330" spans="1:4" ht="24.95" customHeight="1" x14ac:dyDescent="0.2">
      <c r="A2330" s="567" t="s">
        <v>25542</v>
      </c>
      <c r="B2330" s="568" t="s">
        <v>13695</v>
      </c>
      <c r="C2330" s="569" t="s">
        <v>770</v>
      </c>
      <c r="D2330" s="570" t="s">
        <v>14489</v>
      </c>
    </row>
    <row r="2331" spans="1:4" ht="24.95" customHeight="1" x14ac:dyDescent="0.2">
      <c r="A2331" s="567" t="s">
        <v>25543</v>
      </c>
      <c r="B2331" s="568" t="s">
        <v>13696</v>
      </c>
      <c r="C2331" s="569" t="s">
        <v>770</v>
      </c>
      <c r="D2331" s="570" t="s">
        <v>14674</v>
      </c>
    </row>
    <row r="2332" spans="1:4" ht="24.95" customHeight="1" x14ac:dyDescent="0.2">
      <c r="A2332" s="567" t="s">
        <v>25544</v>
      </c>
      <c r="B2332" s="568" t="s">
        <v>13697</v>
      </c>
      <c r="C2332" s="569" t="s">
        <v>770</v>
      </c>
      <c r="D2332" s="570" t="s">
        <v>25545</v>
      </c>
    </row>
    <row r="2333" spans="1:4" ht="24.95" customHeight="1" x14ac:dyDescent="0.2">
      <c r="A2333" s="567" t="s">
        <v>25546</v>
      </c>
      <c r="B2333" s="568" t="s">
        <v>13698</v>
      </c>
      <c r="C2333" s="569" t="s">
        <v>770</v>
      </c>
      <c r="D2333" s="570" t="s">
        <v>12919</v>
      </c>
    </row>
    <row r="2334" spans="1:4" ht="24.95" customHeight="1" x14ac:dyDescent="0.2">
      <c r="A2334" s="567" t="s">
        <v>25547</v>
      </c>
      <c r="B2334" s="568" t="s">
        <v>13699</v>
      </c>
      <c r="C2334" s="569" t="s">
        <v>770</v>
      </c>
      <c r="D2334" s="570" t="s">
        <v>12946</v>
      </c>
    </row>
    <row r="2335" spans="1:4" ht="24.95" customHeight="1" x14ac:dyDescent="0.2">
      <c r="A2335" s="567" t="s">
        <v>25548</v>
      </c>
      <c r="B2335" s="568" t="s">
        <v>13700</v>
      </c>
      <c r="C2335" s="569" t="s">
        <v>770</v>
      </c>
      <c r="D2335" s="570" t="s">
        <v>17502</v>
      </c>
    </row>
    <row r="2336" spans="1:4" ht="24.95" customHeight="1" x14ac:dyDescent="0.2">
      <c r="A2336" s="567" t="s">
        <v>25549</v>
      </c>
      <c r="B2336" s="568" t="s">
        <v>13702</v>
      </c>
      <c r="C2336" s="569" t="s">
        <v>770</v>
      </c>
      <c r="D2336" s="570" t="s">
        <v>16775</v>
      </c>
    </row>
    <row r="2337" spans="1:4" ht="24.95" customHeight="1" x14ac:dyDescent="0.2">
      <c r="A2337" s="567" t="s">
        <v>25550</v>
      </c>
      <c r="B2337" s="568" t="s">
        <v>13703</v>
      </c>
      <c r="C2337" s="569" t="s">
        <v>770</v>
      </c>
      <c r="D2337" s="570" t="s">
        <v>17805</v>
      </c>
    </row>
    <row r="2338" spans="1:4" ht="24.95" customHeight="1" x14ac:dyDescent="0.2">
      <c r="A2338" s="567" t="s">
        <v>25551</v>
      </c>
      <c r="B2338" s="568" t="s">
        <v>13704</v>
      </c>
      <c r="C2338" s="569" t="s">
        <v>770</v>
      </c>
      <c r="D2338" s="570" t="s">
        <v>25552</v>
      </c>
    </row>
    <row r="2339" spans="1:4" ht="24.95" customHeight="1" x14ac:dyDescent="0.2">
      <c r="A2339" s="567" t="s">
        <v>25553</v>
      </c>
      <c r="B2339" s="568" t="s">
        <v>13705</v>
      </c>
      <c r="C2339" s="569" t="s">
        <v>770</v>
      </c>
      <c r="D2339" s="570" t="s">
        <v>9838</v>
      </c>
    </row>
    <row r="2340" spans="1:4" ht="24.95" customHeight="1" x14ac:dyDescent="0.2">
      <c r="A2340" s="567" t="s">
        <v>25554</v>
      </c>
      <c r="B2340" s="568" t="s">
        <v>13706</v>
      </c>
      <c r="C2340" s="569" t="s">
        <v>770</v>
      </c>
      <c r="D2340" s="570" t="s">
        <v>9796</v>
      </c>
    </row>
    <row r="2341" spans="1:4" ht="24.95" customHeight="1" x14ac:dyDescent="0.2">
      <c r="A2341" s="571" t="s">
        <v>13707</v>
      </c>
      <c r="B2341" s="568" t="s">
        <v>13708</v>
      </c>
      <c r="C2341" s="569" t="s">
        <v>770</v>
      </c>
      <c r="D2341" s="570" t="s">
        <v>18082</v>
      </c>
    </row>
    <row r="2342" spans="1:4" ht="24.95" customHeight="1" x14ac:dyDescent="0.2">
      <c r="A2342" s="571" t="s">
        <v>13709</v>
      </c>
      <c r="B2342" s="568" t="s">
        <v>13710</v>
      </c>
      <c r="C2342" s="569" t="s">
        <v>770</v>
      </c>
      <c r="D2342" s="570" t="s">
        <v>17814</v>
      </c>
    </row>
    <row r="2343" spans="1:4" ht="24.95" customHeight="1" x14ac:dyDescent="0.2">
      <c r="A2343" s="571" t="s">
        <v>13712</v>
      </c>
      <c r="B2343" s="568" t="s">
        <v>13713</v>
      </c>
      <c r="C2343" s="569" t="s">
        <v>770</v>
      </c>
      <c r="D2343" s="570" t="s">
        <v>25555</v>
      </c>
    </row>
    <row r="2344" spans="1:4" ht="24.95" customHeight="1" x14ac:dyDescent="0.2">
      <c r="A2344" s="571" t="s">
        <v>13714</v>
      </c>
      <c r="B2344" s="568" t="s">
        <v>5805</v>
      </c>
      <c r="C2344" s="569" t="s">
        <v>770</v>
      </c>
      <c r="D2344" s="570" t="s">
        <v>14629</v>
      </c>
    </row>
    <row r="2345" spans="1:4" ht="24.95" customHeight="1" x14ac:dyDescent="0.2">
      <c r="A2345" s="567" t="s">
        <v>25556</v>
      </c>
      <c r="B2345" s="568" t="s">
        <v>13715</v>
      </c>
      <c r="C2345" s="569" t="s">
        <v>770</v>
      </c>
      <c r="D2345" s="570" t="s">
        <v>11202</v>
      </c>
    </row>
    <row r="2346" spans="1:4" ht="24.95" customHeight="1" x14ac:dyDescent="0.2">
      <c r="A2346" s="567" t="s">
        <v>25557</v>
      </c>
      <c r="B2346" s="568" t="s">
        <v>13717</v>
      </c>
      <c r="C2346" s="569" t="s">
        <v>770</v>
      </c>
      <c r="D2346" s="570" t="s">
        <v>9323</v>
      </c>
    </row>
    <row r="2347" spans="1:4" ht="24.95" customHeight="1" x14ac:dyDescent="0.2">
      <c r="A2347" s="567" t="s">
        <v>25558</v>
      </c>
      <c r="B2347" s="568" t="s">
        <v>13718</v>
      </c>
      <c r="C2347" s="569" t="s">
        <v>770</v>
      </c>
      <c r="D2347" s="570" t="s">
        <v>9523</v>
      </c>
    </row>
    <row r="2348" spans="1:4" ht="24.95" customHeight="1" x14ac:dyDescent="0.2">
      <c r="A2348" s="567" t="s">
        <v>25559</v>
      </c>
      <c r="B2348" s="568" t="s">
        <v>13720</v>
      </c>
      <c r="C2348" s="569" t="s">
        <v>770</v>
      </c>
      <c r="D2348" s="570" t="s">
        <v>9474</v>
      </c>
    </row>
    <row r="2349" spans="1:4" ht="24.95" customHeight="1" x14ac:dyDescent="0.2">
      <c r="A2349" s="567" t="s">
        <v>25560</v>
      </c>
      <c r="B2349" s="568" t="s">
        <v>1869</v>
      </c>
      <c r="C2349" s="569" t="s">
        <v>770</v>
      </c>
      <c r="D2349" s="570" t="s">
        <v>10572</v>
      </c>
    </row>
    <row r="2350" spans="1:4" ht="24.95" customHeight="1" x14ac:dyDescent="0.2">
      <c r="A2350" s="567" t="s">
        <v>25561</v>
      </c>
      <c r="B2350" s="568" t="s">
        <v>13722</v>
      </c>
      <c r="C2350" s="569" t="s">
        <v>770</v>
      </c>
      <c r="D2350" s="570" t="s">
        <v>25562</v>
      </c>
    </row>
    <row r="2351" spans="1:4" ht="24.95" customHeight="1" x14ac:dyDescent="0.2">
      <c r="A2351" s="567" t="s">
        <v>25563</v>
      </c>
      <c r="B2351" s="568" t="s">
        <v>13723</v>
      </c>
      <c r="C2351" s="569" t="s">
        <v>770</v>
      </c>
      <c r="D2351" s="570" t="s">
        <v>9830</v>
      </c>
    </row>
    <row r="2352" spans="1:4" ht="24.95" customHeight="1" x14ac:dyDescent="0.2">
      <c r="A2352" s="567" t="s">
        <v>25564</v>
      </c>
      <c r="B2352" s="568" t="s">
        <v>13724</v>
      </c>
      <c r="C2352" s="569" t="s">
        <v>770</v>
      </c>
      <c r="D2352" s="570" t="s">
        <v>11525</v>
      </c>
    </row>
    <row r="2353" spans="1:4" ht="24.95" customHeight="1" x14ac:dyDescent="0.2">
      <c r="A2353" s="567" t="s">
        <v>25565</v>
      </c>
      <c r="B2353" s="568" t="s">
        <v>1870</v>
      </c>
      <c r="C2353" s="569" t="s">
        <v>770</v>
      </c>
      <c r="D2353" s="570" t="s">
        <v>9666</v>
      </c>
    </row>
    <row r="2354" spans="1:4" ht="24.95" customHeight="1" x14ac:dyDescent="0.2">
      <c r="A2354" s="567" t="s">
        <v>25566</v>
      </c>
      <c r="B2354" s="568" t="s">
        <v>13725</v>
      </c>
      <c r="C2354" s="569" t="s">
        <v>770</v>
      </c>
      <c r="D2354" s="570" t="s">
        <v>9366</v>
      </c>
    </row>
    <row r="2355" spans="1:4" ht="24.95" customHeight="1" x14ac:dyDescent="0.2">
      <c r="A2355" s="567" t="s">
        <v>25567</v>
      </c>
      <c r="B2355" s="568" t="s">
        <v>13726</v>
      </c>
      <c r="C2355" s="569" t="s">
        <v>770</v>
      </c>
      <c r="D2355" s="570" t="s">
        <v>25568</v>
      </c>
    </row>
    <row r="2356" spans="1:4" ht="24.95" customHeight="1" x14ac:dyDescent="0.2">
      <c r="A2356" s="567" t="s">
        <v>25569</v>
      </c>
      <c r="B2356" s="568" t="s">
        <v>13728</v>
      </c>
      <c r="C2356" s="569" t="s">
        <v>770</v>
      </c>
      <c r="D2356" s="570" t="s">
        <v>25570</v>
      </c>
    </row>
    <row r="2357" spans="1:4" ht="24.95" customHeight="1" x14ac:dyDescent="0.2">
      <c r="A2357" s="567" t="s">
        <v>25571</v>
      </c>
      <c r="B2357" s="568" t="s">
        <v>13729</v>
      </c>
      <c r="C2357" s="569" t="s">
        <v>770</v>
      </c>
      <c r="D2357" s="570" t="s">
        <v>10689</v>
      </c>
    </row>
    <row r="2358" spans="1:4" ht="24.95" customHeight="1" x14ac:dyDescent="0.2">
      <c r="A2358" s="567" t="s">
        <v>25572</v>
      </c>
      <c r="B2358" s="568" t="s">
        <v>13731</v>
      </c>
      <c r="C2358" s="569" t="s">
        <v>770</v>
      </c>
      <c r="D2358" s="570" t="s">
        <v>10307</v>
      </c>
    </row>
    <row r="2359" spans="1:4" ht="24.95" customHeight="1" x14ac:dyDescent="0.2">
      <c r="A2359" s="567" t="s">
        <v>25573</v>
      </c>
      <c r="B2359" s="568" t="s">
        <v>13733</v>
      </c>
      <c r="C2359" s="569" t="s">
        <v>770</v>
      </c>
      <c r="D2359" s="570" t="s">
        <v>11319</v>
      </c>
    </row>
    <row r="2360" spans="1:4" ht="24.95" customHeight="1" x14ac:dyDescent="0.2">
      <c r="A2360" s="567" t="s">
        <v>25574</v>
      </c>
      <c r="B2360" s="568" t="s">
        <v>13734</v>
      </c>
      <c r="C2360" s="569" t="s">
        <v>770</v>
      </c>
      <c r="D2360" s="570" t="s">
        <v>10707</v>
      </c>
    </row>
    <row r="2361" spans="1:4" ht="24.95" customHeight="1" x14ac:dyDescent="0.2">
      <c r="A2361" s="567" t="s">
        <v>25575</v>
      </c>
      <c r="B2361" s="568" t="s">
        <v>13735</v>
      </c>
      <c r="C2361" s="569" t="s">
        <v>770</v>
      </c>
      <c r="D2361" s="570" t="s">
        <v>11300</v>
      </c>
    </row>
    <row r="2362" spans="1:4" ht="24.95" customHeight="1" x14ac:dyDescent="0.2">
      <c r="A2362" s="567" t="s">
        <v>25576</v>
      </c>
      <c r="B2362" s="568" t="s">
        <v>13737</v>
      </c>
      <c r="C2362" s="569" t="s">
        <v>770</v>
      </c>
      <c r="D2362" s="570" t="s">
        <v>17488</v>
      </c>
    </row>
    <row r="2363" spans="1:4" ht="24.95" customHeight="1" x14ac:dyDescent="0.2">
      <c r="A2363" s="567" t="s">
        <v>25577</v>
      </c>
      <c r="B2363" s="568" t="s">
        <v>1871</v>
      </c>
      <c r="C2363" s="569" t="s">
        <v>770</v>
      </c>
      <c r="D2363" s="570" t="s">
        <v>10708</v>
      </c>
    </row>
    <row r="2364" spans="1:4" ht="24.95" customHeight="1" x14ac:dyDescent="0.2">
      <c r="A2364" s="567" t="s">
        <v>25578</v>
      </c>
      <c r="B2364" s="568" t="s">
        <v>13739</v>
      </c>
      <c r="C2364" s="569" t="s">
        <v>770</v>
      </c>
      <c r="D2364" s="570" t="s">
        <v>15797</v>
      </c>
    </row>
    <row r="2365" spans="1:4" ht="24.95" customHeight="1" x14ac:dyDescent="0.2">
      <c r="A2365" s="567" t="s">
        <v>25579</v>
      </c>
      <c r="B2365" s="568" t="s">
        <v>13740</v>
      </c>
      <c r="C2365" s="569" t="s">
        <v>770</v>
      </c>
      <c r="D2365" s="570" t="s">
        <v>12593</v>
      </c>
    </row>
    <row r="2366" spans="1:4" ht="24.95" customHeight="1" x14ac:dyDescent="0.2">
      <c r="A2366" s="567" t="s">
        <v>25580</v>
      </c>
      <c r="B2366" s="568" t="s">
        <v>13741</v>
      </c>
      <c r="C2366" s="569" t="s">
        <v>770</v>
      </c>
      <c r="D2366" s="570" t="s">
        <v>9722</v>
      </c>
    </row>
    <row r="2367" spans="1:4" ht="24.95" customHeight="1" x14ac:dyDescent="0.2">
      <c r="A2367" s="567" t="s">
        <v>25581</v>
      </c>
      <c r="B2367" s="568" t="s">
        <v>13742</v>
      </c>
      <c r="C2367" s="569" t="s">
        <v>770</v>
      </c>
      <c r="D2367" s="570" t="s">
        <v>9666</v>
      </c>
    </row>
    <row r="2368" spans="1:4" ht="24.95" customHeight="1" x14ac:dyDescent="0.2">
      <c r="A2368" s="567" t="s">
        <v>25582</v>
      </c>
      <c r="B2368" s="568" t="s">
        <v>13743</v>
      </c>
      <c r="C2368" s="569" t="s">
        <v>770</v>
      </c>
      <c r="D2368" s="570" t="s">
        <v>25583</v>
      </c>
    </row>
    <row r="2369" spans="1:4" ht="24.95" customHeight="1" x14ac:dyDescent="0.2">
      <c r="A2369" s="567" t="s">
        <v>25584</v>
      </c>
      <c r="B2369" s="568" t="s">
        <v>13744</v>
      </c>
      <c r="C2369" s="569" t="s">
        <v>770</v>
      </c>
      <c r="D2369" s="570" t="s">
        <v>10172</v>
      </c>
    </row>
    <row r="2370" spans="1:4" ht="24.95" customHeight="1" x14ac:dyDescent="0.2">
      <c r="A2370" s="567" t="s">
        <v>25585</v>
      </c>
      <c r="B2370" s="568" t="s">
        <v>13745</v>
      </c>
      <c r="C2370" s="569" t="s">
        <v>770</v>
      </c>
      <c r="D2370" s="570" t="s">
        <v>17633</v>
      </c>
    </row>
    <row r="2371" spans="1:4" ht="24.95" customHeight="1" x14ac:dyDescent="0.2">
      <c r="A2371" s="567" t="s">
        <v>25586</v>
      </c>
      <c r="B2371" s="568" t="s">
        <v>13746</v>
      </c>
      <c r="C2371" s="569" t="s">
        <v>770</v>
      </c>
      <c r="D2371" s="570" t="s">
        <v>17571</v>
      </c>
    </row>
    <row r="2372" spans="1:4" ht="24.95" customHeight="1" x14ac:dyDescent="0.2">
      <c r="A2372" s="567" t="s">
        <v>25587</v>
      </c>
      <c r="B2372" s="568" t="s">
        <v>13748</v>
      </c>
      <c r="C2372" s="569" t="s">
        <v>770</v>
      </c>
      <c r="D2372" s="570" t="s">
        <v>10261</v>
      </c>
    </row>
    <row r="2373" spans="1:4" ht="24.95" customHeight="1" x14ac:dyDescent="0.2">
      <c r="A2373" s="567" t="s">
        <v>25588</v>
      </c>
      <c r="B2373" s="568" t="s">
        <v>5806</v>
      </c>
      <c r="C2373" s="569" t="s">
        <v>770</v>
      </c>
      <c r="D2373" s="570" t="s">
        <v>13736</v>
      </c>
    </row>
    <row r="2374" spans="1:4" ht="24.95" customHeight="1" x14ac:dyDescent="0.2">
      <c r="A2374" s="567" t="s">
        <v>25589</v>
      </c>
      <c r="B2374" s="568" t="s">
        <v>13750</v>
      </c>
      <c r="C2374" s="569" t="s">
        <v>770</v>
      </c>
      <c r="D2374" s="570" t="s">
        <v>25590</v>
      </c>
    </row>
    <row r="2375" spans="1:4" ht="24.95" customHeight="1" x14ac:dyDescent="0.2">
      <c r="A2375" s="567" t="s">
        <v>25591</v>
      </c>
      <c r="B2375" s="568" t="s">
        <v>1872</v>
      </c>
      <c r="C2375" s="569" t="s">
        <v>770</v>
      </c>
      <c r="D2375" s="570" t="s">
        <v>10097</v>
      </c>
    </row>
    <row r="2376" spans="1:4" ht="24.95" customHeight="1" x14ac:dyDescent="0.2">
      <c r="A2376" s="567" t="s">
        <v>25592</v>
      </c>
      <c r="B2376" s="568" t="s">
        <v>13751</v>
      </c>
      <c r="C2376" s="569" t="s">
        <v>770</v>
      </c>
      <c r="D2376" s="570" t="s">
        <v>14353</v>
      </c>
    </row>
    <row r="2377" spans="1:4" ht="24.95" customHeight="1" x14ac:dyDescent="0.2">
      <c r="A2377" s="567" t="s">
        <v>25593</v>
      </c>
      <c r="B2377" s="568" t="s">
        <v>1873</v>
      </c>
      <c r="C2377" s="569" t="s">
        <v>770</v>
      </c>
      <c r="D2377" s="570" t="s">
        <v>10002</v>
      </c>
    </row>
    <row r="2378" spans="1:4" ht="24.95" customHeight="1" x14ac:dyDescent="0.2">
      <c r="A2378" s="567" t="s">
        <v>25594</v>
      </c>
      <c r="B2378" s="568" t="s">
        <v>13752</v>
      </c>
      <c r="C2378" s="569" t="s">
        <v>770</v>
      </c>
      <c r="D2378" s="570" t="s">
        <v>16133</v>
      </c>
    </row>
    <row r="2379" spans="1:4" ht="24.95" customHeight="1" x14ac:dyDescent="0.2">
      <c r="A2379" s="567" t="s">
        <v>25595</v>
      </c>
      <c r="B2379" s="568" t="s">
        <v>1874</v>
      </c>
      <c r="C2379" s="569" t="s">
        <v>770</v>
      </c>
      <c r="D2379" s="570" t="s">
        <v>9717</v>
      </c>
    </row>
    <row r="2380" spans="1:4" ht="24.95" customHeight="1" x14ac:dyDescent="0.2">
      <c r="A2380" s="567" t="s">
        <v>25596</v>
      </c>
      <c r="B2380" s="568" t="s">
        <v>13753</v>
      </c>
      <c r="C2380" s="569" t="s">
        <v>770</v>
      </c>
      <c r="D2380" s="570" t="s">
        <v>25597</v>
      </c>
    </row>
    <row r="2381" spans="1:4" ht="24.95" customHeight="1" x14ac:dyDescent="0.2">
      <c r="A2381" s="567" t="s">
        <v>25598</v>
      </c>
      <c r="B2381" s="568" t="s">
        <v>1875</v>
      </c>
      <c r="C2381" s="569" t="s">
        <v>770</v>
      </c>
      <c r="D2381" s="570" t="s">
        <v>9996</v>
      </c>
    </row>
    <row r="2382" spans="1:4" ht="24.95" customHeight="1" x14ac:dyDescent="0.2">
      <c r="A2382" s="567" t="s">
        <v>25599</v>
      </c>
      <c r="B2382" s="568" t="s">
        <v>13754</v>
      </c>
      <c r="C2382" s="569" t="s">
        <v>770</v>
      </c>
      <c r="D2382" s="570" t="s">
        <v>25600</v>
      </c>
    </row>
    <row r="2383" spans="1:4" ht="24.95" customHeight="1" x14ac:dyDescent="0.2">
      <c r="A2383" s="567" t="s">
        <v>25601</v>
      </c>
      <c r="B2383" s="568" t="s">
        <v>13755</v>
      </c>
      <c r="C2383" s="569" t="s">
        <v>770</v>
      </c>
      <c r="D2383" s="570" t="s">
        <v>9901</v>
      </c>
    </row>
    <row r="2384" spans="1:4" ht="24.95" customHeight="1" x14ac:dyDescent="0.2">
      <c r="A2384" s="567" t="s">
        <v>25602</v>
      </c>
      <c r="B2384" s="568" t="s">
        <v>13756</v>
      </c>
      <c r="C2384" s="569" t="s">
        <v>770</v>
      </c>
      <c r="D2384" s="570" t="s">
        <v>25603</v>
      </c>
    </row>
    <row r="2385" spans="1:4" ht="24.95" customHeight="1" x14ac:dyDescent="0.2">
      <c r="A2385" s="567" t="s">
        <v>25604</v>
      </c>
      <c r="B2385" s="568" t="s">
        <v>13757</v>
      </c>
      <c r="C2385" s="569" t="s">
        <v>770</v>
      </c>
      <c r="D2385" s="570" t="s">
        <v>10156</v>
      </c>
    </row>
    <row r="2386" spans="1:4" ht="24.95" customHeight="1" x14ac:dyDescent="0.2">
      <c r="A2386" s="567" t="s">
        <v>25605</v>
      </c>
      <c r="B2386" s="568" t="s">
        <v>13758</v>
      </c>
      <c r="C2386" s="569" t="s">
        <v>770</v>
      </c>
      <c r="D2386" s="570" t="s">
        <v>19093</v>
      </c>
    </row>
    <row r="2387" spans="1:4" ht="24.95" customHeight="1" x14ac:dyDescent="0.2">
      <c r="A2387" s="567" t="s">
        <v>25606</v>
      </c>
      <c r="B2387" s="568" t="s">
        <v>13760</v>
      </c>
      <c r="C2387" s="569" t="s">
        <v>770</v>
      </c>
      <c r="D2387" s="570" t="s">
        <v>10684</v>
      </c>
    </row>
    <row r="2388" spans="1:4" ht="24.95" customHeight="1" x14ac:dyDescent="0.2">
      <c r="A2388" s="567" t="s">
        <v>25607</v>
      </c>
      <c r="B2388" s="568" t="s">
        <v>13761</v>
      </c>
      <c r="C2388" s="569" t="s">
        <v>770</v>
      </c>
      <c r="D2388" s="570" t="s">
        <v>17448</v>
      </c>
    </row>
    <row r="2389" spans="1:4" ht="24.95" customHeight="1" x14ac:dyDescent="0.2">
      <c r="A2389" s="567" t="s">
        <v>25608</v>
      </c>
      <c r="B2389" s="568" t="s">
        <v>13762</v>
      </c>
      <c r="C2389" s="569" t="s">
        <v>770</v>
      </c>
      <c r="D2389" s="570" t="s">
        <v>17398</v>
      </c>
    </row>
    <row r="2390" spans="1:4" ht="24.95" customHeight="1" x14ac:dyDescent="0.2">
      <c r="A2390" s="567" t="s">
        <v>25609</v>
      </c>
      <c r="B2390" s="568" t="s">
        <v>13763</v>
      </c>
      <c r="C2390" s="569" t="s">
        <v>770</v>
      </c>
      <c r="D2390" s="570" t="s">
        <v>25610</v>
      </c>
    </row>
    <row r="2391" spans="1:4" ht="24.95" customHeight="1" x14ac:dyDescent="0.2">
      <c r="A2391" s="567" t="s">
        <v>25611</v>
      </c>
      <c r="B2391" s="568" t="s">
        <v>13765</v>
      </c>
      <c r="C2391" s="569" t="s">
        <v>770</v>
      </c>
      <c r="D2391" s="570" t="s">
        <v>11398</v>
      </c>
    </row>
    <row r="2392" spans="1:4" ht="24.95" customHeight="1" x14ac:dyDescent="0.2">
      <c r="A2392" s="567" t="s">
        <v>25612</v>
      </c>
      <c r="B2392" s="568" t="s">
        <v>13766</v>
      </c>
      <c r="C2392" s="569" t="s">
        <v>770</v>
      </c>
      <c r="D2392" s="570" t="s">
        <v>14194</v>
      </c>
    </row>
    <row r="2393" spans="1:4" ht="24.95" customHeight="1" x14ac:dyDescent="0.2">
      <c r="A2393" s="567" t="s">
        <v>25613</v>
      </c>
      <c r="B2393" s="568" t="s">
        <v>13767</v>
      </c>
      <c r="C2393" s="569" t="s">
        <v>770</v>
      </c>
      <c r="D2393" s="570" t="s">
        <v>10704</v>
      </c>
    </row>
    <row r="2394" spans="1:4" ht="24.95" customHeight="1" x14ac:dyDescent="0.2">
      <c r="A2394" s="567" t="s">
        <v>25614</v>
      </c>
      <c r="B2394" s="568" t="s">
        <v>13769</v>
      </c>
      <c r="C2394" s="569" t="s">
        <v>770</v>
      </c>
      <c r="D2394" s="570" t="s">
        <v>10591</v>
      </c>
    </row>
    <row r="2395" spans="1:4" ht="24.95" customHeight="1" x14ac:dyDescent="0.2">
      <c r="A2395" s="567" t="s">
        <v>25615</v>
      </c>
      <c r="B2395" s="568" t="s">
        <v>13770</v>
      </c>
      <c r="C2395" s="569" t="s">
        <v>770</v>
      </c>
      <c r="D2395" s="570" t="s">
        <v>9839</v>
      </c>
    </row>
    <row r="2396" spans="1:4" ht="24.95" customHeight="1" x14ac:dyDescent="0.2">
      <c r="A2396" s="567" t="s">
        <v>25616</v>
      </c>
      <c r="B2396" s="568" t="s">
        <v>13772</v>
      </c>
      <c r="C2396" s="569" t="s">
        <v>770</v>
      </c>
      <c r="D2396" s="570" t="s">
        <v>25617</v>
      </c>
    </row>
    <row r="2397" spans="1:4" ht="24.95" customHeight="1" x14ac:dyDescent="0.2">
      <c r="A2397" s="567" t="s">
        <v>25618</v>
      </c>
      <c r="B2397" s="568" t="s">
        <v>13773</v>
      </c>
      <c r="C2397" s="569" t="s">
        <v>770</v>
      </c>
      <c r="D2397" s="570" t="s">
        <v>10821</v>
      </c>
    </row>
    <row r="2398" spans="1:4" ht="24.95" customHeight="1" x14ac:dyDescent="0.2">
      <c r="A2398" s="567" t="s">
        <v>25619</v>
      </c>
      <c r="B2398" s="568" t="s">
        <v>13774</v>
      </c>
      <c r="C2398" s="569" t="s">
        <v>770</v>
      </c>
      <c r="D2398" s="570" t="s">
        <v>10939</v>
      </c>
    </row>
    <row r="2399" spans="1:4" ht="24.95" customHeight="1" x14ac:dyDescent="0.2">
      <c r="A2399" s="567" t="s">
        <v>25620</v>
      </c>
      <c r="B2399" s="568" t="s">
        <v>13775</v>
      </c>
      <c r="C2399" s="569" t="s">
        <v>770</v>
      </c>
      <c r="D2399" s="570" t="s">
        <v>11265</v>
      </c>
    </row>
    <row r="2400" spans="1:4" ht="24.95" customHeight="1" x14ac:dyDescent="0.2">
      <c r="A2400" s="567" t="s">
        <v>25621</v>
      </c>
      <c r="B2400" s="568" t="s">
        <v>13776</v>
      </c>
      <c r="C2400" s="569" t="s">
        <v>770</v>
      </c>
      <c r="D2400" s="570" t="s">
        <v>25622</v>
      </c>
    </row>
    <row r="2401" spans="1:4" ht="24.95" customHeight="1" x14ac:dyDescent="0.2">
      <c r="A2401" s="567" t="s">
        <v>25623</v>
      </c>
      <c r="B2401" s="568" t="s">
        <v>13777</v>
      </c>
      <c r="C2401" s="569" t="s">
        <v>770</v>
      </c>
      <c r="D2401" s="570" t="s">
        <v>10633</v>
      </c>
    </row>
    <row r="2402" spans="1:4" ht="24.95" customHeight="1" x14ac:dyDescent="0.2">
      <c r="A2402" s="567" t="s">
        <v>25624</v>
      </c>
      <c r="B2402" s="568" t="s">
        <v>1876</v>
      </c>
      <c r="C2402" s="569" t="s">
        <v>771</v>
      </c>
      <c r="D2402" s="570" t="s">
        <v>11527</v>
      </c>
    </row>
    <row r="2403" spans="1:4" ht="24.95" customHeight="1" x14ac:dyDescent="0.2">
      <c r="A2403" s="567" t="s">
        <v>25625</v>
      </c>
      <c r="B2403" s="568" t="s">
        <v>1877</v>
      </c>
      <c r="C2403" s="569" t="s">
        <v>771</v>
      </c>
      <c r="D2403" s="570" t="s">
        <v>10455</v>
      </c>
    </row>
    <row r="2404" spans="1:4" ht="24.95" customHeight="1" x14ac:dyDescent="0.2">
      <c r="A2404" s="567" t="s">
        <v>25626</v>
      </c>
      <c r="B2404" s="568" t="s">
        <v>1878</v>
      </c>
      <c r="C2404" s="569" t="s">
        <v>771</v>
      </c>
      <c r="D2404" s="570" t="s">
        <v>25627</v>
      </c>
    </row>
    <row r="2405" spans="1:4" ht="24.95" customHeight="1" x14ac:dyDescent="0.2">
      <c r="A2405" s="567" t="s">
        <v>25628</v>
      </c>
      <c r="B2405" s="568" t="s">
        <v>1879</v>
      </c>
      <c r="C2405" s="569" t="s">
        <v>771</v>
      </c>
      <c r="D2405" s="570" t="s">
        <v>17688</v>
      </c>
    </row>
    <row r="2406" spans="1:4" ht="24.95" customHeight="1" x14ac:dyDescent="0.2">
      <c r="A2406" s="567" t="s">
        <v>25629</v>
      </c>
      <c r="B2406" s="568" t="s">
        <v>1880</v>
      </c>
      <c r="C2406" s="569" t="s">
        <v>771</v>
      </c>
      <c r="D2406" s="570" t="s">
        <v>25630</v>
      </c>
    </row>
    <row r="2407" spans="1:4" ht="24.95" customHeight="1" x14ac:dyDescent="0.2">
      <c r="A2407" s="567" t="s">
        <v>25631</v>
      </c>
      <c r="B2407" s="568" t="s">
        <v>1881</v>
      </c>
      <c r="C2407" s="569" t="s">
        <v>771</v>
      </c>
      <c r="D2407" s="570" t="s">
        <v>24359</v>
      </c>
    </row>
    <row r="2408" spans="1:4" ht="24.95" customHeight="1" x14ac:dyDescent="0.2">
      <c r="A2408" s="567" t="s">
        <v>25632</v>
      </c>
      <c r="B2408" s="568" t="s">
        <v>1882</v>
      </c>
      <c r="C2408" s="569" t="s">
        <v>771</v>
      </c>
      <c r="D2408" s="570" t="s">
        <v>25633</v>
      </c>
    </row>
    <row r="2409" spans="1:4" ht="24.95" customHeight="1" x14ac:dyDescent="0.2">
      <c r="A2409" s="567" t="s">
        <v>25634</v>
      </c>
      <c r="B2409" s="568" t="s">
        <v>1883</v>
      </c>
      <c r="C2409" s="569" t="s">
        <v>771</v>
      </c>
      <c r="D2409" s="570" t="s">
        <v>25635</v>
      </c>
    </row>
    <row r="2410" spans="1:4" ht="24.95" customHeight="1" x14ac:dyDescent="0.2">
      <c r="A2410" s="567" t="s">
        <v>25636</v>
      </c>
      <c r="B2410" s="568" t="s">
        <v>13780</v>
      </c>
      <c r="C2410" s="569" t="s">
        <v>771</v>
      </c>
      <c r="D2410" s="570" t="s">
        <v>11467</v>
      </c>
    </row>
    <row r="2411" spans="1:4" ht="24.95" customHeight="1" x14ac:dyDescent="0.2">
      <c r="A2411" s="567" t="s">
        <v>25637</v>
      </c>
      <c r="B2411" s="568" t="s">
        <v>13781</v>
      </c>
      <c r="C2411" s="569" t="s">
        <v>771</v>
      </c>
      <c r="D2411" s="570" t="s">
        <v>12368</v>
      </c>
    </row>
    <row r="2412" spans="1:4" ht="24.95" customHeight="1" x14ac:dyDescent="0.2">
      <c r="A2412" s="567" t="s">
        <v>25638</v>
      </c>
      <c r="B2412" s="568" t="s">
        <v>13782</v>
      </c>
      <c r="C2412" s="569" t="s">
        <v>771</v>
      </c>
      <c r="D2412" s="570" t="s">
        <v>10931</v>
      </c>
    </row>
    <row r="2413" spans="1:4" ht="24.95" customHeight="1" x14ac:dyDescent="0.2">
      <c r="A2413" s="567" t="s">
        <v>25639</v>
      </c>
      <c r="B2413" s="568" t="s">
        <v>13783</v>
      </c>
      <c r="C2413" s="569" t="s">
        <v>771</v>
      </c>
      <c r="D2413" s="570" t="s">
        <v>10081</v>
      </c>
    </row>
    <row r="2414" spans="1:4" ht="24.95" customHeight="1" x14ac:dyDescent="0.2">
      <c r="A2414" s="567" t="s">
        <v>25640</v>
      </c>
      <c r="B2414" s="568" t="s">
        <v>13785</v>
      </c>
      <c r="C2414" s="569" t="s">
        <v>771</v>
      </c>
      <c r="D2414" s="570" t="s">
        <v>17797</v>
      </c>
    </row>
    <row r="2415" spans="1:4" ht="24.95" customHeight="1" x14ac:dyDescent="0.2">
      <c r="A2415" s="567" t="s">
        <v>25641</v>
      </c>
      <c r="B2415" s="568" t="s">
        <v>13786</v>
      </c>
      <c r="C2415" s="569" t="s">
        <v>771</v>
      </c>
      <c r="D2415" s="570" t="s">
        <v>9361</v>
      </c>
    </row>
    <row r="2416" spans="1:4" ht="24.95" customHeight="1" x14ac:dyDescent="0.2">
      <c r="A2416" s="567" t="s">
        <v>25642</v>
      </c>
      <c r="B2416" s="568" t="s">
        <v>13787</v>
      </c>
      <c r="C2416" s="569" t="s">
        <v>771</v>
      </c>
      <c r="D2416" s="570" t="s">
        <v>10493</v>
      </c>
    </row>
    <row r="2417" spans="1:4" ht="24.95" customHeight="1" x14ac:dyDescent="0.2">
      <c r="A2417" s="567" t="s">
        <v>25643</v>
      </c>
      <c r="B2417" s="568" t="s">
        <v>13788</v>
      </c>
      <c r="C2417" s="569" t="s">
        <v>771</v>
      </c>
      <c r="D2417" s="570" t="s">
        <v>9869</v>
      </c>
    </row>
    <row r="2418" spans="1:4" ht="24.95" customHeight="1" x14ac:dyDescent="0.2">
      <c r="A2418" s="567" t="s">
        <v>25644</v>
      </c>
      <c r="B2418" s="568" t="s">
        <v>13789</v>
      </c>
      <c r="C2418" s="569" t="s">
        <v>771</v>
      </c>
      <c r="D2418" s="570" t="s">
        <v>14399</v>
      </c>
    </row>
    <row r="2419" spans="1:4" ht="24.95" customHeight="1" x14ac:dyDescent="0.2">
      <c r="A2419" s="567" t="s">
        <v>25645</v>
      </c>
      <c r="B2419" s="568" t="s">
        <v>13790</v>
      </c>
      <c r="C2419" s="569" t="s">
        <v>771</v>
      </c>
      <c r="D2419" s="570" t="s">
        <v>18102</v>
      </c>
    </row>
    <row r="2420" spans="1:4" ht="24.95" customHeight="1" x14ac:dyDescent="0.2">
      <c r="A2420" s="567" t="s">
        <v>25646</v>
      </c>
      <c r="B2420" s="568" t="s">
        <v>13792</v>
      </c>
      <c r="C2420" s="569" t="s">
        <v>771</v>
      </c>
      <c r="D2420" s="570" t="s">
        <v>10013</v>
      </c>
    </row>
    <row r="2421" spans="1:4" ht="24.95" customHeight="1" x14ac:dyDescent="0.2">
      <c r="A2421" s="567" t="s">
        <v>25647</v>
      </c>
      <c r="B2421" s="568" t="s">
        <v>13793</v>
      </c>
      <c r="C2421" s="569" t="s">
        <v>771</v>
      </c>
      <c r="D2421" s="570" t="s">
        <v>25399</v>
      </c>
    </row>
    <row r="2422" spans="1:4" ht="24.95" customHeight="1" x14ac:dyDescent="0.2">
      <c r="A2422" s="567" t="s">
        <v>25648</v>
      </c>
      <c r="B2422" s="568" t="s">
        <v>13794</v>
      </c>
      <c r="C2422" s="569" t="s">
        <v>771</v>
      </c>
      <c r="D2422" s="570" t="s">
        <v>9297</v>
      </c>
    </row>
    <row r="2423" spans="1:4" ht="24.95" customHeight="1" x14ac:dyDescent="0.2">
      <c r="A2423" s="567" t="s">
        <v>25649</v>
      </c>
      <c r="B2423" s="568" t="s">
        <v>13796</v>
      </c>
      <c r="C2423" s="569" t="s">
        <v>771</v>
      </c>
      <c r="D2423" s="570" t="s">
        <v>11517</v>
      </c>
    </row>
    <row r="2424" spans="1:4" ht="24.95" customHeight="1" x14ac:dyDescent="0.2">
      <c r="A2424" s="567" t="s">
        <v>25650</v>
      </c>
      <c r="B2424" s="568" t="s">
        <v>13797</v>
      </c>
      <c r="C2424" s="569" t="s">
        <v>771</v>
      </c>
      <c r="D2424" s="570" t="s">
        <v>10426</v>
      </c>
    </row>
    <row r="2425" spans="1:4" ht="24.95" customHeight="1" x14ac:dyDescent="0.2">
      <c r="A2425" s="567" t="s">
        <v>25651</v>
      </c>
      <c r="B2425" s="568" t="s">
        <v>13798</v>
      </c>
      <c r="C2425" s="569" t="s">
        <v>771</v>
      </c>
      <c r="D2425" s="570" t="s">
        <v>10001</v>
      </c>
    </row>
    <row r="2426" spans="1:4" ht="24.95" customHeight="1" x14ac:dyDescent="0.2">
      <c r="A2426" s="567" t="s">
        <v>25652</v>
      </c>
      <c r="B2426" s="568" t="s">
        <v>13799</v>
      </c>
      <c r="C2426" s="569" t="s">
        <v>771</v>
      </c>
      <c r="D2426" s="570" t="s">
        <v>10874</v>
      </c>
    </row>
    <row r="2427" spans="1:4" ht="24.95" customHeight="1" x14ac:dyDescent="0.2">
      <c r="A2427" s="567" t="s">
        <v>25653</v>
      </c>
      <c r="B2427" s="568" t="s">
        <v>13801</v>
      </c>
      <c r="C2427" s="569" t="s">
        <v>771</v>
      </c>
      <c r="D2427" s="570" t="s">
        <v>9836</v>
      </c>
    </row>
    <row r="2428" spans="1:4" ht="24.95" customHeight="1" x14ac:dyDescent="0.2">
      <c r="A2428" s="567" t="s">
        <v>25654</v>
      </c>
      <c r="B2428" s="568" t="s">
        <v>13803</v>
      </c>
      <c r="C2428" s="569" t="s">
        <v>771</v>
      </c>
      <c r="D2428" s="570" t="s">
        <v>9481</v>
      </c>
    </row>
    <row r="2429" spans="1:4" ht="24.95" customHeight="1" x14ac:dyDescent="0.2">
      <c r="A2429" s="567" t="s">
        <v>25655</v>
      </c>
      <c r="B2429" s="568" t="s">
        <v>13804</v>
      </c>
      <c r="C2429" s="569" t="s">
        <v>771</v>
      </c>
      <c r="D2429" s="570" t="s">
        <v>14432</v>
      </c>
    </row>
    <row r="2430" spans="1:4" ht="24.95" customHeight="1" x14ac:dyDescent="0.2">
      <c r="A2430" s="567" t="s">
        <v>25656</v>
      </c>
      <c r="B2430" s="568" t="s">
        <v>13805</v>
      </c>
      <c r="C2430" s="569" t="s">
        <v>771</v>
      </c>
      <c r="D2430" s="570" t="s">
        <v>18244</v>
      </c>
    </row>
    <row r="2431" spans="1:4" ht="24.95" customHeight="1" x14ac:dyDescent="0.2">
      <c r="A2431" s="567" t="s">
        <v>25657</v>
      </c>
      <c r="B2431" s="568" t="s">
        <v>13807</v>
      </c>
      <c r="C2431" s="569" t="s">
        <v>771</v>
      </c>
      <c r="D2431" s="570" t="s">
        <v>25658</v>
      </c>
    </row>
    <row r="2432" spans="1:4" ht="24.95" customHeight="1" x14ac:dyDescent="0.2">
      <c r="A2432" s="567" t="s">
        <v>25659</v>
      </c>
      <c r="B2432" s="568" t="s">
        <v>13808</v>
      </c>
      <c r="C2432" s="569" t="s">
        <v>771</v>
      </c>
      <c r="D2432" s="570" t="s">
        <v>25018</v>
      </c>
    </row>
    <row r="2433" spans="1:4" ht="24.95" customHeight="1" x14ac:dyDescent="0.2">
      <c r="A2433" s="567" t="s">
        <v>25660</v>
      </c>
      <c r="B2433" s="568" t="s">
        <v>13809</v>
      </c>
      <c r="C2433" s="569" t="s">
        <v>771</v>
      </c>
      <c r="D2433" s="570" t="s">
        <v>25661</v>
      </c>
    </row>
    <row r="2434" spans="1:4" ht="24.95" customHeight="1" x14ac:dyDescent="0.2">
      <c r="A2434" s="567" t="s">
        <v>25662</v>
      </c>
      <c r="B2434" s="568" t="s">
        <v>13810</v>
      </c>
      <c r="C2434" s="569" t="s">
        <v>771</v>
      </c>
      <c r="D2434" s="570" t="s">
        <v>25663</v>
      </c>
    </row>
    <row r="2435" spans="1:4" ht="24.95" customHeight="1" x14ac:dyDescent="0.2">
      <c r="A2435" s="567" t="s">
        <v>25664</v>
      </c>
      <c r="B2435" s="568" t="s">
        <v>13811</v>
      </c>
      <c r="C2435" s="569" t="s">
        <v>771</v>
      </c>
      <c r="D2435" s="570" t="s">
        <v>22382</v>
      </c>
    </row>
    <row r="2436" spans="1:4" ht="24.95" customHeight="1" x14ac:dyDescent="0.2">
      <c r="A2436" s="567" t="s">
        <v>25665</v>
      </c>
      <c r="B2436" s="568" t="s">
        <v>13812</v>
      </c>
      <c r="C2436" s="569" t="s">
        <v>771</v>
      </c>
      <c r="D2436" s="570" t="s">
        <v>11419</v>
      </c>
    </row>
    <row r="2437" spans="1:4" ht="24.95" customHeight="1" x14ac:dyDescent="0.2">
      <c r="A2437" s="567" t="s">
        <v>25666</v>
      </c>
      <c r="B2437" s="568" t="s">
        <v>13813</v>
      </c>
      <c r="C2437" s="569" t="s">
        <v>771</v>
      </c>
      <c r="D2437" s="570" t="s">
        <v>25667</v>
      </c>
    </row>
    <row r="2438" spans="1:4" ht="24.95" customHeight="1" x14ac:dyDescent="0.2">
      <c r="A2438" s="567" t="s">
        <v>25668</v>
      </c>
      <c r="B2438" s="568" t="s">
        <v>13814</v>
      </c>
      <c r="C2438" s="569" t="s">
        <v>771</v>
      </c>
      <c r="D2438" s="570" t="s">
        <v>25669</v>
      </c>
    </row>
    <row r="2439" spans="1:4" ht="24.95" customHeight="1" x14ac:dyDescent="0.2">
      <c r="A2439" s="567" t="s">
        <v>25670</v>
      </c>
      <c r="B2439" s="568" t="s">
        <v>13815</v>
      </c>
      <c r="C2439" s="569" t="s">
        <v>771</v>
      </c>
      <c r="D2439" s="570" t="s">
        <v>25671</v>
      </c>
    </row>
    <row r="2440" spans="1:4" ht="24.95" customHeight="1" x14ac:dyDescent="0.2">
      <c r="A2440" s="567" t="s">
        <v>25672</v>
      </c>
      <c r="B2440" s="568" t="s">
        <v>13816</v>
      </c>
      <c r="C2440" s="569" t="s">
        <v>771</v>
      </c>
      <c r="D2440" s="570" t="s">
        <v>25673</v>
      </c>
    </row>
    <row r="2441" spans="1:4" ht="24.95" customHeight="1" x14ac:dyDescent="0.2">
      <c r="A2441" s="567" t="s">
        <v>25674</v>
      </c>
      <c r="B2441" s="568" t="s">
        <v>13817</v>
      </c>
      <c r="C2441" s="569" t="s">
        <v>771</v>
      </c>
      <c r="D2441" s="570" t="s">
        <v>18212</v>
      </c>
    </row>
    <row r="2442" spans="1:4" ht="24.95" customHeight="1" x14ac:dyDescent="0.2">
      <c r="A2442" s="567" t="s">
        <v>25675</v>
      </c>
      <c r="B2442" s="568" t="s">
        <v>13818</v>
      </c>
      <c r="C2442" s="569" t="s">
        <v>771</v>
      </c>
      <c r="D2442" s="570" t="s">
        <v>25676</v>
      </c>
    </row>
    <row r="2443" spans="1:4" ht="24.95" customHeight="1" x14ac:dyDescent="0.2">
      <c r="A2443" s="567" t="s">
        <v>25677</v>
      </c>
      <c r="B2443" s="568" t="s">
        <v>13819</v>
      </c>
      <c r="C2443" s="569" t="s">
        <v>771</v>
      </c>
      <c r="D2443" s="570" t="s">
        <v>17588</v>
      </c>
    </row>
    <row r="2444" spans="1:4" ht="24.95" customHeight="1" x14ac:dyDescent="0.2">
      <c r="A2444" s="567" t="s">
        <v>25678</v>
      </c>
      <c r="B2444" s="568" t="s">
        <v>17597</v>
      </c>
      <c r="C2444" s="569" t="s">
        <v>771</v>
      </c>
      <c r="D2444" s="570" t="s">
        <v>25679</v>
      </c>
    </row>
    <row r="2445" spans="1:4" ht="24.95" customHeight="1" x14ac:dyDescent="0.2">
      <c r="A2445" s="567" t="s">
        <v>25680</v>
      </c>
      <c r="B2445" s="568" t="s">
        <v>13820</v>
      </c>
      <c r="C2445" s="569" t="s">
        <v>771</v>
      </c>
      <c r="D2445" s="570" t="s">
        <v>25681</v>
      </c>
    </row>
    <row r="2446" spans="1:4" ht="24.95" customHeight="1" x14ac:dyDescent="0.2">
      <c r="A2446" s="567" t="s">
        <v>25682</v>
      </c>
      <c r="B2446" s="568" t="s">
        <v>1884</v>
      </c>
      <c r="C2446" s="569" t="s">
        <v>770</v>
      </c>
      <c r="D2446" s="570" t="s">
        <v>25683</v>
      </c>
    </row>
    <row r="2447" spans="1:4" ht="24.95" customHeight="1" x14ac:dyDescent="0.2">
      <c r="A2447" s="567" t="s">
        <v>25684</v>
      </c>
      <c r="B2447" s="568" t="s">
        <v>1885</v>
      </c>
      <c r="C2447" s="569" t="s">
        <v>770</v>
      </c>
      <c r="D2447" s="570" t="s">
        <v>25685</v>
      </c>
    </row>
    <row r="2448" spans="1:4" ht="24.95" customHeight="1" x14ac:dyDescent="0.2">
      <c r="A2448" s="567" t="s">
        <v>25686</v>
      </c>
      <c r="B2448" s="568" t="s">
        <v>1886</v>
      </c>
      <c r="C2448" s="569" t="s">
        <v>770</v>
      </c>
      <c r="D2448" s="570" t="s">
        <v>25687</v>
      </c>
    </row>
    <row r="2449" spans="1:4" ht="24.95" customHeight="1" x14ac:dyDescent="0.2">
      <c r="A2449" s="567" t="s">
        <v>25688</v>
      </c>
      <c r="B2449" s="568" t="s">
        <v>1887</v>
      </c>
      <c r="C2449" s="569" t="s">
        <v>770</v>
      </c>
      <c r="D2449" s="570" t="s">
        <v>25689</v>
      </c>
    </row>
    <row r="2450" spans="1:4" ht="24.95" customHeight="1" x14ac:dyDescent="0.2">
      <c r="A2450" s="567" t="s">
        <v>25690</v>
      </c>
      <c r="B2450" s="568" t="s">
        <v>1888</v>
      </c>
      <c r="C2450" s="569" t="s">
        <v>770</v>
      </c>
      <c r="D2450" s="570" t="s">
        <v>25691</v>
      </c>
    </row>
    <row r="2451" spans="1:4" ht="24.95" customHeight="1" x14ac:dyDescent="0.2">
      <c r="A2451" s="567" t="s">
        <v>25692</v>
      </c>
      <c r="B2451" s="568" t="s">
        <v>1889</v>
      </c>
      <c r="C2451" s="569" t="s">
        <v>770</v>
      </c>
      <c r="D2451" s="570" t="s">
        <v>25693</v>
      </c>
    </row>
    <row r="2452" spans="1:4" ht="24.95" customHeight="1" x14ac:dyDescent="0.2">
      <c r="A2452" s="567" t="s">
        <v>25694</v>
      </c>
      <c r="B2452" s="568" t="s">
        <v>13821</v>
      </c>
      <c r="C2452" s="569" t="s">
        <v>770</v>
      </c>
      <c r="D2452" s="570" t="s">
        <v>11318</v>
      </c>
    </row>
    <row r="2453" spans="1:4" ht="24.95" customHeight="1" x14ac:dyDescent="0.2">
      <c r="A2453" s="567" t="s">
        <v>25695</v>
      </c>
      <c r="B2453" s="568" t="s">
        <v>13823</v>
      </c>
      <c r="C2453" s="569" t="s">
        <v>770</v>
      </c>
      <c r="D2453" s="570" t="s">
        <v>11148</v>
      </c>
    </row>
    <row r="2454" spans="1:4" ht="24.95" customHeight="1" x14ac:dyDescent="0.2">
      <c r="A2454" s="567" t="s">
        <v>25696</v>
      </c>
      <c r="B2454" s="568" t="s">
        <v>13825</v>
      </c>
      <c r="C2454" s="569" t="s">
        <v>770</v>
      </c>
      <c r="D2454" s="570" t="s">
        <v>11181</v>
      </c>
    </row>
    <row r="2455" spans="1:4" ht="24.95" customHeight="1" x14ac:dyDescent="0.2">
      <c r="A2455" s="567" t="s">
        <v>25697</v>
      </c>
      <c r="B2455" s="568" t="s">
        <v>13826</v>
      </c>
      <c r="C2455" s="569" t="s">
        <v>770</v>
      </c>
      <c r="D2455" s="570" t="s">
        <v>15834</v>
      </c>
    </row>
    <row r="2456" spans="1:4" ht="24.95" customHeight="1" x14ac:dyDescent="0.2">
      <c r="A2456" s="567" t="s">
        <v>25698</v>
      </c>
      <c r="B2456" s="568" t="s">
        <v>13827</v>
      </c>
      <c r="C2456" s="569" t="s">
        <v>770</v>
      </c>
      <c r="D2456" s="570" t="s">
        <v>9681</v>
      </c>
    </row>
    <row r="2457" spans="1:4" ht="24.95" customHeight="1" x14ac:dyDescent="0.2">
      <c r="A2457" s="567" t="s">
        <v>25699</v>
      </c>
      <c r="B2457" s="568" t="s">
        <v>13828</v>
      </c>
      <c r="C2457" s="569" t="s">
        <v>770</v>
      </c>
      <c r="D2457" s="570" t="s">
        <v>25700</v>
      </c>
    </row>
    <row r="2458" spans="1:4" ht="24.95" customHeight="1" x14ac:dyDescent="0.2">
      <c r="A2458" s="567" t="s">
        <v>25701</v>
      </c>
      <c r="B2458" s="568" t="s">
        <v>13829</v>
      </c>
      <c r="C2458" s="569" t="s">
        <v>770</v>
      </c>
      <c r="D2458" s="570" t="s">
        <v>9790</v>
      </c>
    </row>
    <row r="2459" spans="1:4" ht="24.95" customHeight="1" x14ac:dyDescent="0.2">
      <c r="A2459" s="567" t="s">
        <v>25702</v>
      </c>
      <c r="B2459" s="568" t="s">
        <v>13831</v>
      </c>
      <c r="C2459" s="569" t="s">
        <v>770</v>
      </c>
      <c r="D2459" s="570" t="s">
        <v>17868</v>
      </c>
    </row>
    <row r="2460" spans="1:4" ht="24.95" customHeight="1" x14ac:dyDescent="0.2">
      <c r="A2460" s="567" t="s">
        <v>25703</v>
      </c>
      <c r="B2460" s="568" t="s">
        <v>1890</v>
      </c>
      <c r="C2460" s="569" t="s">
        <v>770</v>
      </c>
      <c r="D2460" s="570" t="s">
        <v>25704</v>
      </c>
    </row>
    <row r="2461" spans="1:4" ht="24.95" customHeight="1" x14ac:dyDescent="0.2">
      <c r="A2461" s="567" t="s">
        <v>25705</v>
      </c>
      <c r="B2461" s="568" t="s">
        <v>1891</v>
      </c>
      <c r="C2461" s="569" t="s">
        <v>770</v>
      </c>
      <c r="D2461" s="570" t="s">
        <v>10467</v>
      </c>
    </row>
    <row r="2462" spans="1:4" ht="24.95" customHeight="1" x14ac:dyDescent="0.2">
      <c r="A2462" s="567" t="s">
        <v>25706</v>
      </c>
      <c r="B2462" s="568" t="s">
        <v>1892</v>
      </c>
      <c r="C2462" s="569" t="s">
        <v>770</v>
      </c>
      <c r="D2462" s="570" t="s">
        <v>17833</v>
      </c>
    </row>
    <row r="2463" spans="1:4" ht="24.95" customHeight="1" x14ac:dyDescent="0.2">
      <c r="A2463" s="567" t="s">
        <v>25707</v>
      </c>
      <c r="B2463" s="568" t="s">
        <v>13832</v>
      </c>
      <c r="C2463" s="569" t="s">
        <v>770</v>
      </c>
      <c r="D2463" s="570" t="s">
        <v>10575</v>
      </c>
    </row>
    <row r="2464" spans="1:4" ht="24.95" customHeight="1" x14ac:dyDescent="0.2">
      <c r="A2464" s="567" t="s">
        <v>25708</v>
      </c>
      <c r="B2464" s="568" t="s">
        <v>13833</v>
      </c>
      <c r="C2464" s="569" t="s">
        <v>770</v>
      </c>
      <c r="D2464" s="570" t="s">
        <v>10538</v>
      </c>
    </row>
    <row r="2465" spans="1:4" ht="24.95" customHeight="1" x14ac:dyDescent="0.2">
      <c r="A2465" s="567" t="s">
        <v>25709</v>
      </c>
      <c r="B2465" s="568" t="s">
        <v>1893</v>
      </c>
      <c r="C2465" s="569" t="s">
        <v>770</v>
      </c>
      <c r="D2465" s="570" t="s">
        <v>17507</v>
      </c>
    </row>
    <row r="2466" spans="1:4" ht="24.95" customHeight="1" x14ac:dyDescent="0.2">
      <c r="A2466" s="567" t="s">
        <v>25710</v>
      </c>
      <c r="B2466" s="568" t="s">
        <v>13834</v>
      </c>
      <c r="C2466" s="569" t="s">
        <v>770</v>
      </c>
      <c r="D2466" s="570" t="s">
        <v>10076</v>
      </c>
    </row>
    <row r="2467" spans="1:4" ht="24.95" customHeight="1" x14ac:dyDescent="0.2">
      <c r="A2467" s="567" t="s">
        <v>25711</v>
      </c>
      <c r="B2467" s="568" t="s">
        <v>13835</v>
      </c>
      <c r="C2467" s="569" t="s">
        <v>770</v>
      </c>
      <c r="D2467" s="570" t="s">
        <v>10576</v>
      </c>
    </row>
    <row r="2468" spans="1:4" ht="24.95" customHeight="1" x14ac:dyDescent="0.2">
      <c r="A2468" s="567" t="s">
        <v>25712</v>
      </c>
      <c r="B2468" s="568" t="s">
        <v>13836</v>
      </c>
      <c r="C2468" s="569" t="s">
        <v>770</v>
      </c>
      <c r="D2468" s="570" t="s">
        <v>17830</v>
      </c>
    </row>
    <row r="2469" spans="1:4" ht="24.95" customHeight="1" x14ac:dyDescent="0.2">
      <c r="A2469" s="567" t="s">
        <v>25713</v>
      </c>
      <c r="B2469" s="568" t="s">
        <v>13838</v>
      </c>
      <c r="C2469" s="569" t="s">
        <v>770</v>
      </c>
      <c r="D2469" s="570" t="s">
        <v>25714</v>
      </c>
    </row>
    <row r="2470" spans="1:4" ht="24.95" customHeight="1" x14ac:dyDescent="0.2">
      <c r="A2470" s="567" t="s">
        <v>25715</v>
      </c>
      <c r="B2470" s="568" t="s">
        <v>13839</v>
      </c>
      <c r="C2470" s="569" t="s">
        <v>770</v>
      </c>
      <c r="D2470" s="570" t="s">
        <v>9724</v>
      </c>
    </row>
    <row r="2471" spans="1:4" ht="24.95" customHeight="1" x14ac:dyDescent="0.2">
      <c r="A2471" s="567" t="s">
        <v>25716</v>
      </c>
      <c r="B2471" s="568" t="s">
        <v>13840</v>
      </c>
      <c r="C2471" s="569" t="s">
        <v>770</v>
      </c>
      <c r="D2471" s="570" t="s">
        <v>25717</v>
      </c>
    </row>
    <row r="2472" spans="1:4" ht="24.95" customHeight="1" x14ac:dyDescent="0.2">
      <c r="A2472" s="567" t="s">
        <v>25718</v>
      </c>
      <c r="B2472" s="568" t="s">
        <v>13841</v>
      </c>
      <c r="C2472" s="569" t="s">
        <v>770</v>
      </c>
      <c r="D2472" s="570" t="s">
        <v>18081</v>
      </c>
    </row>
    <row r="2473" spans="1:4" ht="24.95" customHeight="1" x14ac:dyDescent="0.2">
      <c r="A2473" s="567" t="s">
        <v>25719</v>
      </c>
      <c r="B2473" s="568" t="s">
        <v>13842</v>
      </c>
      <c r="C2473" s="569" t="s">
        <v>770</v>
      </c>
      <c r="D2473" s="570" t="s">
        <v>17340</v>
      </c>
    </row>
    <row r="2474" spans="1:4" ht="24.95" customHeight="1" x14ac:dyDescent="0.2">
      <c r="A2474" s="567" t="s">
        <v>25720</v>
      </c>
      <c r="B2474" s="568" t="s">
        <v>13844</v>
      </c>
      <c r="C2474" s="569" t="s">
        <v>770</v>
      </c>
      <c r="D2474" s="570" t="s">
        <v>11440</v>
      </c>
    </row>
    <row r="2475" spans="1:4" ht="24.95" customHeight="1" x14ac:dyDescent="0.2">
      <c r="A2475" s="567" t="s">
        <v>25721</v>
      </c>
      <c r="B2475" s="568" t="s">
        <v>13846</v>
      </c>
      <c r="C2475" s="569" t="s">
        <v>770</v>
      </c>
      <c r="D2475" s="570" t="s">
        <v>25722</v>
      </c>
    </row>
    <row r="2476" spans="1:4" ht="24.95" customHeight="1" x14ac:dyDescent="0.2">
      <c r="A2476" s="567" t="s">
        <v>25723</v>
      </c>
      <c r="B2476" s="568" t="s">
        <v>13847</v>
      </c>
      <c r="C2476" s="569" t="s">
        <v>770</v>
      </c>
      <c r="D2476" s="570" t="s">
        <v>17951</v>
      </c>
    </row>
    <row r="2477" spans="1:4" ht="24.95" customHeight="1" x14ac:dyDescent="0.2">
      <c r="A2477" s="567" t="s">
        <v>25724</v>
      </c>
      <c r="B2477" s="568" t="s">
        <v>13848</v>
      </c>
      <c r="C2477" s="569" t="s">
        <v>770</v>
      </c>
      <c r="D2477" s="570" t="s">
        <v>9417</v>
      </c>
    </row>
    <row r="2478" spans="1:4" ht="24.95" customHeight="1" x14ac:dyDescent="0.2">
      <c r="A2478" s="567" t="s">
        <v>25725</v>
      </c>
      <c r="B2478" s="568" t="s">
        <v>13850</v>
      </c>
      <c r="C2478" s="569" t="s">
        <v>770</v>
      </c>
      <c r="D2478" s="570" t="s">
        <v>14214</v>
      </c>
    </row>
    <row r="2479" spans="1:4" ht="24.95" customHeight="1" x14ac:dyDescent="0.2">
      <c r="A2479" s="567" t="s">
        <v>25726</v>
      </c>
      <c r="B2479" s="568" t="s">
        <v>13852</v>
      </c>
      <c r="C2479" s="569" t="s">
        <v>770</v>
      </c>
      <c r="D2479" s="570" t="s">
        <v>14259</v>
      </c>
    </row>
    <row r="2480" spans="1:4" ht="24.95" customHeight="1" x14ac:dyDescent="0.2">
      <c r="A2480" s="567" t="s">
        <v>25727</v>
      </c>
      <c r="B2480" s="568" t="s">
        <v>13854</v>
      </c>
      <c r="C2480" s="569" t="s">
        <v>770</v>
      </c>
      <c r="D2480" s="570" t="s">
        <v>18928</v>
      </c>
    </row>
    <row r="2481" spans="1:4" ht="24.95" customHeight="1" x14ac:dyDescent="0.2">
      <c r="A2481" s="567" t="s">
        <v>25728</v>
      </c>
      <c r="B2481" s="568" t="s">
        <v>13855</v>
      </c>
      <c r="C2481" s="569" t="s">
        <v>770</v>
      </c>
      <c r="D2481" s="570" t="s">
        <v>14862</v>
      </c>
    </row>
    <row r="2482" spans="1:4" ht="24.95" customHeight="1" x14ac:dyDescent="0.2">
      <c r="A2482" s="567" t="s">
        <v>25729</v>
      </c>
      <c r="B2482" s="568" t="s">
        <v>13857</v>
      </c>
      <c r="C2482" s="569" t="s">
        <v>770</v>
      </c>
      <c r="D2482" s="570" t="s">
        <v>25730</v>
      </c>
    </row>
    <row r="2483" spans="1:4" ht="24.95" customHeight="1" x14ac:dyDescent="0.2">
      <c r="A2483" s="567" t="s">
        <v>25731</v>
      </c>
      <c r="B2483" s="568" t="s">
        <v>13858</v>
      </c>
      <c r="C2483" s="569" t="s">
        <v>770</v>
      </c>
      <c r="D2483" s="570" t="s">
        <v>13282</v>
      </c>
    </row>
    <row r="2484" spans="1:4" ht="24.95" customHeight="1" x14ac:dyDescent="0.2">
      <c r="A2484" s="567" t="s">
        <v>25732</v>
      </c>
      <c r="B2484" s="568" t="s">
        <v>13860</v>
      </c>
      <c r="C2484" s="569" t="s">
        <v>770</v>
      </c>
      <c r="D2484" s="570" t="s">
        <v>10989</v>
      </c>
    </row>
    <row r="2485" spans="1:4" ht="24.95" customHeight="1" x14ac:dyDescent="0.2">
      <c r="A2485" s="567" t="s">
        <v>25733</v>
      </c>
      <c r="B2485" s="568" t="s">
        <v>13861</v>
      </c>
      <c r="C2485" s="569" t="s">
        <v>770</v>
      </c>
      <c r="D2485" s="570" t="s">
        <v>19827</v>
      </c>
    </row>
    <row r="2486" spans="1:4" ht="24.95" customHeight="1" x14ac:dyDescent="0.2">
      <c r="A2486" s="567" t="s">
        <v>25734</v>
      </c>
      <c r="B2486" s="568" t="s">
        <v>13862</v>
      </c>
      <c r="C2486" s="569" t="s">
        <v>770</v>
      </c>
      <c r="D2486" s="570" t="s">
        <v>11409</v>
      </c>
    </row>
    <row r="2487" spans="1:4" ht="24.95" customHeight="1" x14ac:dyDescent="0.2">
      <c r="A2487" s="567" t="s">
        <v>25735</v>
      </c>
      <c r="B2487" s="568" t="s">
        <v>13863</v>
      </c>
      <c r="C2487" s="569" t="s">
        <v>770</v>
      </c>
      <c r="D2487" s="570" t="s">
        <v>19594</v>
      </c>
    </row>
    <row r="2488" spans="1:4" ht="24.95" customHeight="1" x14ac:dyDescent="0.2">
      <c r="A2488" s="567" t="s">
        <v>25736</v>
      </c>
      <c r="B2488" s="568" t="s">
        <v>13865</v>
      </c>
      <c r="C2488" s="569" t="s">
        <v>770</v>
      </c>
      <c r="D2488" s="570" t="s">
        <v>10156</v>
      </c>
    </row>
    <row r="2489" spans="1:4" ht="24.95" customHeight="1" x14ac:dyDescent="0.2">
      <c r="A2489" s="567" t="s">
        <v>25737</v>
      </c>
      <c r="B2489" s="568" t="s">
        <v>13866</v>
      </c>
      <c r="C2489" s="569" t="s">
        <v>770</v>
      </c>
      <c r="D2489" s="570" t="s">
        <v>11408</v>
      </c>
    </row>
    <row r="2490" spans="1:4" ht="24.95" customHeight="1" x14ac:dyDescent="0.2">
      <c r="A2490" s="567" t="s">
        <v>25738</v>
      </c>
      <c r="B2490" s="568" t="s">
        <v>13867</v>
      </c>
      <c r="C2490" s="569" t="s">
        <v>770</v>
      </c>
      <c r="D2490" s="570" t="s">
        <v>9325</v>
      </c>
    </row>
    <row r="2491" spans="1:4" ht="24.95" customHeight="1" x14ac:dyDescent="0.2">
      <c r="A2491" s="567" t="s">
        <v>25739</v>
      </c>
      <c r="B2491" s="568" t="s">
        <v>13868</v>
      </c>
      <c r="C2491" s="569" t="s">
        <v>770</v>
      </c>
      <c r="D2491" s="570" t="s">
        <v>15359</v>
      </c>
    </row>
    <row r="2492" spans="1:4" ht="24.95" customHeight="1" x14ac:dyDescent="0.2">
      <c r="A2492" s="567" t="s">
        <v>25740</v>
      </c>
      <c r="B2492" s="568" t="s">
        <v>13869</v>
      </c>
      <c r="C2492" s="569" t="s">
        <v>770</v>
      </c>
      <c r="D2492" s="570" t="s">
        <v>25741</v>
      </c>
    </row>
    <row r="2493" spans="1:4" ht="24.95" customHeight="1" x14ac:dyDescent="0.2">
      <c r="A2493" s="567" t="s">
        <v>25742</v>
      </c>
      <c r="B2493" s="568" t="s">
        <v>13871</v>
      </c>
      <c r="C2493" s="569" t="s">
        <v>770</v>
      </c>
      <c r="D2493" s="570" t="s">
        <v>11296</v>
      </c>
    </row>
    <row r="2494" spans="1:4" ht="24.95" customHeight="1" x14ac:dyDescent="0.2">
      <c r="A2494" s="567" t="s">
        <v>25743</v>
      </c>
      <c r="B2494" s="568" t="s">
        <v>13872</v>
      </c>
      <c r="C2494" s="569" t="s">
        <v>770</v>
      </c>
      <c r="D2494" s="570" t="s">
        <v>17351</v>
      </c>
    </row>
    <row r="2495" spans="1:4" ht="24.95" customHeight="1" x14ac:dyDescent="0.2">
      <c r="A2495" s="567" t="s">
        <v>25744</v>
      </c>
      <c r="B2495" s="568" t="s">
        <v>13873</v>
      </c>
      <c r="C2495" s="569" t="s">
        <v>770</v>
      </c>
      <c r="D2495" s="570" t="s">
        <v>25745</v>
      </c>
    </row>
    <row r="2496" spans="1:4" ht="24.95" customHeight="1" x14ac:dyDescent="0.2">
      <c r="A2496" s="567" t="s">
        <v>25746</v>
      </c>
      <c r="B2496" s="568" t="s">
        <v>13875</v>
      </c>
      <c r="C2496" s="569" t="s">
        <v>770</v>
      </c>
      <c r="D2496" s="570" t="s">
        <v>25747</v>
      </c>
    </row>
    <row r="2497" spans="1:4" ht="24.95" customHeight="1" x14ac:dyDescent="0.2">
      <c r="A2497" s="567" t="s">
        <v>25748</v>
      </c>
      <c r="B2497" s="568" t="s">
        <v>13877</v>
      </c>
      <c r="C2497" s="569" t="s">
        <v>770</v>
      </c>
      <c r="D2497" s="570" t="s">
        <v>25749</v>
      </c>
    </row>
    <row r="2498" spans="1:4" ht="24.95" customHeight="1" x14ac:dyDescent="0.2">
      <c r="A2498" s="567" t="s">
        <v>25750</v>
      </c>
      <c r="B2498" s="568" t="s">
        <v>13878</v>
      </c>
      <c r="C2498" s="569" t="s">
        <v>770</v>
      </c>
      <c r="D2498" s="570" t="s">
        <v>25751</v>
      </c>
    </row>
    <row r="2499" spans="1:4" ht="24.95" customHeight="1" x14ac:dyDescent="0.2">
      <c r="A2499" s="567" t="s">
        <v>25752</v>
      </c>
      <c r="B2499" s="568" t="s">
        <v>1894</v>
      </c>
      <c r="C2499" s="569" t="s">
        <v>770</v>
      </c>
      <c r="D2499" s="570" t="s">
        <v>25753</v>
      </c>
    </row>
    <row r="2500" spans="1:4" ht="24.95" customHeight="1" x14ac:dyDescent="0.2">
      <c r="A2500" s="567" t="s">
        <v>25754</v>
      </c>
      <c r="B2500" s="568" t="s">
        <v>13881</v>
      </c>
      <c r="C2500" s="569" t="s">
        <v>770</v>
      </c>
      <c r="D2500" s="570" t="s">
        <v>25755</v>
      </c>
    </row>
    <row r="2501" spans="1:4" ht="24.95" customHeight="1" x14ac:dyDescent="0.2">
      <c r="A2501" s="567" t="s">
        <v>25756</v>
      </c>
      <c r="B2501" s="568" t="s">
        <v>1895</v>
      </c>
      <c r="C2501" s="569" t="s">
        <v>770</v>
      </c>
      <c r="D2501" s="570" t="s">
        <v>25757</v>
      </c>
    </row>
    <row r="2502" spans="1:4" ht="24.95" customHeight="1" x14ac:dyDescent="0.2">
      <c r="A2502" s="567" t="s">
        <v>25758</v>
      </c>
      <c r="B2502" s="568" t="s">
        <v>1896</v>
      </c>
      <c r="C2502" s="569" t="s">
        <v>770</v>
      </c>
      <c r="D2502" s="570" t="s">
        <v>25759</v>
      </c>
    </row>
    <row r="2503" spans="1:4" ht="24.95" customHeight="1" x14ac:dyDescent="0.2">
      <c r="A2503" s="567" t="s">
        <v>25760</v>
      </c>
      <c r="B2503" s="568" t="s">
        <v>1897</v>
      </c>
      <c r="C2503" s="569" t="s">
        <v>770</v>
      </c>
      <c r="D2503" s="570" t="s">
        <v>25761</v>
      </c>
    </row>
    <row r="2504" spans="1:4" ht="24.95" customHeight="1" x14ac:dyDescent="0.2">
      <c r="A2504" s="567" t="s">
        <v>25762</v>
      </c>
      <c r="B2504" s="568" t="s">
        <v>1898</v>
      </c>
      <c r="C2504" s="569" t="s">
        <v>770</v>
      </c>
      <c r="D2504" s="570" t="s">
        <v>25763</v>
      </c>
    </row>
    <row r="2505" spans="1:4" ht="24.95" customHeight="1" x14ac:dyDescent="0.2">
      <c r="A2505" s="571" t="s">
        <v>13882</v>
      </c>
      <c r="B2505" s="568" t="s">
        <v>1899</v>
      </c>
      <c r="C2505" s="569" t="s">
        <v>770</v>
      </c>
      <c r="D2505" s="570" t="s">
        <v>25764</v>
      </c>
    </row>
    <row r="2506" spans="1:4" ht="24.95" customHeight="1" x14ac:dyDescent="0.2">
      <c r="A2506" s="571" t="s">
        <v>13883</v>
      </c>
      <c r="B2506" s="568" t="s">
        <v>13884</v>
      </c>
      <c r="C2506" s="569" t="s">
        <v>770</v>
      </c>
      <c r="D2506" s="570" t="s">
        <v>13800</v>
      </c>
    </row>
    <row r="2507" spans="1:4" ht="24.95" customHeight="1" x14ac:dyDescent="0.2">
      <c r="A2507" s="571" t="s">
        <v>13885</v>
      </c>
      <c r="B2507" s="568" t="s">
        <v>13886</v>
      </c>
      <c r="C2507" s="569" t="s">
        <v>770</v>
      </c>
      <c r="D2507" s="570" t="s">
        <v>23854</v>
      </c>
    </row>
    <row r="2508" spans="1:4" ht="24.95" customHeight="1" x14ac:dyDescent="0.2">
      <c r="A2508" s="571" t="s">
        <v>13888</v>
      </c>
      <c r="B2508" s="568" t="s">
        <v>13889</v>
      </c>
      <c r="C2508" s="569" t="s">
        <v>770</v>
      </c>
      <c r="D2508" s="570" t="s">
        <v>25765</v>
      </c>
    </row>
    <row r="2509" spans="1:4" ht="24.95" customHeight="1" x14ac:dyDescent="0.2">
      <c r="A2509" s="571" t="s">
        <v>13890</v>
      </c>
      <c r="B2509" s="568" t="s">
        <v>13891</v>
      </c>
      <c r="C2509" s="569" t="s">
        <v>770</v>
      </c>
      <c r="D2509" s="570" t="s">
        <v>25766</v>
      </c>
    </row>
    <row r="2510" spans="1:4" ht="24.95" customHeight="1" x14ac:dyDescent="0.2">
      <c r="A2510" s="571" t="s">
        <v>13892</v>
      </c>
      <c r="B2510" s="568" t="s">
        <v>13893</v>
      </c>
      <c r="C2510" s="569" t="s">
        <v>770</v>
      </c>
      <c r="D2510" s="570" t="s">
        <v>24116</v>
      </c>
    </row>
    <row r="2511" spans="1:4" ht="24.95" customHeight="1" x14ac:dyDescent="0.2">
      <c r="A2511" s="571" t="s">
        <v>13894</v>
      </c>
      <c r="B2511" s="568" t="s">
        <v>13895</v>
      </c>
      <c r="C2511" s="569" t="s">
        <v>770</v>
      </c>
      <c r="D2511" s="570" t="s">
        <v>25767</v>
      </c>
    </row>
    <row r="2512" spans="1:4" ht="24.95" customHeight="1" x14ac:dyDescent="0.2">
      <c r="A2512" s="571" t="s">
        <v>13896</v>
      </c>
      <c r="B2512" s="568" t="s">
        <v>13897</v>
      </c>
      <c r="C2512" s="569" t="s">
        <v>770</v>
      </c>
      <c r="D2512" s="570" t="s">
        <v>25768</v>
      </c>
    </row>
    <row r="2513" spans="1:4" ht="24.95" customHeight="1" x14ac:dyDescent="0.2">
      <c r="A2513" s="571" t="s">
        <v>13898</v>
      </c>
      <c r="B2513" s="568" t="s">
        <v>13899</v>
      </c>
      <c r="C2513" s="569" t="s">
        <v>770</v>
      </c>
      <c r="D2513" s="570" t="s">
        <v>25769</v>
      </c>
    </row>
    <row r="2514" spans="1:4" ht="24.95" customHeight="1" x14ac:dyDescent="0.2">
      <c r="A2514" s="571" t="s">
        <v>13900</v>
      </c>
      <c r="B2514" s="568" t="s">
        <v>13901</v>
      </c>
      <c r="C2514" s="569" t="s">
        <v>770</v>
      </c>
      <c r="D2514" s="570" t="s">
        <v>25770</v>
      </c>
    </row>
    <row r="2515" spans="1:4" ht="24.95" customHeight="1" x14ac:dyDescent="0.2">
      <c r="A2515" s="571" t="s">
        <v>13902</v>
      </c>
      <c r="B2515" s="568" t="s">
        <v>13903</v>
      </c>
      <c r="C2515" s="569" t="s">
        <v>770</v>
      </c>
      <c r="D2515" s="570" t="s">
        <v>25771</v>
      </c>
    </row>
    <row r="2516" spans="1:4" ht="24.95" customHeight="1" x14ac:dyDescent="0.2">
      <c r="A2516" s="571" t="s">
        <v>13904</v>
      </c>
      <c r="B2516" s="568" t="s">
        <v>1900</v>
      </c>
      <c r="C2516" s="569" t="s">
        <v>770</v>
      </c>
      <c r="D2516" s="570" t="s">
        <v>12894</v>
      </c>
    </row>
    <row r="2517" spans="1:4" ht="24.95" customHeight="1" x14ac:dyDescent="0.2">
      <c r="A2517" s="571" t="s">
        <v>13905</v>
      </c>
      <c r="B2517" s="568" t="s">
        <v>1901</v>
      </c>
      <c r="C2517" s="569" t="s">
        <v>770</v>
      </c>
      <c r="D2517" s="570" t="s">
        <v>25772</v>
      </c>
    </row>
    <row r="2518" spans="1:4" ht="24.95" customHeight="1" x14ac:dyDescent="0.2">
      <c r="A2518" s="571" t="s">
        <v>13906</v>
      </c>
      <c r="B2518" s="568" t="s">
        <v>1902</v>
      </c>
      <c r="C2518" s="569" t="s">
        <v>770</v>
      </c>
      <c r="D2518" s="570" t="s">
        <v>25773</v>
      </c>
    </row>
    <row r="2519" spans="1:4" ht="24.95" customHeight="1" x14ac:dyDescent="0.2">
      <c r="A2519" s="571" t="s">
        <v>13907</v>
      </c>
      <c r="B2519" s="568" t="s">
        <v>1903</v>
      </c>
      <c r="C2519" s="569" t="s">
        <v>770</v>
      </c>
      <c r="D2519" s="570" t="s">
        <v>25774</v>
      </c>
    </row>
    <row r="2520" spans="1:4" ht="24.95" customHeight="1" x14ac:dyDescent="0.2">
      <c r="A2520" s="571" t="s">
        <v>13908</v>
      </c>
      <c r="B2520" s="568" t="s">
        <v>1904</v>
      </c>
      <c r="C2520" s="569" t="s">
        <v>770</v>
      </c>
      <c r="D2520" s="570" t="s">
        <v>25775</v>
      </c>
    </row>
    <row r="2521" spans="1:4" ht="24.95" customHeight="1" x14ac:dyDescent="0.2">
      <c r="A2521" s="571" t="s">
        <v>13909</v>
      </c>
      <c r="B2521" s="568" t="s">
        <v>1905</v>
      </c>
      <c r="C2521" s="569" t="s">
        <v>770</v>
      </c>
      <c r="D2521" s="570" t="s">
        <v>25776</v>
      </c>
    </row>
    <row r="2522" spans="1:4" ht="24.95" customHeight="1" x14ac:dyDescent="0.2">
      <c r="A2522" s="567" t="s">
        <v>25777</v>
      </c>
      <c r="B2522" s="568" t="s">
        <v>1906</v>
      </c>
      <c r="C2522" s="569" t="s">
        <v>770</v>
      </c>
      <c r="D2522" s="570" t="s">
        <v>25778</v>
      </c>
    </row>
    <row r="2523" spans="1:4" ht="24.95" customHeight="1" x14ac:dyDescent="0.2">
      <c r="A2523" s="567" t="s">
        <v>25779</v>
      </c>
      <c r="B2523" s="568" t="s">
        <v>13910</v>
      </c>
      <c r="C2523" s="569" t="s">
        <v>770</v>
      </c>
      <c r="D2523" s="570" t="s">
        <v>25780</v>
      </c>
    </row>
    <row r="2524" spans="1:4" ht="24.95" customHeight="1" x14ac:dyDescent="0.2">
      <c r="A2524" s="567" t="s">
        <v>25781</v>
      </c>
      <c r="B2524" s="568" t="s">
        <v>13911</v>
      </c>
      <c r="C2524" s="569" t="s">
        <v>770</v>
      </c>
      <c r="D2524" s="570" t="s">
        <v>25782</v>
      </c>
    </row>
    <row r="2525" spans="1:4" ht="24.95" customHeight="1" x14ac:dyDescent="0.2">
      <c r="A2525" s="567" t="s">
        <v>25783</v>
      </c>
      <c r="B2525" s="568" t="s">
        <v>5807</v>
      </c>
      <c r="C2525" s="569" t="s">
        <v>770</v>
      </c>
      <c r="D2525" s="570" t="s">
        <v>25249</v>
      </c>
    </row>
    <row r="2526" spans="1:4" ht="24.95" customHeight="1" x14ac:dyDescent="0.2">
      <c r="A2526" s="567" t="s">
        <v>25784</v>
      </c>
      <c r="B2526" s="568" t="s">
        <v>5808</v>
      </c>
      <c r="C2526" s="569" t="s">
        <v>770</v>
      </c>
      <c r="D2526" s="570" t="s">
        <v>10044</v>
      </c>
    </row>
    <row r="2527" spans="1:4" ht="24.95" customHeight="1" x14ac:dyDescent="0.2">
      <c r="A2527" s="567" t="s">
        <v>25785</v>
      </c>
      <c r="B2527" s="568" t="s">
        <v>5809</v>
      </c>
      <c r="C2527" s="569" t="s">
        <v>770</v>
      </c>
      <c r="D2527" s="570" t="s">
        <v>13187</v>
      </c>
    </row>
    <row r="2528" spans="1:4" ht="24.95" customHeight="1" x14ac:dyDescent="0.2">
      <c r="A2528" s="567" t="s">
        <v>25786</v>
      </c>
      <c r="B2528" s="568" t="s">
        <v>5810</v>
      </c>
      <c r="C2528" s="569" t="s">
        <v>770</v>
      </c>
      <c r="D2528" s="570" t="s">
        <v>13187</v>
      </c>
    </row>
    <row r="2529" spans="1:4" ht="24.95" customHeight="1" x14ac:dyDescent="0.2">
      <c r="A2529" s="567" t="s">
        <v>25787</v>
      </c>
      <c r="B2529" s="568" t="s">
        <v>5811</v>
      </c>
      <c r="C2529" s="569" t="s">
        <v>770</v>
      </c>
      <c r="D2529" s="570" t="s">
        <v>10058</v>
      </c>
    </row>
    <row r="2530" spans="1:4" ht="24.95" customHeight="1" x14ac:dyDescent="0.2">
      <c r="A2530" s="567" t="s">
        <v>25788</v>
      </c>
      <c r="B2530" s="568" t="s">
        <v>5812</v>
      </c>
      <c r="C2530" s="569" t="s">
        <v>770</v>
      </c>
      <c r="D2530" s="570" t="s">
        <v>9407</v>
      </c>
    </row>
    <row r="2531" spans="1:4" ht="24.95" customHeight="1" x14ac:dyDescent="0.2">
      <c r="A2531" s="567" t="s">
        <v>25789</v>
      </c>
      <c r="B2531" s="568" t="s">
        <v>5813</v>
      </c>
      <c r="C2531" s="569" t="s">
        <v>770</v>
      </c>
      <c r="D2531" s="570" t="s">
        <v>14756</v>
      </c>
    </row>
    <row r="2532" spans="1:4" ht="24.95" customHeight="1" x14ac:dyDescent="0.2">
      <c r="A2532" s="567" t="s">
        <v>25790</v>
      </c>
      <c r="B2532" s="568" t="s">
        <v>13914</v>
      </c>
      <c r="C2532" s="569" t="s">
        <v>770</v>
      </c>
      <c r="D2532" s="570" t="s">
        <v>25791</v>
      </c>
    </row>
    <row r="2533" spans="1:4" ht="24.95" customHeight="1" x14ac:dyDescent="0.2">
      <c r="A2533" s="567" t="s">
        <v>25792</v>
      </c>
      <c r="B2533" s="568" t="s">
        <v>13915</v>
      </c>
      <c r="C2533" s="569" t="s">
        <v>770</v>
      </c>
      <c r="D2533" s="570" t="s">
        <v>25793</v>
      </c>
    </row>
    <row r="2534" spans="1:4" ht="24.95" customHeight="1" x14ac:dyDescent="0.2">
      <c r="A2534" s="567" t="s">
        <v>25794</v>
      </c>
      <c r="B2534" s="568" t="s">
        <v>13916</v>
      </c>
      <c r="C2534" s="569" t="s">
        <v>770</v>
      </c>
      <c r="D2534" s="570" t="s">
        <v>25795</v>
      </c>
    </row>
    <row r="2535" spans="1:4" ht="24.95" customHeight="1" x14ac:dyDescent="0.2">
      <c r="A2535" s="567" t="s">
        <v>25796</v>
      </c>
      <c r="B2535" s="568" t="s">
        <v>13917</v>
      </c>
      <c r="C2535" s="569" t="s">
        <v>770</v>
      </c>
      <c r="D2535" s="570" t="s">
        <v>25795</v>
      </c>
    </row>
    <row r="2536" spans="1:4" ht="24.95" customHeight="1" x14ac:dyDescent="0.2">
      <c r="A2536" s="567" t="s">
        <v>25797</v>
      </c>
      <c r="B2536" s="568" t="s">
        <v>13918</v>
      </c>
      <c r="C2536" s="569" t="s">
        <v>770</v>
      </c>
      <c r="D2536" s="570" t="s">
        <v>18367</v>
      </c>
    </row>
    <row r="2537" spans="1:4" ht="24.95" customHeight="1" x14ac:dyDescent="0.2">
      <c r="A2537" s="567" t="s">
        <v>25798</v>
      </c>
      <c r="B2537" s="568" t="s">
        <v>13919</v>
      </c>
      <c r="C2537" s="569" t="s">
        <v>770</v>
      </c>
      <c r="D2537" s="570" t="s">
        <v>25799</v>
      </c>
    </row>
    <row r="2538" spans="1:4" ht="24.95" customHeight="1" x14ac:dyDescent="0.2">
      <c r="A2538" s="567" t="s">
        <v>25800</v>
      </c>
      <c r="B2538" s="568" t="s">
        <v>13920</v>
      </c>
      <c r="C2538" s="569" t="s">
        <v>770</v>
      </c>
      <c r="D2538" s="570" t="s">
        <v>25801</v>
      </c>
    </row>
    <row r="2539" spans="1:4" ht="24.95" customHeight="1" x14ac:dyDescent="0.2">
      <c r="A2539" s="567" t="s">
        <v>25802</v>
      </c>
      <c r="B2539" s="568" t="s">
        <v>5814</v>
      </c>
      <c r="C2539" s="569" t="s">
        <v>770</v>
      </c>
      <c r="D2539" s="570" t="s">
        <v>25803</v>
      </c>
    </row>
    <row r="2540" spans="1:4" ht="24.95" customHeight="1" x14ac:dyDescent="0.2">
      <c r="A2540" s="567" t="s">
        <v>25804</v>
      </c>
      <c r="B2540" s="568" t="s">
        <v>5815</v>
      </c>
      <c r="C2540" s="569" t="s">
        <v>770</v>
      </c>
      <c r="D2540" s="570" t="s">
        <v>18382</v>
      </c>
    </row>
    <row r="2541" spans="1:4" ht="24.95" customHeight="1" x14ac:dyDescent="0.2">
      <c r="A2541" s="567" t="s">
        <v>25805</v>
      </c>
      <c r="B2541" s="568" t="s">
        <v>5816</v>
      </c>
      <c r="C2541" s="569" t="s">
        <v>770</v>
      </c>
      <c r="D2541" s="570" t="s">
        <v>17490</v>
      </c>
    </row>
    <row r="2542" spans="1:4" ht="24.95" customHeight="1" x14ac:dyDescent="0.2">
      <c r="A2542" s="567" t="s">
        <v>25806</v>
      </c>
      <c r="B2542" s="568" t="s">
        <v>5817</v>
      </c>
      <c r="C2542" s="569" t="s">
        <v>770</v>
      </c>
      <c r="D2542" s="570" t="s">
        <v>17490</v>
      </c>
    </row>
    <row r="2543" spans="1:4" ht="24.95" customHeight="1" x14ac:dyDescent="0.2">
      <c r="A2543" s="567" t="s">
        <v>25807</v>
      </c>
      <c r="B2543" s="568" t="s">
        <v>5818</v>
      </c>
      <c r="C2543" s="569" t="s">
        <v>770</v>
      </c>
      <c r="D2543" s="570" t="s">
        <v>25808</v>
      </c>
    </row>
    <row r="2544" spans="1:4" ht="24.95" customHeight="1" x14ac:dyDescent="0.2">
      <c r="A2544" s="567" t="s">
        <v>25809</v>
      </c>
      <c r="B2544" s="568" t="s">
        <v>5819</v>
      </c>
      <c r="C2544" s="569" t="s">
        <v>770</v>
      </c>
      <c r="D2544" s="570" t="s">
        <v>25810</v>
      </c>
    </row>
    <row r="2545" spans="1:4" ht="24.95" customHeight="1" x14ac:dyDescent="0.2">
      <c r="A2545" s="567" t="s">
        <v>25811</v>
      </c>
      <c r="B2545" s="568" t="s">
        <v>5820</v>
      </c>
      <c r="C2545" s="569" t="s">
        <v>770</v>
      </c>
      <c r="D2545" s="570" t="s">
        <v>18250</v>
      </c>
    </row>
    <row r="2546" spans="1:4" ht="24.95" customHeight="1" x14ac:dyDescent="0.2">
      <c r="A2546" s="567" t="s">
        <v>25812</v>
      </c>
      <c r="B2546" s="568" t="s">
        <v>1907</v>
      </c>
      <c r="C2546" s="569" t="s">
        <v>770</v>
      </c>
      <c r="D2546" s="570" t="s">
        <v>25813</v>
      </c>
    </row>
    <row r="2547" spans="1:4" ht="24.95" customHeight="1" x14ac:dyDescent="0.2">
      <c r="A2547" s="567" t="s">
        <v>25814</v>
      </c>
      <c r="B2547" s="568" t="s">
        <v>13922</v>
      </c>
      <c r="C2547" s="569" t="s">
        <v>770</v>
      </c>
      <c r="D2547" s="570" t="s">
        <v>15915</v>
      </c>
    </row>
    <row r="2548" spans="1:4" ht="24.95" customHeight="1" x14ac:dyDescent="0.2">
      <c r="A2548" s="567" t="s">
        <v>25815</v>
      </c>
      <c r="B2548" s="568" t="s">
        <v>1908</v>
      </c>
      <c r="C2548" s="569" t="s">
        <v>770</v>
      </c>
      <c r="D2548" s="570" t="s">
        <v>25816</v>
      </c>
    </row>
    <row r="2549" spans="1:4" ht="24.95" customHeight="1" x14ac:dyDescent="0.2">
      <c r="A2549" s="567" t="s">
        <v>25817</v>
      </c>
      <c r="B2549" s="568" t="s">
        <v>1909</v>
      </c>
      <c r="C2549" s="569" t="s">
        <v>770</v>
      </c>
      <c r="D2549" s="570" t="s">
        <v>25818</v>
      </c>
    </row>
    <row r="2550" spans="1:4" ht="24.95" customHeight="1" x14ac:dyDescent="0.2">
      <c r="A2550" s="567" t="s">
        <v>25819</v>
      </c>
      <c r="B2550" s="568" t="s">
        <v>1910</v>
      </c>
      <c r="C2550" s="569" t="s">
        <v>770</v>
      </c>
      <c r="D2550" s="570" t="s">
        <v>16571</v>
      </c>
    </row>
    <row r="2551" spans="1:4" ht="24.95" customHeight="1" x14ac:dyDescent="0.2">
      <c r="A2551" s="567" t="s">
        <v>25820</v>
      </c>
      <c r="B2551" s="568" t="s">
        <v>1911</v>
      </c>
      <c r="C2551" s="569" t="s">
        <v>770</v>
      </c>
      <c r="D2551" s="570" t="s">
        <v>14176</v>
      </c>
    </row>
    <row r="2552" spans="1:4" ht="24.95" customHeight="1" x14ac:dyDescent="0.2">
      <c r="A2552" s="567" t="s">
        <v>25821</v>
      </c>
      <c r="B2552" s="568" t="s">
        <v>1912</v>
      </c>
      <c r="C2552" s="569" t="s">
        <v>770</v>
      </c>
      <c r="D2552" s="570" t="s">
        <v>12245</v>
      </c>
    </row>
    <row r="2553" spans="1:4" ht="24.95" customHeight="1" x14ac:dyDescent="0.2">
      <c r="A2553" s="567" t="s">
        <v>25822</v>
      </c>
      <c r="B2553" s="568" t="s">
        <v>1913</v>
      </c>
      <c r="C2553" s="569" t="s">
        <v>770</v>
      </c>
      <c r="D2553" s="570" t="s">
        <v>10272</v>
      </c>
    </row>
    <row r="2554" spans="1:4" ht="24.95" customHeight="1" x14ac:dyDescent="0.2">
      <c r="A2554" s="567" t="s">
        <v>25823</v>
      </c>
      <c r="B2554" s="568" t="s">
        <v>1914</v>
      </c>
      <c r="C2554" s="569" t="s">
        <v>770</v>
      </c>
      <c r="D2554" s="570" t="s">
        <v>13628</v>
      </c>
    </row>
    <row r="2555" spans="1:4" ht="24.95" customHeight="1" x14ac:dyDescent="0.2">
      <c r="A2555" s="567" t="s">
        <v>25824</v>
      </c>
      <c r="B2555" s="568" t="s">
        <v>13925</v>
      </c>
      <c r="C2555" s="569" t="s">
        <v>770</v>
      </c>
      <c r="D2555" s="570" t="s">
        <v>24856</v>
      </c>
    </row>
    <row r="2556" spans="1:4" ht="24.95" customHeight="1" x14ac:dyDescent="0.2">
      <c r="A2556" s="567" t="s">
        <v>25825</v>
      </c>
      <c r="B2556" s="568" t="s">
        <v>1915</v>
      </c>
      <c r="C2556" s="569" t="s">
        <v>770</v>
      </c>
      <c r="D2556" s="570" t="s">
        <v>13887</v>
      </c>
    </row>
    <row r="2557" spans="1:4" ht="24.95" customHeight="1" x14ac:dyDescent="0.2">
      <c r="A2557" s="567" t="s">
        <v>25826</v>
      </c>
      <c r="B2557" s="568" t="s">
        <v>13928</v>
      </c>
      <c r="C2557" s="569" t="s">
        <v>770</v>
      </c>
      <c r="D2557" s="570" t="s">
        <v>17847</v>
      </c>
    </row>
    <row r="2558" spans="1:4" ht="24.95" customHeight="1" x14ac:dyDescent="0.2">
      <c r="A2558" s="567" t="s">
        <v>25827</v>
      </c>
      <c r="B2558" s="568" t="s">
        <v>1916</v>
      </c>
      <c r="C2558" s="569" t="s">
        <v>770</v>
      </c>
      <c r="D2558" s="570" t="s">
        <v>18334</v>
      </c>
    </row>
    <row r="2559" spans="1:4" ht="24.95" customHeight="1" x14ac:dyDescent="0.2">
      <c r="A2559" s="567" t="s">
        <v>25828</v>
      </c>
      <c r="B2559" s="568" t="s">
        <v>13929</v>
      </c>
      <c r="C2559" s="569" t="s">
        <v>770</v>
      </c>
      <c r="D2559" s="570" t="s">
        <v>25829</v>
      </c>
    </row>
    <row r="2560" spans="1:4" ht="24.95" customHeight="1" x14ac:dyDescent="0.2">
      <c r="A2560" s="567" t="s">
        <v>25830</v>
      </c>
      <c r="B2560" s="568" t="s">
        <v>13930</v>
      </c>
      <c r="C2560" s="569" t="s">
        <v>770</v>
      </c>
      <c r="D2560" s="570" t="s">
        <v>9383</v>
      </c>
    </row>
    <row r="2561" spans="1:4" ht="24.95" customHeight="1" x14ac:dyDescent="0.2">
      <c r="A2561" s="567" t="s">
        <v>25831</v>
      </c>
      <c r="B2561" s="568" t="s">
        <v>13931</v>
      </c>
      <c r="C2561" s="569" t="s">
        <v>770</v>
      </c>
      <c r="D2561" s="570" t="s">
        <v>9599</v>
      </c>
    </row>
    <row r="2562" spans="1:4" ht="24.95" customHeight="1" x14ac:dyDescent="0.2">
      <c r="A2562" s="567" t="s">
        <v>25832</v>
      </c>
      <c r="B2562" s="568" t="s">
        <v>1917</v>
      </c>
      <c r="C2562" s="569" t="s">
        <v>770</v>
      </c>
      <c r="D2562" s="570" t="s">
        <v>25833</v>
      </c>
    </row>
    <row r="2563" spans="1:4" ht="24.95" customHeight="1" x14ac:dyDescent="0.2">
      <c r="A2563" s="567" t="s">
        <v>25834</v>
      </c>
      <c r="B2563" s="568" t="s">
        <v>1918</v>
      </c>
      <c r="C2563" s="569" t="s">
        <v>770</v>
      </c>
      <c r="D2563" s="570" t="s">
        <v>25835</v>
      </c>
    </row>
    <row r="2564" spans="1:4" ht="24.95" customHeight="1" x14ac:dyDescent="0.2">
      <c r="A2564" s="567" t="s">
        <v>25836</v>
      </c>
      <c r="B2564" s="568" t="s">
        <v>1919</v>
      </c>
      <c r="C2564" s="569" t="s">
        <v>770</v>
      </c>
      <c r="D2564" s="570" t="s">
        <v>17668</v>
      </c>
    </row>
    <row r="2565" spans="1:4" ht="24.95" customHeight="1" x14ac:dyDescent="0.2">
      <c r="A2565" s="567" t="s">
        <v>25837</v>
      </c>
      <c r="B2565" s="568" t="s">
        <v>13934</v>
      </c>
      <c r="C2565" s="569" t="s">
        <v>770</v>
      </c>
      <c r="D2565" s="570" t="s">
        <v>25838</v>
      </c>
    </row>
    <row r="2566" spans="1:4" ht="24.95" customHeight="1" x14ac:dyDescent="0.2">
      <c r="A2566" s="567" t="s">
        <v>25839</v>
      </c>
      <c r="B2566" s="568" t="s">
        <v>13935</v>
      </c>
      <c r="C2566" s="569" t="s">
        <v>770</v>
      </c>
      <c r="D2566" s="570" t="s">
        <v>14826</v>
      </c>
    </row>
    <row r="2567" spans="1:4" ht="24.95" customHeight="1" x14ac:dyDescent="0.2">
      <c r="A2567" s="567" t="s">
        <v>25840</v>
      </c>
      <c r="B2567" s="568" t="s">
        <v>13936</v>
      </c>
      <c r="C2567" s="569" t="s">
        <v>770</v>
      </c>
      <c r="D2567" s="570" t="s">
        <v>25841</v>
      </c>
    </row>
    <row r="2568" spans="1:4" ht="24.95" customHeight="1" x14ac:dyDescent="0.2">
      <c r="A2568" s="567" t="s">
        <v>25842</v>
      </c>
      <c r="B2568" s="568" t="s">
        <v>13937</v>
      </c>
      <c r="C2568" s="569" t="s">
        <v>770</v>
      </c>
      <c r="D2568" s="570" t="s">
        <v>17800</v>
      </c>
    </row>
    <row r="2569" spans="1:4" ht="24.95" customHeight="1" x14ac:dyDescent="0.2">
      <c r="A2569" s="567" t="s">
        <v>25843</v>
      </c>
      <c r="B2569" s="568" t="s">
        <v>13938</v>
      </c>
      <c r="C2569" s="569" t="s">
        <v>770</v>
      </c>
      <c r="D2569" s="570" t="s">
        <v>22411</v>
      </c>
    </row>
    <row r="2570" spans="1:4" ht="24.95" customHeight="1" x14ac:dyDescent="0.2">
      <c r="A2570" s="567" t="s">
        <v>25844</v>
      </c>
      <c r="B2570" s="568" t="s">
        <v>1920</v>
      </c>
      <c r="C2570" s="569" t="s">
        <v>770</v>
      </c>
      <c r="D2570" s="570" t="s">
        <v>12393</v>
      </c>
    </row>
    <row r="2571" spans="1:4" ht="24.95" customHeight="1" x14ac:dyDescent="0.2">
      <c r="A2571" s="567" t="s">
        <v>25845</v>
      </c>
      <c r="B2571" s="568" t="s">
        <v>1921</v>
      </c>
      <c r="C2571" s="569" t="s">
        <v>770</v>
      </c>
      <c r="D2571" s="570" t="s">
        <v>25846</v>
      </c>
    </row>
    <row r="2572" spans="1:4" ht="24.95" customHeight="1" x14ac:dyDescent="0.2">
      <c r="A2572" s="567" t="s">
        <v>25847</v>
      </c>
      <c r="B2572" s="568" t="s">
        <v>1922</v>
      </c>
      <c r="C2572" s="569" t="s">
        <v>770</v>
      </c>
      <c r="D2572" s="570" t="s">
        <v>25848</v>
      </c>
    </row>
    <row r="2573" spans="1:4" ht="24.95" customHeight="1" x14ac:dyDescent="0.2">
      <c r="A2573" s="567" t="s">
        <v>25849</v>
      </c>
      <c r="B2573" s="568" t="s">
        <v>13941</v>
      </c>
      <c r="C2573" s="569" t="s">
        <v>770</v>
      </c>
      <c r="D2573" s="570" t="s">
        <v>11096</v>
      </c>
    </row>
    <row r="2574" spans="1:4" ht="24.95" customHeight="1" x14ac:dyDescent="0.2">
      <c r="A2574" s="567" t="s">
        <v>25850</v>
      </c>
      <c r="B2574" s="568" t="s">
        <v>13943</v>
      </c>
      <c r="C2574" s="569" t="s">
        <v>770</v>
      </c>
      <c r="D2574" s="570" t="s">
        <v>23094</v>
      </c>
    </row>
    <row r="2575" spans="1:4" ht="24.95" customHeight="1" x14ac:dyDescent="0.2">
      <c r="A2575" s="567" t="s">
        <v>25851</v>
      </c>
      <c r="B2575" s="568" t="s">
        <v>13944</v>
      </c>
      <c r="C2575" s="569" t="s">
        <v>770</v>
      </c>
      <c r="D2575" s="570" t="s">
        <v>25852</v>
      </c>
    </row>
    <row r="2576" spans="1:4" ht="24.95" customHeight="1" x14ac:dyDescent="0.2">
      <c r="A2576" s="567" t="s">
        <v>25853</v>
      </c>
      <c r="B2576" s="568" t="s">
        <v>13945</v>
      </c>
      <c r="C2576" s="569" t="s">
        <v>770</v>
      </c>
      <c r="D2576" s="570" t="s">
        <v>17674</v>
      </c>
    </row>
    <row r="2577" spans="1:4" ht="24.95" customHeight="1" x14ac:dyDescent="0.2">
      <c r="A2577" s="567" t="s">
        <v>25854</v>
      </c>
      <c r="B2577" s="568" t="s">
        <v>13946</v>
      </c>
      <c r="C2577" s="569" t="s">
        <v>770</v>
      </c>
      <c r="D2577" s="570" t="s">
        <v>10597</v>
      </c>
    </row>
    <row r="2578" spans="1:4" ht="24.95" customHeight="1" x14ac:dyDescent="0.2">
      <c r="A2578" s="567" t="s">
        <v>25855</v>
      </c>
      <c r="B2578" s="568" t="s">
        <v>1923</v>
      </c>
      <c r="C2578" s="569" t="s">
        <v>770</v>
      </c>
      <c r="D2578" s="570" t="s">
        <v>25856</v>
      </c>
    </row>
    <row r="2579" spans="1:4" ht="24.95" customHeight="1" x14ac:dyDescent="0.2">
      <c r="A2579" s="567" t="s">
        <v>25857</v>
      </c>
      <c r="B2579" s="568" t="s">
        <v>13947</v>
      </c>
      <c r="C2579" s="569" t="s">
        <v>770</v>
      </c>
      <c r="D2579" s="570" t="s">
        <v>18261</v>
      </c>
    </row>
    <row r="2580" spans="1:4" ht="24.95" customHeight="1" x14ac:dyDescent="0.2">
      <c r="A2580" s="567" t="s">
        <v>25858</v>
      </c>
      <c r="B2580" s="568" t="s">
        <v>1924</v>
      </c>
      <c r="C2580" s="569" t="s">
        <v>770</v>
      </c>
      <c r="D2580" s="570" t="s">
        <v>25859</v>
      </c>
    </row>
    <row r="2581" spans="1:4" ht="24.95" customHeight="1" x14ac:dyDescent="0.2">
      <c r="A2581" s="567" t="s">
        <v>25860</v>
      </c>
      <c r="B2581" s="568" t="s">
        <v>17616</v>
      </c>
      <c r="C2581" s="569" t="s">
        <v>770</v>
      </c>
      <c r="D2581" s="570" t="s">
        <v>25861</v>
      </c>
    </row>
    <row r="2582" spans="1:4" ht="24.95" customHeight="1" x14ac:dyDescent="0.2">
      <c r="A2582" s="567" t="s">
        <v>25862</v>
      </c>
      <c r="B2582" s="568" t="s">
        <v>17617</v>
      </c>
      <c r="C2582" s="569" t="s">
        <v>770</v>
      </c>
      <c r="D2582" s="570" t="s">
        <v>25863</v>
      </c>
    </row>
    <row r="2583" spans="1:4" ht="24.95" customHeight="1" x14ac:dyDescent="0.2">
      <c r="A2583" s="567" t="s">
        <v>25864</v>
      </c>
      <c r="B2583" s="568" t="s">
        <v>17618</v>
      </c>
      <c r="C2583" s="569" t="s">
        <v>770</v>
      </c>
      <c r="D2583" s="570" t="s">
        <v>25865</v>
      </c>
    </row>
    <row r="2584" spans="1:4" ht="24.95" customHeight="1" x14ac:dyDescent="0.2">
      <c r="A2584" s="567" t="s">
        <v>25866</v>
      </c>
      <c r="B2584" s="568" t="s">
        <v>17619</v>
      </c>
      <c r="C2584" s="569" t="s">
        <v>770</v>
      </c>
      <c r="D2584" s="570" t="s">
        <v>25867</v>
      </c>
    </row>
    <row r="2585" spans="1:4" ht="24.95" customHeight="1" x14ac:dyDescent="0.2">
      <c r="A2585" s="567" t="s">
        <v>25868</v>
      </c>
      <c r="B2585" s="568" t="s">
        <v>17620</v>
      </c>
      <c r="C2585" s="569" t="s">
        <v>770</v>
      </c>
      <c r="D2585" s="570" t="s">
        <v>15385</v>
      </c>
    </row>
    <row r="2586" spans="1:4" ht="24.95" customHeight="1" x14ac:dyDescent="0.2">
      <c r="A2586" s="567" t="s">
        <v>25869</v>
      </c>
      <c r="B2586" s="568" t="s">
        <v>17621</v>
      </c>
      <c r="C2586" s="569" t="s">
        <v>770</v>
      </c>
      <c r="D2586" s="570" t="s">
        <v>17808</v>
      </c>
    </row>
    <row r="2587" spans="1:4" ht="24.95" customHeight="1" x14ac:dyDescent="0.2">
      <c r="A2587" s="567" t="s">
        <v>25870</v>
      </c>
      <c r="B2587" s="568" t="s">
        <v>17623</v>
      </c>
      <c r="C2587" s="569" t="s">
        <v>770</v>
      </c>
      <c r="D2587" s="570" t="s">
        <v>25871</v>
      </c>
    </row>
    <row r="2588" spans="1:4" ht="24.95" customHeight="1" x14ac:dyDescent="0.2">
      <c r="A2588" s="567" t="s">
        <v>25872</v>
      </c>
      <c r="B2588" s="568" t="s">
        <v>17624</v>
      </c>
      <c r="C2588" s="569" t="s">
        <v>770</v>
      </c>
      <c r="D2588" s="570" t="s">
        <v>25873</v>
      </c>
    </row>
    <row r="2589" spans="1:4" ht="24.95" customHeight="1" x14ac:dyDescent="0.2">
      <c r="A2589" s="567" t="s">
        <v>25874</v>
      </c>
      <c r="B2589" s="568" t="s">
        <v>17625</v>
      </c>
      <c r="C2589" s="569" t="s">
        <v>770</v>
      </c>
      <c r="D2589" s="570" t="s">
        <v>17679</v>
      </c>
    </row>
    <row r="2590" spans="1:4" ht="24.95" customHeight="1" x14ac:dyDescent="0.2">
      <c r="A2590" s="567" t="s">
        <v>25875</v>
      </c>
      <c r="B2590" s="568" t="s">
        <v>17626</v>
      </c>
      <c r="C2590" s="569" t="s">
        <v>770</v>
      </c>
      <c r="D2590" s="570" t="s">
        <v>17411</v>
      </c>
    </row>
    <row r="2591" spans="1:4" ht="24.95" customHeight="1" x14ac:dyDescent="0.2">
      <c r="A2591" s="567" t="s">
        <v>25876</v>
      </c>
      <c r="B2591" s="568" t="s">
        <v>17627</v>
      </c>
      <c r="C2591" s="569" t="s">
        <v>770</v>
      </c>
      <c r="D2591" s="570" t="s">
        <v>10167</v>
      </c>
    </row>
    <row r="2592" spans="1:4" ht="24.95" customHeight="1" x14ac:dyDescent="0.2">
      <c r="A2592" s="567" t="s">
        <v>25877</v>
      </c>
      <c r="B2592" s="568" t="s">
        <v>17628</v>
      </c>
      <c r="C2592" s="569" t="s">
        <v>770</v>
      </c>
      <c r="D2592" s="570" t="s">
        <v>17676</v>
      </c>
    </row>
    <row r="2593" spans="1:4" ht="24.95" customHeight="1" x14ac:dyDescent="0.2">
      <c r="A2593" s="567" t="s">
        <v>25878</v>
      </c>
      <c r="B2593" s="568" t="s">
        <v>1925</v>
      </c>
      <c r="C2593" s="569" t="s">
        <v>770</v>
      </c>
      <c r="D2593" s="570" t="s">
        <v>19585</v>
      </c>
    </row>
    <row r="2594" spans="1:4" ht="24.95" customHeight="1" x14ac:dyDescent="0.2">
      <c r="A2594" s="567" t="s">
        <v>25879</v>
      </c>
      <c r="B2594" s="568" t="s">
        <v>1926</v>
      </c>
      <c r="C2594" s="569" t="s">
        <v>770</v>
      </c>
      <c r="D2594" s="570" t="s">
        <v>17492</v>
      </c>
    </row>
    <row r="2595" spans="1:4" ht="24.95" customHeight="1" x14ac:dyDescent="0.2">
      <c r="A2595" s="567" t="s">
        <v>25880</v>
      </c>
      <c r="B2595" s="568" t="s">
        <v>13948</v>
      </c>
      <c r="C2595" s="569" t="s">
        <v>770</v>
      </c>
      <c r="D2595" s="570" t="s">
        <v>25881</v>
      </c>
    </row>
    <row r="2596" spans="1:4" ht="24.95" customHeight="1" x14ac:dyDescent="0.2">
      <c r="A2596" s="567" t="s">
        <v>25882</v>
      </c>
      <c r="B2596" s="568" t="s">
        <v>13949</v>
      </c>
      <c r="C2596" s="569" t="s">
        <v>770</v>
      </c>
      <c r="D2596" s="570" t="s">
        <v>17639</v>
      </c>
    </row>
    <row r="2597" spans="1:4" ht="24.95" customHeight="1" x14ac:dyDescent="0.2">
      <c r="A2597" s="567" t="s">
        <v>25883</v>
      </c>
      <c r="B2597" s="568" t="s">
        <v>1927</v>
      </c>
      <c r="C2597" s="569" t="s">
        <v>770</v>
      </c>
      <c r="D2597" s="570" t="s">
        <v>17174</v>
      </c>
    </row>
    <row r="2598" spans="1:4" ht="24.95" customHeight="1" x14ac:dyDescent="0.2">
      <c r="A2598" s="567" t="s">
        <v>25884</v>
      </c>
      <c r="B2598" s="568" t="s">
        <v>1928</v>
      </c>
      <c r="C2598" s="569" t="s">
        <v>770</v>
      </c>
      <c r="D2598" s="570" t="s">
        <v>12086</v>
      </c>
    </row>
    <row r="2599" spans="1:4" ht="24.95" customHeight="1" x14ac:dyDescent="0.2">
      <c r="A2599" s="567" t="s">
        <v>25885</v>
      </c>
      <c r="B2599" s="568" t="s">
        <v>13951</v>
      </c>
      <c r="C2599" s="569" t="s">
        <v>770</v>
      </c>
      <c r="D2599" s="570" t="s">
        <v>9779</v>
      </c>
    </row>
    <row r="2600" spans="1:4" ht="24.95" customHeight="1" x14ac:dyDescent="0.2">
      <c r="A2600" s="567" t="s">
        <v>25886</v>
      </c>
      <c r="B2600" s="568" t="s">
        <v>13953</v>
      </c>
      <c r="C2600" s="569" t="s">
        <v>770</v>
      </c>
      <c r="D2600" s="570" t="s">
        <v>25887</v>
      </c>
    </row>
    <row r="2601" spans="1:4" ht="24.95" customHeight="1" x14ac:dyDescent="0.2">
      <c r="A2601" s="567" t="s">
        <v>25888</v>
      </c>
      <c r="B2601" s="568" t="s">
        <v>1929</v>
      </c>
      <c r="C2601" s="569" t="s">
        <v>770</v>
      </c>
      <c r="D2601" s="570" t="s">
        <v>25889</v>
      </c>
    </row>
    <row r="2602" spans="1:4" ht="24.95" customHeight="1" x14ac:dyDescent="0.2">
      <c r="A2602" s="567" t="s">
        <v>25890</v>
      </c>
      <c r="B2602" s="568" t="s">
        <v>1930</v>
      </c>
      <c r="C2602" s="569" t="s">
        <v>770</v>
      </c>
      <c r="D2602" s="570" t="s">
        <v>13178</v>
      </c>
    </row>
    <row r="2603" spans="1:4" ht="24.95" customHeight="1" x14ac:dyDescent="0.2">
      <c r="A2603" s="567" t="s">
        <v>25891</v>
      </c>
      <c r="B2603" s="568" t="s">
        <v>13955</v>
      </c>
      <c r="C2603" s="569" t="s">
        <v>770</v>
      </c>
      <c r="D2603" s="570" t="s">
        <v>25892</v>
      </c>
    </row>
    <row r="2604" spans="1:4" ht="24.95" customHeight="1" x14ac:dyDescent="0.2">
      <c r="A2604" s="567" t="s">
        <v>25893</v>
      </c>
      <c r="B2604" s="568" t="s">
        <v>13956</v>
      </c>
      <c r="C2604" s="569" t="s">
        <v>770</v>
      </c>
      <c r="D2604" s="570" t="s">
        <v>11464</v>
      </c>
    </row>
    <row r="2605" spans="1:4" ht="24.95" customHeight="1" x14ac:dyDescent="0.2">
      <c r="A2605" s="567" t="s">
        <v>25894</v>
      </c>
      <c r="B2605" s="568" t="s">
        <v>13957</v>
      </c>
      <c r="C2605" s="569" t="s">
        <v>770</v>
      </c>
      <c r="D2605" s="570" t="s">
        <v>25419</v>
      </c>
    </row>
    <row r="2606" spans="1:4" ht="24.95" customHeight="1" x14ac:dyDescent="0.2">
      <c r="A2606" s="567" t="s">
        <v>25895</v>
      </c>
      <c r="B2606" s="568" t="s">
        <v>13958</v>
      </c>
      <c r="C2606" s="569" t="s">
        <v>770</v>
      </c>
      <c r="D2606" s="570" t="s">
        <v>25896</v>
      </c>
    </row>
    <row r="2607" spans="1:4" ht="24.95" customHeight="1" x14ac:dyDescent="0.2">
      <c r="A2607" s="567" t="s">
        <v>25897</v>
      </c>
      <c r="B2607" s="568" t="s">
        <v>13959</v>
      </c>
      <c r="C2607" s="569" t="s">
        <v>770</v>
      </c>
      <c r="D2607" s="570" t="s">
        <v>15637</v>
      </c>
    </row>
    <row r="2608" spans="1:4" ht="24.95" customHeight="1" x14ac:dyDescent="0.2">
      <c r="A2608" s="567" t="s">
        <v>25898</v>
      </c>
      <c r="B2608" s="568" t="s">
        <v>13960</v>
      </c>
      <c r="C2608" s="569" t="s">
        <v>770</v>
      </c>
      <c r="D2608" s="570" t="s">
        <v>15726</v>
      </c>
    </row>
    <row r="2609" spans="1:4" ht="24.95" customHeight="1" x14ac:dyDescent="0.2">
      <c r="A2609" s="567" t="s">
        <v>25899</v>
      </c>
      <c r="B2609" s="568" t="s">
        <v>13961</v>
      </c>
      <c r="C2609" s="569" t="s">
        <v>770</v>
      </c>
      <c r="D2609" s="570" t="s">
        <v>17250</v>
      </c>
    </row>
    <row r="2610" spans="1:4" ht="24.95" customHeight="1" x14ac:dyDescent="0.2">
      <c r="A2610" s="567" t="s">
        <v>25900</v>
      </c>
      <c r="B2610" s="568" t="s">
        <v>13963</v>
      </c>
      <c r="C2610" s="569" t="s">
        <v>770</v>
      </c>
      <c r="D2610" s="570" t="s">
        <v>14242</v>
      </c>
    </row>
    <row r="2611" spans="1:4" ht="24.95" customHeight="1" x14ac:dyDescent="0.2">
      <c r="A2611" s="567" t="s">
        <v>25901</v>
      </c>
      <c r="B2611" s="568" t="s">
        <v>13965</v>
      </c>
      <c r="C2611" s="569" t="s">
        <v>770</v>
      </c>
      <c r="D2611" s="570" t="s">
        <v>19518</v>
      </c>
    </row>
    <row r="2612" spans="1:4" ht="24.95" customHeight="1" x14ac:dyDescent="0.2">
      <c r="A2612" s="567" t="s">
        <v>25902</v>
      </c>
      <c r="B2612" s="568" t="s">
        <v>13967</v>
      </c>
      <c r="C2612" s="569" t="s">
        <v>770</v>
      </c>
      <c r="D2612" s="570" t="s">
        <v>13305</v>
      </c>
    </row>
    <row r="2613" spans="1:4" ht="24.95" customHeight="1" x14ac:dyDescent="0.2">
      <c r="A2613" s="567" t="s">
        <v>25903</v>
      </c>
      <c r="B2613" s="568" t="s">
        <v>13968</v>
      </c>
      <c r="C2613" s="569" t="s">
        <v>770</v>
      </c>
      <c r="D2613" s="570" t="s">
        <v>25904</v>
      </c>
    </row>
    <row r="2614" spans="1:4" ht="24.95" customHeight="1" x14ac:dyDescent="0.2">
      <c r="A2614" s="567" t="s">
        <v>25905</v>
      </c>
      <c r="B2614" s="568" t="s">
        <v>13970</v>
      </c>
      <c r="C2614" s="569" t="s">
        <v>770</v>
      </c>
      <c r="D2614" s="570" t="s">
        <v>18220</v>
      </c>
    </row>
    <row r="2615" spans="1:4" ht="24.95" customHeight="1" x14ac:dyDescent="0.2">
      <c r="A2615" s="567" t="s">
        <v>25906</v>
      </c>
      <c r="B2615" s="568" t="s">
        <v>13971</v>
      </c>
      <c r="C2615" s="569" t="s">
        <v>770</v>
      </c>
      <c r="D2615" s="570" t="s">
        <v>25907</v>
      </c>
    </row>
    <row r="2616" spans="1:4" ht="24.95" customHeight="1" x14ac:dyDescent="0.2">
      <c r="A2616" s="567" t="s">
        <v>25908</v>
      </c>
      <c r="B2616" s="568" t="s">
        <v>13973</v>
      </c>
      <c r="C2616" s="569" t="s">
        <v>770</v>
      </c>
      <c r="D2616" s="570" t="s">
        <v>18129</v>
      </c>
    </row>
    <row r="2617" spans="1:4" ht="24.95" customHeight="1" x14ac:dyDescent="0.2">
      <c r="A2617" s="567" t="s">
        <v>25909</v>
      </c>
      <c r="B2617" s="568" t="s">
        <v>13974</v>
      </c>
      <c r="C2617" s="569" t="s">
        <v>770</v>
      </c>
      <c r="D2617" s="570" t="s">
        <v>19940</v>
      </c>
    </row>
    <row r="2618" spans="1:4" ht="24.95" customHeight="1" x14ac:dyDescent="0.2">
      <c r="A2618" s="567" t="s">
        <v>25910</v>
      </c>
      <c r="B2618" s="568" t="s">
        <v>13976</v>
      </c>
      <c r="C2618" s="569" t="s">
        <v>770</v>
      </c>
      <c r="D2618" s="570" t="s">
        <v>25911</v>
      </c>
    </row>
    <row r="2619" spans="1:4" ht="24.95" customHeight="1" x14ac:dyDescent="0.2">
      <c r="A2619" s="567" t="s">
        <v>25912</v>
      </c>
      <c r="B2619" s="568" t="s">
        <v>13977</v>
      </c>
      <c r="C2619" s="569" t="s">
        <v>770</v>
      </c>
      <c r="D2619" s="570" t="s">
        <v>17872</v>
      </c>
    </row>
    <row r="2620" spans="1:4" ht="24.95" customHeight="1" x14ac:dyDescent="0.2">
      <c r="A2620" s="567" t="s">
        <v>25913</v>
      </c>
      <c r="B2620" s="568" t="s">
        <v>13978</v>
      </c>
      <c r="C2620" s="569" t="s">
        <v>770</v>
      </c>
      <c r="D2620" s="570" t="s">
        <v>18544</v>
      </c>
    </row>
    <row r="2621" spans="1:4" ht="24.95" customHeight="1" x14ac:dyDescent="0.2">
      <c r="A2621" s="567" t="s">
        <v>25914</v>
      </c>
      <c r="B2621" s="568" t="s">
        <v>13979</v>
      </c>
      <c r="C2621" s="569" t="s">
        <v>770</v>
      </c>
      <c r="D2621" s="570" t="s">
        <v>14006</v>
      </c>
    </row>
    <row r="2622" spans="1:4" ht="24.95" customHeight="1" x14ac:dyDescent="0.2">
      <c r="A2622" s="567" t="s">
        <v>25915</v>
      </c>
      <c r="B2622" s="568" t="s">
        <v>13980</v>
      </c>
      <c r="C2622" s="569" t="s">
        <v>770</v>
      </c>
      <c r="D2622" s="570" t="s">
        <v>16110</v>
      </c>
    </row>
    <row r="2623" spans="1:4" ht="24.95" customHeight="1" x14ac:dyDescent="0.2">
      <c r="A2623" s="567" t="s">
        <v>25916</v>
      </c>
      <c r="B2623" s="568" t="s">
        <v>13981</v>
      </c>
      <c r="C2623" s="569" t="s">
        <v>770</v>
      </c>
      <c r="D2623" s="570" t="s">
        <v>25917</v>
      </c>
    </row>
    <row r="2624" spans="1:4" ht="24.95" customHeight="1" x14ac:dyDescent="0.2">
      <c r="A2624" s="567" t="s">
        <v>25918</v>
      </c>
      <c r="B2624" s="568" t="s">
        <v>13982</v>
      </c>
      <c r="C2624" s="569" t="s">
        <v>770</v>
      </c>
      <c r="D2624" s="570" t="s">
        <v>14035</v>
      </c>
    </row>
    <row r="2625" spans="1:4" ht="24.95" customHeight="1" x14ac:dyDescent="0.2">
      <c r="A2625" s="567" t="s">
        <v>25919</v>
      </c>
      <c r="B2625" s="568" t="s">
        <v>1931</v>
      </c>
      <c r="C2625" s="569" t="s">
        <v>770</v>
      </c>
      <c r="D2625" s="570" t="s">
        <v>22615</v>
      </c>
    </row>
    <row r="2626" spans="1:4" ht="24.95" customHeight="1" x14ac:dyDescent="0.2">
      <c r="A2626" s="567" t="s">
        <v>25920</v>
      </c>
      <c r="B2626" s="568" t="s">
        <v>13984</v>
      </c>
      <c r="C2626" s="569" t="s">
        <v>770</v>
      </c>
      <c r="D2626" s="570" t="s">
        <v>23166</v>
      </c>
    </row>
    <row r="2627" spans="1:4" ht="24.95" customHeight="1" x14ac:dyDescent="0.2">
      <c r="A2627" s="567" t="s">
        <v>25921</v>
      </c>
      <c r="B2627" s="568" t="s">
        <v>13985</v>
      </c>
      <c r="C2627" s="569" t="s">
        <v>770</v>
      </c>
      <c r="D2627" s="570" t="s">
        <v>25922</v>
      </c>
    </row>
    <row r="2628" spans="1:4" ht="24.95" customHeight="1" x14ac:dyDescent="0.2">
      <c r="A2628" s="567" t="s">
        <v>25923</v>
      </c>
      <c r="B2628" s="568" t="s">
        <v>13986</v>
      </c>
      <c r="C2628" s="569" t="s">
        <v>770</v>
      </c>
      <c r="D2628" s="570" t="s">
        <v>17729</v>
      </c>
    </row>
    <row r="2629" spans="1:4" ht="24.95" customHeight="1" x14ac:dyDescent="0.2">
      <c r="A2629" s="567" t="s">
        <v>25924</v>
      </c>
      <c r="B2629" s="568" t="s">
        <v>13987</v>
      </c>
      <c r="C2629" s="569" t="s">
        <v>770</v>
      </c>
      <c r="D2629" s="570" t="s">
        <v>25925</v>
      </c>
    </row>
    <row r="2630" spans="1:4" ht="24.95" customHeight="1" x14ac:dyDescent="0.2">
      <c r="A2630" s="567" t="s">
        <v>25926</v>
      </c>
      <c r="B2630" s="568" t="s">
        <v>13988</v>
      </c>
      <c r="C2630" s="569" t="s">
        <v>770</v>
      </c>
      <c r="D2630" s="570" t="s">
        <v>25927</v>
      </c>
    </row>
    <row r="2631" spans="1:4" ht="24.95" customHeight="1" x14ac:dyDescent="0.2">
      <c r="A2631" s="567" t="s">
        <v>25928</v>
      </c>
      <c r="B2631" s="568" t="s">
        <v>13989</v>
      </c>
      <c r="C2631" s="569" t="s">
        <v>770</v>
      </c>
      <c r="D2631" s="570" t="s">
        <v>11414</v>
      </c>
    </row>
    <row r="2632" spans="1:4" ht="24.95" customHeight="1" x14ac:dyDescent="0.2">
      <c r="A2632" s="567" t="s">
        <v>25929</v>
      </c>
      <c r="B2632" s="568" t="s">
        <v>13990</v>
      </c>
      <c r="C2632" s="569" t="s">
        <v>770</v>
      </c>
      <c r="D2632" s="570" t="s">
        <v>25930</v>
      </c>
    </row>
    <row r="2633" spans="1:4" ht="24.95" customHeight="1" x14ac:dyDescent="0.2">
      <c r="A2633" s="567" t="s">
        <v>25931</v>
      </c>
      <c r="B2633" s="568" t="s">
        <v>13991</v>
      </c>
      <c r="C2633" s="569" t="s">
        <v>770</v>
      </c>
      <c r="D2633" s="570" t="s">
        <v>25932</v>
      </c>
    </row>
    <row r="2634" spans="1:4" ht="24.95" customHeight="1" x14ac:dyDescent="0.2">
      <c r="A2634" s="567" t="s">
        <v>25933</v>
      </c>
      <c r="B2634" s="568" t="s">
        <v>13992</v>
      </c>
      <c r="C2634" s="569" t="s">
        <v>770</v>
      </c>
      <c r="D2634" s="570" t="s">
        <v>14439</v>
      </c>
    </row>
    <row r="2635" spans="1:4" ht="24.95" customHeight="1" x14ac:dyDescent="0.2">
      <c r="A2635" s="567" t="s">
        <v>25934</v>
      </c>
      <c r="B2635" s="568" t="s">
        <v>13994</v>
      </c>
      <c r="C2635" s="569" t="s">
        <v>770</v>
      </c>
      <c r="D2635" s="570" t="s">
        <v>17807</v>
      </c>
    </row>
    <row r="2636" spans="1:4" ht="24.95" customHeight="1" x14ac:dyDescent="0.2">
      <c r="A2636" s="567" t="s">
        <v>25935</v>
      </c>
      <c r="B2636" s="568" t="s">
        <v>13995</v>
      </c>
      <c r="C2636" s="569" t="s">
        <v>770</v>
      </c>
      <c r="D2636" s="570" t="s">
        <v>25936</v>
      </c>
    </row>
    <row r="2637" spans="1:4" ht="24.95" customHeight="1" x14ac:dyDescent="0.2">
      <c r="A2637" s="567" t="s">
        <v>25937</v>
      </c>
      <c r="B2637" s="568" t="s">
        <v>13996</v>
      </c>
      <c r="C2637" s="569" t="s">
        <v>770</v>
      </c>
      <c r="D2637" s="570" t="s">
        <v>25938</v>
      </c>
    </row>
    <row r="2638" spans="1:4" ht="24.95" customHeight="1" x14ac:dyDescent="0.2">
      <c r="A2638" s="567" t="s">
        <v>25939</v>
      </c>
      <c r="B2638" s="568" t="s">
        <v>13998</v>
      </c>
      <c r="C2638" s="569" t="s">
        <v>770</v>
      </c>
      <c r="D2638" s="570" t="s">
        <v>24480</v>
      </c>
    </row>
    <row r="2639" spans="1:4" ht="24.95" customHeight="1" x14ac:dyDescent="0.2">
      <c r="A2639" s="567" t="s">
        <v>25940</v>
      </c>
      <c r="B2639" s="568" t="s">
        <v>1932</v>
      </c>
      <c r="C2639" s="569" t="s">
        <v>770</v>
      </c>
      <c r="D2639" s="570" t="s">
        <v>25941</v>
      </c>
    </row>
    <row r="2640" spans="1:4" ht="24.95" customHeight="1" x14ac:dyDescent="0.2">
      <c r="A2640" s="567" t="s">
        <v>25942</v>
      </c>
      <c r="B2640" s="568" t="s">
        <v>1933</v>
      </c>
      <c r="C2640" s="569" t="s">
        <v>770</v>
      </c>
      <c r="D2640" s="570" t="s">
        <v>12228</v>
      </c>
    </row>
    <row r="2641" spans="1:4" ht="24.95" customHeight="1" x14ac:dyDescent="0.2">
      <c r="A2641" s="571" t="s">
        <v>14000</v>
      </c>
      <c r="B2641" s="568" t="s">
        <v>14001</v>
      </c>
      <c r="C2641" s="569" t="s">
        <v>770</v>
      </c>
      <c r="D2641" s="570" t="s">
        <v>25943</v>
      </c>
    </row>
    <row r="2642" spans="1:4" ht="24.95" customHeight="1" x14ac:dyDescent="0.2">
      <c r="A2642" s="571" t="s">
        <v>14002</v>
      </c>
      <c r="B2642" s="568" t="s">
        <v>14003</v>
      </c>
      <c r="C2642" s="569" t="s">
        <v>770</v>
      </c>
      <c r="D2642" s="570" t="s">
        <v>25944</v>
      </c>
    </row>
    <row r="2643" spans="1:4" ht="24.95" customHeight="1" x14ac:dyDescent="0.2">
      <c r="A2643" s="571" t="s">
        <v>14004</v>
      </c>
      <c r="B2643" s="568" t="s">
        <v>14005</v>
      </c>
      <c r="C2643" s="569" t="s">
        <v>770</v>
      </c>
      <c r="D2643" s="570" t="s">
        <v>11338</v>
      </c>
    </row>
    <row r="2644" spans="1:4" ht="24.95" customHeight="1" x14ac:dyDescent="0.2">
      <c r="A2644" s="567" t="s">
        <v>25945</v>
      </c>
      <c r="B2644" s="568" t="s">
        <v>14007</v>
      </c>
      <c r="C2644" s="569" t="s">
        <v>770</v>
      </c>
      <c r="D2644" s="570" t="s">
        <v>25946</v>
      </c>
    </row>
    <row r="2645" spans="1:4" ht="24.95" customHeight="1" x14ac:dyDescent="0.2">
      <c r="A2645" s="567" t="s">
        <v>25947</v>
      </c>
      <c r="B2645" s="568" t="s">
        <v>14008</v>
      </c>
      <c r="C2645" s="569" t="s">
        <v>770</v>
      </c>
      <c r="D2645" s="570" t="s">
        <v>18336</v>
      </c>
    </row>
    <row r="2646" spans="1:4" ht="24.95" customHeight="1" x14ac:dyDescent="0.2">
      <c r="A2646" s="567" t="s">
        <v>25948</v>
      </c>
      <c r="B2646" s="568" t="s">
        <v>14009</v>
      </c>
      <c r="C2646" s="569" t="s">
        <v>770</v>
      </c>
      <c r="D2646" s="570" t="s">
        <v>9971</v>
      </c>
    </row>
    <row r="2647" spans="1:4" ht="24.95" customHeight="1" x14ac:dyDescent="0.2">
      <c r="A2647" s="567" t="s">
        <v>25949</v>
      </c>
      <c r="B2647" s="568" t="s">
        <v>1934</v>
      </c>
      <c r="C2647" s="569" t="s">
        <v>770</v>
      </c>
      <c r="D2647" s="570" t="s">
        <v>25950</v>
      </c>
    </row>
    <row r="2648" spans="1:4" ht="24.95" customHeight="1" x14ac:dyDescent="0.2">
      <c r="A2648" s="567" t="s">
        <v>25951</v>
      </c>
      <c r="B2648" s="568" t="s">
        <v>14010</v>
      </c>
      <c r="C2648" s="569" t="s">
        <v>770</v>
      </c>
      <c r="D2648" s="570" t="s">
        <v>16603</v>
      </c>
    </row>
    <row r="2649" spans="1:4" ht="24.95" customHeight="1" x14ac:dyDescent="0.2">
      <c r="A2649" s="567" t="s">
        <v>25952</v>
      </c>
      <c r="B2649" s="568" t="s">
        <v>14011</v>
      </c>
      <c r="C2649" s="569" t="s">
        <v>770</v>
      </c>
      <c r="D2649" s="570" t="s">
        <v>25953</v>
      </c>
    </row>
    <row r="2650" spans="1:4" ht="24.95" customHeight="1" x14ac:dyDescent="0.2">
      <c r="A2650" s="567" t="s">
        <v>25954</v>
      </c>
      <c r="B2650" s="568" t="s">
        <v>14012</v>
      </c>
      <c r="C2650" s="569" t="s">
        <v>770</v>
      </c>
      <c r="D2650" s="570" t="s">
        <v>14912</v>
      </c>
    </row>
    <row r="2651" spans="1:4" ht="24.95" customHeight="1" x14ac:dyDescent="0.2">
      <c r="A2651" s="567" t="s">
        <v>25955</v>
      </c>
      <c r="B2651" s="568" t="s">
        <v>14013</v>
      </c>
      <c r="C2651" s="569" t="s">
        <v>770</v>
      </c>
      <c r="D2651" s="570" t="s">
        <v>17368</v>
      </c>
    </row>
    <row r="2652" spans="1:4" ht="24.95" customHeight="1" x14ac:dyDescent="0.2">
      <c r="A2652" s="567" t="s">
        <v>25956</v>
      </c>
      <c r="B2652" s="568" t="s">
        <v>1935</v>
      </c>
      <c r="C2652" s="569" t="s">
        <v>770</v>
      </c>
      <c r="D2652" s="570" t="s">
        <v>10541</v>
      </c>
    </row>
    <row r="2653" spans="1:4" ht="24.95" customHeight="1" x14ac:dyDescent="0.2">
      <c r="A2653" s="567" t="s">
        <v>25957</v>
      </c>
      <c r="B2653" s="568" t="s">
        <v>14015</v>
      </c>
      <c r="C2653" s="569" t="s">
        <v>770</v>
      </c>
      <c r="D2653" s="570" t="s">
        <v>25958</v>
      </c>
    </row>
    <row r="2654" spans="1:4" ht="24.95" customHeight="1" x14ac:dyDescent="0.2">
      <c r="A2654" s="567" t="s">
        <v>25959</v>
      </c>
      <c r="B2654" s="568" t="s">
        <v>17642</v>
      </c>
      <c r="C2654" s="569" t="s">
        <v>770</v>
      </c>
      <c r="D2654" s="570" t="s">
        <v>22475</v>
      </c>
    </row>
    <row r="2655" spans="1:4" ht="24.95" customHeight="1" x14ac:dyDescent="0.2">
      <c r="A2655" s="567" t="s">
        <v>25960</v>
      </c>
      <c r="B2655" s="568" t="s">
        <v>17643</v>
      </c>
      <c r="C2655" s="569" t="s">
        <v>770</v>
      </c>
      <c r="D2655" s="570" t="s">
        <v>25961</v>
      </c>
    </row>
    <row r="2656" spans="1:4" ht="24.95" customHeight="1" x14ac:dyDescent="0.2">
      <c r="A2656" s="567" t="s">
        <v>25962</v>
      </c>
      <c r="B2656" s="568" t="s">
        <v>17644</v>
      </c>
      <c r="C2656" s="569" t="s">
        <v>770</v>
      </c>
      <c r="D2656" s="570" t="s">
        <v>19430</v>
      </c>
    </row>
    <row r="2657" spans="1:4" ht="24.95" customHeight="1" x14ac:dyDescent="0.2">
      <c r="A2657" s="567" t="s">
        <v>25963</v>
      </c>
      <c r="B2657" s="568" t="s">
        <v>17645</v>
      </c>
      <c r="C2657" s="569" t="s">
        <v>770</v>
      </c>
      <c r="D2657" s="570" t="s">
        <v>25964</v>
      </c>
    </row>
    <row r="2658" spans="1:4" ht="24.95" customHeight="1" x14ac:dyDescent="0.2">
      <c r="A2658" s="567" t="s">
        <v>25965</v>
      </c>
      <c r="B2658" s="568" t="s">
        <v>17646</v>
      </c>
      <c r="C2658" s="569" t="s">
        <v>770</v>
      </c>
      <c r="D2658" s="570" t="s">
        <v>25966</v>
      </c>
    </row>
    <row r="2659" spans="1:4" ht="24.95" customHeight="1" x14ac:dyDescent="0.2">
      <c r="A2659" s="567" t="s">
        <v>25967</v>
      </c>
      <c r="B2659" s="568" t="s">
        <v>17647</v>
      </c>
      <c r="C2659" s="569" t="s">
        <v>770</v>
      </c>
      <c r="D2659" s="570" t="s">
        <v>13843</v>
      </c>
    </row>
    <row r="2660" spans="1:4" ht="24.95" customHeight="1" x14ac:dyDescent="0.2">
      <c r="A2660" s="567" t="s">
        <v>25968</v>
      </c>
      <c r="B2660" s="568" t="s">
        <v>17648</v>
      </c>
      <c r="C2660" s="569" t="s">
        <v>770</v>
      </c>
      <c r="D2660" s="570" t="s">
        <v>25969</v>
      </c>
    </row>
    <row r="2661" spans="1:4" ht="24.95" customHeight="1" x14ac:dyDescent="0.2">
      <c r="A2661" s="567" t="s">
        <v>25970</v>
      </c>
      <c r="B2661" s="568" t="s">
        <v>17649</v>
      </c>
      <c r="C2661" s="569" t="s">
        <v>770</v>
      </c>
      <c r="D2661" s="570" t="s">
        <v>25971</v>
      </c>
    </row>
    <row r="2662" spans="1:4" ht="24.95" customHeight="1" x14ac:dyDescent="0.2">
      <c r="A2662" s="567" t="s">
        <v>25972</v>
      </c>
      <c r="B2662" s="568" t="s">
        <v>17650</v>
      </c>
      <c r="C2662" s="569" t="s">
        <v>770</v>
      </c>
      <c r="D2662" s="570" t="s">
        <v>25973</v>
      </c>
    </row>
    <row r="2663" spans="1:4" ht="24.95" customHeight="1" x14ac:dyDescent="0.2">
      <c r="A2663" s="567" t="s">
        <v>25974</v>
      </c>
      <c r="B2663" s="568" t="s">
        <v>17651</v>
      </c>
      <c r="C2663" s="569" t="s">
        <v>770</v>
      </c>
      <c r="D2663" s="570" t="s">
        <v>25975</v>
      </c>
    </row>
    <row r="2664" spans="1:4" ht="24.95" customHeight="1" x14ac:dyDescent="0.2">
      <c r="A2664" s="567" t="s">
        <v>25976</v>
      </c>
      <c r="B2664" s="568" t="s">
        <v>17652</v>
      </c>
      <c r="C2664" s="569" t="s">
        <v>770</v>
      </c>
      <c r="D2664" s="570" t="s">
        <v>17461</v>
      </c>
    </row>
    <row r="2665" spans="1:4" ht="24.95" customHeight="1" x14ac:dyDescent="0.2">
      <c r="A2665" s="567" t="s">
        <v>25977</v>
      </c>
      <c r="B2665" s="568" t="s">
        <v>17654</v>
      </c>
      <c r="C2665" s="569" t="s">
        <v>770</v>
      </c>
      <c r="D2665" s="570" t="s">
        <v>18176</v>
      </c>
    </row>
    <row r="2666" spans="1:4" ht="24.95" customHeight="1" x14ac:dyDescent="0.2">
      <c r="A2666" s="567" t="s">
        <v>25978</v>
      </c>
      <c r="B2666" s="568" t="s">
        <v>17656</v>
      </c>
      <c r="C2666" s="569" t="s">
        <v>770</v>
      </c>
      <c r="D2666" s="570" t="s">
        <v>18372</v>
      </c>
    </row>
    <row r="2667" spans="1:4" ht="24.95" customHeight="1" x14ac:dyDescent="0.2">
      <c r="A2667" s="567" t="s">
        <v>25979</v>
      </c>
      <c r="B2667" s="568" t="s">
        <v>17658</v>
      </c>
      <c r="C2667" s="569" t="s">
        <v>770</v>
      </c>
      <c r="D2667" s="570" t="s">
        <v>14444</v>
      </c>
    </row>
    <row r="2668" spans="1:4" ht="24.95" customHeight="1" x14ac:dyDescent="0.2">
      <c r="A2668" s="567" t="s">
        <v>25980</v>
      </c>
      <c r="B2668" s="568" t="s">
        <v>17659</v>
      </c>
      <c r="C2668" s="569" t="s">
        <v>770</v>
      </c>
      <c r="D2668" s="570" t="s">
        <v>25981</v>
      </c>
    </row>
    <row r="2669" spans="1:4" ht="24.95" customHeight="1" x14ac:dyDescent="0.2">
      <c r="A2669" s="567" t="s">
        <v>25982</v>
      </c>
      <c r="B2669" s="568" t="s">
        <v>17660</v>
      </c>
      <c r="C2669" s="569" t="s">
        <v>770</v>
      </c>
      <c r="D2669" s="570" t="s">
        <v>12532</v>
      </c>
    </row>
    <row r="2670" spans="1:4" ht="24.95" customHeight="1" x14ac:dyDescent="0.2">
      <c r="A2670" s="567" t="s">
        <v>25983</v>
      </c>
      <c r="B2670" s="568" t="s">
        <v>17661</v>
      </c>
      <c r="C2670" s="569" t="s">
        <v>770</v>
      </c>
      <c r="D2670" s="570" t="s">
        <v>25984</v>
      </c>
    </row>
    <row r="2671" spans="1:4" ht="24.95" customHeight="1" x14ac:dyDescent="0.2">
      <c r="A2671" s="567" t="s">
        <v>25985</v>
      </c>
      <c r="B2671" s="568" t="s">
        <v>17662</v>
      </c>
      <c r="C2671" s="569" t="s">
        <v>770</v>
      </c>
      <c r="D2671" s="570" t="s">
        <v>15114</v>
      </c>
    </row>
    <row r="2672" spans="1:4" ht="24.95" customHeight="1" x14ac:dyDescent="0.2">
      <c r="A2672" s="567" t="s">
        <v>25986</v>
      </c>
      <c r="B2672" s="568" t="s">
        <v>17663</v>
      </c>
      <c r="C2672" s="569" t="s">
        <v>770</v>
      </c>
      <c r="D2672" s="570" t="s">
        <v>13954</v>
      </c>
    </row>
    <row r="2673" spans="1:4" ht="24.95" customHeight="1" x14ac:dyDescent="0.2">
      <c r="A2673" s="567" t="s">
        <v>25987</v>
      </c>
      <c r="B2673" s="568" t="s">
        <v>17664</v>
      </c>
      <c r="C2673" s="569" t="s">
        <v>770</v>
      </c>
      <c r="D2673" s="570" t="s">
        <v>12661</v>
      </c>
    </row>
    <row r="2674" spans="1:4" ht="24.95" customHeight="1" x14ac:dyDescent="0.2">
      <c r="A2674" s="567" t="s">
        <v>25988</v>
      </c>
      <c r="B2674" s="568" t="s">
        <v>17666</v>
      </c>
      <c r="C2674" s="569" t="s">
        <v>770</v>
      </c>
      <c r="D2674" s="570" t="s">
        <v>9916</v>
      </c>
    </row>
    <row r="2675" spans="1:4" ht="24.95" customHeight="1" x14ac:dyDescent="0.2">
      <c r="A2675" s="567" t="s">
        <v>25989</v>
      </c>
      <c r="B2675" s="568" t="s">
        <v>17667</v>
      </c>
      <c r="C2675" s="569" t="s">
        <v>770</v>
      </c>
      <c r="D2675" s="570" t="s">
        <v>25990</v>
      </c>
    </row>
    <row r="2676" spans="1:4" ht="24.95" customHeight="1" x14ac:dyDescent="0.2">
      <c r="A2676" s="567" t="s">
        <v>25991</v>
      </c>
      <c r="B2676" s="568" t="s">
        <v>17669</v>
      </c>
      <c r="C2676" s="569" t="s">
        <v>770</v>
      </c>
      <c r="D2676" s="570" t="s">
        <v>12047</v>
      </c>
    </row>
    <row r="2677" spans="1:4" ht="24.95" customHeight="1" x14ac:dyDescent="0.2">
      <c r="A2677" s="567" t="s">
        <v>25992</v>
      </c>
      <c r="B2677" s="568" t="s">
        <v>17670</v>
      </c>
      <c r="C2677" s="569" t="s">
        <v>770</v>
      </c>
      <c r="D2677" s="570" t="s">
        <v>13575</v>
      </c>
    </row>
    <row r="2678" spans="1:4" ht="24.95" customHeight="1" x14ac:dyDescent="0.2">
      <c r="A2678" s="567" t="s">
        <v>25993</v>
      </c>
      <c r="B2678" s="568" t="s">
        <v>17671</v>
      </c>
      <c r="C2678" s="569" t="s">
        <v>770</v>
      </c>
      <c r="D2678" s="570" t="s">
        <v>25994</v>
      </c>
    </row>
    <row r="2679" spans="1:4" ht="24.95" customHeight="1" x14ac:dyDescent="0.2">
      <c r="A2679" s="567" t="s">
        <v>25995</v>
      </c>
      <c r="B2679" s="568" t="s">
        <v>17672</v>
      </c>
      <c r="C2679" s="569" t="s">
        <v>770</v>
      </c>
      <c r="D2679" s="570" t="s">
        <v>13237</v>
      </c>
    </row>
    <row r="2680" spans="1:4" ht="24.95" customHeight="1" x14ac:dyDescent="0.2">
      <c r="A2680" s="567" t="s">
        <v>25996</v>
      </c>
      <c r="B2680" s="568" t="s">
        <v>14016</v>
      </c>
      <c r="C2680" s="569" t="s">
        <v>770</v>
      </c>
      <c r="D2680" s="570" t="s">
        <v>25997</v>
      </c>
    </row>
    <row r="2681" spans="1:4" ht="24.95" customHeight="1" x14ac:dyDescent="0.2">
      <c r="A2681" s="567" t="s">
        <v>25998</v>
      </c>
      <c r="B2681" s="568" t="s">
        <v>14017</v>
      </c>
      <c r="C2681" s="569" t="s">
        <v>770</v>
      </c>
      <c r="D2681" s="570" t="s">
        <v>25999</v>
      </c>
    </row>
    <row r="2682" spans="1:4" ht="24.95" customHeight="1" x14ac:dyDescent="0.2">
      <c r="A2682" s="567" t="s">
        <v>26000</v>
      </c>
      <c r="B2682" s="568" t="s">
        <v>14018</v>
      </c>
      <c r="C2682" s="569" t="s">
        <v>770</v>
      </c>
      <c r="D2682" s="570" t="s">
        <v>26001</v>
      </c>
    </row>
    <row r="2683" spans="1:4" ht="24.95" customHeight="1" x14ac:dyDescent="0.2">
      <c r="A2683" s="567" t="s">
        <v>26002</v>
      </c>
      <c r="B2683" s="568" t="s">
        <v>1936</v>
      </c>
      <c r="C2683" s="569" t="s">
        <v>770</v>
      </c>
      <c r="D2683" s="570" t="s">
        <v>26003</v>
      </c>
    </row>
    <row r="2684" spans="1:4" ht="24.95" customHeight="1" x14ac:dyDescent="0.2">
      <c r="A2684" s="571" t="s">
        <v>14019</v>
      </c>
      <c r="B2684" s="568" t="s">
        <v>1937</v>
      </c>
      <c r="C2684" s="569" t="s">
        <v>770</v>
      </c>
      <c r="D2684" s="570" t="s">
        <v>10343</v>
      </c>
    </row>
    <row r="2685" spans="1:4" ht="24.95" customHeight="1" x14ac:dyDescent="0.2">
      <c r="A2685" s="571" t="s">
        <v>14020</v>
      </c>
      <c r="B2685" s="568" t="s">
        <v>1938</v>
      </c>
      <c r="C2685" s="569" t="s">
        <v>770</v>
      </c>
      <c r="D2685" s="570" t="s">
        <v>17284</v>
      </c>
    </row>
    <row r="2686" spans="1:4" ht="24.95" customHeight="1" x14ac:dyDescent="0.2">
      <c r="A2686" s="571" t="s">
        <v>14021</v>
      </c>
      <c r="B2686" s="568" t="s">
        <v>14022</v>
      </c>
      <c r="C2686" s="569" t="s">
        <v>770</v>
      </c>
      <c r="D2686" s="570" t="s">
        <v>11033</v>
      </c>
    </row>
    <row r="2687" spans="1:4" ht="24.95" customHeight="1" x14ac:dyDescent="0.2">
      <c r="A2687" s="571" t="s">
        <v>14023</v>
      </c>
      <c r="B2687" s="568" t="s">
        <v>14024</v>
      </c>
      <c r="C2687" s="569" t="s">
        <v>770</v>
      </c>
      <c r="D2687" s="570" t="s">
        <v>9363</v>
      </c>
    </row>
    <row r="2688" spans="1:4" ht="24.95" customHeight="1" x14ac:dyDescent="0.2">
      <c r="A2688" s="571" t="s">
        <v>14025</v>
      </c>
      <c r="B2688" s="568" t="s">
        <v>14026</v>
      </c>
      <c r="C2688" s="569" t="s">
        <v>770</v>
      </c>
      <c r="D2688" s="570" t="s">
        <v>9842</v>
      </c>
    </row>
    <row r="2689" spans="1:4" ht="24.95" customHeight="1" x14ac:dyDescent="0.2">
      <c r="A2689" s="571" t="s">
        <v>14027</v>
      </c>
      <c r="B2689" s="568" t="s">
        <v>14028</v>
      </c>
      <c r="C2689" s="569" t="s">
        <v>770</v>
      </c>
      <c r="D2689" s="570" t="s">
        <v>26004</v>
      </c>
    </row>
    <row r="2690" spans="1:4" ht="24.95" customHeight="1" x14ac:dyDescent="0.2">
      <c r="A2690" s="571" t="s">
        <v>14029</v>
      </c>
      <c r="B2690" s="568" t="s">
        <v>14030</v>
      </c>
      <c r="C2690" s="569" t="s">
        <v>770</v>
      </c>
      <c r="D2690" s="570" t="s">
        <v>14137</v>
      </c>
    </row>
    <row r="2691" spans="1:4" ht="24.95" customHeight="1" x14ac:dyDescent="0.2">
      <c r="A2691" s="571" t="s">
        <v>14031</v>
      </c>
      <c r="B2691" s="568" t="s">
        <v>14032</v>
      </c>
      <c r="C2691" s="569" t="s">
        <v>770</v>
      </c>
      <c r="D2691" s="570" t="s">
        <v>17653</v>
      </c>
    </row>
    <row r="2692" spans="1:4" ht="24.95" customHeight="1" x14ac:dyDescent="0.2">
      <c r="A2692" s="567" t="s">
        <v>26005</v>
      </c>
      <c r="B2692" s="568" t="s">
        <v>14033</v>
      </c>
      <c r="C2692" s="569" t="s">
        <v>770</v>
      </c>
      <c r="D2692" s="570" t="s">
        <v>26006</v>
      </c>
    </row>
    <row r="2693" spans="1:4" ht="24.95" customHeight="1" x14ac:dyDescent="0.2">
      <c r="A2693" s="567" t="s">
        <v>26007</v>
      </c>
      <c r="B2693" s="568" t="s">
        <v>14034</v>
      </c>
      <c r="C2693" s="569" t="s">
        <v>770</v>
      </c>
      <c r="D2693" s="570" t="s">
        <v>17842</v>
      </c>
    </row>
    <row r="2694" spans="1:4" ht="24.95" customHeight="1" x14ac:dyDescent="0.2">
      <c r="A2694" s="567" t="s">
        <v>26008</v>
      </c>
      <c r="B2694" s="568" t="s">
        <v>14036</v>
      </c>
      <c r="C2694" s="569" t="s">
        <v>770</v>
      </c>
      <c r="D2694" s="570" t="s">
        <v>26009</v>
      </c>
    </row>
    <row r="2695" spans="1:4" ht="24.95" customHeight="1" x14ac:dyDescent="0.2">
      <c r="A2695" s="571" t="s">
        <v>14037</v>
      </c>
      <c r="B2695" s="568" t="s">
        <v>1939</v>
      </c>
      <c r="C2695" s="569" t="s">
        <v>770</v>
      </c>
      <c r="D2695" s="570" t="s">
        <v>26010</v>
      </c>
    </row>
    <row r="2696" spans="1:4" ht="24.95" customHeight="1" x14ac:dyDescent="0.2">
      <c r="A2696" s="571" t="s">
        <v>14038</v>
      </c>
      <c r="B2696" s="568" t="s">
        <v>1940</v>
      </c>
      <c r="C2696" s="569" t="s">
        <v>770</v>
      </c>
      <c r="D2696" s="570" t="s">
        <v>26011</v>
      </c>
    </row>
    <row r="2697" spans="1:4" ht="24.95" customHeight="1" x14ac:dyDescent="0.2">
      <c r="A2697" s="571" t="s">
        <v>14039</v>
      </c>
      <c r="B2697" s="568" t="s">
        <v>1941</v>
      </c>
      <c r="C2697" s="569" t="s">
        <v>770</v>
      </c>
      <c r="D2697" s="570" t="s">
        <v>26012</v>
      </c>
    </row>
    <row r="2698" spans="1:4" ht="24.95" customHeight="1" x14ac:dyDescent="0.2">
      <c r="A2698" s="571" t="s">
        <v>14040</v>
      </c>
      <c r="B2698" s="568" t="s">
        <v>1942</v>
      </c>
      <c r="C2698" s="569" t="s">
        <v>770</v>
      </c>
      <c r="D2698" s="570" t="s">
        <v>26013</v>
      </c>
    </row>
    <row r="2699" spans="1:4" ht="24.95" customHeight="1" x14ac:dyDescent="0.2">
      <c r="A2699" s="571" t="s">
        <v>14041</v>
      </c>
      <c r="B2699" s="568" t="s">
        <v>14042</v>
      </c>
      <c r="C2699" s="569" t="s">
        <v>770</v>
      </c>
      <c r="D2699" s="570" t="s">
        <v>26014</v>
      </c>
    </row>
    <row r="2700" spans="1:4" ht="24.95" customHeight="1" x14ac:dyDescent="0.2">
      <c r="A2700" s="571" t="s">
        <v>14043</v>
      </c>
      <c r="B2700" s="568" t="s">
        <v>14044</v>
      </c>
      <c r="C2700" s="569" t="s">
        <v>770</v>
      </c>
      <c r="D2700" s="570" t="s">
        <v>26015</v>
      </c>
    </row>
    <row r="2701" spans="1:4" ht="24.95" customHeight="1" x14ac:dyDescent="0.2">
      <c r="A2701" s="571" t="s">
        <v>14045</v>
      </c>
      <c r="B2701" s="568" t="s">
        <v>14046</v>
      </c>
      <c r="C2701" s="569" t="s">
        <v>770</v>
      </c>
      <c r="D2701" s="570" t="s">
        <v>26016</v>
      </c>
    </row>
    <row r="2702" spans="1:4" ht="24.95" customHeight="1" x14ac:dyDescent="0.2">
      <c r="A2702" s="571" t="s">
        <v>14047</v>
      </c>
      <c r="B2702" s="568" t="s">
        <v>14048</v>
      </c>
      <c r="C2702" s="569" t="s">
        <v>770</v>
      </c>
      <c r="D2702" s="570" t="s">
        <v>26017</v>
      </c>
    </row>
    <row r="2703" spans="1:4" ht="24.95" customHeight="1" x14ac:dyDescent="0.2">
      <c r="A2703" s="571" t="s">
        <v>14049</v>
      </c>
      <c r="B2703" s="568" t="s">
        <v>14050</v>
      </c>
      <c r="C2703" s="569" t="s">
        <v>770</v>
      </c>
      <c r="D2703" s="570" t="s">
        <v>26018</v>
      </c>
    </row>
    <row r="2704" spans="1:4" ht="24.95" customHeight="1" x14ac:dyDescent="0.2">
      <c r="A2704" s="571" t="s">
        <v>14051</v>
      </c>
      <c r="B2704" s="568" t="s">
        <v>14052</v>
      </c>
      <c r="C2704" s="569" t="s">
        <v>770</v>
      </c>
      <c r="D2704" s="570" t="s">
        <v>26019</v>
      </c>
    </row>
    <row r="2705" spans="1:4" ht="24.95" customHeight="1" x14ac:dyDescent="0.2">
      <c r="A2705" s="571" t="s">
        <v>14053</v>
      </c>
      <c r="B2705" s="568" t="s">
        <v>14054</v>
      </c>
      <c r="C2705" s="569" t="s">
        <v>770</v>
      </c>
      <c r="D2705" s="570" t="s">
        <v>26020</v>
      </c>
    </row>
    <row r="2706" spans="1:4" ht="24.95" customHeight="1" x14ac:dyDescent="0.2">
      <c r="A2706" s="571" t="s">
        <v>14055</v>
      </c>
      <c r="B2706" s="568" t="s">
        <v>14056</v>
      </c>
      <c r="C2706" s="569" t="s">
        <v>770</v>
      </c>
      <c r="D2706" s="570" t="s">
        <v>26021</v>
      </c>
    </row>
    <row r="2707" spans="1:4" ht="24.95" customHeight="1" x14ac:dyDescent="0.2">
      <c r="A2707" s="571" t="s">
        <v>14057</v>
      </c>
      <c r="B2707" s="568" t="s">
        <v>14058</v>
      </c>
      <c r="C2707" s="569" t="s">
        <v>770</v>
      </c>
      <c r="D2707" s="570" t="s">
        <v>26022</v>
      </c>
    </row>
    <row r="2708" spans="1:4" ht="24.95" customHeight="1" x14ac:dyDescent="0.2">
      <c r="A2708" s="567" t="s">
        <v>26023</v>
      </c>
      <c r="B2708" s="568" t="s">
        <v>14059</v>
      </c>
      <c r="C2708" s="569" t="s">
        <v>770</v>
      </c>
      <c r="D2708" s="570" t="s">
        <v>26024</v>
      </c>
    </row>
    <row r="2709" spans="1:4" ht="24.95" customHeight="1" x14ac:dyDescent="0.2">
      <c r="A2709" s="567" t="s">
        <v>26025</v>
      </c>
      <c r="B2709" s="568" t="s">
        <v>14060</v>
      </c>
      <c r="C2709" s="569" t="s">
        <v>770</v>
      </c>
      <c r="D2709" s="570" t="s">
        <v>26026</v>
      </c>
    </row>
    <row r="2710" spans="1:4" ht="24.95" customHeight="1" x14ac:dyDescent="0.2">
      <c r="A2710" s="567" t="s">
        <v>26027</v>
      </c>
      <c r="B2710" s="568" t="s">
        <v>14061</v>
      </c>
      <c r="C2710" s="569" t="s">
        <v>770</v>
      </c>
      <c r="D2710" s="570" t="s">
        <v>26028</v>
      </c>
    </row>
    <row r="2711" spans="1:4" ht="24.95" customHeight="1" x14ac:dyDescent="0.2">
      <c r="A2711" s="567" t="s">
        <v>26029</v>
      </c>
      <c r="B2711" s="568" t="s">
        <v>14062</v>
      </c>
      <c r="C2711" s="569" t="s">
        <v>770</v>
      </c>
      <c r="D2711" s="570" t="s">
        <v>26030</v>
      </c>
    </row>
    <row r="2712" spans="1:4" ht="24.95" customHeight="1" x14ac:dyDescent="0.2">
      <c r="A2712" s="571" t="s">
        <v>14063</v>
      </c>
      <c r="B2712" s="568" t="s">
        <v>14064</v>
      </c>
      <c r="C2712" s="569" t="s">
        <v>770</v>
      </c>
      <c r="D2712" s="570" t="s">
        <v>26031</v>
      </c>
    </row>
    <row r="2713" spans="1:4" ht="24.95" customHeight="1" x14ac:dyDescent="0.2">
      <c r="A2713" s="571" t="s">
        <v>14065</v>
      </c>
      <c r="B2713" s="568" t="s">
        <v>14066</v>
      </c>
      <c r="C2713" s="569" t="s">
        <v>770</v>
      </c>
      <c r="D2713" s="570" t="s">
        <v>26032</v>
      </c>
    </row>
    <row r="2714" spans="1:4" ht="24.95" customHeight="1" x14ac:dyDescent="0.2">
      <c r="A2714" s="571" t="s">
        <v>14067</v>
      </c>
      <c r="B2714" s="568" t="s">
        <v>14068</v>
      </c>
      <c r="C2714" s="569" t="s">
        <v>770</v>
      </c>
      <c r="D2714" s="570" t="s">
        <v>26033</v>
      </c>
    </row>
    <row r="2715" spans="1:4" ht="24.95" customHeight="1" x14ac:dyDescent="0.2">
      <c r="A2715" s="571" t="s">
        <v>14069</v>
      </c>
      <c r="B2715" s="568" t="s">
        <v>14070</v>
      </c>
      <c r="C2715" s="569" t="s">
        <v>770</v>
      </c>
      <c r="D2715" s="570" t="s">
        <v>26034</v>
      </c>
    </row>
    <row r="2716" spans="1:4" ht="24.95" customHeight="1" x14ac:dyDescent="0.2">
      <c r="A2716" s="571" t="s">
        <v>14071</v>
      </c>
      <c r="B2716" s="568" t="s">
        <v>1943</v>
      </c>
      <c r="C2716" s="569" t="s">
        <v>770</v>
      </c>
      <c r="D2716" s="570" t="s">
        <v>26035</v>
      </c>
    </row>
    <row r="2717" spans="1:4" ht="24.95" customHeight="1" x14ac:dyDescent="0.2">
      <c r="A2717" s="567" t="s">
        <v>26036</v>
      </c>
      <c r="B2717" s="568" t="s">
        <v>1944</v>
      </c>
      <c r="C2717" s="569" t="s">
        <v>770</v>
      </c>
      <c r="D2717" s="570" t="s">
        <v>26037</v>
      </c>
    </row>
    <row r="2718" spans="1:4" ht="24.95" customHeight="1" x14ac:dyDescent="0.2">
      <c r="A2718" s="567" t="s">
        <v>26038</v>
      </c>
      <c r="B2718" s="568" t="s">
        <v>14072</v>
      </c>
      <c r="C2718" s="569" t="s">
        <v>770</v>
      </c>
      <c r="D2718" s="570" t="s">
        <v>26039</v>
      </c>
    </row>
    <row r="2719" spans="1:4" ht="24.95" customHeight="1" x14ac:dyDescent="0.2">
      <c r="A2719" s="571" t="s">
        <v>14073</v>
      </c>
      <c r="B2719" s="568" t="s">
        <v>1945</v>
      </c>
      <c r="C2719" s="569" t="s">
        <v>770</v>
      </c>
      <c r="D2719" s="570" t="s">
        <v>11443</v>
      </c>
    </row>
    <row r="2720" spans="1:4" ht="24.95" customHeight="1" x14ac:dyDescent="0.2">
      <c r="A2720" s="571" t="s">
        <v>14074</v>
      </c>
      <c r="B2720" s="568" t="s">
        <v>1946</v>
      </c>
      <c r="C2720" s="569" t="s">
        <v>770</v>
      </c>
      <c r="D2720" s="570" t="s">
        <v>9562</v>
      </c>
    </row>
    <row r="2721" spans="1:4" ht="24.95" customHeight="1" x14ac:dyDescent="0.2">
      <c r="A2721" s="571" t="s">
        <v>14075</v>
      </c>
      <c r="B2721" s="568" t="s">
        <v>1947</v>
      </c>
      <c r="C2721" s="569" t="s">
        <v>770</v>
      </c>
      <c r="D2721" s="570" t="s">
        <v>26040</v>
      </c>
    </row>
    <row r="2722" spans="1:4" ht="24.95" customHeight="1" x14ac:dyDescent="0.2">
      <c r="A2722" s="571" t="s">
        <v>14076</v>
      </c>
      <c r="B2722" s="568" t="s">
        <v>1948</v>
      </c>
      <c r="C2722" s="569" t="s">
        <v>770</v>
      </c>
      <c r="D2722" s="570" t="s">
        <v>24677</v>
      </c>
    </row>
    <row r="2723" spans="1:4" ht="24.95" customHeight="1" x14ac:dyDescent="0.2">
      <c r="A2723" s="571" t="s">
        <v>14077</v>
      </c>
      <c r="B2723" s="568" t="s">
        <v>1949</v>
      </c>
      <c r="C2723" s="569" t="s">
        <v>770</v>
      </c>
      <c r="D2723" s="570" t="s">
        <v>26041</v>
      </c>
    </row>
    <row r="2724" spans="1:4" ht="24.95" customHeight="1" x14ac:dyDescent="0.2">
      <c r="A2724" s="571" t="s">
        <v>14078</v>
      </c>
      <c r="B2724" s="568" t="s">
        <v>1950</v>
      </c>
      <c r="C2724" s="569" t="s">
        <v>770</v>
      </c>
      <c r="D2724" s="570" t="s">
        <v>9808</v>
      </c>
    </row>
    <row r="2725" spans="1:4" ht="24.95" customHeight="1" x14ac:dyDescent="0.2">
      <c r="A2725" s="571" t="s">
        <v>14079</v>
      </c>
      <c r="B2725" s="568" t="s">
        <v>1951</v>
      </c>
      <c r="C2725" s="569" t="s">
        <v>770</v>
      </c>
      <c r="D2725" s="570" t="s">
        <v>26042</v>
      </c>
    </row>
    <row r="2726" spans="1:4" ht="24.95" customHeight="1" x14ac:dyDescent="0.2">
      <c r="A2726" s="571" t="s">
        <v>14080</v>
      </c>
      <c r="B2726" s="568" t="s">
        <v>1952</v>
      </c>
      <c r="C2726" s="569" t="s">
        <v>770</v>
      </c>
      <c r="D2726" s="570" t="s">
        <v>26043</v>
      </c>
    </row>
    <row r="2727" spans="1:4" ht="24.95" customHeight="1" x14ac:dyDescent="0.2">
      <c r="A2727" s="571" t="s">
        <v>14081</v>
      </c>
      <c r="B2727" s="568" t="s">
        <v>14082</v>
      </c>
      <c r="C2727" s="569" t="s">
        <v>770</v>
      </c>
      <c r="D2727" s="570" t="s">
        <v>26044</v>
      </c>
    </row>
    <row r="2728" spans="1:4" ht="24.95" customHeight="1" x14ac:dyDescent="0.2">
      <c r="A2728" s="571" t="s">
        <v>14083</v>
      </c>
      <c r="B2728" s="568" t="s">
        <v>1953</v>
      </c>
      <c r="C2728" s="569" t="s">
        <v>770</v>
      </c>
      <c r="D2728" s="570" t="s">
        <v>26045</v>
      </c>
    </row>
    <row r="2729" spans="1:4" ht="24.95" customHeight="1" x14ac:dyDescent="0.2">
      <c r="A2729" s="567" t="s">
        <v>26046</v>
      </c>
      <c r="B2729" s="568" t="s">
        <v>14084</v>
      </c>
      <c r="C2729" s="569" t="s">
        <v>770</v>
      </c>
      <c r="D2729" s="570" t="s">
        <v>17349</v>
      </c>
    </row>
    <row r="2730" spans="1:4" ht="24.95" customHeight="1" x14ac:dyDescent="0.2">
      <c r="A2730" s="567" t="s">
        <v>26047</v>
      </c>
      <c r="B2730" s="568" t="s">
        <v>14085</v>
      </c>
      <c r="C2730" s="569" t="s">
        <v>770</v>
      </c>
      <c r="D2730" s="570" t="s">
        <v>22825</v>
      </c>
    </row>
    <row r="2731" spans="1:4" ht="24.95" customHeight="1" x14ac:dyDescent="0.2">
      <c r="A2731" s="567">
        <v>83401</v>
      </c>
      <c r="B2731" s="568" t="s">
        <v>14086</v>
      </c>
      <c r="C2731" s="569" t="s">
        <v>770</v>
      </c>
      <c r="D2731" s="570" t="s">
        <v>22825</v>
      </c>
    </row>
    <row r="2732" spans="1:4" ht="24.95" customHeight="1" x14ac:dyDescent="0.2">
      <c r="A2732" s="567" t="s">
        <v>26048</v>
      </c>
      <c r="B2732" s="568" t="s">
        <v>1954</v>
      </c>
      <c r="C2732" s="569" t="s">
        <v>770</v>
      </c>
      <c r="D2732" s="570" t="s">
        <v>17800</v>
      </c>
    </row>
    <row r="2733" spans="1:4" ht="24.95" customHeight="1" x14ac:dyDescent="0.2">
      <c r="A2733" s="567" t="s">
        <v>26049</v>
      </c>
      <c r="B2733" s="568" t="s">
        <v>1955</v>
      </c>
      <c r="C2733" s="569" t="s">
        <v>770</v>
      </c>
      <c r="D2733" s="570" t="s">
        <v>26050</v>
      </c>
    </row>
    <row r="2734" spans="1:4" ht="24.95" customHeight="1" x14ac:dyDescent="0.2">
      <c r="A2734" s="567" t="s">
        <v>26051</v>
      </c>
      <c r="B2734" s="568" t="s">
        <v>14087</v>
      </c>
      <c r="C2734" s="569" t="s">
        <v>770</v>
      </c>
      <c r="D2734" s="570" t="s">
        <v>26052</v>
      </c>
    </row>
    <row r="2735" spans="1:4" ht="24.95" customHeight="1" x14ac:dyDescent="0.2">
      <c r="A2735" s="567" t="s">
        <v>26053</v>
      </c>
      <c r="B2735" s="568" t="s">
        <v>14088</v>
      </c>
      <c r="C2735" s="569" t="s">
        <v>770</v>
      </c>
      <c r="D2735" s="570" t="s">
        <v>26054</v>
      </c>
    </row>
    <row r="2736" spans="1:4" ht="24.95" customHeight="1" x14ac:dyDescent="0.2">
      <c r="A2736" s="567" t="s">
        <v>26055</v>
      </c>
      <c r="B2736" s="568" t="s">
        <v>1956</v>
      </c>
      <c r="C2736" s="569" t="s">
        <v>770</v>
      </c>
      <c r="D2736" s="570" t="s">
        <v>26056</v>
      </c>
    </row>
    <row r="2737" spans="1:4" ht="24.95" customHeight="1" x14ac:dyDescent="0.2">
      <c r="A2737" s="567" t="s">
        <v>26057</v>
      </c>
      <c r="B2737" s="568" t="s">
        <v>1957</v>
      </c>
      <c r="C2737" s="569" t="s">
        <v>770</v>
      </c>
      <c r="D2737" s="570" t="s">
        <v>14927</v>
      </c>
    </row>
    <row r="2738" spans="1:4" ht="24.95" customHeight="1" x14ac:dyDescent="0.2">
      <c r="A2738" s="567" t="s">
        <v>26058</v>
      </c>
      <c r="B2738" s="568" t="s">
        <v>17680</v>
      </c>
      <c r="C2738" s="569" t="s">
        <v>770</v>
      </c>
      <c r="D2738" s="570" t="s">
        <v>26059</v>
      </c>
    </row>
    <row r="2739" spans="1:4" ht="24.95" customHeight="1" x14ac:dyDescent="0.2">
      <c r="A2739" s="567" t="s">
        <v>26060</v>
      </c>
      <c r="B2739" s="568" t="s">
        <v>17681</v>
      </c>
      <c r="C2739" s="569" t="s">
        <v>770</v>
      </c>
      <c r="D2739" s="570" t="s">
        <v>26061</v>
      </c>
    </row>
    <row r="2740" spans="1:4" ht="24.95" customHeight="1" x14ac:dyDescent="0.2">
      <c r="A2740" s="567" t="s">
        <v>26062</v>
      </c>
      <c r="B2740" s="568" t="s">
        <v>17682</v>
      </c>
      <c r="C2740" s="569" t="s">
        <v>770</v>
      </c>
      <c r="D2740" s="570" t="s">
        <v>10921</v>
      </c>
    </row>
    <row r="2741" spans="1:4" ht="24.95" customHeight="1" x14ac:dyDescent="0.2">
      <c r="A2741" s="567" t="s">
        <v>26063</v>
      </c>
      <c r="B2741" s="568" t="s">
        <v>17684</v>
      </c>
      <c r="C2741" s="569" t="s">
        <v>770</v>
      </c>
      <c r="D2741" s="570" t="s">
        <v>26064</v>
      </c>
    </row>
    <row r="2742" spans="1:4" ht="24.95" customHeight="1" x14ac:dyDescent="0.2">
      <c r="A2742" s="567" t="s">
        <v>26065</v>
      </c>
      <c r="B2742" s="568" t="s">
        <v>17685</v>
      </c>
      <c r="C2742" s="569" t="s">
        <v>770</v>
      </c>
      <c r="D2742" s="570" t="s">
        <v>26066</v>
      </c>
    </row>
    <row r="2743" spans="1:4" ht="24.95" customHeight="1" x14ac:dyDescent="0.2">
      <c r="A2743" s="567" t="s">
        <v>26067</v>
      </c>
      <c r="B2743" s="568" t="s">
        <v>17687</v>
      </c>
      <c r="C2743" s="569" t="s">
        <v>770</v>
      </c>
      <c r="D2743" s="570" t="s">
        <v>17233</v>
      </c>
    </row>
    <row r="2744" spans="1:4" ht="24.95" customHeight="1" x14ac:dyDescent="0.2">
      <c r="A2744" s="571" t="s">
        <v>14089</v>
      </c>
      <c r="B2744" s="568" t="s">
        <v>1958</v>
      </c>
      <c r="C2744" s="569" t="s">
        <v>770</v>
      </c>
      <c r="D2744" s="570" t="s">
        <v>26068</v>
      </c>
    </row>
    <row r="2745" spans="1:4" ht="24.95" customHeight="1" x14ac:dyDescent="0.2">
      <c r="A2745" s="571" t="s">
        <v>14090</v>
      </c>
      <c r="B2745" s="568" t="s">
        <v>1959</v>
      </c>
      <c r="C2745" s="569" t="s">
        <v>770</v>
      </c>
      <c r="D2745" s="570" t="s">
        <v>26069</v>
      </c>
    </row>
    <row r="2746" spans="1:4" ht="24.95" customHeight="1" x14ac:dyDescent="0.2">
      <c r="A2746" s="571" t="s">
        <v>14091</v>
      </c>
      <c r="B2746" s="568" t="s">
        <v>14092</v>
      </c>
      <c r="C2746" s="569" t="s">
        <v>770</v>
      </c>
      <c r="D2746" s="570" t="s">
        <v>26070</v>
      </c>
    </row>
    <row r="2747" spans="1:4" ht="24.95" customHeight="1" x14ac:dyDescent="0.2">
      <c r="A2747" s="571" t="s">
        <v>14093</v>
      </c>
      <c r="B2747" s="568" t="s">
        <v>14094</v>
      </c>
      <c r="C2747" s="569" t="s">
        <v>770</v>
      </c>
      <c r="D2747" s="570" t="s">
        <v>26071</v>
      </c>
    </row>
    <row r="2748" spans="1:4" ht="24.95" customHeight="1" x14ac:dyDescent="0.2">
      <c r="A2748" s="571" t="s">
        <v>14095</v>
      </c>
      <c r="B2748" s="568" t="s">
        <v>14096</v>
      </c>
      <c r="C2748" s="569" t="s">
        <v>770</v>
      </c>
      <c r="D2748" s="570" t="s">
        <v>26072</v>
      </c>
    </row>
    <row r="2749" spans="1:4" ht="24.95" customHeight="1" x14ac:dyDescent="0.2">
      <c r="A2749" s="571" t="s">
        <v>14097</v>
      </c>
      <c r="B2749" s="568" t="s">
        <v>14098</v>
      </c>
      <c r="C2749" s="569" t="s">
        <v>770</v>
      </c>
      <c r="D2749" s="570" t="s">
        <v>26073</v>
      </c>
    </row>
    <row r="2750" spans="1:4" ht="24.95" customHeight="1" x14ac:dyDescent="0.2">
      <c r="A2750" s="571" t="s">
        <v>14099</v>
      </c>
      <c r="B2750" s="568" t="s">
        <v>1960</v>
      </c>
      <c r="C2750" s="569" t="s">
        <v>770</v>
      </c>
      <c r="D2750" s="570" t="s">
        <v>26074</v>
      </c>
    </row>
    <row r="2751" spans="1:4" ht="24.95" customHeight="1" x14ac:dyDescent="0.2">
      <c r="A2751" s="571" t="s">
        <v>14100</v>
      </c>
      <c r="B2751" s="568" t="s">
        <v>1961</v>
      </c>
      <c r="C2751" s="569" t="s">
        <v>770</v>
      </c>
      <c r="D2751" s="570" t="s">
        <v>26075</v>
      </c>
    </row>
    <row r="2752" spans="1:4" ht="24.95" customHeight="1" x14ac:dyDescent="0.2">
      <c r="A2752" s="571" t="s">
        <v>14101</v>
      </c>
      <c r="B2752" s="568" t="s">
        <v>14102</v>
      </c>
      <c r="C2752" s="569" t="s">
        <v>770</v>
      </c>
      <c r="D2752" s="570" t="s">
        <v>26076</v>
      </c>
    </row>
    <row r="2753" spans="1:4" ht="24.95" customHeight="1" x14ac:dyDescent="0.2">
      <c r="A2753" s="571" t="s">
        <v>14103</v>
      </c>
      <c r="B2753" s="568" t="s">
        <v>1962</v>
      </c>
      <c r="C2753" s="569" t="s">
        <v>770</v>
      </c>
      <c r="D2753" s="570" t="s">
        <v>26077</v>
      </c>
    </row>
    <row r="2754" spans="1:4" ht="24.95" customHeight="1" x14ac:dyDescent="0.2">
      <c r="A2754" s="567" t="s">
        <v>26078</v>
      </c>
      <c r="B2754" s="568" t="s">
        <v>14104</v>
      </c>
      <c r="C2754" s="569" t="s">
        <v>770</v>
      </c>
      <c r="D2754" s="570" t="s">
        <v>26079</v>
      </c>
    </row>
    <row r="2755" spans="1:4" ht="24.95" customHeight="1" x14ac:dyDescent="0.2">
      <c r="A2755" s="567" t="s">
        <v>26080</v>
      </c>
      <c r="B2755" s="568" t="s">
        <v>14105</v>
      </c>
      <c r="C2755" s="569" t="s">
        <v>770</v>
      </c>
      <c r="D2755" s="570" t="s">
        <v>26081</v>
      </c>
    </row>
    <row r="2756" spans="1:4" ht="24.95" customHeight="1" x14ac:dyDescent="0.2">
      <c r="A2756" s="567" t="s">
        <v>26082</v>
      </c>
      <c r="B2756" s="568" t="s">
        <v>14106</v>
      </c>
      <c r="C2756" s="569" t="s">
        <v>770</v>
      </c>
      <c r="D2756" s="570" t="s">
        <v>17463</v>
      </c>
    </row>
    <row r="2757" spans="1:4" ht="24.95" customHeight="1" x14ac:dyDescent="0.2">
      <c r="A2757" s="567" t="s">
        <v>26083</v>
      </c>
      <c r="B2757" s="568" t="s">
        <v>14107</v>
      </c>
      <c r="C2757" s="569" t="s">
        <v>770</v>
      </c>
      <c r="D2757" s="570" t="s">
        <v>26084</v>
      </c>
    </row>
    <row r="2758" spans="1:4" ht="24.95" customHeight="1" x14ac:dyDescent="0.2">
      <c r="A2758" s="567" t="s">
        <v>26085</v>
      </c>
      <c r="B2758" s="568" t="s">
        <v>14108</v>
      </c>
      <c r="C2758" s="569" t="s">
        <v>770</v>
      </c>
      <c r="D2758" s="570" t="s">
        <v>26086</v>
      </c>
    </row>
    <row r="2759" spans="1:4" ht="24.95" customHeight="1" x14ac:dyDescent="0.2">
      <c r="A2759" s="567" t="s">
        <v>26087</v>
      </c>
      <c r="B2759" s="568" t="s">
        <v>1963</v>
      </c>
      <c r="C2759" s="569" t="s">
        <v>770</v>
      </c>
      <c r="D2759" s="570" t="s">
        <v>17709</v>
      </c>
    </row>
    <row r="2760" spans="1:4" ht="24.95" customHeight="1" x14ac:dyDescent="0.2">
      <c r="A2760" s="567" t="s">
        <v>26088</v>
      </c>
      <c r="B2760" s="568" t="s">
        <v>14109</v>
      </c>
      <c r="C2760" s="569" t="s">
        <v>770</v>
      </c>
      <c r="D2760" s="570" t="s">
        <v>26089</v>
      </c>
    </row>
    <row r="2761" spans="1:4" ht="24.95" customHeight="1" x14ac:dyDescent="0.2">
      <c r="A2761" s="567" t="s">
        <v>26090</v>
      </c>
      <c r="B2761" s="568" t="s">
        <v>1964</v>
      </c>
      <c r="C2761" s="569" t="s">
        <v>770</v>
      </c>
      <c r="D2761" s="570" t="s">
        <v>19873</v>
      </c>
    </row>
    <row r="2762" spans="1:4" ht="24.95" customHeight="1" x14ac:dyDescent="0.2">
      <c r="A2762" s="567" t="s">
        <v>26091</v>
      </c>
      <c r="B2762" s="568" t="s">
        <v>14110</v>
      </c>
      <c r="C2762" s="569" t="s">
        <v>770</v>
      </c>
      <c r="D2762" s="570" t="s">
        <v>26092</v>
      </c>
    </row>
    <row r="2763" spans="1:4" ht="24.95" customHeight="1" x14ac:dyDescent="0.2">
      <c r="A2763" s="567" t="s">
        <v>26093</v>
      </c>
      <c r="B2763" s="568" t="s">
        <v>14111</v>
      </c>
      <c r="C2763" s="569" t="s">
        <v>770</v>
      </c>
      <c r="D2763" s="570" t="s">
        <v>26094</v>
      </c>
    </row>
    <row r="2764" spans="1:4" ht="24.95" customHeight="1" x14ac:dyDescent="0.2">
      <c r="A2764" s="567" t="s">
        <v>26095</v>
      </c>
      <c r="B2764" s="568" t="s">
        <v>14112</v>
      </c>
      <c r="C2764" s="569" t="s">
        <v>770</v>
      </c>
      <c r="D2764" s="570" t="s">
        <v>26096</v>
      </c>
    </row>
    <row r="2765" spans="1:4" ht="24.95" customHeight="1" x14ac:dyDescent="0.2">
      <c r="A2765" s="567" t="s">
        <v>26097</v>
      </c>
      <c r="B2765" s="568" t="s">
        <v>14113</v>
      </c>
      <c r="C2765" s="569" t="s">
        <v>770</v>
      </c>
      <c r="D2765" s="570" t="s">
        <v>26098</v>
      </c>
    </row>
    <row r="2766" spans="1:4" ht="24.95" customHeight="1" x14ac:dyDescent="0.2">
      <c r="A2766" s="567" t="s">
        <v>26099</v>
      </c>
      <c r="B2766" s="568" t="s">
        <v>1965</v>
      </c>
      <c r="C2766" s="569" t="s">
        <v>770</v>
      </c>
      <c r="D2766" s="570" t="s">
        <v>26100</v>
      </c>
    </row>
    <row r="2767" spans="1:4" ht="24.95" customHeight="1" x14ac:dyDescent="0.2">
      <c r="A2767" s="567" t="s">
        <v>26101</v>
      </c>
      <c r="B2767" s="568" t="s">
        <v>1966</v>
      </c>
      <c r="C2767" s="569" t="s">
        <v>770</v>
      </c>
      <c r="D2767" s="570" t="s">
        <v>11216</v>
      </c>
    </row>
    <row r="2768" spans="1:4" ht="24.95" customHeight="1" x14ac:dyDescent="0.2">
      <c r="A2768" s="567" t="s">
        <v>26102</v>
      </c>
      <c r="B2768" s="568" t="s">
        <v>17689</v>
      </c>
      <c r="C2768" s="569" t="s">
        <v>771</v>
      </c>
      <c r="D2768" s="570" t="s">
        <v>18336</v>
      </c>
    </row>
    <row r="2769" spans="1:4" ht="24.95" customHeight="1" x14ac:dyDescent="0.2">
      <c r="A2769" s="567" t="s">
        <v>26103</v>
      </c>
      <c r="B2769" s="568" t="s">
        <v>17690</v>
      </c>
      <c r="C2769" s="569" t="s">
        <v>771</v>
      </c>
      <c r="D2769" s="570" t="s">
        <v>12628</v>
      </c>
    </row>
    <row r="2770" spans="1:4" ht="24.95" customHeight="1" x14ac:dyDescent="0.2">
      <c r="A2770" s="567" t="s">
        <v>26104</v>
      </c>
      <c r="B2770" s="568" t="s">
        <v>17691</v>
      </c>
      <c r="C2770" s="569" t="s">
        <v>771</v>
      </c>
      <c r="D2770" s="570" t="s">
        <v>26105</v>
      </c>
    </row>
    <row r="2771" spans="1:4" ht="24.95" customHeight="1" x14ac:dyDescent="0.2">
      <c r="A2771" s="567" t="s">
        <v>26106</v>
      </c>
      <c r="B2771" s="568" t="s">
        <v>17692</v>
      </c>
      <c r="C2771" s="569" t="s">
        <v>771</v>
      </c>
      <c r="D2771" s="570" t="s">
        <v>12951</v>
      </c>
    </row>
    <row r="2772" spans="1:4" ht="24.95" customHeight="1" x14ac:dyDescent="0.2">
      <c r="A2772" s="567" t="s">
        <v>26107</v>
      </c>
      <c r="B2772" s="568" t="s">
        <v>17693</v>
      </c>
      <c r="C2772" s="569" t="s">
        <v>771</v>
      </c>
      <c r="D2772" s="570" t="s">
        <v>25795</v>
      </c>
    </row>
    <row r="2773" spans="1:4" ht="24.95" customHeight="1" x14ac:dyDescent="0.2">
      <c r="A2773" s="567" t="s">
        <v>26108</v>
      </c>
      <c r="B2773" s="568" t="s">
        <v>17694</v>
      </c>
      <c r="C2773" s="569" t="s">
        <v>771</v>
      </c>
      <c r="D2773" s="570" t="s">
        <v>26109</v>
      </c>
    </row>
    <row r="2774" spans="1:4" ht="24.95" customHeight="1" x14ac:dyDescent="0.2">
      <c r="A2774" s="567" t="s">
        <v>26110</v>
      </c>
      <c r="B2774" s="568" t="s">
        <v>17695</v>
      </c>
      <c r="C2774" s="569" t="s">
        <v>771</v>
      </c>
      <c r="D2774" s="570" t="s">
        <v>26111</v>
      </c>
    </row>
    <row r="2775" spans="1:4" ht="24.95" customHeight="1" x14ac:dyDescent="0.2">
      <c r="A2775" s="567" t="s">
        <v>26112</v>
      </c>
      <c r="B2775" s="568" t="s">
        <v>17696</v>
      </c>
      <c r="C2775" s="569" t="s">
        <v>771</v>
      </c>
      <c r="D2775" s="570" t="s">
        <v>13845</v>
      </c>
    </row>
    <row r="2776" spans="1:4" ht="24.95" customHeight="1" x14ac:dyDescent="0.2">
      <c r="A2776" s="567" t="s">
        <v>26113</v>
      </c>
      <c r="B2776" s="568" t="s">
        <v>17697</v>
      </c>
      <c r="C2776" s="569" t="s">
        <v>771</v>
      </c>
      <c r="D2776" s="570" t="s">
        <v>26114</v>
      </c>
    </row>
    <row r="2777" spans="1:4" ht="24.95" customHeight="1" x14ac:dyDescent="0.2">
      <c r="A2777" s="567" t="s">
        <v>26115</v>
      </c>
      <c r="B2777" s="568" t="s">
        <v>17698</v>
      </c>
      <c r="C2777" s="569" t="s">
        <v>771</v>
      </c>
      <c r="D2777" s="570" t="s">
        <v>9809</v>
      </c>
    </row>
    <row r="2778" spans="1:4" ht="24.95" customHeight="1" x14ac:dyDescent="0.2">
      <c r="A2778" s="567" t="s">
        <v>26116</v>
      </c>
      <c r="B2778" s="568" t="s">
        <v>17700</v>
      </c>
      <c r="C2778" s="569" t="s">
        <v>770</v>
      </c>
      <c r="D2778" s="570" t="s">
        <v>17863</v>
      </c>
    </row>
    <row r="2779" spans="1:4" ht="24.95" customHeight="1" x14ac:dyDescent="0.2">
      <c r="A2779" s="567" t="s">
        <v>26117</v>
      </c>
      <c r="B2779" s="568" t="s">
        <v>17701</v>
      </c>
      <c r="C2779" s="569" t="s">
        <v>770</v>
      </c>
      <c r="D2779" s="570" t="s">
        <v>12164</v>
      </c>
    </row>
    <row r="2780" spans="1:4" ht="24.95" customHeight="1" x14ac:dyDescent="0.2">
      <c r="A2780" s="567" t="s">
        <v>26118</v>
      </c>
      <c r="B2780" s="568" t="s">
        <v>17702</v>
      </c>
      <c r="C2780" s="569" t="s">
        <v>770</v>
      </c>
      <c r="D2780" s="570" t="s">
        <v>26119</v>
      </c>
    </row>
    <row r="2781" spans="1:4" ht="24.95" customHeight="1" x14ac:dyDescent="0.2">
      <c r="A2781" s="567" t="s">
        <v>26120</v>
      </c>
      <c r="B2781" s="568" t="s">
        <v>17703</v>
      </c>
      <c r="C2781" s="569" t="s">
        <v>770</v>
      </c>
      <c r="D2781" s="570" t="s">
        <v>26121</v>
      </c>
    </row>
    <row r="2782" spans="1:4" ht="24.95" customHeight="1" x14ac:dyDescent="0.2">
      <c r="A2782" s="567" t="s">
        <v>26122</v>
      </c>
      <c r="B2782" s="568" t="s">
        <v>17704</v>
      </c>
      <c r="C2782" s="569" t="s">
        <v>770</v>
      </c>
      <c r="D2782" s="570" t="s">
        <v>26123</v>
      </c>
    </row>
    <row r="2783" spans="1:4" ht="24.95" customHeight="1" x14ac:dyDescent="0.2">
      <c r="A2783" s="567" t="s">
        <v>26124</v>
      </c>
      <c r="B2783" s="568" t="s">
        <v>17706</v>
      </c>
      <c r="C2783" s="569" t="s">
        <v>770</v>
      </c>
      <c r="D2783" s="570" t="s">
        <v>18896</v>
      </c>
    </row>
    <row r="2784" spans="1:4" ht="24.95" customHeight="1" x14ac:dyDescent="0.2">
      <c r="A2784" s="567" t="s">
        <v>26125</v>
      </c>
      <c r="B2784" s="568" t="s">
        <v>14118</v>
      </c>
      <c r="C2784" s="569" t="s">
        <v>770</v>
      </c>
      <c r="D2784" s="570" t="s">
        <v>26126</v>
      </c>
    </row>
    <row r="2785" spans="1:4" ht="24.95" customHeight="1" x14ac:dyDescent="0.2">
      <c r="A2785" s="567" t="s">
        <v>26127</v>
      </c>
      <c r="B2785" s="568" t="s">
        <v>14119</v>
      </c>
      <c r="C2785" s="569" t="s">
        <v>770</v>
      </c>
      <c r="D2785" s="570" t="s">
        <v>26128</v>
      </c>
    </row>
    <row r="2786" spans="1:4" ht="24.95" customHeight="1" x14ac:dyDescent="0.2">
      <c r="A2786" s="567" t="s">
        <v>26129</v>
      </c>
      <c r="B2786" s="568" t="s">
        <v>14120</v>
      </c>
      <c r="C2786" s="569" t="s">
        <v>770</v>
      </c>
      <c r="D2786" s="570" t="s">
        <v>26130</v>
      </c>
    </row>
    <row r="2787" spans="1:4" ht="24.95" customHeight="1" x14ac:dyDescent="0.2">
      <c r="A2787" s="567" t="s">
        <v>26131</v>
      </c>
      <c r="B2787" s="568" t="s">
        <v>1967</v>
      </c>
      <c r="C2787" s="569" t="s">
        <v>770</v>
      </c>
      <c r="D2787" s="570" t="s">
        <v>18696</v>
      </c>
    </row>
    <row r="2788" spans="1:4" ht="24.95" customHeight="1" x14ac:dyDescent="0.2">
      <c r="A2788" s="567" t="s">
        <v>26132</v>
      </c>
      <c r="B2788" s="568" t="s">
        <v>14121</v>
      </c>
      <c r="C2788" s="569" t="s">
        <v>770</v>
      </c>
      <c r="D2788" s="570" t="s">
        <v>10812</v>
      </c>
    </row>
    <row r="2789" spans="1:4" ht="24.95" customHeight="1" x14ac:dyDescent="0.2">
      <c r="A2789" s="567" t="s">
        <v>26133</v>
      </c>
      <c r="B2789" s="568" t="s">
        <v>1968</v>
      </c>
      <c r="C2789" s="569" t="s">
        <v>770</v>
      </c>
      <c r="D2789" s="570" t="s">
        <v>17598</v>
      </c>
    </row>
    <row r="2790" spans="1:4" ht="24.95" customHeight="1" x14ac:dyDescent="0.2">
      <c r="A2790" s="571" t="s">
        <v>14123</v>
      </c>
      <c r="B2790" s="568" t="s">
        <v>14124</v>
      </c>
      <c r="C2790" s="569" t="s">
        <v>770</v>
      </c>
      <c r="D2790" s="570" t="s">
        <v>24714</v>
      </c>
    </row>
    <row r="2791" spans="1:4" ht="24.95" customHeight="1" x14ac:dyDescent="0.2">
      <c r="A2791" s="571" t="s">
        <v>14125</v>
      </c>
      <c r="B2791" s="568" t="s">
        <v>1969</v>
      </c>
      <c r="C2791" s="569" t="s">
        <v>770</v>
      </c>
      <c r="D2791" s="570" t="s">
        <v>26134</v>
      </c>
    </row>
    <row r="2792" spans="1:4" ht="24.95" customHeight="1" x14ac:dyDescent="0.2">
      <c r="A2792" s="571" t="s">
        <v>14126</v>
      </c>
      <c r="B2792" s="568" t="s">
        <v>1970</v>
      </c>
      <c r="C2792" s="569" t="s">
        <v>770</v>
      </c>
      <c r="D2792" s="570" t="s">
        <v>26135</v>
      </c>
    </row>
    <row r="2793" spans="1:4" ht="24.95" customHeight="1" x14ac:dyDescent="0.2">
      <c r="A2793" s="571" t="s">
        <v>14127</v>
      </c>
      <c r="B2793" s="568" t="s">
        <v>1971</v>
      </c>
      <c r="C2793" s="569" t="s">
        <v>770</v>
      </c>
      <c r="D2793" s="570" t="s">
        <v>26136</v>
      </c>
    </row>
    <row r="2794" spans="1:4" ht="24.95" customHeight="1" x14ac:dyDescent="0.2">
      <c r="A2794" s="567" t="s">
        <v>26137</v>
      </c>
      <c r="B2794" s="568" t="s">
        <v>5821</v>
      </c>
      <c r="C2794" s="569" t="s">
        <v>770</v>
      </c>
      <c r="D2794" s="570" t="s">
        <v>17598</v>
      </c>
    </row>
    <row r="2795" spans="1:4" ht="24.95" customHeight="1" x14ac:dyDescent="0.2">
      <c r="A2795" s="567" t="s">
        <v>26138</v>
      </c>
      <c r="B2795" s="568" t="s">
        <v>1972</v>
      </c>
      <c r="C2795" s="569" t="s">
        <v>770</v>
      </c>
      <c r="D2795" s="570" t="s">
        <v>26139</v>
      </c>
    </row>
    <row r="2796" spans="1:4" ht="24.95" customHeight="1" x14ac:dyDescent="0.2">
      <c r="A2796" s="567" t="s">
        <v>26140</v>
      </c>
      <c r="B2796" s="568" t="s">
        <v>1973</v>
      </c>
      <c r="C2796" s="569" t="s">
        <v>770</v>
      </c>
      <c r="D2796" s="570" t="s">
        <v>26141</v>
      </c>
    </row>
    <row r="2797" spans="1:4" ht="24.95" customHeight="1" x14ac:dyDescent="0.2">
      <c r="A2797" s="567" t="s">
        <v>26142</v>
      </c>
      <c r="B2797" s="568" t="s">
        <v>14128</v>
      </c>
      <c r="C2797" s="569" t="s">
        <v>770</v>
      </c>
      <c r="D2797" s="570" t="s">
        <v>26143</v>
      </c>
    </row>
    <row r="2798" spans="1:4" ht="24.95" customHeight="1" x14ac:dyDescent="0.2">
      <c r="A2798" s="567" t="s">
        <v>26144</v>
      </c>
      <c r="B2798" s="568" t="s">
        <v>14129</v>
      </c>
      <c r="C2798" s="569" t="s">
        <v>770</v>
      </c>
      <c r="D2798" s="570" t="s">
        <v>26145</v>
      </c>
    </row>
    <row r="2799" spans="1:4" ht="24.95" customHeight="1" x14ac:dyDescent="0.2">
      <c r="A2799" s="567" t="s">
        <v>26146</v>
      </c>
      <c r="B2799" s="568" t="s">
        <v>1974</v>
      </c>
      <c r="C2799" s="569" t="s">
        <v>770</v>
      </c>
      <c r="D2799" s="570" t="s">
        <v>17598</v>
      </c>
    </row>
    <row r="2800" spans="1:4" ht="24.95" customHeight="1" x14ac:dyDescent="0.2">
      <c r="A2800" s="567" t="s">
        <v>26147</v>
      </c>
      <c r="B2800" s="568" t="s">
        <v>1975</v>
      </c>
      <c r="C2800" s="569" t="s">
        <v>770</v>
      </c>
      <c r="D2800" s="570" t="s">
        <v>26148</v>
      </c>
    </row>
    <row r="2801" spans="1:4" ht="24.95" customHeight="1" x14ac:dyDescent="0.2">
      <c r="A2801" s="567" t="s">
        <v>26149</v>
      </c>
      <c r="B2801" s="568" t="s">
        <v>1976</v>
      </c>
      <c r="C2801" s="569" t="s">
        <v>770</v>
      </c>
      <c r="D2801" s="570" t="s">
        <v>17290</v>
      </c>
    </row>
    <row r="2802" spans="1:4" ht="24.95" customHeight="1" x14ac:dyDescent="0.2">
      <c r="A2802" s="567" t="s">
        <v>26150</v>
      </c>
      <c r="B2802" s="568" t="s">
        <v>14130</v>
      </c>
      <c r="C2802" s="569" t="s">
        <v>770</v>
      </c>
      <c r="D2802" s="570" t="s">
        <v>26151</v>
      </c>
    </row>
    <row r="2803" spans="1:4" ht="24.95" customHeight="1" x14ac:dyDescent="0.2">
      <c r="A2803" s="567" t="s">
        <v>26152</v>
      </c>
      <c r="B2803" s="568" t="s">
        <v>1977</v>
      </c>
      <c r="C2803" s="569" t="s">
        <v>770</v>
      </c>
      <c r="D2803" s="570" t="s">
        <v>26153</v>
      </c>
    </row>
    <row r="2804" spans="1:4" ht="24.95" customHeight="1" x14ac:dyDescent="0.2">
      <c r="A2804" s="567" t="s">
        <v>26154</v>
      </c>
      <c r="B2804" s="568" t="s">
        <v>1978</v>
      </c>
      <c r="C2804" s="569" t="s">
        <v>770</v>
      </c>
      <c r="D2804" s="570" t="s">
        <v>26155</v>
      </c>
    </row>
    <row r="2805" spans="1:4" ht="24.95" customHeight="1" x14ac:dyDescent="0.2">
      <c r="A2805" s="567" t="s">
        <v>26156</v>
      </c>
      <c r="B2805" s="568" t="s">
        <v>1979</v>
      </c>
      <c r="C2805" s="569" t="s">
        <v>770</v>
      </c>
      <c r="D2805" s="570" t="s">
        <v>26157</v>
      </c>
    </row>
    <row r="2806" spans="1:4" ht="24.95" customHeight="1" x14ac:dyDescent="0.2">
      <c r="A2806" s="567" t="s">
        <v>26158</v>
      </c>
      <c r="B2806" s="568" t="s">
        <v>1980</v>
      </c>
      <c r="C2806" s="569" t="s">
        <v>770</v>
      </c>
      <c r="D2806" s="570" t="s">
        <v>17426</v>
      </c>
    </row>
    <row r="2807" spans="1:4" ht="24.95" customHeight="1" x14ac:dyDescent="0.2">
      <c r="A2807" s="571" t="s">
        <v>14131</v>
      </c>
      <c r="B2807" s="568" t="s">
        <v>1981</v>
      </c>
      <c r="C2807" s="569" t="s">
        <v>770</v>
      </c>
      <c r="D2807" s="570" t="s">
        <v>26159</v>
      </c>
    </row>
    <row r="2808" spans="1:4" ht="24.95" customHeight="1" x14ac:dyDescent="0.2">
      <c r="A2808" s="571" t="s">
        <v>14132</v>
      </c>
      <c r="B2808" s="568" t="s">
        <v>14133</v>
      </c>
      <c r="C2808" s="569" t="s">
        <v>770</v>
      </c>
      <c r="D2808" s="570" t="s">
        <v>26160</v>
      </c>
    </row>
    <row r="2809" spans="1:4" ht="24.95" customHeight="1" x14ac:dyDescent="0.2">
      <c r="A2809" s="567" t="s">
        <v>26161</v>
      </c>
      <c r="B2809" s="568" t="s">
        <v>1982</v>
      </c>
      <c r="C2809" s="569" t="s">
        <v>770</v>
      </c>
      <c r="D2809" s="570" t="s">
        <v>26162</v>
      </c>
    </row>
    <row r="2810" spans="1:4" ht="24.95" customHeight="1" x14ac:dyDescent="0.2">
      <c r="A2810" s="567" t="s">
        <v>26163</v>
      </c>
      <c r="B2810" s="568" t="s">
        <v>14134</v>
      </c>
      <c r="C2810" s="569" t="s">
        <v>770</v>
      </c>
      <c r="D2810" s="570" t="s">
        <v>26164</v>
      </c>
    </row>
    <row r="2811" spans="1:4" ht="24.95" customHeight="1" x14ac:dyDescent="0.2">
      <c r="A2811" s="567" t="s">
        <v>26165</v>
      </c>
      <c r="B2811" s="568" t="s">
        <v>1983</v>
      </c>
      <c r="C2811" s="569" t="s">
        <v>770</v>
      </c>
      <c r="D2811" s="570" t="s">
        <v>26166</v>
      </c>
    </row>
    <row r="2812" spans="1:4" ht="24.95" customHeight="1" x14ac:dyDescent="0.2">
      <c r="A2812" s="567" t="s">
        <v>26167</v>
      </c>
      <c r="B2812" s="568" t="s">
        <v>17710</v>
      </c>
      <c r="C2812" s="569" t="s">
        <v>770</v>
      </c>
      <c r="D2812" s="570" t="s">
        <v>26168</v>
      </c>
    </row>
    <row r="2813" spans="1:4" ht="24.95" customHeight="1" x14ac:dyDescent="0.2">
      <c r="A2813" s="567" t="s">
        <v>26169</v>
      </c>
      <c r="B2813" s="568" t="s">
        <v>14135</v>
      </c>
      <c r="C2813" s="569" t="s">
        <v>770</v>
      </c>
      <c r="D2813" s="570" t="s">
        <v>26170</v>
      </c>
    </row>
    <row r="2814" spans="1:4" ht="24.95" customHeight="1" x14ac:dyDescent="0.2">
      <c r="A2814" s="567" t="s">
        <v>26171</v>
      </c>
      <c r="B2814" s="568" t="s">
        <v>14136</v>
      </c>
      <c r="C2814" s="569" t="s">
        <v>771</v>
      </c>
      <c r="D2814" s="570" t="s">
        <v>26172</v>
      </c>
    </row>
    <row r="2815" spans="1:4" ht="24.95" customHeight="1" x14ac:dyDescent="0.2">
      <c r="A2815" s="567" t="s">
        <v>26173</v>
      </c>
      <c r="B2815" s="568" t="s">
        <v>14138</v>
      </c>
      <c r="C2815" s="569" t="s">
        <v>771</v>
      </c>
      <c r="D2815" s="570" t="s">
        <v>26174</v>
      </c>
    </row>
    <row r="2816" spans="1:4" ht="24.95" customHeight="1" x14ac:dyDescent="0.2">
      <c r="A2816" s="567" t="s">
        <v>26175</v>
      </c>
      <c r="B2816" s="568" t="s">
        <v>14139</v>
      </c>
      <c r="C2816" s="569" t="s">
        <v>771</v>
      </c>
      <c r="D2816" s="570" t="s">
        <v>10702</v>
      </c>
    </row>
    <row r="2817" spans="1:4" ht="24.95" customHeight="1" x14ac:dyDescent="0.2">
      <c r="A2817" s="571" t="s">
        <v>14140</v>
      </c>
      <c r="B2817" s="568" t="s">
        <v>14141</v>
      </c>
      <c r="C2817" s="569" t="s">
        <v>770</v>
      </c>
      <c r="D2817" s="570" t="s">
        <v>19904</v>
      </c>
    </row>
    <row r="2818" spans="1:4" ht="24.95" customHeight="1" x14ac:dyDescent="0.2">
      <c r="A2818" s="571" t="s">
        <v>14142</v>
      </c>
      <c r="B2818" s="568" t="s">
        <v>14143</v>
      </c>
      <c r="C2818" s="569" t="s">
        <v>770</v>
      </c>
      <c r="D2818" s="570" t="s">
        <v>26176</v>
      </c>
    </row>
    <row r="2819" spans="1:4" ht="24.95" customHeight="1" x14ac:dyDescent="0.2">
      <c r="A2819" s="571" t="s">
        <v>14145</v>
      </c>
      <c r="B2819" s="568" t="s">
        <v>14146</v>
      </c>
      <c r="C2819" s="569" t="s">
        <v>770</v>
      </c>
      <c r="D2819" s="570" t="s">
        <v>26177</v>
      </c>
    </row>
    <row r="2820" spans="1:4" ht="24.95" customHeight="1" x14ac:dyDescent="0.2">
      <c r="A2820" s="571" t="s">
        <v>14147</v>
      </c>
      <c r="B2820" s="568" t="s">
        <v>14148</v>
      </c>
      <c r="C2820" s="569" t="s">
        <v>771</v>
      </c>
      <c r="D2820" s="570" t="s">
        <v>10686</v>
      </c>
    </row>
    <row r="2821" spans="1:4" ht="24.95" customHeight="1" x14ac:dyDescent="0.2">
      <c r="A2821" s="571" t="s">
        <v>14149</v>
      </c>
      <c r="B2821" s="568" t="s">
        <v>1984</v>
      </c>
      <c r="C2821" s="569" t="s">
        <v>771</v>
      </c>
      <c r="D2821" s="570" t="s">
        <v>9749</v>
      </c>
    </row>
    <row r="2822" spans="1:4" ht="24.95" customHeight="1" x14ac:dyDescent="0.2">
      <c r="A2822" s="571" t="s">
        <v>14150</v>
      </c>
      <c r="B2822" s="568" t="s">
        <v>14151</v>
      </c>
      <c r="C2822" s="569" t="s">
        <v>771</v>
      </c>
      <c r="D2822" s="570" t="s">
        <v>10769</v>
      </c>
    </row>
    <row r="2823" spans="1:4" ht="24.95" customHeight="1" x14ac:dyDescent="0.2">
      <c r="A2823" s="571" t="s">
        <v>14153</v>
      </c>
      <c r="B2823" s="568" t="s">
        <v>14154</v>
      </c>
      <c r="C2823" s="569" t="s">
        <v>771</v>
      </c>
      <c r="D2823" s="570" t="s">
        <v>26178</v>
      </c>
    </row>
    <row r="2824" spans="1:4" ht="24.95" customHeight="1" x14ac:dyDescent="0.2">
      <c r="A2824" s="571" t="s">
        <v>14155</v>
      </c>
      <c r="B2824" s="568" t="s">
        <v>14156</v>
      </c>
      <c r="C2824" s="569" t="s">
        <v>771</v>
      </c>
      <c r="D2824" s="570" t="s">
        <v>26179</v>
      </c>
    </row>
    <row r="2825" spans="1:4" ht="24.95" customHeight="1" x14ac:dyDescent="0.2">
      <c r="A2825" s="571" t="s">
        <v>14157</v>
      </c>
      <c r="B2825" s="568" t="s">
        <v>14158</v>
      </c>
      <c r="C2825" s="569" t="s">
        <v>771</v>
      </c>
      <c r="D2825" s="570" t="s">
        <v>26180</v>
      </c>
    </row>
    <row r="2826" spans="1:4" ht="24.95" customHeight="1" x14ac:dyDescent="0.2">
      <c r="A2826" s="571" t="s">
        <v>14159</v>
      </c>
      <c r="B2826" s="568" t="s">
        <v>14160</v>
      </c>
      <c r="C2826" s="569" t="s">
        <v>771</v>
      </c>
      <c r="D2826" s="570" t="s">
        <v>17306</v>
      </c>
    </row>
    <row r="2827" spans="1:4" ht="24.95" customHeight="1" x14ac:dyDescent="0.2">
      <c r="A2827" s="571" t="s">
        <v>14161</v>
      </c>
      <c r="B2827" s="568" t="s">
        <v>14162</v>
      </c>
      <c r="C2827" s="569" t="s">
        <v>771</v>
      </c>
      <c r="D2827" s="570" t="s">
        <v>26181</v>
      </c>
    </row>
    <row r="2828" spans="1:4" ht="24.95" customHeight="1" x14ac:dyDescent="0.2">
      <c r="A2828" s="571" t="s">
        <v>14164</v>
      </c>
      <c r="B2828" s="568" t="s">
        <v>1985</v>
      </c>
      <c r="C2828" s="569" t="s">
        <v>771</v>
      </c>
      <c r="D2828" s="570" t="s">
        <v>11105</v>
      </c>
    </row>
    <row r="2829" spans="1:4" ht="24.95" customHeight="1" x14ac:dyDescent="0.2">
      <c r="A2829" s="571" t="s">
        <v>14165</v>
      </c>
      <c r="B2829" s="568" t="s">
        <v>14166</v>
      </c>
      <c r="C2829" s="569" t="s">
        <v>771</v>
      </c>
      <c r="D2829" s="570" t="s">
        <v>9610</v>
      </c>
    </row>
    <row r="2830" spans="1:4" ht="24.95" customHeight="1" x14ac:dyDescent="0.2">
      <c r="A2830" s="571" t="s">
        <v>14167</v>
      </c>
      <c r="B2830" s="568" t="s">
        <v>14168</v>
      </c>
      <c r="C2830" s="569" t="s">
        <v>771</v>
      </c>
      <c r="D2830" s="570" t="s">
        <v>9589</v>
      </c>
    </row>
    <row r="2831" spans="1:4" ht="24.95" customHeight="1" x14ac:dyDescent="0.2">
      <c r="A2831" s="571" t="s">
        <v>14169</v>
      </c>
      <c r="B2831" s="568" t="s">
        <v>14170</v>
      </c>
      <c r="C2831" s="569" t="s">
        <v>771</v>
      </c>
      <c r="D2831" s="570" t="s">
        <v>9817</v>
      </c>
    </row>
    <row r="2832" spans="1:4" ht="24.95" customHeight="1" x14ac:dyDescent="0.2">
      <c r="A2832" s="571" t="s">
        <v>14171</v>
      </c>
      <c r="B2832" s="568" t="s">
        <v>14172</v>
      </c>
      <c r="C2832" s="569" t="s">
        <v>771</v>
      </c>
      <c r="D2832" s="570" t="s">
        <v>10981</v>
      </c>
    </row>
    <row r="2833" spans="1:4" ht="24.95" customHeight="1" x14ac:dyDescent="0.2">
      <c r="A2833" s="571" t="s">
        <v>14174</v>
      </c>
      <c r="B2833" s="568" t="s">
        <v>14175</v>
      </c>
      <c r="C2833" s="569" t="s">
        <v>771</v>
      </c>
      <c r="D2833" s="570" t="s">
        <v>16583</v>
      </c>
    </row>
    <row r="2834" spans="1:4" ht="24.95" customHeight="1" x14ac:dyDescent="0.2">
      <c r="A2834" s="567" t="s">
        <v>26182</v>
      </c>
      <c r="B2834" s="568" t="s">
        <v>17713</v>
      </c>
      <c r="C2834" s="569" t="s">
        <v>770</v>
      </c>
      <c r="D2834" s="570" t="s">
        <v>11444</v>
      </c>
    </row>
    <row r="2835" spans="1:4" ht="24.95" customHeight="1" x14ac:dyDescent="0.2">
      <c r="A2835" s="567" t="s">
        <v>26183</v>
      </c>
      <c r="B2835" s="568" t="s">
        <v>14177</v>
      </c>
      <c r="C2835" s="569" t="s">
        <v>770</v>
      </c>
      <c r="D2835" s="570" t="s">
        <v>26184</v>
      </c>
    </row>
    <row r="2836" spans="1:4" ht="24.95" customHeight="1" x14ac:dyDescent="0.2">
      <c r="A2836" s="567" t="s">
        <v>26185</v>
      </c>
      <c r="B2836" s="568" t="s">
        <v>1986</v>
      </c>
      <c r="C2836" s="569" t="s">
        <v>770</v>
      </c>
      <c r="D2836" s="570" t="s">
        <v>26186</v>
      </c>
    </row>
    <row r="2837" spans="1:4" ht="24.95" customHeight="1" x14ac:dyDescent="0.2">
      <c r="A2837" s="567" t="s">
        <v>26187</v>
      </c>
      <c r="B2837" s="568" t="s">
        <v>14178</v>
      </c>
      <c r="C2837" s="569" t="s">
        <v>770</v>
      </c>
      <c r="D2837" s="570" t="s">
        <v>26188</v>
      </c>
    </row>
    <row r="2838" spans="1:4" ht="24.95" customHeight="1" x14ac:dyDescent="0.2">
      <c r="A2838" s="567" t="s">
        <v>26189</v>
      </c>
      <c r="B2838" s="568" t="s">
        <v>14179</v>
      </c>
      <c r="C2838" s="569" t="s">
        <v>770</v>
      </c>
      <c r="D2838" s="570" t="s">
        <v>26190</v>
      </c>
    </row>
    <row r="2839" spans="1:4" ht="24.95" customHeight="1" x14ac:dyDescent="0.2">
      <c r="A2839" s="567" t="s">
        <v>26191</v>
      </c>
      <c r="B2839" s="568" t="s">
        <v>14180</v>
      </c>
      <c r="C2839" s="569" t="s">
        <v>770</v>
      </c>
      <c r="D2839" s="570" t="s">
        <v>26192</v>
      </c>
    </row>
    <row r="2840" spans="1:4" ht="24.95" customHeight="1" x14ac:dyDescent="0.2">
      <c r="A2840" s="567" t="s">
        <v>26193</v>
      </c>
      <c r="B2840" s="568" t="s">
        <v>14181</v>
      </c>
      <c r="C2840" s="569" t="s">
        <v>771</v>
      </c>
      <c r="D2840" s="570" t="s">
        <v>26194</v>
      </c>
    </row>
    <row r="2841" spans="1:4" ht="24.95" customHeight="1" x14ac:dyDescent="0.2">
      <c r="A2841" s="567" t="s">
        <v>26195</v>
      </c>
      <c r="B2841" s="568" t="s">
        <v>14182</v>
      </c>
      <c r="C2841" s="569" t="s">
        <v>770</v>
      </c>
      <c r="D2841" s="570" t="s">
        <v>26196</v>
      </c>
    </row>
    <row r="2842" spans="1:4" ht="24.95" customHeight="1" x14ac:dyDescent="0.2">
      <c r="A2842" s="567" t="s">
        <v>26197</v>
      </c>
      <c r="B2842" s="568" t="s">
        <v>14183</v>
      </c>
      <c r="C2842" s="569" t="s">
        <v>770</v>
      </c>
      <c r="D2842" s="570" t="s">
        <v>26198</v>
      </c>
    </row>
    <row r="2843" spans="1:4" ht="24.95" customHeight="1" x14ac:dyDescent="0.2">
      <c r="A2843" s="567" t="s">
        <v>26199</v>
      </c>
      <c r="B2843" s="568" t="s">
        <v>14184</v>
      </c>
      <c r="C2843" s="569" t="s">
        <v>770</v>
      </c>
      <c r="D2843" s="570" t="s">
        <v>26200</v>
      </c>
    </row>
    <row r="2844" spans="1:4" ht="24.95" customHeight="1" x14ac:dyDescent="0.2">
      <c r="A2844" s="567" t="s">
        <v>26201</v>
      </c>
      <c r="B2844" s="568" t="s">
        <v>1987</v>
      </c>
      <c r="C2844" s="569" t="s">
        <v>745</v>
      </c>
      <c r="D2844" s="570" t="s">
        <v>26202</v>
      </c>
    </row>
    <row r="2845" spans="1:4" ht="24.95" customHeight="1" x14ac:dyDescent="0.2">
      <c r="A2845" s="567" t="s">
        <v>26203</v>
      </c>
      <c r="B2845" s="568" t="s">
        <v>1988</v>
      </c>
      <c r="C2845" s="569" t="s">
        <v>745</v>
      </c>
      <c r="D2845" s="570" t="s">
        <v>18146</v>
      </c>
    </row>
    <row r="2846" spans="1:4" ht="24.95" customHeight="1" x14ac:dyDescent="0.2">
      <c r="A2846" s="571" t="s">
        <v>14185</v>
      </c>
      <c r="B2846" s="568" t="s">
        <v>14186</v>
      </c>
      <c r="C2846" s="569" t="s">
        <v>770</v>
      </c>
      <c r="D2846" s="570" t="s">
        <v>26204</v>
      </c>
    </row>
    <row r="2847" spans="1:4" ht="24.95" customHeight="1" x14ac:dyDescent="0.2">
      <c r="A2847" s="567" t="s">
        <v>26205</v>
      </c>
      <c r="B2847" s="568" t="s">
        <v>14187</v>
      </c>
      <c r="C2847" s="569" t="s">
        <v>770</v>
      </c>
      <c r="D2847" s="570" t="s">
        <v>17874</v>
      </c>
    </row>
    <row r="2848" spans="1:4" ht="24.95" customHeight="1" x14ac:dyDescent="0.2">
      <c r="A2848" s="567" t="s">
        <v>26206</v>
      </c>
      <c r="B2848" s="568" t="s">
        <v>1989</v>
      </c>
      <c r="C2848" s="569" t="s">
        <v>770</v>
      </c>
      <c r="D2848" s="570" t="s">
        <v>26207</v>
      </c>
    </row>
    <row r="2849" spans="1:4" ht="24.95" customHeight="1" x14ac:dyDescent="0.2">
      <c r="A2849" s="567" t="s">
        <v>26208</v>
      </c>
      <c r="B2849" s="568" t="s">
        <v>14188</v>
      </c>
      <c r="C2849" s="569" t="s">
        <v>770</v>
      </c>
      <c r="D2849" s="570" t="s">
        <v>26209</v>
      </c>
    </row>
    <row r="2850" spans="1:4" ht="24.95" customHeight="1" x14ac:dyDescent="0.2">
      <c r="A2850" s="567" t="s">
        <v>26210</v>
      </c>
      <c r="B2850" s="568" t="s">
        <v>1990</v>
      </c>
      <c r="C2850" s="569" t="s">
        <v>770</v>
      </c>
      <c r="D2850" s="570" t="s">
        <v>26211</v>
      </c>
    </row>
    <row r="2851" spans="1:4" ht="24.95" customHeight="1" x14ac:dyDescent="0.2">
      <c r="A2851" s="567" t="s">
        <v>26212</v>
      </c>
      <c r="B2851" s="568" t="s">
        <v>1991</v>
      </c>
      <c r="C2851" s="569" t="s">
        <v>770</v>
      </c>
      <c r="D2851" s="570" t="s">
        <v>26213</v>
      </c>
    </row>
    <row r="2852" spans="1:4" ht="24.95" customHeight="1" x14ac:dyDescent="0.2">
      <c r="A2852" s="567" t="s">
        <v>26214</v>
      </c>
      <c r="B2852" s="568" t="s">
        <v>1992</v>
      </c>
      <c r="C2852" s="569" t="s">
        <v>770</v>
      </c>
      <c r="D2852" s="570" t="s">
        <v>26215</v>
      </c>
    </row>
    <row r="2853" spans="1:4" ht="24.95" customHeight="1" x14ac:dyDescent="0.2">
      <c r="A2853" s="567" t="s">
        <v>26216</v>
      </c>
      <c r="B2853" s="568" t="s">
        <v>1993</v>
      </c>
      <c r="C2853" s="569" t="s">
        <v>770</v>
      </c>
      <c r="D2853" s="570" t="s">
        <v>26217</v>
      </c>
    </row>
    <row r="2854" spans="1:4" ht="24.95" customHeight="1" x14ac:dyDescent="0.2">
      <c r="A2854" s="567" t="s">
        <v>26218</v>
      </c>
      <c r="B2854" s="568" t="s">
        <v>1994</v>
      </c>
      <c r="C2854" s="569" t="s">
        <v>770</v>
      </c>
      <c r="D2854" s="570" t="s">
        <v>26219</v>
      </c>
    </row>
    <row r="2855" spans="1:4" ht="24.95" customHeight="1" x14ac:dyDescent="0.2">
      <c r="A2855" s="567" t="s">
        <v>26220</v>
      </c>
      <c r="B2855" s="568" t="s">
        <v>1995</v>
      </c>
      <c r="C2855" s="569" t="s">
        <v>770</v>
      </c>
      <c r="D2855" s="570" t="s">
        <v>26221</v>
      </c>
    </row>
    <row r="2856" spans="1:4" ht="24.95" customHeight="1" x14ac:dyDescent="0.2">
      <c r="A2856" s="567" t="s">
        <v>26222</v>
      </c>
      <c r="B2856" s="568" t="s">
        <v>1996</v>
      </c>
      <c r="C2856" s="569" t="s">
        <v>770</v>
      </c>
      <c r="D2856" s="570" t="s">
        <v>26223</v>
      </c>
    </row>
    <row r="2857" spans="1:4" ht="24.95" customHeight="1" x14ac:dyDescent="0.2">
      <c r="A2857" s="567" t="s">
        <v>26224</v>
      </c>
      <c r="B2857" s="568" t="s">
        <v>5822</v>
      </c>
      <c r="C2857" s="569" t="s">
        <v>771</v>
      </c>
      <c r="D2857" s="570" t="s">
        <v>18798</v>
      </c>
    </row>
    <row r="2858" spans="1:4" ht="24.95" customHeight="1" x14ac:dyDescent="0.2">
      <c r="A2858" s="567" t="s">
        <v>26225</v>
      </c>
      <c r="B2858" s="568" t="s">
        <v>5823</v>
      </c>
      <c r="C2858" s="569" t="s">
        <v>771</v>
      </c>
      <c r="D2858" s="570" t="s">
        <v>13954</v>
      </c>
    </row>
    <row r="2859" spans="1:4" ht="24.95" customHeight="1" x14ac:dyDescent="0.2">
      <c r="A2859" s="567" t="s">
        <v>26226</v>
      </c>
      <c r="B2859" s="568" t="s">
        <v>5824</v>
      </c>
      <c r="C2859" s="569" t="s">
        <v>771</v>
      </c>
      <c r="D2859" s="570" t="s">
        <v>26227</v>
      </c>
    </row>
    <row r="2860" spans="1:4" ht="24.95" customHeight="1" x14ac:dyDescent="0.2">
      <c r="A2860" s="567" t="s">
        <v>26228</v>
      </c>
      <c r="B2860" s="568" t="s">
        <v>14193</v>
      </c>
      <c r="C2860" s="569" t="s">
        <v>771</v>
      </c>
      <c r="D2860" s="570" t="s">
        <v>9830</v>
      </c>
    </row>
    <row r="2861" spans="1:4" ht="24.95" customHeight="1" x14ac:dyDescent="0.2">
      <c r="A2861" s="567" t="s">
        <v>26229</v>
      </c>
      <c r="B2861" s="568" t="s">
        <v>14195</v>
      </c>
      <c r="C2861" s="569" t="s">
        <v>771</v>
      </c>
      <c r="D2861" s="570" t="s">
        <v>10247</v>
      </c>
    </row>
    <row r="2862" spans="1:4" ht="24.95" customHeight="1" x14ac:dyDescent="0.2">
      <c r="A2862" s="567" t="s">
        <v>26230</v>
      </c>
      <c r="B2862" s="568" t="s">
        <v>14196</v>
      </c>
      <c r="C2862" s="569" t="s">
        <v>771</v>
      </c>
      <c r="D2862" s="570" t="s">
        <v>9967</v>
      </c>
    </row>
    <row r="2863" spans="1:4" ht="24.95" customHeight="1" x14ac:dyDescent="0.2">
      <c r="A2863" s="567" t="s">
        <v>26231</v>
      </c>
      <c r="B2863" s="568" t="s">
        <v>14197</v>
      </c>
      <c r="C2863" s="569" t="s">
        <v>771</v>
      </c>
      <c r="D2863" s="570" t="s">
        <v>9693</v>
      </c>
    </row>
    <row r="2864" spans="1:4" ht="24.95" customHeight="1" x14ac:dyDescent="0.2">
      <c r="A2864" s="567" t="s">
        <v>26232</v>
      </c>
      <c r="B2864" s="568" t="s">
        <v>14198</v>
      </c>
      <c r="C2864" s="569" t="s">
        <v>771</v>
      </c>
      <c r="D2864" s="570" t="s">
        <v>25229</v>
      </c>
    </row>
    <row r="2865" spans="1:4" ht="24.95" customHeight="1" x14ac:dyDescent="0.2">
      <c r="A2865" s="567" t="s">
        <v>26233</v>
      </c>
      <c r="B2865" s="568" t="s">
        <v>14199</v>
      </c>
      <c r="C2865" s="569" t="s">
        <v>771</v>
      </c>
      <c r="D2865" s="570" t="s">
        <v>10756</v>
      </c>
    </row>
    <row r="2866" spans="1:4" ht="24.95" customHeight="1" x14ac:dyDescent="0.2">
      <c r="A2866" s="567" t="s">
        <v>26234</v>
      </c>
      <c r="B2866" s="568" t="s">
        <v>14200</v>
      </c>
      <c r="C2866" s="569" t="s">
        <v>771</v>
      </c>
      <c r="D2866" s="570" t="s">
        <v>18490</v>
      </c>
    </row>
    <row r="2867" spans="1:4" ht="24.95" customHeight="1" x14ac:dyDescent="0.2">
      <c r="A2867" s="567" t="s">
        <v>26235</v>
      </c>
      <c r="B2867" s="568" t="s">
        <v>14202</v>
      </c>
      <c r="C2867" s="569" t="s">
        <v>771</v>
      </c>
      <c r="D2867" s="570" t="s">
        <v>13779</v>
      </c>
    </row>
    <row r="2868" spans="1:4" ht="24.95" customHeight="1" x14ac:dyDescent="0.2">
      <c r="A2868" s="567" t="s">
        <v>26236</v>
      </c>
      <c r="B2868" s="568" t="s">
        <v>14203</v>
      </c>
      <c r="C2868" s="569" t="s">
        <v>771</v>
      </c>
      <c r="D2868" s="570" t="s">
        <v>26237</v>
      </c>
    </row>
    <row r="2869" spans="1:4" ht="24.95" customHeight="1" x14ac:dyDescent="0.2">
      <c r="A2869" s="567" t="s">
        <v>26238</v>
      </c>
      <c r="B2869" s="568" t="s">
        <v>14205</v>
      </c>
      <c r="C2869" s="569" t="s">
        <v>771</v>
      </c>
      <c r="D2869" s="570" t="s">
        <v>26239</v>
      </c>
    </row>
    <row r="2870" spans="1:4" ht="24.95" customHeight="1" x14ac:dyDescent="0.2">
      <c r="A2870" s="567" t="s">
        <v>26240</v>
      </c>
      <c r="B2870" s="568" t="s">
        <v>14206</v>
      </c>
      <c r="C2870" s="569" t="s">
        <v>771</v>
      </c>
      <c r="D2870" s="570" t="s">
        <v>10460</v>
      </c>
    </row>
    <row r="2871" spans="1:4" ht="24.95" customHeight="1" x14ac:dyDescent="0.2">
      <c r="A2871" s="567" t="s">
        <v>26241</v>
      </c>
      <c r="B2871" s="568" t="s">
        <v>14208</v>
      </c>
      <c r="C2871" s="569" t="s">
        <v>771</v>
      </c>
      <c r="D2871" s="570" t="s">
        <v>18898</v>
      </c>
    </row>
    <row r="2872" spans="1:4" ht="24.95" customHeight="1" x14ac:dyDescent="0.2">
      <c r="A2872" s="567" t="s">
        <v>26242</v>
      </c>
      <c r="B2872" s="568" t="s">
        <v>14209</v>
      </c>
      <c r="C2872" s="569" t="s">
        <v>771</v>
      </c>
      <c r="D2872" s="570" t="s">
        <v>17307</v>
      </c>
    </row>
    <row r="2873" spans="1:4" ht="24.95" customHeight="1" x14ac:dyDescent="0.2">
      <c r="A2873" s="567" t="s">
        <v>26243</v>
      </c>
      <c r="B2873" s="568" t="s">
        <v>14211</v>
      </c>
      <c r="C2873" s="569" t="s">
        <v>771</v>
      </c>
      <c r="D2873" s="570" t="s">
        <v>26244</v>
      </c>
    </row>
    <row r="2874" spans="1:4" ht="24.95" customHeight="1" x14ac:dyDescent="0.2">
      <c r="A2874" s="567" t="s">
        <v>26245</v>
      </c>
      <c r="B2874" s="568" t="s">
        <v>14212</v>
      </c>
      <c r="C2874" s="569" t="s">
        <v>771</v>
      </c>
      <c r="D2874" s="570" t="s">
        <v>10557</v>
      </c>
    </row>
    <row r="2875" spans="1:4" ht="24.95" customHeight="1" x14ac:dyDescent="0.2">
      <c r="A2875" s="567" t="s">
        <v>26246</v>
      </c>
      <c r="B2875" s="568" t="s">
        <v>14213</v>
      </c>
      <c r="C2875" s="569" t="s">
        <v>771</v>
      </c>
      <c r="D2875" s="570" t="s">
        <v>26247</v>
      </c>
    </row>
    <row r="2876" spans="1:4" ht="24.95" customHeight="1" x14ac:dyDescent="0.2">
      <c r="A2876" s="567" t="s">
        <v>26248</v>
      </c>
      <c r="B2876" s="568" t="s">
        <v>14215</v>
      </c>
      <c r="C2876" s="569" t="s">
        <v>771</v>
      </c>
      <c r="D2876" s="570" t="s">
        <v>26249</v>
      </c>
    </row>
    <row r="2877" spans="1:4" ht="24.95" customHeight="1" x14ac:dyDescent="0.2">
      <c r="A2877" s="567" t="s">
        <v>26250</v>
      </c>
      <c r="B2877" s="568" t="s">
        <v>1997</v>
      </c>
      <c r="C2877" s="569" t="s">
        <v>771</v>
      </c>
      <c r="D2877" s="570" t="s">
        <v>10050</v>
      </c>
    </row>
    <row r="2878" spans="1:4" ht="24.95" customHeight="1" x14ac:dyDescent="0.2">
      <c r="A2878" s="567" t="s">
        <v>26251</v>
      </c>
      <c r="B2878" s="568" t="s">
        <v>1998</v>
      </c>
      <c r="C2878" s="569" t="s">
        <v>771</v>
      </c>
      <c r="D2878" s="570" t="s">
        <v>26252</v>
      </c>
    </row>
    <row r="2879" spans="1:4" ht="24.95" customHeight="1" x14ac:dyDescent="0.2">
      <c r="A2879" s="567" t="s">
        <v>26253</v>
      </c>
      <c r="B2879" s="568" t="s">
        <v>1999</v>
      </c>
      <c r="C2879" s="569" t="s">
        <v>771</v>
      </c>
      <c r="D2879" s="570" t="s">
        <v>26254</v>
      </c>
    </row>
    <row r="2880" spans="1:4" ht="24.95" customHeight="1" x14ac:dyDescent="0.2">
      <c r="A2880" s="567" t="s">
        <v>26255</v>
      </c>
      <c r="B2880" s="568" t="s">
        <v>14216</v>
      </c>
      <c r="C2880" s="569" t="s">
        <v>771</v>
      </c>
      <c r="D2880" s="570" t="s">
        <v>26256</v>
      </c>
    </row>
    <row r="2881" spans="1:4" ht="24.95" customHeight="1" x14ac:dyDescent="0.2">
      <c r="A2881" s="567" t="s">
        <v>26257</v>
      </c>
      <c r="B2881" s="568" t="s">
        <v>14218</v>
      </c>
      <c r="C2881" s="569" t="s">
        <v>771</v>
      </c>
      <c r="D2881" s="570" t="s">
        <v>9932</v>
      </c>
    </row>
    <row r="2882" spans="1:4" ht="24.95" customHeight="1" x14ac:dyDescent="0.2">
      <c r="A2882" s="567" t="s">
        <v>26258</v>
      </c>
      <c r="B2882" s="568" t="s">
        <v>14219</v>
      </c>
      <c r="C2882" s="569" t="s">
        <v>771</v>
      </c>
      <c r="D2882" s="570" t="s">
        <v>25122</v>
      </c>
    </row>
    <row r="2883" spans="1:4" ht="24.95" customHeight="1" x14ac:dyDescent="0.2">
      <c r="A2883" s="567" t="s">
        <v>26259</v>
      </c>
      <c r="B2883" s="568" t="s">
        <v>14221</v>
      </c>
      <c r="C2883" s="569" t="s">
        <v>771</v>
      </c>
      <c r="D2883" s="570" t="s">
        <v>26260</v>
      </c>
    </row>
    <row r="2884" spans="1:4" ht="24.95" customHeight="1" x14ac:dyDescent="0.2">
      <c r="A2884" s="567" t="s">
        <v>26261</v>
      </c>
      <c r="B2884" s="568" t="s">
        <v>14223</v>
      </c>
      <c r="C2884" s="569" t="s">
        <v>771</v>
      </c>
      <c r="D2884" s="570" t="s">
        <v>14834</v>
      </c>
    </row>
    <row r="2885" spans="1:4" ht="24.95" customHeight="1" x14ac:dyDescent="0.2">
      <c r="A2885" s="567" t="s">
        <v>26262</v>
      </c>
      <c r="B2885" s="568" t="s">
        <v>14225</v>
      </c>
      <c r="C2885" s="569" t="s">
        <v>771</v>
      </c>
      <c r="D2885" s="570" t="s">
        <v>14579</v>
      </c>
    </row>
    <row r="2886" spans="1:4" ht="24.95" customHeight="1" x14ac:dyDescent="0.2">
      <c r="A2886" s="567" t="s">
        <v>26263</v>
      </c>
      <c r="B2886" s="568" t="s">
        <v>14227</v>
      </c>
      <c r="C2886" s="569" t="s">
        <v>771</v>
      </c>
      <c r="D2886" s="570" t="s">
        <v>26264</v>
      </c>
    </row>
    <row r="2887" spans="1:4" ht="24.95" customHeight="1" x14ac:dyDescent="0.2">
      <c r="A2887" s="567" t="s">
        <v>26265</v>
      </c>
      <c r="B2887" s="568" t="s">
        <v>14228</v>
      </c>
      <c r="C2887" s="569" t="s">
        <v>771</v>
      </c>
      <c r="D2887" s="570" t="s">
        <v>18339</v>
      </c>
    </row>
    <row r="2888" spans="1:4" ht="24.95" customHeight="1" x14ac:dyDescent="0.2">
      <c r="A2888" s="567" t="s">
        <v>26266</v>
      </c>
      <c r="B2888" s="568" t="s">
        <v>14229</v>
      </c>
      <c r="C2888" s="569" t="s">
        <v>771</v>
      </c>
      <c r="D2888" s="570" t="s">
        <v>26267</v>
      </c>
    </row>
    <row r="2889" spans="1:4" ht="24.95" customHeight="1" x14ac:dyDescent="0.2">
      <c r="A2889" s="567" t="s">
        <v>26268</v>
      </c>
      <c r="B2889" s="568" t="s">
        <v>14230</v>
      </c>
      <c r="C2889" s="569" t="s">
        <v>771</v>
      </c>
      <c r="D2889" s="570" t="s">
        <v>19407</v>
      </c>
    </row>
    <row r="2890" spans="1:4" ht="24.95" customHeight="1" x14ac:dyDescent="0.2">
      <c r="A2890" s="567" t="s">
        <v>26269</v>
      </c>
      <c r="B2890" s="568" t="s">
        <v>14231</v>
      </c>
      <c r="C2890" s="569" t="s">
        <v>771</v>
      </c>
      <c r="D2890" s="570" t="s">
        <v>26270</v>
      </c>
    </row>
    <row r="2891" spans="1:4" ht="24.95" customHeight="1" x14ac:dyDescent="0.2">
      <c r="A2891" s="567" t="s">
        <v>26271</v>
      </c>
      <c r="B2891" s="568" t="s">
        <v>14232</v>
      </c>
      <c r="C2891" s="569" t="s">
        <v>771</v>
      </c>
      <c r="D2891" s="570" t="s">
        <v>9966</v>
      </c>
    </row>
    <row r="2892" spans="1:4" ht="24.95" customHeight="1" x14ac:dyDescent="0.2">
      <c r="A2892" s="567" t="s">
        <v>26272</v>
      </c>
      <c r="B2892" s="568" t="s">
        <v>14234</v>
      </c>
      <c r="C2892" s="569" t="s">
        <v>771</v>
      </c>
      <c r="D2892" s="570" t="s">
        <v>12285</v>
      </c>
    </row>
    <row r="2893" spans="1:4" ht="24.95" customHeight="1" x14ac:dyDescent="0.2">
      <c r="A2893" s="567" t="s">
        <v>26273</v>
      </c>
      <c r="B2893" s="568" t="s">
        <v>14235</v>
      </c>
      <c r="C2893" s="569" t="s">
        <v>771</v>
      </c>
      <c r="D2893" s="570" t="s">
        <v>10047</v>
      </c>
    </row>
    <row r="2894" spans="1:4" ht="24.95" customHeight="1" x14ac:dyDescent="0.2">
      <c r="A2894" s="567" t="s">
        <v>26274</v>
      </c>
      <c r="B2894" s="568" t="s">
        <v>14236</v>
      </c>
      <c r="C2894" s="569" t="s">
        <v>771</v>
      </c>
      <c r="D2894" s="570" t="s">
        <v>25714</v>
      </c>
    </row>
    <row r="2895" spans="1:4" ht="24.95" customHeight="1" x14ac:dyDescent="0.2">
      <c r="A2895" s="567" t="s">
        <v>26275</v>
      </c>
      <c r="B2895" s="568" t="s">
        <v>14237</v>
      </c>
      <c r="C2895" s="569" t="s">
        <v>771</v>
      </c>
      <c r="D2895" s="570" t="s">
        <v>13975</v>
      </c>
    </row>
    <row r="2896" spans="1:4" ht="24.95" customHeight="1" x14ac:dyDescent="0.2">
      <c r="A2896" s="567" t="s">
        <v>26276</v>
      </c>
      <c r="B2896" s="568" t="s">
        <v>5825</v>
      </c>
      <c r="C2896" s="569" t="s">
        <v>771</v>
      </c>
      <c r="D2896" s="570" t="s">
        <v>17607</v>
      </c>
    </row>
    <row r="2897" spans="1:4" ht="24.95" customHeight="1" x14ac:dyDescent="0.2">
      <c r="A2897" s="567" t="s">
        <v>26277</v>
      </c>
      <c r="B2897" s="568" t="s">
        <v>5826</v>
      </c>
      <c r="C2897" s="569" t="s">
        <v>771</v>
      </c>
      <c r="D2897" s="570" t="s">
        <v>24912</v>
      </c>
    </row>
    <row r="2898" spans="1:4" ht="24.95" customHeight="1" x14ac:dyDescent="0.2">
      <c r="A2898" s="567" t="s">
        <v>26278</v>
      </c>
      <c r="B2898" s="568" t="s">
        <v>5827</v>
      </c>
      <c r="C2898" s="569" t="s">
        <v>771</v>
      </c>
      <c r="D2898" s="570" t="s">
        <v>26279</v>
      </c>
    </row>
    <row r="2899" spans="1:4" ht="24.95" customHeight="1" x14ac:dyDescent="0.2">
      <c r="A2899" s="567" t="s">
        <v>26280</v>
      </c>
      <c r="B2899" s="568" t="s">
        <v>14239</v>
      </c>
      <c r="C2899" s="569" t="s">
        <v>771</v>
      </c>
      <c r="D2899" s="570" t="s">
        <v>17833</v>
      </c>
    </row>
    <row r="2900" spans="1:4" ht="24.95" customHeight="1" x14ac:dyDescent="0.2">
      <c r="A2900" s="567" t="s">
        <v>26281</v>
      </c>
      <c r="B2900" s="568" t="s">
        <v>14240</v>
      </c>
      <c r="C2900" s="569" t="s">
        <v>771</v>
      </c>
      <c r="D2900" s="570" t="s">
        <v>26282</v>
      </c>
    </row>
    <row r="2901" spans="1:4" ht="24.95" customHeight="1" x14ac:dyDescent="0.2">
      <c r="A2901" s="567" t="s">
        <v>26283</v>
      </c>
      <c r="B2901" s="568" t="s">
        <v>14241</v>
      </c>
      <c r="C2901" s="569" t="s">
        <v>771</v>
      </c>
      <c r="D2901" s="570" t="s">
        <v>26284</v>
      </c>
    </row>
    <row r="2902" spans="1:4" ht="24.95" customHeight="1" x14ac:dyDescent="0.2">
      <c r="A2902" s="567" t="s">
        <v>26285</v>
      </c>
      <c r="B2902" s="568" t="s">
        <v>5828</v>
      </c>
      <c r="C2902" s="569" t="s">
        <v>771</v>
      </c>
      <c r="D2902" s="570" t="s">
        <v>25484</v>
      </c>
    </row>
    <row r="2903" spans="1:4" ht="24.95" customHeight="1" x14ac:dyDescent="0.2">
      <c r="A2903" s="567" t="s">
        <v>26286</v>
      </c>
      <c r="B2903" s="568" t="s">
        <v>14243</v>
      </c>
      <c r="C2903" s="569" t="s">
        <v>771</v>
      </c>
      <c r="D2903" s="570" t="s">
        <v>26287</v>
      </c>
    </row>
    <row r="2904" spans="1:4" ht="24.95" customHeight="1" x14ac:dyDescent="0.2">
      <c r="A2904" s="567" t="s">
        <v>26288</v>
      </c>
      <c r="B2904" s="568" t="s">
        <v>5829</v>
      </c>
      <c r="C2904" s="569" t="s">
        <v>771</v>
      </c>
      <c r="D2904" s="570" t="s">
        <v>26289</v>
      </c>
    </row>
    <row r="2905" spans="1:4" ht="24.95" customHeight="1" x14ac:dyDescent="0.2">
      <c r="A2905" s="567" t="s">
        <v>26290</v>
      </c>
      <c r="B2905" s="568" t="s">
        <v>14244</v>
      </c>
      <c r="C2905" s="569" t="s">
        <v>771</v>
      </c>
      <c r="D2905" s="570" t="s">
        <v>26291</v>
      </c>
    </row>
    <row r="2906" spans="1:4" ht="24.95" customHeight="1" x14ac:dyDescent="0.2">
      <c r="A2906" s="567" t="s">
        <v>26292</v>
      </c>
      <c r="B2906" s="568" t="s">
        <v>14245</v>
      </c>
      <c r="C2906" s="569" t="s">
        <v>771</v>
      </c>
      <c r="D2906" s="570" t="s">
        <v>26293</v>
      </c>
    </row>
    <row r="2907" spans="1:4" ht="24.95" customHeight="1" x14ac:dyDescent="0.2">
      <c r="A2907" s="567" t="s">
        <v>26294</v>
      </c>
      <c r="B2907" s="568" t="s">
        <v>14246</v>
      </c>
      <c r="C2907" s="569" t="s">
        <v>771</v>
      </c>
      <c r="D2907" s="570" t="s">
        <v>26295</v>
      </c>
    </row>
    <row r="2908" spans="1:4" ht="24.95" customHeight="1" x14ac:dyDescent="0.2">
      <c r="A2908" s="567" t="s">
        <v>26296</v>
      </c>
      <c r="B2908" s="568" t="s">
        <v>14248</v>
      </c>
      <c r="C2908" s="569" t="s">
        <v>771</v>
      </c>
      <c r="D2908" s="570" t="s">
        <v>26297</v>
      </c>
    </row>
    <row r="2909" spans="1:4" ht="24.95" customHeight="1" x14ac:dyDescent="0.2">
      <c r="A2909" s="567" t="s">
        <v>26298</v>
      </c>
      <c r="B2909" s="568" t="s">
        <v>14249</v>
      </c>
      <c r="C2909" s="569" t="s">
        <v>771</v>
      </c>
      <c r="D2909" s="570" t="s">
        <v>26299</v>
      </c>
    </row>
    <row r="2910" spans="1:4" ht="24.95" customHeight="1" x14ac:dyDescent="0.2">
      <c r="A2910" s="567" t="s">
        <v>26300</v>
      </c>
      <c r="B2910" s="568" t="s">
        <v>14250</v>
      </c>
      <c r="C2910" s="569" t="s">
        <v>771</v>
      </c>
      <c r="D2910" s="570" t="s">
        <v>17916</v>
      </c>
    </row>
    <row r="2911" spans="1:4" ht="24.95" customHeight="1" x14ac:dyDescent="0.2">
      <c r="A2911" s="567" t="s">
        <v>26301</v>
      </c>
      <c r="B2911" s="568" t="s">
        <v>14252</v>
      </c>
      <c r="C2911" s="569" t="s">
        <v>771</v>
      </c>
      <c r="D2911" s="570" t="s">
        <v>26302</v>
      </c>
    </row>
    <row r="2912" spans="1:4" ht="24.95" customHeight="1" x14ac:dyDescent="0.2">
      <c r="A2912" s="567" t="s">
        <v>26303</v>
      </c>
      <c r="B2912" s="568" t="s">
        <v>14253</v>
      </c>
      <c r="C2912" s="569" t="s">
        <v>771</v>
      </c>
      <c r="D2912" s="570" t="s">
        <v>23994</v>
      </c>
    </row>
    <row r="2913" spans="1:4" ht="24.95" customHeight="1" x14ac:dyDescent="0.2">
      <c r="A2913" s="567" t="s">
        <v>26304</v>
      </c>
      <c r="B2913" s="568" t="s">
        <v>14254</v>
      </c>
      <c r="C2913" s="569" t="s">
        <v>771</v>
      </c>
      <c r="D2913" s="570" t="s">
        <v>26305</v>
      </c>
    </row>
    <row r="2914" spans="1:4" ht="24.95" customHeight="1" x14ac:dyDescent="0.2">
      <c r="A2914" s="567" t="s">
        <v>26306</v>
      </c>
      <c r="B2914" s="568" t="s">
        <v>14255</v>
      </c>
      <c r="C2914" s="569" t="s">
        <v>771</v>
      </c>
      <c r="D2914" s="570" t="s">
        <v>26307</v>
      </c>
    </row>
    <row r="2915" spans="1:4" ht="24.95" customHeight="1" x14ac:dyDescent="0.2">
      <c r="A2915" s="567" t="s">
        <v>26308</v>
      </c>
      <c r="B2915" s="568" t="s">
        <v>14256</v>
      </c>
      <c r="C2915" s="569" t="s">
        <v>771</v>
      </c>
      <c r="D2915" s="570" t="s">
        <v>26309</v>
      </c>
    </row>
    <row r="2916" spans="1:4" ht="24.95" customHeight="1" x14ac:dyDescent="0.2">
      <c r="A2916" s="567" t="s">
        <v>26310</v>
      </c>
      <c r="B2916" s="568" t="s">
        <v>14257</v>
      </c>
      <c r="C2916" s="569" t="s">
        <v>771</v>
      </c>
      <c r="D2916" s="570" t="s">
        <v>17316</v>
      </c>
    </row>
    <row r="2917" spans="1:4" ht="24.95" customHeight="1" x14ac:dyDescent="0.2">
      <c r="A2917" s="567" t="s">
        <v>26311</v>
      </c>
      <c r="B2917" s="568" t="s">
        <v>14258</v>
      </c>
      <c r="C2917" s="569" t="s">
        <v>771</v>
      </c>
      <c r="D2917" s="570" t="s">
        <v>13856</v>
      </c>
    </row>
    <row r="2918" spans="1:4" ht="24.95" customHeight="1" x14ac:dyDescent="0.2">
      <c r="A2918" s="567" t="s">
        <v>26312</v>
      </c>
      <c r="B2918" s="568" t="s">
        <v>14260</v>
      </c>
      <c r="C2918" s="569" t="s">
        <v>771</v>
      </c>
      <c r="D2918" s="570" t="s">
        <v>17831</v>
      </c>
    </row>
    <row r="2919" spans="1:4" ht="24.95" customHeight="1" x14ac:dyDescent="0.2">
      <c r="A2919" s="567" t="s">
        <v>26313</v>
      </c>
      <c r="B2919" s="568" t="s">
        <v>14261</v>
      </c>
      <c r="C2919" s="569" t="s">
        <v>771</v>
      </c>
      <c r="D2919" s="570" t="s">
        <v>16086</v>
      </c>
    </row>
    <row r="2920" spans="1:4" ht="24.95" customHeight="1" x14ac:dyDescent="0.2">
      <c r="A2920" s="567" t="s">
        <v>26314</v>
      </c>
      <c r="B2920" s="568" t="s">
        <v>14262</v>
      </c>
      <c r="C2920" s="569" t="s">
        <v>771</v>
      </c>
      <c r="D2920" s="570" t="s">
        <v>18175</v>
      </c>
    </row>
    <row r="2921" spans="1:4" ht="24.95" customHeight="1" x14ac:dyDescent="0.2">
      <c r="A2921" s="567" t="s">
        <v>26315</v>
      </c>
      <c r="B2921" s="568" t="s">
        <v>14263</v>
      </c>
      <c r="C2921" s="569" t="s">
        <v>771</v>
      </c>
      <c r="D2921" s="570" t="s">
        <v>26316</v>
      </c>
    </row>
    <row r="2922" spans="1:4" ht="24.95" customHeight="1" x14ac:dyDescent="0.2">
      <c r="A2922" s="567" t="s">
        <v>26317</v>
      </c>
      <c r="B2922" s="568" t="s">
        <v>14264</v>
      </c>
      <c r="C2922" s="569" t="s">
        <v>771</v>
      </c>
      <c r="D2922" s="570" t="s">
        <v>26318</v>
      </c>
    </row>
    <row r="2923" spans="1:4" ht="24.95" customHeight="1" x14ac:dyDescent="0.2">
      <c r="A2923" s="567" t="s">
        <v>26319</v>
      </c>
      <c r="B2923" s="568" t="s">
        <v>14265</v>
      </c>
      <c r="C2923" s="569" t="s">
        <v>771</v>
      </c>
      <c r="D2923" s="570" t="s">
        <v>26320</v>
      </c>
    </row>
    <row r="2924" spans="1:4" ht="24.95" customHeight="1" x14ac:dyDescent="0.2">
      <c r="A2924" s="567" t="s">
        <v>26321</v>
      </c>
      <c r="B2924" s="568" t="s">
        <v>14266</v>
      </c>
      <c r="C2924" s="569" t="s">
        <v>771</v>
      </c>
      <c r="D2924" s="570" t="s">
        <v>26322</v>
      </c>
    </row>
    <row r="2925" spans="1:4" ht="24.95" customHeight="1" x14ac:dyDescent="0.2">
      <c r="A2925" s="567" t="s">
        <v>26323</v>
      </c>
      <c r="B2925" s="568" t="s">
        <v>2000</v>
      </c>
      <c r="C2925" s="569" t="s">
        <v>771</v>
      </c>
      <c r="D2925" s="570" t="s">
        <v>26324</v>
      </c>
    </row>
    <row r="2926" spans="1:4" ht="24.95" customHeight="1" x14ac:dyDescent="0.2">
      <c r="A2926" s="567" t="s">
        <v>26325</v>
      </c>
      <c r="B2926" s="568" t="s">
        <v>14267</v>
      </c>
      <c r="C2926" s="569" t="s">
        <v>771</v>
      </c>
      <c r="D2926" s="570" t="s">
        <v>18139</v>
      </c>
    </row>
    <row r="2927" spans="1:4" ht="24.95" customHeight="1" x14ac:dyDescent="0.2">
      <c r="A2927" s="567" t="s">
        <v>26326</v>
      </c>
      <c r="B2927" s="568" t="s">
        <v>14268</v>
      </c>
      <c r="C2927" s="569" t="s">
        <v>771</v>
      </c>
      <c r="D2927" s="570" t="s">
        <v>10993</v>
      </c>
    </row>
    <row r="2928" spans="1:4" ht="24.95" customHeight="1" x14ac:dyDescent="0.2">
      <c r="A2928" s="567" t="s">
        <v>26327</v>
      </c>
      <c r="B2928" s="568" t="s">
        <v>14269</v>
      </c>
      <c r="C2928" s="569" t="s">
        <v>771</v>
      </c>
      <c r="D2928" s="570" t="s">
        <v>26328</v>
      </c>
    </row>
    <row r="2929" spans="1:4" ht="24.95" customHeight="1" x14ac:dyDescent="0.2">
      <c r="A2929" s="567" t="s">
        <v>26329</v>
      </c>
      <c r="B2929" s="568" t="s">
        <v>14270</v>
      </c>
      <c r="C2929" s="569" t="s">
        <v>771</v>
      </c>
      <c r="D2929" s="570" t="s">
        <v>26330</v>
      </c>
    </row>
    <row r="2930" spans="1:4" ht="24.95" customHeight="1" x14ac:dyDescent="0.2">
      <c r="A2930" s="567" t="s">
        <v>26331</v>
      </c>
      <c r="B2930" s="568" t="s">
        <v>14271</v>
      </c>
      <c r="C2930" s="569" t="s">
        <v>771</v>
      </c>
      <c r="D2930" s="570" t="s">
        <v>11027</v>
      </c>
    </row>
    <row r="2931" spans="1:4" ht="24.95" customHeight="1" x14ac:dyDescent="0.2">
      <c r="A2931" s="567" t="s">
        <v>26332</v>
      </c>
      <c r="B2931" s="568" t="s">
        <v>14272</v>
      </c>
      <c r="C2931" s="569" t="s">
        <v>771</v>
      </c>
      <c r="D2931" s="570" t="s">
        <v>17596</v>
      </c>
    </row>
    <row r="2932" spans="1:4" ht="24.95" customHeight="1" x14ac:dyDescent="0.2">
      <c r="A2932" s="567" t="s">
        <v>26333</v>
      </c>
      <c r="B2932" s="568" t="s">
        <v>14273</v>
      </c>
      <c r="C2932" s="569" t="s">
        <v>771</v>
      </c>
      <c r="D2932" s="570" t="s">
        <v>17421</v>
      </c>
    </row>
    <row r="2933" spans="1:4" ht="24.95" customHeight="1" x14ac:dyDescent="0.2">
      <c r="A2933" s="567" t="s">
        <v>26334</v>
      </c>
      <c r="B2933" s="568" t="s">
        <v>14274</v>
      </c>
      <c r="C2933" s="569" t="s">
        <v>771</v>
      </c>
      <c r="D2933" s="570" t="s">
        <v>23893</v>
      </c>
    </row>
    <row r="2934" spans="1:4" ht="24.95" customHeight="1" x14ac:dyDescent="0.2">
      <c r="A2934" s="567" t="s">
        <v>26335</v>
      </c>
      <c r="B2934" s="568" t="s">
        <v>14275</v>
      </c>
      <c r="C2934" s="569" t="s">
        <v>771</v>
      </c>
      <c r="D2934" s="570" t="s">
        <v>14217</v>
      </c>
    </row>
    <row r="2935" spans="1:4" ht="24.95" customHeight="1" x14ac:dyDescent="0.2">
      <c r="A2935" s="567" t="s">
        <v>26336</v>
      </c>
      <c r="B2935" s="568" t="s">
        <v>14276</v>
      </c>
      <c r="C2935" s="569" t="s">
        <v>771</v>
      </c>
      <c r="D2935" s="570" t="s">
        <v>14436</v>
      </c>
    </row>
    <row r="2936" spans="1:4" ht="24.95" customHeight="1" x14ac:dyDescent="0.2">
      <c r="A2936" s="567" t="s">
        <v>26337</v>
      </c>
      <c r="B2936" s="568" t="s">
        <v>14277</v>
      </c>
      <c r="C2936" s="569" t="s">
        <v>771</v>
      </c>
      <c r="D2936" s="570" t="s">
        <v>26338</v>
      </c>
    </row>
    <row r="2937" spans="1:4" ht="24.95" customHeight="1" x14ac:dyDescent="0.2">
      <c r="A2937" s="567" t="s">
        <v>26339</v>
      </c>
      <c r="B2937" s="568" t="s">
        <v>14278</v>
      </c>
      <c r="C2937" s="569" t="s">
        <v>771</v>
      </c>
      <c r="D2937" s="570" t="s">
        <v>26340</v>
      </c>
    </row>
    <row r="2938" spans="1:4" ht="24.95" customHeight="1" x14ac:dyDescent="0.2">
      <c r="A2938" s="567" t="s">
        <v>26341</v>
      </c>
      <c r="B2938" s="568" t="s">
        <v>14280</v>
      </c>
      <c r="C2938" s="569" t="s">
        <v>771</v>
      </c>
      <c r="D2938" s="570" t="s">
        <v>26342</v>
      </c>
    </row>
    <row r="2939" spans="1:4" ht="24.95" customHeight="1" x14ac:dyDescent="0.2">
      <c r="A2939" s="567" t="s">
        <v>26343</v>
      </c>
      <c r="B2939" s="568" t="s">
        <v>14281</v>
      </c>
      <c r="C2939" s="569" t="s">
        <v>771</v>
      </c>
      <c r="D2939" s="570" t="s">
        <v>26344</v>
      </c>
    </row>
    <row r="2940" spans="1:4" ht="24.95" customHeight="1" x14ac:dyDescent="0.2">
      <c r="A2940" s="567" t="s">
        <v>26345</v>
      </c>
      <c r="B2940" s="568" t="s">
        <v>14282</v>
      </c>
      <c r="C2940" s="569" t="s">
        <v>771</v>
      </c>
      <c r="D2940" s="570" t="s">
        <v>26346</v>
      </c>
    </row>
    <row r="2941" spans="1:4" ht="24.95" customHeight="1" x14ac:dyDescent="0.2">
      <c r="A2941" s="567" t="s">
        <v>26347</v>
      </c>
      <c r="B2941" s="568" t="s">
        <v>14283</v>
      </c>
      <c r="C2941" s="569" t="s">
        <v>771</v>
      </c>
      <c r="D2941" s="570" t="s">
        <v>17321</v>
      </c>
    </row>
    <row r="2942" spans="1:4" ht="24.95" customHeight="1" x14ac:dyDescent="0.2">
      <c r="A2942" s="567" t="s">
        <v>26348</v>
      </c>
      <c r="B2942" s="568" t="s">
        <v>14285</v>
      </c>
      <c r="C2942" s="569" t="s">
        <v>771</v>
      </c>
      <c r="D2942" s="570" t="s">
        <v>26349</v>
      </c>
    </row>
    <row r="2943" spans="1:4" ht="24.95" customHeight="1" x14ac:dyDescent="0.2">
      <c r="A2943" s="567" t="s">
        <v>26350</v>
      </c>
      <c r="B2943" s="568" t="s">
        <v>14286</v>
      </c>
      <c r="C2943" s="569" t="s">
        <v>771</v>
      </c>
      <c r="D2943" s="570" t="s">
        <v>26351</v>
      </c>
    </row>
    <row r="2944" spans="1:4" ht="24.95" customHeight="1" x14ac:dyDescent="0.2">
      <c r="A2944" s="567" t="s">
        <v>26352</v>
      </c>
      <c r="B2944" s="568" t="s">
        <v>14287</v>
      </c>
      <c r="C2944" s="569" t="s">
        <v>771</v>
      </c>
      <c r="D2944" s="570" t="s">
        <v>26353</v>
      </c>
    </row>
    <row r="2945" spans="1:4" ht="24.95" customHeight="1" x14ac:dyDescent="0.2">
      <c r="A2945" s="567" t="s">
        <v>26354</v>
      </c>
      <c r="B2945" s="568" t="s">
        <v>2001</v>
      </c>
      <c r="C2945" s="569" t="s">
        <v>771</v>
      </c>
      <c r="D2945" s="570" t="s">
        <v>24832</v>
      </c>
    </row>
    <row r="2946" spans="1:4" ht="24.95" customHeight="1" x14ac:dyDescent="0.2">
      <c r="A2946" s="567" t="s">
        <v>26355</v>
      </c>
      <c r="B2946" s="568" t="s">
        <v>2002</v>
      </c>
      <c r="C2946" s="569" t="s">
        <v>771</v>
      </c>
      <c r="D2946" s="570" t="s">
        <v>10770</v>
      </c>
    </row>
    <row r="2947" spans="1:4" ht="24.95" customHeight="1" x14ac:dyDescent="0.2">
      <c r="A2947" s="567" t="s">
        <v>26356</v>
      </c>
      <c r="B2947" s="568" t="s">
        <v>14288</v>
      </c>
      <c r="C2947" s="569" t="s">
        <v>771</v>
      </c>
      <c r="D2947" s="570" t="s">
        <v>26357</v>
      </c>
    </row>
    <row r="2948" spans="1:4" ht="24.95" customHeight="1" x14ac:dyDescent="0.2">
      <c r="A2948" s="567" t="s">
        <v>26358</v>
      </c>
      <c r="B2948" s="568" t="s">
        <v>14289</v>
      </c>
      <c r="C2948" s="569" t="s">
        <v>771</v>
      </c>
      <c r="D2948" s="570" t="s">
        <v>26359</v>
      </c>
    </row>
    <row r="2949" spans="1:4" ht="24.95" customHeight="1" x14ac:dyDescent="0.2">
      <c r="A2949" s="567" t="s">
        <v>26360</v>
      </c>
      <c r="B2949" s="568" t="s">
        <v>14290</v>
      </c>
      <c r="C2949" s="569" t="s">
        <v>771</v>
      </c>
      <c r="D2949" s="570" t="s">
        <v>25485</v>
      </c>
    </row>
    <row r="2950" spans="1:4" ht="24.95" customHeight="1" x14ac:dyDescent="0.2">
      <c r="A2950" s="567" t="s">
        <v>26361</v>
      </c>
      <c r="B2950" s="568" t="s">
        <v>14291</v>
      </c>
      <c r="C2950" s="569" t="s">
        <v>771</v>
      </c>
      <c r="D2950" s="570" t="s">
        <v>18247</v>
      </c>
    </row>
    <row r="2951" spans="1:4" ht="24.95" customHeight="1" x14ac:dyDescent="0.2">
      <c r="A2951" s="567" t="s">
        <v>26362</v>
      </c>
      <c r="B2951" s="568" t="s">
        <v>14292</v>
      </c>
      <c r="C2951" s="569" t="s">
        <v>771</v>
      </c>
      <c r="D2951" s="570" t="s">
        <v>24943</v>
      </c>
    </row>
    <row r="2952" spans="1:4" ht="24.95" customHeight="1" x14ac:dyDescent="0.2">
      <c r="A2952" s="567" t="s">
        <v>26363</v>
      </c>
      <c r="B2952" s="568" t="s">
        <v>14294</v>
      </c>
      <c r="C2952" s="569" t="s">
        <v>771</v>
      </c>
      <c r="D2952" s="570" t="s">
        <v>26364</v>
      </c>
    </row>
    <row r="2953" spans="1:4" ht="24.95" customHeight="1" x14ac:dyDescent="0.2">
      <c r="A2953" s="567" t="s">
        <v>26365</v>
      </c>
      <c r="B2953" s="568" t="s">
        <v>14295</v>
      </c>
      <c r="C2953" s="569" t="s">
        <v>771</v>
      </c>
      <c r="D2953" s="570" t="s">
        <v>26366</v>
      </c>
    </row>
    <row r="2954" spans="1:4" ht="24.95" customHeight="1" x14ac:dyDescent="0.2">
      <c r="A2954" s="567" t="s">
        <v>26367</v>
      </c>
      <c r="B2954" s="568" t="s">
        <v>14296</v>
      </c>
      <c r="C2954" s="569" t="s">
        <v>771</v>
      </c>
      <c r="D2954" s="570" t="s">
        <v>26368</v>
      </c>
    </row>
    <row r="2955" spans="1:4" ht="24.95" customHeight="1" x14ac:dyDescent="0.2">
      <c r="A2955" s="567" t="s">
        <v>26369</v>
      </c>
      <c r="B2955" s="568" t="s">
        <v>14297</v>
      </c>
      <c r="C2955" s="569" t="s">
        <v>771</v>
      </c>
      <c r="D2955" s="570" t="s">
        <v>26370</v>
      </c>
    </row>
    <row r="2956" spans="1:4" ht="24.95" customHeight="1" x14ac:dyDescent="0.2">
      <c r="A2956" s="567" t="s">
        <v>26371</v>
      </c>
      <c r="B2956" s="568" t="s">
        <v>14298</v>
      </c>
      <c r="C2956" s="569" t="s">
        <v>771</v>
      </c>
      <c r="D2956" s="570" t="s">
        <v>14447</v>
      </c>
    </row>
    <row r="2957" spans="1:4" ht="24.95" customHeight="1" x14ac:dyDescent="0.2">
      <c r="A2957" s="567" t="s">
        <v>26372</v>
      </c>
      <c r="B2957" s="568" t="s">
        <v>14299</v>
      </c>
      <c r="C2957" s="569" t="s">
        <v>771</v>
      </c>
      <c r="D2957" s="570" t="s">
        <v>10452</v>
      </c>
    </row>
    <row r="2958" spans="1:4" ht="24.95" customHeight="1" x14ac:dyDescent="0.2">
      <c r="A2958" s="567" t="s">
        <v>26373</v>
      </c>
      <c r="B2958" s="568" t="s">
        <v>14300</v>
      </c>
      <c r="C2958" s="569" t="s">
        <v>771</v>
      </c>
      <c r="D2958" s="570" t="s">
        <v>26374</v>
      </c>
    </row>
    <row r="2959" spans="1:4" ht="24.95" customHeight="1" x14ac:dyDescent="0.2">
      <c r="A2959" s="567" t="s">
        <v>26375</v>
      </c>
      <c r="B2959" s="568" t="s">
        <v>14301</v>
      </c>
      <c r="C2959" s="569" t="s">
        <v>771</v>
      </c>
      <c r="D2959" s="570" t="s">
        <v>11684</v>
      </c>
    </row>
    <row r="2960" spans="1:4" ht="24.95" customHeight="1" x14ac:dyDescent="0.2">
      <c r="A2960" s="567" t="s">
        <v>26376</v>
      </c>
      <c r="B2960" s="568" t="s">
        <v>14303</v>
      </c>
      <c r="C2960" s="569" t="s">
        <v>771</v>
      </c>
      <c r="D2960" s="570" t="s">
        <v>17305</v>
      </c>
    </row>
    <row r="2961" spans="1:4" ht="24.95" customHeight="1" x14ac:dyDescent="0.2">
      <c r="A2961" s="567" t="s">
        <v>26377</v>
      </c>
      <c r="B2961" s="568" t="s">
        <v>14304</v>
      </c>
      <c r="C2961" s="569" t="s">
        <v>771</v>
      </c>
      <c r="D2961" s="570" t="s">
        <v>26378</v>
      </c>
    </row>
    <row r="2962" spans="1:4" ht="24.95" customHeight="1" x14ac:dyDescent="0.2">
      <c r="A2962" s="567" t="s">
        <v>26379</v>
      </c>
      <c r="B2962" s="568" t="s">
        <v>14305</v>
      </c>
      <c r="C2962" s="569" t="s">
        <v>771</v>
      </c>
      <c r="D2962" s="570" t="s">
        <v>19543</v>
      </c>
    </row>
    <row r="2963" spans="1:4" ht="24.95" customHeight="1" x14ac:dyDescent="0.2">
      <c r="A2963" s="567" t="s">
        <v>26380</v>
      </c>
      <c r="B2963" s="568" t="s">
        <v>14306</v>
      </c>
      <c r="C2963" s="569" t="s">
        <v>771</v>
      </c>
      <c r="D2963" s="570" t="s">
        <v>22675</v>
      </c>
    </row>
    <row r="2964" spans="1:4" ht="24.95" customHeight="1" x14ac:dyDescent="0.2">
      <c r="A2964" s="567" t="s">
        <v>26381</v>
      </c>
      <c r="B2964" s="568" t="s">
        <v>14307</v>
      </c>
      <c r="C2964" s="569" t="s">
        <v>771</v>
      </c>
      <c r="D2964" s="570" t="s">
        <v>10989</v>
      </c>
    </row>
    <row r="2965" spans="1:4" ht="24.95" customHeight="1" x14ac:dyDescent="0.2">
      <c r="A2965" s="567" t="s">
        <v>26382</v>
      </c>
      <c r="B2965" s="568" t="s">
        <v>14308</v>
      </c>
      <c r="C2965" s="569" t="s">
        <v>771</v>
      </c>
      <c r="D2965" s="570" t="s">
        <v>19411</v>
      </c>
    </row>
    <row r="2966" spans="1:4" ht="24.95" customHeight="1" x14ac:dyDescent="0.2">
      <c r="A2966" s="567" t="s">
        <v>26383</v>
      </c>
      <c r="B2966" s="568" t="s">
        <v>14309</v>
      </c>
      <c r="C2966" s="569" t="s">
        <v>771</v>
      </c>
      <c r="D2966" s="570" t="s">
        <v>25018</v>
      </c>
    </row>
    <row r="2967" spans="1:4" ht="24.95" customHeight="1" x14ac:dyDescent="0.2">
      <c r="A2967" s="567" t="s">
        <v>26384</v>
      </c>
      <c r="B2967" s="568" t="s">
        <v>14310</v>
      </c>
      <c r="C2967" s="569" t="s">
        <v>771</v>
      </c>
      <c r="D2967" s="570" t="s">
        <v>26385</v>
      </c>
    </row>
    <row r="2968" spans="1:4" ht="24.95" customHeight="1" x14ac:dyDescent="0.2">
      <c r="A2968" s="567" t="s">
        <v>26386</v>
      </c>
      <c r="B2968" s="568" t="s">
        <v>14311</v>
      </c>
      <c r="C2968" s="569" t="s">
        <v>771</v>
      </c>
      <c r="D2968" s="570" t="s">
        <v>26387</v>
      </c>
    </row>
    <row r="2969" spans="1:4" ht="24.95" customHeight="1" x14ac:dyDescent="0.2">
      <c r="A2969" s="567" t="s">
        <v>26388</v>
      </c>
      <c r="B2969" s="568" t="s">
        <v>14312</v>
      </c>
      <c r="C2969" s="569" t="s">
        <v>771</v>
      </c>
      <c r="D2969" s="570" t="s">
        <v>26389</v>
      </c>
    </row>
    <row r="2970" spans="1:4" ht="24.95" customHeight="1" x14ac:dyDescent="0.2">
      <c r="A2970" s="567" t="s">
        <v>26390</v>
      </c>
      <c r="B2970" s="568" t="s">
        <v>14313</v>
      </c>
      <c r="C2970" s="569" t="s">
        <v>771</v>
      </c>
      <c r="D2970" s="570" t="s">
        <v>26391</v>
      </c>
    </row>
    <row r="2971" spans="1:4" ht="24.95" customHeight="1" x14ac:dyDescent="0.2">
      <c r="A2971" s="567" t="s">
        <v>26392</v>
      </c>
      <c r="B2971" s="568" t="s">
        <v>14314</v>
      </c>
      <c r="C2971" s="569" t="s">
        <v>771</v>
      </c>
      <c r="D2971" s="570" t="s">
        <v>19910</v>
      </c>
    </row>
    <row r="2972" spans="1:4" ht="24.95" customHeight="1" x14ac:dyDescent="0.2">
      <c r="A2972" s="567" t="s">
        <v>26393</v>
      </c>
      <c r="B2972" s="568" t="s">
        <v>17737</v>
      </c>
      <c r="C2972" s="569" t="s">
        <v>771</v>
      </c>
      <c r="D2972" s="570" t="s">
        <v>9578</v>
      </c>
    </row>
    <row r="2973" spans="1:4" ht="24.95" customHeight="1" x14ac:dyDescent="0.2">
      <c r="A2973" s="567" t="s">
        <v>26394</v>
      </c>
      <c r="B2973" s="568" t="s">
        <v>17738</v>
      </c>
      <c r="C2973" s="569" t="s">
        <v>771</v>
      </c>
      <c r="D2973" s="570" t="s">
        <v>26395</v>
      </c>
    </row>
    <row r="2974" spans="1:4" ht="24.95" customHeight="1" x14ac:dyDescent="0.2">
      <c r="A2974" s="567" t="s">
        <v>26396</v>
      </c>
      <c r="B2974" s="568" t="s">
        <v>17739</v>
      </c>
      <c r="C2974" s="569" t="s">
        <v>771</v>
      </c>
      <c r="D2974" s="570" t="s">
        <v>26397</v>
      </c>
    </row>
    <row r="2975" spans="1:4" ht="24.95" customHeight="1" x14ac:dyDescent="0.2">
      <c r="A2975" s="567" t="s">
        <v>26398</v>
      </c>
      <c r="B2975" s="568" t="s">
        <v>17741</v>
      </c>
      <c r="C2975" s="569" t="s">
        <v>771</v>
      </c>
      <c r="D2975" s="570" t="s">
        <v>26399</v>
      </c>
    </row>
    <row r="2976" spans="1:4" ht="24.95" customHeight="1" x14ac:dyDescent="0.2">
      <c r="A2976" s="567" t="s">
        <v>26400</v>
      </c>
      <c r="B2976" s="568" t="s">
        <v>17742</v>
      </c>
      <c r="C2976" s="569" t="s">
        <v>771</v>
      </c>
      <c r="D2976" s="570" t="s">
        <v>17852</v>
      </c>
    </row>
    <row r="2977" spans="1:4" ht="24.95" customHeight="1" x14ac:dyDescent="0.2">
      <c r="A2977" s="567" t="s">
        <v>26401</v>
      </c>
      <c r="B2977" s="568" t="s">
        <v>17743</v>
      </c>
      <c r="C2977" s="569" t="s">
        <v>771</v>
      </c>
      <c r="D2977" s="570" t="s">
        <v>11468</v>
      </c>
    </row>
    <row r="2978" spans="1:4" ht="24.95" customHeight="1" x14ac:dyDescent="0.2">
      <c r="A2978" s="567" t="s">
        <v>26402</v>
      </c>
      <c r="B2978" s="568" t="s">
        <v>17744</v>
      </c>
      <c r="C2978" s="569" t="s">
        <v>771</v>
      </c>
      <c r="D2978" s="570" t="s">
        <v>18234</v>
      </c>
    </row>
    <row r="2979" spans="1:4" ht="24.95" customHeight="1" x14ac:dyDescent="0.2">
      <c r="A2979" s="567" t="s">
        <v>26403</v>
      </c>
      <c r="B2979" s="568" t="s">
        <v>17746</v>
      </c>
      <c r="C2979" s="569" t="s">
        <v>771</v>
      </c>
      <c r="D2979" s="570" t="s">
        <v>17594</v>
      </c>
    </row>
    <row r="2980" spans="1:4" ht="24.95" customHeight="1" x14ac:dyDescent="0.2">
      <c r="A2980" s="567" t="s">
        <v>26404</v>
      </c>
      <c r="B2980" s="568" t="s">
        <v>17747</v>
      </c>
      <c r="C2980" s="569" t="s">
        <v>771</v>
      </c>
      <c r="D2980" s="570" t="s">
        <v>10159</v>
      </c>
    </row>
    <row r="2981" spans="1:4" ht="24.95" customHeight="1" x14ac:dyDescent="0.2">
      <c r="A2981" s="567" t="s">
        <v>26405</v>
      </c>
      <c r="B2981" s="568" t="s">
        <v>17748</v>
      </c>
      <c r="C2981" s="569" t="s">
        <v>771</v>
      </c>
      <c r="D2981" s="570" t="s">
        <v>11245</v>
      </c>
    </row>
    <row r="2982" spans="1:4" ht="24.95" customHeight="1" x14ac:dyDescent="0.2">
      <c r="A2982" s="567" t="s">
        <v>26406</v>
      </c>
      <c r="B2982" s="568" t="s">
        <v>17749</v>
      </c>
      <c r="C2982" s="569" t="s">
        <v>771</v>
      </c>
      <c r="D2982" s="570" t="s">
        <v>18282</v>
      </c>
    </row>
    <row r="2983" spans="1:4" ht="24.95" customHeight="1" x14ac:dyDescent="0.2">
      <c r="A2983" s="567" t="s">
        <v>26407</v>
      </c>
      <c r="B2983" s="568" t="s">
        <v>17750</v>
      </c>
      <c r="C2983" s="569" t="s">
        <v>771</v>
      </c>
      <c r="D2983" s="570" t="s">
        <v>9917</v>
      </c>
    </row>
    <row r="2984" spans="1:4" ht="24.95" customHeight="1" x14ac:dyDescent="0.2">
      <c r="A2984" s="567" t="s">
        <v>26408</v>
      </c>
      <c r="B2984" s="568" t="s">
        <v>17751</v>
      </c>
      <c r="C2984" s="569" t="s">
        <v>771</v>
      </c>
      <c r="D2984" s="570" t="s">
        <v>9859</v>
      </c>
    </row>
    <row r="2985" spans="1:4" ht="24.95" customHeight="1" x14ac:dyDescent="0.2">
      <c r="A2985" s="567" t="s">
        <v>26409</v>
      </c>
      <c r="B2985" s="568" t="s">
        <v>17752</v>
      </c>
      <c r="C2985" s="569" t="s">
        <v>771</v>
      </c>
      <c r="D2985" s="570" t="s">
        <v>26410</v>
      </c>
    </row>
    <row r="2986" spans="1:4" ht="24.95" customHeight="1" x14ac:dyDescent="0.2">
      <c r="A2986" s="567" t="s">
        <v>26411</v>
      </c>
      <c r="B2986" s="568" t="s">
        <v>17753</v>
      </c>
      <c r="C2986" s="569" t="s">
        <v>771</v>
      </c>
      <c r="D2986" s="570" t="s">
        <v>18143</v>
      </c>
    </row>
    <row r="2987" spans="1:4" ht="24.95" customHeight="1" x14ac:dyDescent="0.2">
      <c r="A2987" s="567" t="s">
        <v>26412</v>
      </c>
      <c r="B2987" s="568" t="s">
        <v>17755</v>
      </c>
      <c r="C2987" s="569" t="s">
        <v>771</v>
      </c>
      <c r="D2987" s="570" t="s">
        <v>26413</v>
      </c>
    </row>
    <row r="2988" spans="1:4" ht="24.95" customHeight="1" x14ac:dyDescent="0.2">
      <c r="A2988" s="567" t="s">
        <v>26414</v>
      </c>
      <c r="B2988" s="568" t="s">
        <v>17757</v>
      </c>
      <c r="C2988" s="569" t="s">
        <v>771</v>
      </c>
      <c r="D2988" s="570" t="s">
        <v>17813</v>
      </c>
    </row>
    <row r="2989" spans="1:4" ht="24.95" customHeight="1" x14ac:dyDescent="0.2">
      <c r="A2989" s="567" t="s">
        <v>26415</v>
      </c>
      <c r="B2989" s="568" t="s">
        <v>17759</v>
      </c>
      <c r="C2989" s="569" t="s">
        <v>771</v>
      </c>
      <c r="D2989" s="570" t="s">
        <v>17364</v>
      </c>
    </row>
    <row r="2990" spans="1:4" ht="24.95" customHeight="1" x14ac:dyDescent="0.2">
      <c r="A2990" s="567" t="s">
        <v>26416</v>
      </c>
      <c r="B2990" s="568" t="s">
        <v>17760</v>
      </c>
      <c r="C2990" s="569" t="s">
        <v>771</v>
      </c>
      <c r="D2990" s="570" t="s">
        <v>17272</v>
      </c>
    </row>
    <row r="2991" spans="1:4" ht="24.95" customHeight="1" x14ac:dyDescent="0.2">
      <c r="A2991" s="567" t="s">
        <v>26417</v>
      </c>
      <c r="B2991" s="568" t="s">
        <v>17761</v>
      </c>
      <c r="C2991" s="569" t="s">
        <v>771</v>
      </c>
      <c r="D2991" s="570" t="s">
        <v>9920</v>
      </c>
    </row>
    <row r="2992" spans="1:4" ht="24.95" customHeight="1" x14ac:dyDescent="0.2">
      <c r="A2992" s="567" t="s">
        <v>26418</v>
      </c>
      <c r="B2992" s="568" t="s">
        <v>17762</v>
      </c>
      <c r="C2992" s="569" t="s">
        <v>771</v>
      </c>
      <c r="D2992" s="570" t="s">
        <v>25630</v>
      </c>
    </row>
    <row r="2993" spans="1:4" ht="24.95" customHeight="1" x14ac:dyDescent="0.2">
      <c r="A2993" s="567" t="s">
        <v>26419</v>
      </c>
      <c r="B2993" s="568" t="s">
        <v>17763</v>
      </c>
      <c r="C2993" s="569" t="s">
        <v>771</v>
      </c>
      <c r="D2993" s="570" t="s">
        <v>11058</v>
      </c>
    </row>
    <row r="2994" spans="1:4" ht="24.95" customHeight="1" x14ac:dyDescent="0.2">
      <c r="A2994" s="567" t="s">
        <v>26420</v>
      </c>
      <c r="B2994" s="568" t="s">
        <v>17764</v>
      </c>
      <c r="C2994" s="569" t="s">
        <v>771</v>
      </c>
      <c r="D2994" s="570" t="s">
        <v>26421</v>
      </c>
    </row>
    <row r="2995" spans="1:4" ht="24.95" customHeight="1" x14ac:dyDescent="0.2">
      <c r="A2995" s="567" t="s">
        <v>26422</v>
      </c>
      <c r="B2995" s="568" t="s">
        <v>17765</v>
      </c>
      <c r="C2995" s="569" t="s">
        <v>771</v>
      </c>
      <c r="D2995" s="570" t="s">
        <v>26423</v>
      </c>
    </row>
    <row r="2996" spans="1:4" ht="24.95" customHeight="1" x14ac:dyDescent="0.2">
      <c r="A2996" s="567" t="s">
        <v>26424</v>
      </c>
      <c r="B2996" s="568" t="s">
        <v>17766</v>
      </c>
      <c r="C2996" s="569" t="s">
        <v>771</v>
      </c>
      <c r="D2996" s="570" t="s">
        <v>9875</v>
      </c>
    </row>
    <row r="2997" spans="1:4" ht="24.95" customHeight="1" x14ac:dyDescent="0.2">
      <c r="A2997" s="567" t="s">
        <v>26425</v>
      </c>
      <c r="B2997" s="568" t="s">
        <v>17767</v>
      </c>
      <c r="C2997" s="569" t="s">
        <v>771</v>
      </c>
      <c r="D2997" s="570" t="s">
        <v>10977</v>
      </c>
    </row>
    <row r="2998" spans="1:4" ht="24.95" customHeight="1" x14ac:dyDescent="0.2">
      <c r="A2998" s="567" t="s">
        <v>26426</v>
      </c>
      <c r="B2998" s="568" t="s">
        <v>17768</v>
      </c>
      <c r="C2998" s="569" t="s">
        <v>771</v>
      </c>
      <c r="D2998" s="570" t="s">
        <v>18730</v>
      </c>
    </row>
    <row r="2999" spans="1:4" ht="24.95" customHeight="1" x14ac:dyDescent="0.2">
      <c r="A2999" s="567" t="s">
        <v>26427</v>
      </c>
      <c r="B2999" s="568" t="s">
        <v>17769</v>
      </c>
      <c r="C2999" s="569" t="s">
        <v>771</v>
      </c>
      <c r="D2999" s="570" t="s">
        <v>24339</v>
      </c>
    </row>
    <row r="3000" spans="1:4" ht="24.95" customHeight="1" x14ac:dyDescent="0.2">
      <c r="A3000" s="567" t="s">
        <v>26428</v>
      </c>
      <c r="B3000" s="568" t="s">
        <v>17770</v>
      </c>
      <c r="C3000" s="569" t="s">
        <v>771</v>
      </c>
      <c r="D3000" s="570" t="s">
        <v>26429</v>
      </c>
    </row>
    <row r="3001" spans="1:4" ht="24.95" customHeight="1" x14ac:dyDescent="0.2">
      <c r="A3001" s="567" t="s">
        <v>26430</v>
      </c>
      <c r="B3001" s="568" t="s">
        <v>17771</v>
      </c>
      <c r="C3001" s="569" t="s">
        <v>771</v>
      </c>
      <c r="D3001" s="570" t="s">
        <v>26431</v>
      </c>
    </row>
    <row r="3002" spans="1:4" ht="24.95" customHeight="1" x14ac:dyDescent="0.2">
      <c r="A3002" s="567" t="s">
        <v>26432</v>
      </c>
      <c r="B3002" s="568" t="s">
        <v>17772</v>
      </c>
      <c r="C3002" s="569" t="s">
        <v>771</v>
      </c>
      <c r="D3002" s="570" t="s">
        <v>26433</v>
      </c>
    </row>
    <row r="3003" spans="1:4" ht="24.95" customHeight="1" x14ac:dyDescent="0.2">
      <c r="A3003" s="567" t="s">
        <v>26434</v>
      </c>
      <c r="B3003" s="568" t="s">
        <v>17773</v>
      </c>
      <c r="C3003" s="569" t="s">
        <v>771</v>
      </c>
      <c r="D3003" s="570" t="s">
        <v>10923</v>
      </c>
    </row>
    <row r="3004" spans="1:4" ht="24.95" customHeight="1" x14ac:dyDescent="0.2">
      <c r="A3004" s="567" t="s">
        <v>26435</v>
      </c>
      <c r="B3004" s="568" t="s">
        <v>17774</v>
      </c>
      <c r="C3004" s="569" t="s">
        <v>771</v>
      </c>
      <c r="D3004" s="570" t="s">
        <v>26436</v>
      </c>
    </row>
    <row r="3005" spans="1:4" ht="24.95" customHeight="1" x14ac:dyDescent="0.2">
      <c r="A3005" s="567" t="s">
        <v>26437</v>
      </c>
      <c r="B3005" s="568" t="s">
        <v>17775</v>
      </c>
      <c r="C3005" s="569" t="s">
        <v>771</v>
      </c>
      <c r="D3005" s="570" t="s">
        <v>11318</v>
      </c>
    </row>
    <row r="3006" spans="1:4" ht="24.95" customHeight="1" x14ac:dyDescent="0.2">
      <c r="A3006" s="567" t="s">
        <v>26438</v>
      </c>
      <c r="B3006" s="568" t="s">
        <v>17776</v>
      </c>
      <c r="C3006" s="569" t="s">
        <v>771</v>
      </c>
      <c r="D3006" s="570" t="s">
        <v>10877</v>
      </c>
    </row>
    <row r="3007" spans="1:4" ht="24.95" customHeight="1" x14ac:dyDescent="0.2">
      <c r="A3007" s="567" t="s">
        <v>26439</v>
      </c>
      <c r="B3007" s="568" t="s">
        <v>17777</v>
      </c>
      <c r="C3007" s="569" t="s">
        <v>771</v>
      </c>
      <c r="D3007" s="570" t="s">
        <v>18193</v>
      </c>
    </row>
    <row r="3008" spans="1:4" ht="24.95" customHeight="1" x14ac:dyDescent="0.2">
      <c r="A3008" s="567" t="s">
        <v>26440</v>
      </c>
      <c r="B3008" s="568" t="s">
        <v>17778</v>
      </c>
      <c r="C3008" s="569" t="s">
        <v>771</v>
      </c>
      <c r="D3008" s="570" t="s">
        <v>26441</v>
      </c>
    </row>
    <row r="3009" spans="1:4" ht="24.95" customHeight="1" x14ac:dyDescent="0.2">
      <c r="A3009" s="567" t="s">
        <v>26442</v>
      </c>
      <c r="B3009" s="568" t="s">
        <v>17779</v>
      </c>
      <c r="C3009" s="569" t="s">
        <v>771</v>
      </c>
      <c r="D3009" s="570" t="s">
        <v>17441</v>
      </c>
    </row>
    <row r="3010" spans="1:4" ht="24.95" customHeight="1" x14ac:dyDescent="0.2">
      <c r="A3010" s="567" t="s">
        <v>26443</v>
      </c>
      <c r="B3010" s="568" t="s">
        <v>17780</v>
      </c>
      <c r="C3010" s="569" t="s">
        <v>771</v>
      </c>
      <c r="D3010" s="570" t="s">
        <v>26444</v>
      </c>
    </row>
    <row r="3011" spans="1:4" ht="24.95" customHeight="1" x14ac:dyDescent="0.2">
      <c r="A3011" s="567" t="s">
        <v>26445</v>
      </c>
      <c r="B3011" s="568" t="s">
        <v>17781</v>
      </c>
      <c r="C3011" s="569" t="s">
        <v>771</v>
      </c>
      <c r="D3011" s="570" t="s">
        <v>26446</v>
      </c>
    </row>
    <row r="3012" spans="1:4" ht="24.95" customHeight="1" x14ac:dyDescent="0.2">
      <c r="A3012" s="567" t="s">
        <v>26447</v>
      </c>
      <c r="B3012" s="568" t="s">
        <v>17782</v>
      </c>
      <c r="C3012" s="569" t="s">
        <v>771</v>
      </c>
      <c r="D3012" s="570" t="s">
        <v>26448</v>
      </c>
    </row>
    <row r="3013" spans="1:4" ht="24.95" customHeight="1" x14ac:dyDescent="0.2">
      <c r="A3013" s="567" t="s">
        <v>26449</v>
      </c>
      <c r="B3013" s="568" t="s">
        <v>17783</v>
      </c>
      <c r="C3013" s="569" t="s">
        <v>771</v>
      </c>
      <c r="D3013" s="570" t="s">
        <v>26450</v>
      </c>
    </row>
    <row r="3014" spans="1:4" ht="24.95" customHeight="1" x14ac:dyDescent="0.2">
      <c r="A3014" s="567" t="s">
        <v>26451</v>
      </c>
      <c r="B3014" s="568" t="s">
        <v>17784</v>
      </c>
      <c r="C3014" s="569" t="s">
        <v>771</v>
      </c>
      <c r="D3014" s="570" t="s">
        <v>15451</v>
      </c>
    </row>
    <row r="3015" spans="1:4" ht="24.95" customHeight="1" x14ac:dyDescent="0.2">
      <c r="A3015" s="567" t="s">
        <v>26452</v>
      </c>
      <c r="B3015" s="568" t="s">
        <v>17785</v>
      </c>
      <c r="C3015" s="569" t="s">
        <v>771</v>
      </c>
      <c r="D3015" s="570" t="s">
        <v>9542</v>
      </c>
    </row>
    <row r="3016" spans="1:4" ht="24.95" customHeight="1" x14ac:dyDescent="0.2">
      <c r="A3016" s="567" t="s">
        <v>26453</v>
      </c>
      <c r="B3016" s="568" t="s">
        <v>17786</v>
      </c>
      <c r="C3016" s="569" t="s">
        <v>771</v>
      </c>
      <c r="D3016" s="570" t="s">
        <v>10540</v>
      </c>
    </row>
    <row r="3017" spans="1:4" ht="24.95" customHeight="1" x14ac:dyDescent="0.2">
      <c r="A3017" s="567" t="s">
        <v>26454</v>
      </c>
      <c r="B3017" s="568" t="s">
        <v>17787</v>
      </c>
      <c r="C3017" s="569" t="s">
        <v>771</v>
      </c>
      <c r="D3017" s="570" t="s">
        <v>20191</v>
      </c>
    </row>
    <row r="3018" spans="1:4" ht="24.95" customHeight="1" x14ac:dyDescent="0.2">
      <c r="A3018" s="567" t="s">
        <v>26455</v>
      </c>
      <c r="B3018" s="568" t="s">
        <v>17788</v>
      </c>
      <c r="C3018" s="569" t="s">
        <v>771</v>
      </c>
      <c r="D3018" s="570" t="s">
        <v>17812</v>
      </c>
    </row>
    <row r="3019" spans="1:4" ht="24.95" customHeight="1" x14ac:dyDescent="0.2">
      <c r="A3019" s="567" t="s">
        <v>26456</v>
      </c>
      <c r="B3019" s="568" t="s">
        <v>17789</v>
      </c>
      <c r="C3019" s="569" t="s">
        <v>771</v>
      </c>
      <c r="D3019" s="570" t="s">
        <v>10576</v>
      </c>
    </row>
    <row r="3020" spans="1:4" ht="24.95" customHeight="1" x14ac:dyDescent="0.2">
      <c r="A3020" s="567" t="s">
        <v>26457</v>
      </c>
      <c r="B3020" s="568" t="s">
        <v>17790</v>
      </c>
      <c r="C3020" s="569" t="s">
        <v>771</v>
      </c>
      <c r="D3020" s="570" t="s">
        <v>13738</v>
      </c>
    </row>
    <row r="3021" spans="1:4" ht="24.95" customHeight="1" x14ac:dyDescent="0.2">
      <c r="A3021" s="567" t="s">
        <v>26458</v>
      </c>
      <c r="B3021" s="568" t="s">
        <v>17791</v>
      </c>
      <c r="C3021" s="569" t="s">
        <v>771</v>
      </c>
      <c r="D3021" s="570" t="s">
        <v>26459</v>
      </c>
    </row>
    <row r="3022" spans="1:4" ht="24.95" customHeight="1" x14ac:dyDescent="0.2">
      <c r="A3022" s="567" t="s">
        <v>26460</v>
      </c>
      <c r="B3022" s="568" t="s">
        <v>2003</v>
      </c>
      <c r="C3022" s="569" t="s">
        <v>770</v>
      </c>
      <c r="D3022" s="570" t="s">
        <v>10000</v>
      </c>
    </row>
    <row r="3023" spans="1:4" ht="24.95" customHeight="1" x14ac:dyDescent="0.2">
      <c r="A3023" s="567" t="s">
        <v>26461</v>
      </c>
      <c r="B3023" s="568" t="s">
        <v>2004</v>
      </c>
      <c r="C3023" s="569" t="s">
        <v>770</v>
      </c>
      <c r="D3023" s="570" t="s">
        <v>14344</v>
      </c>
    </row>
    <row r="3024" spans="1:4" ht="24.95" customHeight="1" x14ac:dyDescent="0.2">
      <c r="A3024" s="567" t="s">
        <v>26462</v>
      </c>
      <c r="B3024" s="568" t="s">
        <v>2005</v>
      </c>
      <c r="C3024" s="569" t="s">
        <v>770</v>
      </c>
      <c r="D3024" s="570" t="s">
        <v>10756</v>
      </c>
    </row>
    <row r="3025" spans="1:4" ht="24.95" customHeight="1" x14ac:dyDescent="0.2">
      <c r="A3025" s="567" t="s">
        <v>26463</v>
      </c>
      <c r="B3025" s="568" t="s">
        <v>2006</v>
      </c>
      <c r="C3025" s="569" t="s">
        <v>770</v>
      </c>
      <c r="D3025" s="570" t="s">
        <v>26464</v>
      </c>
    </row>
    <row r="3026" spans="1:4" ht="24.95" customHeight="1" x14ac:dyDescent="0.2">
      <c r="A3026" s="567" t="s">
        <v>26465</v>
      </c>
      <c r="B3026" s="568" t="s">
        <v>2007</v>
      </c>
      <c r="C3026" s="569" t="s">
        <v>770</v>
      </c>
      <c r="D3026" s="570" t="s">
        <v>26466</v>
      </c>
    </row>
    <row r="3027" spans="1:4" ht="24.95" customHeight="1" x14ac:dyDescent="0.2">
      <c r="A3027" s="567" t="s">
        <v>26467</v>
      </c>
      <c r="B3027" s="568" t="s">
        <v>2008</v>
      </c>
      <c r="C3027" s="569" t="s">
        <v>770</v>
      </c>
      <c r="D3027" s="570" t="s">
        <v>26468</v>
      </c>
    </row>
    <row r="3028" spans="1:4" ht="24.95" customHeight="1" x14ac:dyDescent="0.2">
      <c r="A3028" s="567" t="s">
        <v>26469</v>
      </c>
      <c r="B3028" s="568" t="s">
        <v>2009</v>
      </c>
      <c r="C3028" s="569" t="s">
        <v>770</v>
      </c>
      <c r="D3028" s="570" t="s">
        <v>26470</v>
      </c>
    </row>
    <row r="3029" spans="1:4" ht="24.95" customHeight="1" x14ac:dyDescent="0.2">
      <c r="A3029" s="567" t="s">
        <v>26471</v>
      </c>
      <c r="B3029" s="568" t="s">
        <v>2010</v>
      </c>
      <c r="C3029" s="569" t="s">
        <v>770</v>
      </c>
      <c r="D3029" s="570" t="s">
        <v>25442</v>
      </c>
    </row>
    <row r="3030" spans="1:4" ht="24.95" customHeight="1" x14ac:dyDescent="0.2">
      <c r="A3030" s="567" t="s">
        <v>26472</v>
      </c>
      <c r="B3030" s="568" t="s">
        <v>2011</v>
      </c>
      <c r="C3030" s="569" t="s">
        <v>770</v>
      </c>
      <c r="D3030" s="570" t="s">
        <v>26473</v>
      </c>
    </row>
    <row r="3031" spans="1:4" ht="24.95" customHeight="1" x14ac:dyDescent="0.2">
      <c r="A3031" s="567" t="s">
        <v>26474</v>
      </c>
      <c r="B3031" s="568" t="s">
        <v>2012</v>
      </c>
      <c r="C3031" s="569" t="s">
        <v>770</v>
      </c>
      <c r="D3031" s="570" t="s">
        <v>26475</v>
      </c>
    </row>
    <row r="3032" spans="1:4" ht="24.95" customHeight="1" x14ac:dyDescent="0.2">
      <c r="A3032" s="567" t="s">
        <v>26476</v>
      </c>
      <c r="B3032" s="568" t="s">
        <v>2013</v>
      </c>
      <c r="C3032" s="569" t="s">
        <v>770</v>
      </c>
      <c r="D3032" s="570" t="s">
        <v>26477</v>
      </c>
    </row>
    <row r="3033" spans="1:4" ht="24.95" customHeight="1" x14ac:dyDescent="0.2">
      <c r="A3033" s="567" t="s">
        <v>26478</v>
      </c>
      <c r="B3033" s="568" t="s">
        <v>2014</v>
      </c>
      <c r="C3033" s="569" t="s">
        <v>770</v>
      </c>
      <c r="D3033" s="570" t="s">
        <v>26479</v>
      </c>
    </row>
    <row r="3034" spans="1:4" ht="24.95" customHeight="1" x14ac:dyDescent="0.2">
      <c r="A3034" s="567" t="s">
        <v>26480</v>
      </c>
      <c r="B3034" s="568" t="s">
        <v>2015</v>
      </c>
      <c r="C3034" s="569" t="s">
        <v>770</v>
      </c>
      <c r="D3034" s="570" t="s">
        <v>26481</v>
      </c>
    </row>
    <row r="3035" spans="1:4" ht="24.95" customHeight="1" x14ac:dyDescent="0.2">
      <c r="A3035" s="567" t="s">
        <v>26482</v>
      </c>
      <c r="B3035" s="568" t="s">
        <v>2016</v>
      </c>
      <c r="C3035" s="569" t="s">
        <v>770</v>
      </c>
      <c r="D3035" s="570" t="s">
        <v>26483</v>
      </c>
    </row>
    <row r="3036" spans="1:4" ht="24.95" customHeight="1" x14ac:dyDescent="0.2">
      <c r="A3036" s="567" t="s">
        <v>26484</v>
      </c>
      <c r="B3036" s="568" t="s">
        <v>2017</v>
      </c>
      <c r="C3036" s="569" t="s">
        <v>770</v>
      </c>
      <c r="D3036" s="570" t="s">
        <v>26485</v>
      </c>
    </row>
    <row r="3037" spans="1:4" ht="24.95" customHeight="1" x14ac:dyDescent="0.2">
      <c r="A3037" s="567" t="s">
        <v>26486</v>
      </c>
      <c r="B3037" s="568" t="s">
        <v>2018</v>
      </c>
      <c r="C3037" s="569" t="s">
        <v>770</v>
      </c>
      <c r="D3037" s="570" t="s">
        <v>26487</v>
      </c>
    </row>
    <row r="3038" spans="1:4" ht="24.95" customHeight="1" x14ac:dyDescent="0.2">
      <c r="A3038" s="567" t="s">
        <v>26488</v>
      </c>
      <c r="B3038" s="568" t="s">
        <v>2019</v>
      </c>
      <c r="C3038" s="569" t="s">
        <v>770</v>
      </c>
      <c r="D3038" s="570" t="s">
        <v>26489</v>
      </c>
    </row>
    <row r="3039" spans="1:4" ht="24.95" customHeight="1" x14ac:dyDescent="0.2">
      <c r="A3039" s="567" t="s">
        <v>26490</v>
      </c>
      <c r="B3039" s="568" t="s">
        <v>2020</v>
      </c>
      <c r="C3039" s="569" t="s">
        <v>770</v>
      </c>
      <c r="D3039" s="570" t="s">
        <v>26491</v>
      </c>
    </row>
    <row r="3040" spans="1:4" ht="24.95" customHeight="1" x14ac:dyDescent="0.2">
      <c r="A3040" s="567" t="s">
        <v>26492</v>
      </c>
      <c r="B3040" s="568" t="s">
        <v>2021</v>
      </c>
      <c r="C3040" s="569" t="s">
        <v>770</v>
      </c>
      <c r="D3040" s="570" t="s">
        <v>26493</v>
      </c>
    </row>
    <row r="3041" spans="1:4" ht="24.95" customHeight="1" x14ac:dyDescent="0.2">
      <c r="A3041" s="567" t="s">
        <v>26494</v>
      </c>
      <c r="B3041" s="568" t="s">
        <v>14317</v>
      </c>
      <c r="C3041" s="569" t="s">
        <v>770</v>
      </c>
      <c r="D3041" s="570" t="s">
        <v>10329</v>
      </c>
    </row>
    <row r="3042" spans="1:4" ht="24.95" customHeight="1" x14ac:dyDescent="0.2">
      <c r="A3042" s="567" t="s">
        <v>26495</v>
      </c>
      <c r="B3042" s="568" t="s">
        <v>14318</v>
      </c>
      <c r="C3042" s="569" t="s">
        <v>770</v>
      </c>
      <c r="D3042" s="570" t="s">
        <v>11374</v>
      </c>
    </row>
    <row r="3043" spans="1:4" ht="24.95" customHeight="1" x14ac:dyDescent="0.2">
      <c r="A3043" s="567" t="s">
        <v>26496</v>
      </c>
      <c r="B3043" s="568" t="s">
        <v>14319</v>
      </c>
      <c r="C3043" s="569" t="s">
        <v>770</v>
      </c>
      <c r="D3043" s="570" t="s">
        <v>9990</v>
      </c>
    </row>
    <row r="3044" spans="1:4" ht="24.95" customHeight="1" x14ac:dyDescent="0.2">
      <c r="A3044" s="567" t="s">
        <v>26497</v>
      </c>
      <c r="B3044" s="568" t="s">
        <v>14320</v>
      </c>
      <c r="C3044" s="569" t="s">
        <v>770</v>
      </c>
      <c r="D3044" s="570" t="s">
        <v>26498</v>
      </c>
    </row>
    <row r="3045" spans="1:4" ht="24.95" customHeight="1" x14ac:dyDescent="0.2">
      <c r="A3045" s="567" t="s">
        <v>26499</v>
      </c>
      <c r="B3045" s="568" t="s">
        <v>14321</v>
      </c>
      <c r="C3045" s="569" t="s">
        <v>770</v>
      </c>
      <c r="D3045" s="570" t="s">
        <v>26498</v>
      </c>
    </row>
    <row r="3046" spans="1:4" ht="24.95" customHeight="1" x14ac:dyDescent="0.2">
      <c r="A3046" s="567" t="s">
        <v>26500</v>
      </c>
      <c r="B3046" s="568" t="s">
        <v>14322</v>
      </c>
      <c r="C3046" s="569" t="s">
        <v>770</v>
      </c>
      <c r="D3046" s="570" t="s">
        <v>26501</v>
      </c>
    </row>
    <row r="3047" spans="1:4" ht="24.95" customHeight="1" x14ac:dyDescent="0.2">
      <c r="A3047" s="567" t="s">
        <v>26502</v>
      </c>
      <c r="B3047" s="568" t="s">
        <v>14323</v>
      </c>
      <c r="C3047" s="569" t="s">
        <v>770</v>
      </c>
      <c r="D3047" s="570" t="s">
        <v>26503</v>
      </c>
    </row>
    <row r="3048" spans="1:4" ht="24.95" customHeight="1" x14ac:dyDescent="0.2">
      <c r="A3048" s="567" t="s">
        <v>26504</v>
      </c>
      <c r="B3048" s="568" t="s">
        <v>14324</v>
      </c>
      <c r="C3048" s="569" t="s">
        <v>770</v>
      </c>
      <c r="D3048" s="570" t="s">
        <v>10712</v>
      </c>
    </row>
    <row r="3049" spans="1:4" ht="24.95" customHeight="1" x14ac:dyDescent="0.2">
      <c r="A3049" s="567" t="s">
        <v>26505</v>
      </c>
      <c r="B3049" s="568" t="s">
        <v>14325</v>
      </c>
      <c r="C3049" s="569" t="s">
        <v>770</v>
      </c>
      <c r="D3049" s="570" t="s">
        <v>17388</v>
      </c>
    </row>
    <row r="3050" spans="1:4" ht="24.95" customHeight="1" x14ac:dyDescent="0.2">
      <c r="A3050" s="567" t="s">
        <v>26506</v>
      </c>
      <c r="B3050" s="568" t="s">
        <v>14326</v>
      </c>
      <c r="C3050" s="569" t="s">
        <v>770</v>
      </c>
      <c r="D3050" s="570" t="s">
        <v>10570</v>
      </c>
    </row>
    <row r="3051" spans="1:4" ht="24.95" customHeight="1" x14ac:dyDescent="0.2">
      <c r="A3051" s="567" t="s">
        <v>26507</v>
      </c>
      <c r="B3051" s="568" t="s">
        <v>14327</v>
      </c>
      <c r="C3051" s="569" t="s">
        <v>770</v>
      </c>
      <c r="D3051" s="570" t="s">
        <v>13822</v>
      </c>
    </row>
    <row r="3052" spans="1:4" ht="24.95" customHeight="1" x14ac:dyDescent="0.2">
      <c r="A3052" s="567" t="s">
        <v>26508</v>
      </c>
      <c r="B3052" s="568" t="s">
        <v>14329</v>
      </c>
      <c r="C3052" s="569" t="s">
        <v>770</v>
      </c>
      <c r="D3052" s="570" t="s">
        <v>14383</v>
      </c>
    </row>
    <row r="3053" spans="1:4" ht="24.95" customHeight="1" x14ac:dyDescent="0.2">
      <c r="A3053" s="567" t="s">
        <v>26509</v>
      </c>
      <c r="B3053" s="568" t="s">
        <v>14331</v>
      </c>
      <c r="C3053" s="569" t="s">
        <v>770</v>
      </c>
      <c r="D3053" s="570" t="s">
        <v>14516</v>
      </c>
    </row>
    <row r="3054" spans="1:4" ht="24.95" customHeight="1" x14ac:dyDescent="0.2">
      <c r="A3054" s="567" t="s">
        <v>26510</v>
      </c>
      <c r="B3054" s="568" t="s">
        <v>5830</v>
      </c>
      <c r="C3054" s="569" t="s">
        <v>770</v>
      </c>
      <c r="D3054" s="570" t="s">
        <v>25200</v>
      </c>
    </row>
    <row r="3055" spans="1:4" ht="24.95" customHeight="1" x14ac:dyDescent="0.2">
      <c r="A3055" s="567" t="s">
        <v>26511</v>
      </c>
      <c r="B3055" s="568" t="s">
        <v>14332</v>
      </c>
      <c r="C3055" s="569" t="s">
        <v>770</v>
      </c>
      <c r="D3055" s="570" t="s">
        <v>17820</v>
      </c>
    </row>
    <row r="3056" spans="1:4" ht="24.95" customHeight="1" x14ac:dyDescent="0.2">
      <c r="A3056" s="567" t="s">
        <v>26512</v>
      </c>
      <c r="B3056" s="568" t="s">
        <v>5831</v>
      </c>
      <c r="C3056" s="569" t="s">
        <v>770</v>
      </c>
      <c r="D3056" s="570" t="s">
        <v>17575</v>
      </c>
    </row>
    <row r="3057" spans="1:4" ht="24.95" customHeight="1" x14ac:dyDescent="0.2">
      <c r="A3057" s="567" t="s">
        <v>26513</v>
      </c>
      <c r="B3057" s="568" t="s">
        <v>14333</v>
      </c>
      <c r="C3057" s="569" t="s">
        <v>770</v>
      </c>
      <c r="D3057" s="570" t="s">
        <v>14334</v>
      </c>
    </row>
    <row r="3058" spans="1:4" ht="24.95" customHeight="1" x14ac:dyDescent="0.2">
      <c r="A3058" s="567" t="s">
        <v>26514</v>
      </c>
      <c r="B3058" s="568" t="s">
        <v>5832</v>
      </c>
      <c r="C3058" s="569" t="s">
        <v>770</v>
      </c>
      <c r="D3058" s="570" t="s">
        <v>15903</v>
      </c>
    </row>
    <row r="3059" spans="1:4" ht="24.95" customHeight="1" x14ac:dyDescent="0.2">
      <c r="A3059" s="567" t="s">
        <v>26515</v>
      </c>
      <c r="B3059" s="568" t="s">
        <v>14335</v>
      </c>
      <c r="C3059" s="569" t="s">
        <v>770</v>
      </c>
      <c r="D3059" s="570" t="s">
        <v>9359</v>
      </c>
    </row>
    <row r="3060" spans="1:4" ht="24.95" customHeight="1" x14ac:dyDescent="0.2">
      <c r="A3060" s="567" t="s">
        <v>26516</v>
      </c>
      <c r="B3060" s="568" t="s">
        <v>14336</v>
      </c>
      <c r="C3060" s="569" t="s">
        <v>770</v>
      </c>
      <c r="D3060" s="570" t="s">
        <v>9433</v>
      </c>
    </row>
    <row r="3061" spans="1:4" ht="24.95" customHeight="1" x14ac:dyDescent="0.2">
      <c r="A3061" s="567" t="s">
        <v>26517</v>
      </c>
      <c r="B3061" s="568" t="s">
        <v>5833</v>
      </c>
      <c r="C3061" s="569" t="s">
        <v>770</v>
      </c>
      <c r="D3061" s="570" t="s">
        <v>17798</v>
      </c>
    </row>
    <row r="3062" spans="1:4" ht="24.95" customHeight="1" x14ac:dyDescent="0.2">
      <c r="A3062" s="567" t="s">
        <v>26518</v>
      </c>
      <c r="B3062" s="568" t="s">
        <v>14338</v>
      </c>
      <c r="C3062" s="569" t="s">
        <v>770</v>
      </c>
      <c r="D3062" s="570" t="s">
        <v>10282</v>
      </c>
    </row>
    <row r="3063" spans="1:4" ht="24.95" customHeight="1" x14ac:dyDescent="0.2">
      <c r="A3063" s="567" t="s">
        <v>26519</v>
      </c>
      <c r="B3063" s="568" t="s">
        <v>5834</v>
      </c>
      <c r="C3063" s="569" t="s">
        <v>770</v>
      </c>
      <c r="D3063" s="570" t="s">
        <v>25221</v>
      </c>
    </row>
    <row r="3064" spans="1:4" ht="24.95" customHeight="1" x14ac:dyDescent="0.2">
      <c r="A3064" s="567" t="s">
        <v>26520</v>
      </c>
      <c r="B3064" s="568" t="s">
        <v>14339</v>
      </c>
      <c r="C3064" s="569" t="s">
        <v>770</v>
      </c>
      <c r="D3064" s="570" t="s">
        <v>9666</v>
      </c>
    </row>
    <row r="3065" spans="1:4" ht="24.95" customHeight="1" x14ac:dyDescent="0.2">
      <c r="A3065" s="567" t="s">
        <v>26521</v>
      </c>
      <c r="B3065" s="568" t="s">
        <v>5835</v>
      </c>
      <c r="C3065" s="569" t="s">
        <v>770</v>
      </c>
      <c r="D3065" s="570" t="s">
        <v>13736</v>
      </c>
    </row>
    <row r="3066" spans="1:4" ht="24.95" customHeight="1" x14ac:dyDescent="0.2">
      <c r="A3066" s="567" t="s">
        <v>26522</v>
      </c>
      <c r="B3066" s="568" t="s">
        <v>14340</v>
      </c>
      <c r="C3066" s="569" t="s">
        <v>770</v>
      </c>
      <c r="D3066" s="570" t="s">
        <v>11108</v>
      </c>
    </row>
    <row r="3067" spans="1:4" ht="24.95" customHeight="1" x14ac:dyDescent="0.2">
      <c r="A3067" s="567" t="s">
        <v>26523</v>
      </c>
      <c r="B3067" s="568" t="s">
        <v>14341</v>
      </c>
      <c r="C3067" s="569" t="s">
        <v>770</v>
      </c>
      <c r="D3067" s="570" t="s">
        <v>13483</v>
      </c>
    </row>
    <row r="3068" spans="1:4" ht="24.95" customHeight="1" x14ac:dyDescent="0.2">
      <c r="A3068" s="567" t="s">
        <v>26524</v>
      </c>
      <c r="B3068" s="568" t="s">
        <v>14342</v>
      </c>
      <c r="C3068" s="569" t="s">
        <v>770</v>
      </c>
      <c r="D3068" s="570" t="s">
        <v>11424</v>
      </c>
    </row>
    <row r="3069" spans="1:4" ht="24.95" customHeight="1" x14ac:dyDescent="0.2">
      <c r="A3069" s="567" t="s">
        <v>26525</v>
      </c>
      <c r="B3069" s="568" t="s">
        <v>5836</v>
      </c>
      <c r="C3069" s="569" t="s">
        <v>770</v>
      </c>
      <c r="D3069" s="570" t="s">
        <v>10491</v>
      </c>
    </row>
    <row r="3070" spans="1:4" ht="24.95" customHeight="1" x14ac:dyDescent="0.2">
      <c r="A3070" s="567" t="s">
        <v>26526</v>
      </c>
      <c r="B3070" s="568" t="s">
        <v>14343</v>
      </c>
      <c r="C3070" s="569" t="s">
        <v>770</v>
      </c>
      <c r="D3070" s="570" t="s">
        <v>9578</v>
      </c>
    </row>
    <row r="3071" spans="1:4" ht="24.95" customHeight="1" x14ac:dyDescent="0.2">
      <c r="A3071" s="567" t="s">
        <v>26527</v>
      </c>
      <c r="B3071" s="568" t="s">
        <v>5837</v>
      </c>
      <c r="C3071" s="569" t="s">
        <v>770</v>
      </c>
      <c r="D3071" s="570" t="s">
        <v>12182</v>
      </c>
    </row>
    <row r="3072" spans="1:4" ht="24.95" customHeight="1" x14ac:dyDescent="0.2">
      <c r="A3072" s="567" t="s">
        <v>26528</v>
      </c>
      <c r="B3072" s="568" t="s">
        <v>14345</v>
      </c>
      <c r="C3072" s="569" t="s">
        <v>770</v>
      </c>
      <c r="D3072" s="570" t="s">
        <v>11245</v>
      </c>
    </row>
    <row r="3073" spans="1:4" ht="24.95" customHeight="1" x14ac:dyDescent="0.2">
      <c r="A3073" s="567" t="s">
        <v>26529</v>
      </c>
      <c r="B3073" s="568" t="s">
        <v>5838</v>
      </c>
      <c r="C3073" s="569" t="s">
        <v>770</v>
      </c>
      <c r="D3073" s="570" t="s">
        <v>9602</v>
      </c>
    </row>
    <row r="3074" spans="1:4" ht="24.95" customHeight="1" x14ac:dyDescent="0.2">
      <c r="A3074" s="567" t="s">
        <v>26530</v>
      </c>
      <c r="B3074" s="568" t="s">
        <v>14348</v>
      </c>
      <c r="C3074" s="569" t="s">
        <v>770</v>
      </c>
      <c r="D3074" s="570" t="s">
        <v>9540</v>
      </c>
    </row>
    <row r="3075" spans="1:4" ht="24.95" customHeight="1" x14ac:dyDescent="0.2">
      <c r="A3075" s="567" t="s">
        <v>26531</v>
      </c>
      <c r="B3075" s="568" t="s">
        <v>14349</v>
      </c>
      <c r="C3075" s="569" t="s">
        <v>770</v>
      </c>
      <c r="D3075" s="570" t="s">
        <v>17296</v>
      </c>
    </row>
    <row r="3076" spans="1:4" ht="24.95" customHeight="1" x14ac:dyDescent="0.2">
      <c r="A3076" s="567" t="s">
        <v>26532</v>
      </c>
      <c r="B3076" s="568" t="s">
        <v>5839</v>
      </c>
      <c r="C3076" s="569" t="s">
        <v>770</v>
      </c>
      <c r="D3076" s="570" t="s">
        <v>13628</v>
      </c>
    </row>
    <row r="3077" spans="1:4" ht="24.95" customHeight="1" x14ac:dyDescent="0.2">
      <c r="A3077" s="567" t="s">
        <v>26533</v>
      </c>
      <c r="B3077" s="568" t="s">
        <v>14352</v>
      </c>
      <c r="C3077" s="569" t="s">
        <v>770</v>
      </c>
      <c r="D3077" s="570" t="s">
        <v>14519</v>
      </c>
    </row>
    <row r="3078" spans="1:4" ht="24.95" customHeight="1" x14ac:dyDescent="0.2">
      <c r="A3078" s="567" t="s">
        <v>26534</v>
      </c>
      <c r="B3078" s="568" t="s">
        <v>5840</v>
      </c>
      <c r="C3078" s="569" t="s">
        <v>770</v>
      </c>
      <c r="D3078" s="570" t="s">
        <v>11208</v>
      </c>
    </row>
    <row r="3079" spans="1:4" ht="24.95" customHeight="1" x14ac:dyDescent="0.2">
      <c r="A3079" s="567" t="s">
        <v>26535</v>
      </c>
      <c r="B3079" s="568" t="s">
        <v>14354</v>
      </c>
      <c r="C3079" s="569" t="s">
        <v>770</v>
      </c>
      <c r="D3079" s="570" t="s">
        <v>17413</v>
      </c>
    </row>
    <row r="3080" spans="1:4" ht="24.95" customHeight="1" x14ac:dyDescent="0.2">
      <c r="A3080" s="567" t="s">
        <v>26536</v>
      </c>
      <c r="B3080" s="568" t="s">
        <v>14356</v>
      </c>
      <c r="C3080" s="569" t="s">
        <v>770</v>
      </c>
      <c r="D3080" s="570" t="s">
        <v>9849</v>
      </c>
    </row>
    <row r="3081" spans="1:4" ht="24.95" customHeight="1" x14ac:dyDescent="0.2">
      <c r="A3081" s="567" t="s">
        <v>26537</v>
      </c>
      <c r="B3081" s="568" t="s">
        <v>5841</v>
      </c>
      <c r="C3081" s="569" t="s">
        <v>770</v>
      </c>
      <c r="D3081" s="570" t="s">
        <v>9846</v>
      </c>
    </row>
    <row r="3082" spans="1:4" ht="24.95" customHeight="1" x14ac:dyDescent="0.2">
      <c r="A3082" s="567" t="s">
        <v>26538</v>
      </c>
      <c r="B3082" s="568" t="s">
        <v>14357</v>
      </c>
      <c r="C3082" s="569" t="s">
        <v>770</v>
      </c>
      <c r="D3082" s="570" t="s">
        <v>26539</v>
      </c>
    </row>
    <row r="3083" spans="1:4" ht="24.95" customHeight="1" x14ac:dyDescent="0.2">
      <c r="A3083" s="567" t="s">
        <v>26540</v>
      </c>
      <c r="B3083" s="568" t="s">
        <v>14358</v>
      </c>
      <c r="C3083" s="569" t="s">
        <v>770</v>
      </c>
      <c r="D3083" s="570" t="s">
        <v>10974</v>
      </c>
    </row>
    <row r="3084" spans="1:4" ht="24.95" customHeight="1" x14ac:dyDescent="0.2">
      <c r="A3084" s="567" t="s">
        <v>26541</v>
      </c>
      <c r="B3084" s="568" t="s">
        <v>14359</v>
      </c>
      <c r="C3084" s="569" t="s">
        <v>770</v>
      </c>
      <c r="D3084" s="570" t="s">
        <v>9317</v>
      </c>
    </row>
    <row r="3085" spans="1:4" ht="24.95" customHeight="1" x14ac:dyDescent="0.2">
      <c r="A3085" s="567" t="s">
        <v>26542</v>
      </c>
      <c r="B3085" s="568" t="s">
        <v>14360</v>
      </c>
      <c r="C3085" s="569" t="s">
        <v>770</v>
      </c>
      <c r="D3085" s="570" t="s">
        <v>17342</v>
      </c>
    </row>
    <row r="3086" spans="1:4" ht="24.95" customHeight="1" x14ac:dyDescent="0.2">
      <c r="A3086" s="567" t="s">
        <v>26543</v>
      </c>
      <c r="B3086" s="568" t="s">
        <v>14362</v>
      </c>
      <c r="C3086" s="569" t="s">
        <v>770</v>
      </c>
      <c r="D3086" s="570" t="s">
        <v>24321</v>
      </c>
    </row>
    <row r="3087" spans="1:4" ht="24.95" customHeight="1" x14ac:dyDescent="0.2">
      <c r="A3087" s="567" t="s">
        <v>26544</v>
      </c>
      <c r="B3087" s="568" t="s">
        <v>14363</v>
      </c>
      <c r="C3087" s="569" t="s">
        <v>770</v>
      </c>
      <c r="D3087" s="570" t="s">
        <v>25562</v>
      </c>
    </row>
    <row r="3088" spans="1:4" ht="24.95" customHeight="1" x14ac:dyDescent="0.2">
      <c r="A3088" s="567" t="s">
        <v>26545</v>
      </c>
      <c r="B3088" s="568" t="s">
        <v>14364</v>
      </c>
      <c r="C3088" s="569" t="s">
        <v>770</v>
      </c>
      <c r="D3088" s="570" t="s">
        <v>9674</v>
      </c>
    </row>
    <row r="3089" spans="1:4" ht="24.95" customHeight="1" x14ac:dyDescent="0.2">
      <c r="A3089" s="567" t="s">
        <v>26546</v>
      </c>
      <c r="B3089" s="568" t="s">
        <v>14365</v>
      </c>
      <c r="C3089" s="569" t="s">
        <v>770</v>
      </c>
      <c r="D3089" s="570" t="s">
        <v>17798</v>
      </c>
    </row>
    <row r="3090" spans="1:4" ht="24.95" customHeight="1" x14ac:dyDescent="0.2">
      <c r="A3090" s="567" t="s">
        <v>26547</v>
      </c>
      <c r="B3090" s="568" t="s">
        <v>14366</v>
      </c>
      <c r="C3090" s="569" t="s">
        <v>770</v>
      </c>
      <c r="D3090" s="570" t="s">
        <v>17544</v>
      </c>
    </row>
    <row r="3091" spans="1:4" ht="24.95" customHeight="1" x14ac:dyDescent="0.2">
      <c r="A3091" s="567" t="s">
        <v>26548</v>
      </c>
      <c r="B3091" s="568" t="s">
        <v>14367</v>
      </c>
      <c r="C3091" s="569" t="s">
        <v>770</v>
      </c>
      <c r="D3091" s="570" t="s">
        <v>10930</v>
      </c>
    </row>
    <row r="3092" spans="1:4" ht="24.95" customHeight="1" x14ac:dyDescent="0.2">
      <c r="A3092" s="567" t="s">
        <v>26549</v>
      </c>
      <c r="B3092" s="568" t="s">
        <v>14368</v>
      </c>
      <c r="C3092" s="569" t="s">
        <v>770</v>
      </c>
      <c r="D3092" s="570" t="s">
        <v>10892</v>
      </c>
    </row>
    <row r="3093" spans="1:4" ht="24.95" customHeight="1" x14ac:dyDescent="0.2">
      <c r="A3093" s="567" t="s">
        <v>26550</v>
      </c>
      <c r="B3093" s="568" t="s">
        <v>14369</v>
      </c>
      <c r="C3093" s="569" t="s">
        <v>770</v>
      </c>
      <c r="D3093" s="570" t="s">
        <v>17579</v>
      </c>
    </row>
    <row r="3094" spans="1:4" ht="24.95" customHeight="1" x14ac:dyDescent="0.2">
      <c r="A3094" s="567" t="s">
        <v>26551</v>
      </c>
      <c r="B3094" s="568" t="s">
        <v>14370</v>
      </c>
      <c r="C3094" s="569" t="s">
        <v>770</v>
      </c>
      <c r="D3094" s="570" t="s">
        <v>13768</v>
      </c>
    </row>
    <row r="3095" spans="1:4" ht="24.95" customHeight="1" x14ac:dyDescent="0.2">
      <c r="A3095" s="567" t="s">
        <v>26552</v>
      </c>
      <c r="B3095" s="568" t="s">
        <v>14371</v>
      </c>
      <c r="C3095" s="569" t="s">
        <v>770</v>
      </c>
      <c r="D3095" s="570" t="s">
        <v>9667</v>
      </c>
    </row>
    <row r="3096" spans="1:4" ht="24.95" customHeight="1" x14ac:dyDescent="0.2">
      <c r="A3096" s="567" t="s">
        <v>26553</v>
      </c>
      <c r="B3096" s="568" t="s">
        <v>14372</v>
      </c>
      <c r="C3096" s="569" t="s">
        <v>770</v>
      </c>
      <c r="D3096" s="570" t="s">
        <v>19265</v>
      </c>
    </row>
    <row r="3097" spans="1:4" ht="24.95" customHeight="1" x14ac:dyDescent="0.2">
      <c r="A3097" s="567" t="s">
        <v>26554</v>
      </c>
      <c r="B3097" s="568" t="s">
        <v>14373</v>
      </c>
      <c r="C3097" s="569" t="s">
        <v>770</v>
      </c>
      <c r="D3097" s="570" t="s">
        <v>9595</v>
      </c>
    </row>
    <row r="3098" spans="1:4" ht="24.95" customHeight="1" x14ac:dyDescent="0.2">
      <c r="A3098" s="567" t="s">
        <v>26555</v>
      </c>
      <c r="B3098" s="568" t="s">
        <v>14374</v>
      </c>
      <c r="C3098" s="569" t="s">
        <v>770</v>
      </c>
      <c r="D3098" s="570" t="s">
        <v>26556</v>
      </c>
    </row>
    <row r="3099" spans="1:4" ht="24.95" customHeight="1" x14ac:dyDescent="0.2">
      <c r="A3099" s="567" t="s">
        <v>26557</v>
      </c>
      <c r="B3099" s="568" t="s">
        <v>5842</v>
      </c>
      <c r="C3099" s="569" t="s">
        <v>770</v>
      </c>
      <c r="D3099" s="570" t="s">
        <v>10687</v>
      </c>
    </row>
    <row r="3100" spans="1:4" ht="24.95" customHeight="1" x14ac:dyDescent="0.2">
      <c r="A3100" s="567" t="s">
        <v>26558</v>
      </c>
      <c r="B3100" s="568" t="s">
        <v>14376</v>
      </c>
      <c r="C3100" s="569" t="s">
        <v>770</v>
      </c>
      <c r="D3100" s="570" t="s">
        <v>11319</v>
      </c>
    </row>
    <row r="3101" spans="1:4" ht="24.95" customHeight="1" x14ac:dyDescent="0.2">
      <c r="A3101" s="567" t="s">
        <v>26559</v>
      </c>
      <c r="B3101" s="568" t="s">
        <v>14378</v>
      </c>
      <c r="C3101" s="569" t="s">
        <v>770</v>
      </c>
      <c r="D3101" s="570" t="s">
        <v>15540</v>
      </c>
    </row>
    <row r="3102" spans="1:4" ht="24.95" customHeight="1" x14ac:dyDescent="0.2">
      <c r="A3102" s="567" t="s">
        <v>26560</v>
      </c>
      <c r="B3102" s="568" t="s">
        <v>14379</v>
      </c>
      <c r="C3102" s="569" t="s">
        <v>770</v>
      </c>
      <c r="D3102" s="570" t="s">
        <v>10270</v>
      </c>
    </row>
    <row r="3103" spans="1:4" ht="24.95" customHeight="1" x14ac:dyDescent="0.2">
      <c r="A3103" s="567" t="s">
        <v>26561</v>
      </c>
      <c r="B3103" s="568" t="s">
        <v>14380</v>
      </c>
      <c r="C3103" s="569" t="s">
        <v>770</v>
      </c>
      <c r="D3103" s="570" t="s">
        <v>10860</v>
      </c>
    </row>
    <row r="3104" spans="1:4" ht="24.95" customHeight="1" x14ac:dyDescent="0.2">
      <c r="A3104" s="567" t="s">
        <v>26562</v>
      </c>
      <c r="B3104" s="568" t="s">
        <v>14381</v>
      </c>
      <c r="C3104" s="569" t="s">
        <v>770</v>
      </c>
      <c r="D3104" s="570" t="s">
        <v>9335</v>
      </c>
    </row>
    <row r="3105" spans="1:4" ht="24.95" customHeight="1" x14ac:dyDescent="0.2">
      <c r="A3105" s="567" t="s">
        <v>26563</v>
      </c>
      <c r="B3105" s="568" t="s">
        <v>14382</v>
      </c>
      <c r="C3105" s="569" t="s">
        <v>770</v>
      </c>
      <c r="D3105" s="570" t="s">
        <v>9951</v>
      </c>
    </row>
    <row r="3106" spans="1:4" ht="24.95" customHeight="1" x14ac:dyDescent="0.2">
      <c r="A3106" s="567" t="s">
        <v>26564</v>
      </c>
      <c r="B3106" s="568" t="s">
        <v>5843</v>
      </c>
      <c r="C3106" s="569" t="s">
        <v>770</v>
      </c>
      <c r="D3106" s="570" t="s">
        <v>9874</v>
      </c>
    </row>
    <row r="3107" spans="1:4" ht="24.95" customHeight="1" x14ac:dyDescent="0.2">
      <c r="A3107" s="567" t="s">
        <v>26565</v>
      </c>
      <c r="B3107" s="568" t="s">
        <v>14385</v>
      </c>
      <c r="C3107" s="569" t="s">
        <v>770</v>
      </c>
      <c r="D3107" s="570" t="s">
        <v>26566</v>
      </c>
    </row>
    <row r="3108" spans="1:4" ht="24.95" customHeight="1" x14ac:dyDescent="0.2">
      <c r="A3108" s="567" t="s">
        <v>26567</v>
      </c>
      <c r="B3108" s="568" t="s">
        <v>14386</v>
      </c>
      <c r="C3108" s="569" t="s">
        <v>770</v>
      </c>
      <c r="D3108" s="570" t="s">
        <v>15151</v>
      </c>
    </row>
    <row r="3109" spans="1:4" ht="24.95" customHeight="1" x14ac:dyDescent="0.2">
      <c r="A3109" s="567" t="s">
        <v>26568</v>
      </c>
      <c r="B3109" s="568" t="s">
        <v>14387</v>
      </c>
      <c r="C3109" s="569" t="s">
        <v>770</v>
      </c>
      <c r="D3109" s="570" t="s">
        <v>10981</v>
      </c>
    </row>
    <row r="3110" spans="1:4" ht="24.95" customHeight="1" x14ac:dyDescent="0.2">
      <c r="A3110" s="567" t="s">
        <v>26569</v>
      </c>
      <c r="B3110" s="568" t="s">
        <v>14389</v>
      </c>
      <c r="C3110" s="569" t="s">
        <v>770</v>
      </c>
      <c r="D3110" s="570" t="s">
        <v>17350</v>
      </c>
    </row>
    <row r="3111" spans="1:4" ht="24.95" customHeight="1" x14ac:dyDescent="0.2">
      <c r="A3111" s="567" t="s">
        <v>26570</v>
      </c>
      <c r="B3111" s="568" t="s">
        <v>14390</v>
      </c>
      <c r="C3111" s="569" t="s">
        <v>770</v>
      </c>
      <c r="D3111" s="570" t="s">
        <v>10302</v>
      </c>
    </row>
    <row r="3112" spans="1:4" ht="24.95" customHeight="1" x14ac:dyDescent="0.2">
      <c r="A3112" s="567" t="s">
        <v>26571</v>
      </c>
      <c r="B3112" s="568" t="s">
        <v>14391</v>
      </c>
      <c r="C3112" s="569" t="s">
        <v>770</v>
      </c>
      <c r="D3112" s="570" t="s">
        <v>26572</v>
      </c>
    </row>
    <row r="3113" spans="1:4" ht="24.95" customHeight="1" x14ac:dyDescent="0.2">
      <c r="A3113" s="567" t="s">
        <v>26573</v>
      </c>
      <c r="B3113" s="568" t="s">
        <v>5844</v>
      </c>
      <c r="C3113" s="569" t="s">
        <v>770</v>
      </c>
      <c r="D3113" s="570" t="s">
        <v>10942</v>
      </c>
    </row>
    <row r="3114" spans="1:4" ht="24.95" customHeight="1" x14ac:dyDescent="0.2">
      <c r="A3114" s="567" t="s">
        <v>26574</v>
      </c>
      <c r="B3114" s="568" t="s">
        <v>14392</v>
      </c>
      <c r="C3114" s="569" t="s">
        <v>770</v>
      </c>
      <c r="D3114" s="570" t="s">
        <v>13732</v>
      </c>
    </row>
    <row r="3115" spans="1:4" ht="24.95" customHeight="1" x14ac:dyDescent="0.2">
      <c r="A3115" s="567" t="s">
        <v>26575</v>
      </c>
      <c r="B3115" s="568" t="s">
        <v>14393</v>
      </c>
      <c r="C3115" s="569" t="s">
        <v>770</v>
      </c>
      <c r="D3115" s="570" t="s">
        <v>10833</v>
      </c>
    </row>
    <row r="3116" spans="1:4" ht="24.95" customHeight="1" x14ac:dyDescent="0.2">
      <c r="A3116" s="567" t="s">
        <v>26576</v>
      </c>
      <c r="B3116" s="568" t="s">
        <v>14394</v>
      </c>
      <c r="C3116" s="569" t="s">
        <v>770</v>
      </c>
      <c r="D3116" s="570" t="s">
        <v>13436</v>
      </c>
    </row>
    <row r="3117" spans="1:4" ht="24.95" customHeight="1" x14ac:dyDescent="0.2">
      <c r="A3117" s="567" t="s">
        <v>26577</v>
      </c>
      <c r="B3117" s="568" t="s">
        <v>14395</v>
      </c>
      <c r="C3117" s="569" t="s">
        <v>770</v>
      </c>
      <c r="D3117" s="570" t="s">
        <v>10562</v>
      </c>
    </row>
    <row r="3118" spans="1:4" ht="24.95" customHeight="1" x14ac:dyDescent="0.2">
      <c r="A3118" s="567" t="s">
        <v>26578</v>
      </c>
      <c r="B3118" s="568" t="s">
        <v>5845</v>
      </c>
      <c r="C3118" s="569" t="s">
        <v>770</v>
      </c>
      <c r="D3118" s="570" t="s">
        <v>11113</v>
      </c>
    </row>
    <row r="3119" spans="1:4" ht="24.95" customHeight="1" x14ac:dyDescent="0.2">
      <c r="A3119" s="567" t="s">
        <v>26579</v>
      </c>
      <c r="B3119" s="568" t="s">
        <v>14396</v>
      </c>
      <c r="C3119" s="569" t="s">
        <v>770</v>
      </c>
      <c r="D3119" s="570" t="s">
        <v>17366</v>
      </c>
    </row>
    <row r="3120" spans="1:4" ht="24.95" customHeight="1" x14ac:dyDescent="0.2">
      <c r="A3120" s="567" t="s">
        <v>26580</v>
      </c>
      <c r="B3120" s="568" t="s">
        <v>5846</v>
      </c>
      <c r="C3120" s="569" t="s">
        <v>770</v>
      </c>
      <c r="D3120" s="570" t="s">
        <v>12455</v>
      </c>
    </row>
    <row r="3121" spans="1:4" ht="24.95" customHeight="1" x14ac:dyDescent="0.2">
      <c r="A3121" s="567" t="s">
        <v>26581</v>
      </c>
      <c r="B3121" s="568" t="s">
        <v>14397</v>
      </c>
      <c r="C3121" s="569" t="s">
        <v>770</v>
      </c>
      <c r="D3121" s="570" t="s">
        <v>9811</v>
      </c>
    </row>
    <row r="3122" spans="1:4" ht="24.95" customHeight="1" x14ac:dyDescent="0.2">
      <c r="A3122" s="567" t="s">
        <v>26582</v>
      </c>
      <c r="B3122" s="568" t="s">
        <v>14398</v>
      </c>
      <c r="C3122" s="569" t="s">
        <v>770</v>
      </c>
      <c r="D3122" s="570" t="s">
        <v>19485</v>
      </c>
    </row>
    <row r="3123" spans="1:4" ht="24.95" customHeight="1" x14ac:dyDescent="0.2">
      <c r="A3123" s="567" t="s">
        <v>26583</v>
      </c>
      <c r="B3123" s="568" t="s">
        <v>5847</v>
      </c>
      <c r="C3123" s="569" t="s">
        <v>770</v>
      </c>
      <c r="D3123" s="570" t="s">
        <v>26584</v>
      </c>
    </row>
    <row r="3124" spans="1:4" ht="24.95" customHeight="1" x14ac:dyDescent="0.2">
      <c r="A3124" s="567" t="s">
        <v>26585</v>
      </c>
      <c r="B3124" s="568" t="s">
        <v>14400</v>
      </c>
      <c r="C3124" s="569" t="s">
        <v>770</v>
      </c>
      <c r="D3124" s="570" t="s">
        <v>17574</v>
      </c>
    </row>
    <row r="3125" spans="1:4" ht="24.95" customHeight="1" x14ac:dyDescent="0.2">
      <c r="A3125" s="567" t="s">
        <v>26586</v>
      </c>
      <c r="B3125" s="568" t="s">
        <v>14402</v>
      </c>
      <c r="C3125" s="569" t="s">
        <v>770</v>
      </c>
      <c r="D3125" s="570" t="s">
        <v>9435</v>
      </c>
    </row>
    <row r="3126" spans="1:4" ht="24.95" customHeight="1" x14ac:dyDescent="0.2">
      <c r="A3126" s="567" t="s">
        <v>26587</v>
      </c>
      <c r="B3126" s="568" t="s">
        <v>5848</v>
      </c>
      <c r="C3126" s="569" t="s">
        <v>770</v>
      </c>
      <c r="D3126" s="570" t="s">
        <v>10937</v>
      </c>
    </row>
    <row r="3127" spans="1:4" ht="24.95" customHeight="1" x14ac:dyDescent="0.2">
      <c r="A3127" s="567" t="s">
        <v>26588</v>
      </c>
      <c r="B3127" s="568" t="s">
        <v>5849</v>
      </c>
      <c r="C3127" s="569" t="s">
        <v>770</v>
      </c>
      <c r="D3127" s="570" t="s">
        <v>11500</v>
      </c>
    </row>
    <row r="3128" spans="1:4" ht="24.95" customHeight="1" x14ac:dyDescent="0.2">
      <c r="A3128" s="567" t="s">
        <v>26589</v>
      </c>
      <c r="B3128" s="568" t="s">
        <v>5850</v>
      </c>
      <c r="C3128" s="569" t="s">
        <v>770</v>
      </c>
      <c r="D3128" s="570" t="s">
        <v>12404</v>
      </c>
    </row>
    <row r="3129" spans="1:4" ht="24.95" customHeight="1" x14ac:dyDescent="0.2">
      <c r="A3129" s="567" t="s">
        <v>26590</v>
      </c>
      <c r="B3129" s="568" t="s">
        <v>5851</v>
      </c>
      <c r="C3129" s="569" t="s">
        <v>770</v>
      </c>
      <c r="D3129" s="570" t="s">
        <v>17575</v>
      </c>
    </row>
    <row r="3130" spans="1:4" ht="24.95" customHeight="1" x14ac:dyDescent="0.2">
      <c r="A3130" s="567" t="s">
        <v>26591</v>
      </c>
      <c r="B3130" s="568" t="s">
        <v>5852</v>
      </c>
      <c r="C3130" s="569" t="s">
        <v>770</v>
      </c>
      <c r="D3130" s="570" t="s">
        <v>9558</v>
      </c>
    </row>
    <row r="3131" spans="1:4" ht="24.95" customHeight="1" x14ac:dyDescent="0.2">
      <c r="A3131" s="567" t="s">
        <v>26592</v>
      </c>
      <c r="B3131" s="568" t="s">
        <v>5853</v>
      </c>
      <c r="C3131" s="569" t="s">
        <v>770</v>
      </c>
      <c r="D3131" s="570" t="s">
        <v>10982</v>
      </c>
    </row>
    <row r="3132" spans="1:4" ht="24.95" customHeight="1" x14ac:dyDescent="0.2">
      <c r="A3132" s="567" t="s">
        <v>26593</v>
      </c>
      <c r="B3132" s="568" t="s">
        <v>5854</v>
      </c>
      <c r="C3132" s="569" t="s">
        <v>770</v>
      </c>
      <c r="D3132" s="570" t="s">
        <v>10092</v>
      </c>
    </row>
    <row r="3133" spans="1:4" ht="24.95" customHeight="1" x14ac:dyDescent="0.2">
      <c r="A3133" s="567" t="s">
        <v>26594</v>
      </c>
      <c r="B3133" s="568" t="s">
        <v>5855</v>
      </c>
      <c r="C3133" s="569" t="s">
        <v>770</v>
      </c>
      <c r="D3133" s="570" t="s">
        <v>10547</v>
      </c>
    </row>
    <row r="3134" spans="1:4" ht="24.95" customHeight="1" x14ac:dyDescent="0.2">
      <c r="A3134" s="567" t="s">
        <v>26595</v>
      </c>
      <c r="B3134" s="568" t="s">
        <v>5856</v>
      </c>
      <c r="C3134" s="569" t="s">
        <v>770</v>
      </c>
      <c r="D3134" s="570" t="s">
        <v>10193</v>
      </c>
    </row>
    <row r="3135" spans="1:4" ht="24.95" customHeight="1" x14ac:dyDescent="0.2">
      <c r="A3135" s="567" t="s">
        <v>26596</v>
      </c>
      <c r="B3135" s="568" t="s">
        <v>5857</v>
      </c>
      <c r="C3135" s="569" t="s">
        <v>770</v>
      </c>
      <c r="D3135" s="570" t="s">
        <v>10759</v>
      </c>
    </row>
    <row r="3136" spans="1:4" ht="24.95" customHeight="1" x14ac:dyDescent="0.2">
      <c r="A3136" s="567" t="s">
        <v>26597</v>
      </c>
      <c r="B3136" s="568" t="s">
        <v>5858</v>
      </c>
      <c r="C3136" s="569" t="s">
        <v>770</v>
      </c>
      <c r="D3136" s="570" t="s">
        <v>18730</v>
      </c>
    </row>
    <row r="3137" spans="1:4" ht="24.95" customHeight="1" x14ac:dyDescent="0.2">
      <c r="A3137" s="567" t="s">
        <v>26598</v>
      </c>
      <c r="B3137" s="568" t="s">
        <v>5859</v>
      </c>
      <c r="C3137" s="569" t="s">
        <v>770</v>
      </c>
      <c r="D3137" s="570" t="s">
        <v>12593</v>
      </c>
    </row>
    <row r="3138" spans="1:4" ht="24.95" customHeight="1" x14ac:dyDescent="0.2">
      <c r="A3138" s="567" t="s">
        <v>26599</v>
      </c>
      <c r="B3138" s="568" t="s">
        <v>5860</v>
      </c>
      <c r="C3138" s="569" t="s">
        <v>770</v>
      </c>
      <c r="D3138" s="570" t="s">
        <v>10046</v>
      </c>
    </row>
    <row r="3139" spans="1:4" ht="24.95" customHeight="1" x14ac:dyDescent="0.2">
      <c r="A3139" s="567" t="s">
        <v>26600</v>
      </c>
      <c r="B3139" s="568" t="s">
        <v>5861</v>
      </c>
      <c r="C3139" s="569" t="s">
        <v>770</v>
      </c>
      <c r="D3139" s="570" t="s">
        <v>17488</v>
      </c>
    </row>
    <row r="3140" spans="1:4" ht="24.95" customHeight="1" x14ac:dyDescent="0.2">
      <c r="A3140" s="567" t="s">
        <v>26601</v>
      </c>
      <c r="B3140" s="568" t="s">
        <v>5862</v>
      </c>
      <c r="C3140" s="569" t="s">
        <v>770</v>
      </c>
      <c r="D3140" s="570" t="s">
        <v>17367</v>
      </c>
    </row>
    <row r="3141" spans="1:4" ht="24.95" customHeight="1" x14ac:dyDescent="0.2">
      <c r="A3141" s="567" t="s">
        <v>26602</v>
      </c>
      <c r="B3141" s="568" t="s">
        <v>5863</v>
      </c>
      <c r="C3141" s="569" t="s">
        <v>770</v>
      </c>
      <c r="D3141" s="570" t="s">
        <v>10705</v>
      </c>
    </row>
    <row r="3142" spans="1:4" ht="24.95" customHeight="1" x14ac:dyDescent="0.2">
      <c r="A3142" s="567" t="s">
        <v>26603</v>
      </c>
      <c r="B3142" s="568" t="s">
        <v>5864</v>
      </c>
      <c r="C3142" s="569" t="s">
        <v>770</v>
      </c>
      <c r="D3142" s="570" t="s">
        <v>14820</v>
      </c>
    </row>
    <row r="3143" spans="1:4" ht="24.95" customHeight="1" x14ac:dyDescent="0.2">
      <c r="A3143" s="567" t="s">
        <v>26604</v>
      </c>
      <c r="B3143" s="568" t="s">
        <v>5865</v>
      </c>
      <c r="C3143" s="569" t="s">
        <v>770</v>
      </c>
      <c r="D3143" s="570" t="s">
        <v>26605</v>
      </c>
    </row>
    <row r="3144" spans="1:4" ht="24.95" customHeight="1" x14ac:dyDescent="0.2">
      <c r="A3144" s="567" t="s">
        <v>26606</v>
      </c>
      <c r="B3144" s="568" t="s">
        <v>5866</v>
      </c>
      <c r="C3144" s="569" t="s">
        <v>770</v>
      </c>
      <c r="D3144" s="570" t="s">
        <v>25484</v>
      </c>
    </row>
    <row r="3145" spans="1:4" ht="24.95" customHeight="1" x14ac:dyDescent="0.2">
      <c r="A3145" s="567" t="s">
        <v>26607</v>
      </c>
      <c r="B3145" s="568" t="s">
        <v>5867</v>
      </c>
      <c r="C3145" s="569" t="s">
        <v>770</v>
      </c>
      <c r="D3145" s="570" t="s">
        <v>10244</v>
      </c>
    </row>
    <row r="3146" spans="1:4" ht="24.95" customHeight="1" x14ac:dyDescent="0.2">
      <c r="A3146" s="567" t="s">
        <v>26608</v>
      </c>
      <c r="B3146" s="568" t="s">
        <v>5868</v>
      </c>
      <c r="C3146" s="569" t="s">
        <v>770</v>
      </c>
      <c r="D3146" s="570" t="s">
        <v>11091</v>
      </c>
    </row>
    <row r="3147" spans="1:4" ht="24.95" customHeight="1" x14ac:dyDescent="0.2">
      <c r="A3147" s="567" t="s">
        <v>26609</v>
      </c>
      <c r="B3147" s="568" t="s">
        <v>5869</v>
      </c>
      <c r="C3147" s="569" t="s">
        <v>770</v>
      </c>
      <c r="D3147" s="570" t="s">
        <v>10942</v>
      </c>
    </row>
    <row r="3148" spans="1:4" ht="24.95" customHeight="1" x14ac:dyDescent="0.2">
      <c r="A3148" s="567" t="s">
        <v>26610</v>
      </c>
      <c r="B3148" s="568" t="s">
        <v>5870</v>
      </c>
      <c r="C3148" s="569" t="s">
        <v>770</v>
      </c>
      <c r="D3148" s="570" t="s">
        <v>26611</v>
      </c>
    </row>
    <row r="3149" spans="1:4" ht="24.95" customHeight="1" x14ac:dyDescent="0.2">
      <c r="A3149" s="567" t="s">
        <v>26612</v>
      </c>
      <c r="B3149" s="568" t="s">
        <v>5871</v>
      </c>
      <c r="C3149" s="569" t="s">
        <v>770</v>
      </c>
      <c r="D3149" s="570" t="s">
        <v>14337</v>
      </c>
    </row>
    <row r="3150" spans="1:4" ht="24.95" customHeight="1" x14ac:dyDescent="0.2">
      <c r="A3150" s="567" t="s">
        <v>26613</v>
      </c>
      <c r="B3150" s="568" t="s">
        <v>5872</v>
      </c>
      <c r="C3150" s="569" t="s">
        <v>770</v>
      </c>
      <c r="D3150" s="570" t="s">
        <v>26614</v>
      </c>
    </row>
    <row r="3151" spans="1:4" ht="24.95" customHeight="1" x14ac:dyDescent="0.2">
      <c r="A3151" s="567" t="s">
        <v>26615</v>
      </c>
      <c r="B3151" s="568" t="s">
        <v>2022</v>
      </c>
      <c r="C3151" s="569" t="s">
        <v>770</v>
      </c>
      <c r="D3151" s="570" t="s">
        <v>11682</v>
      </c>
    </row>
    <row r="3152" spans="1:4" ht="24.95" customHeight="1" x14ac:dyDescent="0.2">
      <c r="A3152" s="567" t="s">
        <v>26616</v>
      </c>
      <c r="B3152" s="568" t="s">
        <v>5873</v>
      </c>
      <c r="C3152" s="569" t="s">
        <v>770</v>
      </c>
      <c r="D3152" s="570" t="s">
        <v>26617</v>
      </c>
    </row>
    <row r="3153" spans="1:4" ht="24.95" customHeight="1" x14ac:dyDescent="0.2">
      <c r="A3153" s="567" t="s">
        <v>26618</v>
      </c>
      <c r="B3153" s="568" t="s">
        <v>2023</v>
      </c>
      <c r="C3153" s="569" t="s">
        <v>770</v>
      </c>
      <c r="D3153" s="570" t="s">
        <v>10576</v>
      </c>
    </row>
    <row r="3154" spans="1:4" ht="24.95" customHeight="1" x14ac:dyDescent="0.2">
      <c r="A3154" s="567" t="s">
        <v>26619</v>
      </c>
      <c r="B3154" s="568" t="s">
        <v>5874</v>
      </c>
      <c r="C3154" s="569" t="s">
        <v>770</v>
      </c>
      <c r="D3154" s="570" t="s">
        <v>26620</v>
      </c>
    </row>
    <row r="3155" spans="1:4" ht="24.95" customHeight="1" x14ac:dyDescent="0.2">
      <c r="A3155" s="567" t="s">
        <v>26621</v>
      </c>
      <c r="B3155" s="568" t="s">
        <v>2024</v>
      </c>
      <c r="C3155" s="569" t="s">
        <v>770</v>
      </c>
      <c r="D3155" s="570" t="s">
        <v>9917</v>
      </c>
    </row>
    <row r="3156" spans="1:4" ht="24.95" customHeight="1" x14ac:dyDescent="0.2">
      <c r="A3156" s="567" t="s">
        <v>26622</v>
      </c>
      <c r="B3156" s="568" t="s">
        <v>5875</v>
      </c>
      <c r="C3156" s="569" t="s">
        <v>770</v>
      </c>
      <c r="D3156" s="570" t="s">
        <v>26623</v>
      </c>
    </row>
    <row r="3157" spans="1:4" ht="24.95" customHeight="1" x14ac:dyDescent="0.2">
      <c r="A3157" s="567" t="s">
        <v>26624</v>
      </c>
      <c r="B3157" s="568" t="s">
        <v>2025</v>
      </c>
      <c r="C3157" s="569" t="s">
        <v>770</v>
      </c>
      <c r="D3157" s="570" t="s">
        <v>10979</v>
      </c>
    </row>
    <row r="3158" spans="1:4" ht="24.95" customHeight="1" x14ac:dyDescent="0.2">
      <c r="A3158" s="567" t="s">
        <v>26625</v>
      </c>
      <c r="B3158" s="568" t="s">
        <v>5876</v>
      </c>
      <c r="C3158" s="569" t="s">
        <v>770</v>
      </c>
      <c r="D3158" s="570" t="s">
        <v>9691</v>
      </c>
    </row>
    <row r="3159" spans="1:4" ht="24.95" customHeight="1" x14ac:dyDescent="0.2">
      <c r="A3159" s="567" t="s">
        <v>26626</v>
      </c>
      <c r="B3159" s="568" t="s">
        <v>14407</v>
      </c>
      <c r="C3159" s="569" t="s">
        <v>770</v>
      </c>
      <c r="D3159" s="570" t="s">
        <v>14663</v>
      </c>
    </row>
    <row r="3160" spans="1:4" ht="24.95" customHeight="1" x14ac:dyDescent="0.2">
      <c r="A3160" s="567" t="s">
        <v>26627</v>
      </c>
      <c r="B3160" s="568" t="s">
        <v>5877</v>
      </c>
      <c r="C3160" s="569" t="s">
        <v>770</v>
      </c>
      <c r="D3160" s="570" t="s">
        <v>26628</v>
      </c>
    </row>
    <row r="3161" spans="1:4" ht="24.95" customHeight="1" x14ac:dyDescent="0.2">
      <c r="A3161" s="567" t="s">
        <v>26629</v>
      </c>
      <c r="B3161" s="568" t="s">
        <v>14408</v>
      </c>
      <c r="C3161" s="569" t="s">
        <v>770</v>
      </c>
      <c r="D3161" s="570" t="s">
        <v>9627</v>
      </c>
    </row>
    <row r="3162" spans="1:4" ht="24.95" customHeight="1" x14ac:dyDescent="0.2">
      <c r="A3162" s="567" t="s">
        <v>26630</v>
      </c>
      <c r="B3162" s="568" t="s">
        <v>14409</v>
      </c>
      <c r="C3162" s="569" t="s">
        <v>770</v>
      </c>
      <c r="D3162" s="570" t="s">
        <v>10296</v>
      </c>
    </row>
    <row r="3163" spans="1:4" ht="24.95" customHeight="1" x14ac:dyDescent="0.2">
      <c r="A3163" s="567" t="s">
        <v>26631</v>
      </c>
      <c r="B3163" s="568" t="s">
        <v>5878</v>
      </c>
      <c r="C3163" s="569" t="s">
        <v>770</v>
      </c>
      <c r="D3163" s="570" t="s">
        <v>14968</v>
      </c>
    </row>
    <row r="3164" spans="1:4" ht="24.95" customHeight="1" x14ac:dyDescent="0.2">
      <c r="A3164" s="567" t="s">
        <v>26632</v>
      </c>
      <c r="B3164" s="568" t="s">
        <v>14410</v>
      </c>
      <c r="C3164" s="569" t="s">
        <v>770</v>
      </c>
      <c r="D3164" s="570" t="s">
        <v>14842</v>
      </c>
    </row>
    <row r="3165" spans="1:4" ht="24.95" customHeight="1" x14ac:dyDescent="0.2">
      <c r="A3165" s="567" t="s">
        <v>26633</v>
      </c>
      <c r="B3165" s="568" t="s">
        <v>14411</v>
      </c>
      <c r="C3165" s="569" t="s">
        <v>770</v>
      </c>
      <c r="D3165" s="570" t="s">
        <v>15567</v>
      </c>
    </row>
    <row r="3166" spans="1:4" ht="24.95" customHeight="1" x14ac:dyDescent="0.2">
      <c r="A3166" s="567" t="s">
        <v>26634</v>
      </c>
      <c r="B3166" s="568" t="s">
        <v>5879</v>
      </c>
      <c r="C3166" s="569" t="s">
        <v>770</v>
      </c>
      <c r="D3166" s="570" t="s">
        <v>14842</v>
      </c>
    </row>
    <row r="3167" spans="1:4" ht="24.95" customHeight="1" x14ac:dyDescent="0.2">
      <c r="A3167" s="567" t="s">
        <v>26635</v>
      </c>
      <c r="B3167" s="568" t="s">
        <v>14412</v>
      </c>
      <c r="C3167" s="569" t="s">
        <v>770</v>
      </c>
      <c r="D3167" s="570" t="s">
        <v>10986</v>
      </c>
    </row>
    <row r="3168" spans="1:4" ht="24.95" customHeight="1" x14ac:dyDescent="0.2">
      <c r="A3168" s="567" t="s">
        <v>26636</v>
      </c>
      <c r="B3168" s="568" t="s">
        <v>14414</v>
      </c>
      <c r="C3168" s="569" t="s">
        <v>770</v>
      </c>
      <c r="D3168" s="570" t="s">
        <v>26637</v>
      </c>
    </row>
    <row r="3169" spans="1:4" ht="24.95" customHeight="1" x14ac:dyDescent="0.2">
      <c r="A3169" s="567" t="s">
        <v>26638</v>
      </c>
      <c r="B3169" s="568" t="s">
        <v>14415</v>
      </c>
      <c r="C3169" s="569" t="s">
        <v>770</v>
      </c>
      <c r="D3169" s="570" t="s">
        <v>9702</v>
      </c>
    </row>
    <row r="3170" spans="1:4" ht="24.95" customHeight="1" x14ac:dyDescent="0.2">
      <c r="A3170" s="567" t="s">
        <v>26639</v>
      </c>
      <c r="B3170" s="568" t="s">
        <v>14416</v>
      </c>
      <c r="C3170" s="569" t="s">
        <v>770</v>
      </c>
      <c r="D3170" s="570" t="s">
        <v>14417</v>
      </c>
    </row>
    <row r="3171" spans="1:4" ht="24.95" customHeight="1" x14ac:dyDescent="0.2">
      <c r="A3171" s="567" t="s">
        <v>26640</v>
      </c>
      <c r="B3171" s="568" t="s">
        <v>5880</v>
      </c>
      <c r="C3171" s="569" t="s">
        <v>770</v>
      </c>
      <c r="D3171" s="570" t="s">
        <v>10890</v>
      </c>
    </row>
    <row r="3172" spans="1:4" ht="24.95" customHeight="1" x14ac:dyDescent="0.2">
      <c r="A3172" s="567" t="s">
        <v>26641</v>
      </c>
      <c r="B3172" s="568" t="s">
        <v>14418</v>
      </c>
      <c r="C3172" s="569" t="s">
        <v>770</v>
      </c>
      <c r="D3172" s="570" t="s">
        <v>9351</v>
      </c>
    </row>
    <row r="3173" spans="1:4" ht="24.95" customHeight="1" x14ac:dyDescent="0.2">
      <c r="A3173" s="567" t="s">
        <v>26642</v>
      </c>
      <c r="B3173" s="568" t="s">
        <v>5881</v>
      </c>
      <c r="C3173" s="569" t="s">
        <v>770</v>
      </c>
      <c r="D3173" s="570" t="s">
        <v>16771</v>
      </c>
    </row>
    <row r="3174" spans="1:4" ht="24.95" customHeight="1" x14ac:dyDescent="0.2">
      <c r="A3174" s="567" t="s">
        <v>26643</v>
      </c>
      <c r="B3174" s="568" t="s">
        <v>14419</v>
      </c>
      <c r="C3174" s="569" t="s">
        <v>770</v>
      </c>
      <c r="D3174" s="570" t="s">
        <v>15341</v>
      </c>
    </row>
    <row r="3175" spans="1:4" ht="24.95" customHeight="1" x14ac:dyDescent="0.2">
      <c r="A3175" s="567" t="s">
        <v>26644</v>
      </c>
      <c r="B3175" s="568" t="s">
        <v>14420</v>
      </c>
      <c r="C3175" s="569" t="s">
        <v>770</v>
      </c>
      <c r="D3175" s="570" t="s">
        <v>14447</v>
      </c>
    </row>
    <row r="3176" spans="1:4" ht="24.95" customHeight="1" x14ac:dyDescent="0.2">
      <c r="A3176" s="567" t="s">
        <v>26645</v>
      </c>
      <c r="B3176" s="568" t="s">
        <v>14421</v>
      </c>
      <c r="C3176" s="569" t="s">
        <v>770</v>
      </c>
      <c r="D3176" s="570" t="s">
        <v>18079</v>
      </c>
    </row>
    <row r="3177" spans="1:4" ht="24.95" customHeight="1" x14ac:dyDescent="0.2">
      <c r="A3177" s="567" t="s">
        <v>26646</v>
      </c>
      <c r="B3177" s="568" t="s">
        <v>14422</v>
      </c>
      <c r="C3177" s="569" t="s">
        <v>770</v>
      </c>
      <c r="D3177" s="570" t="s">
        <v>14330</v>
      </c>
    </row>
    <row r="3178" spans="1:4" ht="24.95" customHeight="1" x14ac:dyDescent="0.2">
      <c r="A3178" s="567" t="s">
        <v>26647</v>
      </c>
      <c r="B3178" s="568" t="s">
        <v>2026</v>
      </c>
      <c r="C3178" s="569" t="s">
        <v>770</v>
      </c>
      <c r="D3178" s="570" t="s">
        <v>10708</v>
      </c>
    </row>
    <row r="3179" spans="1:4" ht="24.95" customHeight="1" x14ac:dyDescent="0.2">
      <c r="A3179" s="567" t="s">
        <v>26648</v>
      </c>
      <c r="B3179" s="568" t="s">
        <v>14423</v>
      </c>
      <c r="C3179" s="569" t="s">
        <v>770</v>
      </c>
      <c r="D3179" s="570" t="s">
        <v>10046</v>
      </c>
    </row>
    <row r="3180" spans="1:4" ht="24.95" customHeight="1" x14ac:dyDescent="0.2">
      <c r="A3180" s="567" t="s">
        <v>26649</v>
      </c>
      <c r="B3180" s="568" t="s">
        <v>2027</v>
      </c>
      <c r="C3180" s="569" t="s">
        <v>770</v>
      </c>
      <c r="D3180" s="570" t="s">
        <v>9525</v>
      </c>
    </row>
    <row r="3181" spans="1:4" ht="24.95" customHeight="1" x14ac:dyDescent="0.2">
      <c r="A3181" s="567" t="s">
        <v>26650</v>
      </c>
      <c r="B3181" s="568" t="s">
        <v>14425</v>
      </c>
      <c r="C3181" s="569" t="s">
        <v>770</v>
      </c>
      <c r="D3181" s="570" t="s">
        <v>10890</v>
      </c>
    </row>
    <row r="3182" spans="1:4" ht="24.95" customHeight="1" x14ac:dyDescent="0.2">
      <c r="A3182" s="567" t="s">
        <v>26651</v>
      </c>
      <c r="B3182" s="568" t="s">
        <v>14426</v>
      </c>
      <c r="C3182" s="569" t="s">
        <v>770</v>
      </c>
      <c r="D3182" s="570" t="s">
        <v>26652</v>
      </c>
    </row>
    <row r="3183" spans="1:4" ht="24.95" customHeight="1" x14ac:dyDescent="0.2">
      <c r="A3183" s="567" t="s">
        <v>26653</v>
      </c>
      <c r="B3183" s="568" t="s">
        <v>14427</v>
      </c>
      <c r="C3183" s="569" t="s">
        <v>770</v>
      </c>
      <c r="D3183" s="570" t="s">
        <v>10826</v>
      </c>
    </row>
    <row r="3184" spans="1:4" ht="24.95" customHeight="1" x14ac:dyDescent="0.2">
      <c r="A3184" s="567" t="s">
        <v>26654</v>
      </c>
      <c r="B3184" s="568" t="s">
        <v>14429</v>
      </c>
      <c r="C3184" s="569" t="s">
        <v>770</v>
      </c>
      <c r="D3184" s="570" t="s">
        <v>26655</v>
      </c>
    </row>
    <row r="3185" spans="1:4" ht="24.95" customHeight="1" x14ac:dyDescent="0.2">
      <c r="A3185" s="567" t="s">
        <v>26656</v>
      </c>
      <c r="B3185" s="568" t="s">
        <v>5882</v>
      </c>
      <c r="C3185" s="569" t="s">
        <v>770</v>
      </c>
      <c r="D3185" s="570" t="s">
        <v>11023</v>
      </c>
    </row>
    <row r="3186" spans="1:4" ht="24.95" customHeight="1" x14ac:dyDescent="0.2">
      <c r="A3186" s="567" t="s">
        <v>26657</v>
      </c>
      <c r="B3186" s="568" t="s">
        <v>2028</v>
      </c>
      <c r="C3186" s="569" t="s">
        <v>770</v>
      </c>
      <c r="D3186" s="570" t="s">
        <v>26658</v>
      </c>
    </row>
    <row r="3187" spans="1:4" ht="24.95" customHeight="1" x14ac:dyDescent="0.2">
      <c r="A3187" s="567" t="s">
        <v>26659</v>
      </c>
      <c r="B3187" s="568" t="s">
        <v>2029</v>
      </c>
      <c r="C3187" s="569" t="s">
        <v>770</v>
      </c>
      <c r="D3187" s="570" t="s">
        <v>26660</v>
      </c>
    </row>
    <row r="3188" spans="1:4" ht="24.95" customHeight="1" x14ac:dyDescent="0.2">
      <c r="A3188" s="567" t="s">
        <v>26661</v>
      </c>
      <c r="B3188" s="568" t="s">
        <v>14430</v>
      </c>
      <c r="C3188" s="569" t="s">
        <v>770</v>
      </c>
      <c r="D3188" s="570" t="s">
        <v>17339</v>
      </c>
    </row>
    <row r="3189" spans="1:4" ht="24.95" customHeight="1" x14ac:dyDescent="0.2">
      <c r="A3189" s="567" t="s">
        <v>26662</v>
      </c>
      <c r="B3189" s="568" t="s">
        <v>2030</v>
      </c>
      <c r="C3189" s="569" t="s">
        <v>770</v>
      </c>
      <c r="D3189" s="570" t="s">
        <v>26663</v>
      </c>
    </row>
    <row r="3190" spans="1:4" ht="24.95" customHeight="1" x14ac:dyDescent="0.2">
      <c r="A3190" s="567" t="s">
        <v>26664</v>
      </c>
      <c r="B3190" s="568" t="s">
        <v>5883</v>
      </c>
      <c r="C3190" s="569" t="s">
        <v>770</v>
      </c>
      <c r="D3190" s="570" t="s">
        <v>10131</v>
      </c>
    </row>
    <row r="3191" spans="1:4" ht="24.95" customHeight="1" x14ac:dyDescent="0.2">
      <c r="A3191" s="567" t="s">
        <v>26665</v>
      </c>
      <c r="B3191" s="568" t="s">
        <v>14431</v>
      </c>
      <c r="C3191" s="569" t="s">
        <v>770</v>
      </c>
      <c r="D3191" s="570" t="s">
        <v>10890</v>
      </c>
    </row>
    <row r="3192" spans="1:4" ht="24.95" customHeight="1" x14ac:dyDescent="0.2">
      <c r="A3192" s="567" t="s">
        <v>26666</v>
      </c>
      <c r="B3192" s="568" t="s">
        <v>2031</v>
      </c>
      <c r="C3192" s="569" t="s">
        <v>770</v>
      </c>
      <c r="D3192" s="570" t="s">
        <v>18818</v>
      </c>
    </row>
    <row r="3193" spans="1:4" ht="24.95" customHeight="1" x14ac:dyDescent="0.2">
      <c r="A3193" s="567" t="s">
        <v>26667</v>
      </c>
      <c r="B3193" s="568" t="s">
        <v>14433</v>
      </c>
      <c r="C3193" s="569" t="s">
        <v>770</v>
      </c>
      <c r="D3193" s="570" t="s">
        <v>10877</v>
      </c>
    </row>
    <row r="3194" spans="1:4" ht="24.95" customHeight="1" x14ac:dyDescent="0.2">
      <c r="A3194" s="567" t="s">
        <v>26668</v>
      </c>
      <c r="B3194" s="568" t="s">
        <v>14434</v>
      </c>
      <c r="C3194" s="569" t="s">
        <v>770</v>
      </c>
      <c r="D3194" s="570" t="s">
        <v>13574</v>
      </c>
    </row>
    <row r="3195" spans="1:4" ht="24.95" customHeight="1" x14ac:dyDescent="0.2">
      <c r="A3195" s="567" t="s">
        <v>26669</v>
      </c>
      <c r="B3195" s="568" t="s">
        <v>2032</v>
      </c>
      <c r="C3195" s="569" t="s">
        <v>770</v>
      </c>
      <c r="D3195" s="570" t="s">
        <v>26670</v>
      </c>
    </row>
    <row r="3196" spans="1:4" ht="24.95" customHeight="1" x14ac:dyDescent="0.2">
      <c r="A3196" s="567" t="s">
        <v>26671</v>
      </c>
      <c r="B3196" s="568" t="s">
        <v>14435</v>
      </c>
      <c r="C3196" s="569" t="s">
        <v>770</v>
      </c>
      <c r="D3196" s="570" t="s">
        <v>26672</v>
      </c>
    </row>
    <row r="3197" spans="1:4" ht="24.95" customHeight="1" x14ac:dyDescent="0.2">
      <c r="A3197" s="567" t="s">
        <v>26673</v>
      </c>
      <c r="B3197" s="568" t="s">
        <v>14437</v>
      </c>
      <c r="C3197" s="569" t="s">
        <v>770</v>
      </c>
      <c r="D3197" s="570" t="s">
        <v>26172</v>
      </c>
    </row>
    <row r="3198" spans="1:4" ht="24.95" customHeight="1" x14ac:dyDescent="0.2">
      <c r="A3198" s="567" t="s">
        <v>26674</v>
      </c>
      <c r="B3198" s="568" t="s">
        <v>14438</v>
      </c>
      <c r="C3198" s="569" t="s">
        <v>770</v>
      </c>
      <c r="D3198" s="570" t="s">
        <v>26675</v>
      </c>
    </row>
    <row r="3199" spans="1:4" ht="24.95" customHeight="1" x14ac:dyDescent="0.2">
      <c r="A3199" s="567" t="s">
        <v>26676</v>
      </c>
      <c r="B3199" s="568" t="s">
        <v>14440</v>
      </c>
      <c r="C3199" s="569" t="s">
        <v>770</v>
      </c>
      <c r="D3199" s="570" t="s">
        <v>25568</v>
      </c>
    </row>
    <row r="3200" spans="1:4" ht="24.95" customHeight="1" x14ac:dyDescent="0.2">
      <c r="A3200" s="567" t="s">
        <v>26677</v>
      </c>
      <c r="B3200" s="568" t="s">
        <v>14441</v>
      </c>
      <c r="C3200" s="569" t="s">
        <v>770</v>
      </c>
      <c r="D3200" s="570" t="s">
        <v>9686</v>
      </c>
    </row>
    <row r="3201" spans="1:4" ht="24.95" customHeight="1" x14ac:dyDescent="0.2">
      <c r="A3201" s="567" t="s">
        <v>26678</v>
      </c>
      <c r="B3201" s="568" t="s">
        <v>14442</v>
      </c>
      <c r="C3201" s="569" t="s">
        <v>770</v>
      </c>
      <c r="D3201" s="570" t="s">
        <v>9539</v>
      </c>
    </row>
    <row r="3202" spans="1:4" ht="24.95" customHeight="1" x14ac:dyDescent="0.2">
      <c r="A3202" s="567" t="s">
        <v>26679</v>
      </c>
      <c r="B3202" s="568" t="s">
        <v>14443</v>
      </c>
      <c r="C3202" s="569" t="s">
        <v>770</v>
      </c>
      <c r="D3202" s="570" t="s">
        <v>18105</v>
      </c>
    </row>
    <row r="3203" spans="1:4" ht="24.95" customHeight="1" x14ac:dyDescent="0.2">
      <c r="A3203" s="567" t="s">
        <v>26680</v>
      </c>
      <c r="B3203" s="568" t="s">
        <v>14445</v>
      </c>
      <c r="C3203" s="569" t="s">
        <v>770</v>
      </c>
      <c r="D3203" s="570" t="s">
        <v>26681</v>
      </c>
    </row>
    <row r="3204" spans="1:4" ht="24.95" customHeight="1" x14ac:dyDescent="0.2">
      <c r="A3204" s="567" t="s">
        <v>26682</v>
      </c>
      <c r="B3204" s="568" t="s">
        <v>14446</v>
      </c>
      <c r="C3204" s="569" t="s">
        <v>770</v>
      </c>
      <c r="D3204" s="570" t="s">
        <v>14577</v>
      </c>
    </row>
    <row r="3205" spans="1:4" ht="24.95" customHeight="1" x14ac:dyDescent="0.2">
      <c r="A3205" s="567" t="s">
        <v>26683</v>
      </c>
      <c r="B3205" s="568" t="s">
        <v>5884</v>
      </c>
      <c r="C3205" s="569" t="s">
        <v>770</v>
      </c>
      <c r="D3205" s="570" t="s">
        <v>24740</v>
      </c>
    </row>
    <row r="3206" spans="1:4" ht="24.95" customHeight="1" x14ac:dyDescent="0.2">
      <c r="A3206" s="567" t="s">
        <v>26684</v>
      </c>
      <c r="B3206" s="568" t="s">
        <v>14448</v>
      </c>
      <c r="C3206" s="569" t="s">
        <v>770</v>
      </c>
      <c r="D3206" s="570" t="s">
        <v>17793</v>
      </c>
    </row>
    <row r="3207" spans="1:4" ht="24.95" customHeight="1" x14ac:dyDescent="0.2">
      <c r="A3207" s="567" t="s">
        <v>26685</v>
      </c>
      <c r="B3207" s="568" t="s">
        <v>14449</v>
      </c>
      <c r="C3207" s="569" t="s">
        <v>770</v>
      </c>
      <c r="D3207" s="570" t="s">
        <v>22594</v>
      </c>
    </row>
    <row r="3208" spans="1:4" ht="24.95" customHeight="1" x14ac:dyDescent="0.2">
      <c r="A3208" s="567" t="s">
        <v>26686</v>
      </c>
      <c r="B3208" s="568" t="s">
        <v>14450</v>
      </c>
      <c r="C3208" s="569" t="s">
        <v>770</v>
      </c>
      <c r="D3208" s="570" t="s">
        <v>13778</v>
      </c>
    </row>
    <row r="3209" spans="1:4" ht="24.95" customHeight="1" x14ac:dyDescent="0.2">
      <c r="A3209" s="567" t="s">
        <v>26687</v>
      </c>
      <c r="B3209" s="568" t="s">
        <v>14451</v>
      </c>
      <c r="C3209" s="569" t="s">
        <v>770</v>
      </c>
      <c r="D3209" s="570" t="s">
        <v>10850</v>
      </c>
    </row>
    <row r="3210" spans="1:4" ht="24.95" customHeight="1" x14ac:dyDescent="0.2">
      <c r="A3210" s="567" t="s">
        <v>26688</v>
      </c>
      <c r="B3210" s="568" t="s">
        <v>14452</v>
      </c>
      <c r="C3210" s="569" t="s">
        <v>770</v>
      </c>
      <c r="D3210" s="570" t="s">
        <v>16130</v>
      </c>
    </row>
    <row r="3211" spans="1:4" ht="24.95" customHeight="1" x14ac:dyDescent="0.2">
      <c r="A3211" s="567" t="s">
        <v>26689</v>
      </c>
      <c r="B3211" s="568" t="s">
        <v>14454</v>
      </c>
      <c r="C3211" s="569" t="s">
        <v>770</v>
      </c>
      <c r="D3211" s="570" t="s">
        <v>17688</v>
      </c>
    </row>
    <row r="3212" spans="1:4" ht="24.95" customHeight="1" x14ac:dyDescent="0.2">
      <c r="A3212" s="567" t="s">
        <v>26690</v>
      </c>
      <c r="B3212" s="568" t="s">
        <v>14455</v>
      </c>
      <c r="C3212" s="569" t="s">
        <v>770</v>
      </c>
      <c r="D3212" s="570" t="s">
        <v>17688</v>
      </c>
    </row>
    <row r="3213" spans="1:4" ht="24.95" customHeight="1" x14ac:dyDescent="0.2">
      <c r="A3213" s="567" t="s">
        <v>26691</v>
      </c>
      <c r="B3213" s="568" t="s">
        <v>14456</v>
      </c>
      <c r="C3213" s="569" t="s">
        <v>770</v>
      </c>
      <c r="D3213" s="570" t="s">
        <v>24993</v>
      </c>
    </row>
    <row r="3214" spans="1:4" ht="24.95" customHeight="1" x14ac:dyDescent="0.2">
      <c r="A3214" s="567" t="s">
        <v>26692</v>
      </c>
      <c r="B3214" s="568" t="s">
        <v>14458</v>
      </c>
      <c r="C3214" s="569" t="s">
        <v>770</v>
      </c>
      <c r="D3214" s="570" t="s">
        <v>19251</v>
      </c>
    </row>
    <row r="3215" spans="1:4" ht="24.95" customHeight="1" x14ac:dyDescent="0.2">
      <c r="A3215" s="567" t="s">
        <v>26693</v>
      </c>
      <c r="B3215" s="568" t="s">
        <v>14459</v>
      </c>
      <c r="C3215" s="569" t="s">
        <v>770</v>
      </c>
      <c r="D3215" s="570" t="s">
        <v>17464</v>
      </c>
    </row>
    <row r="3216" spans="1:4" ht="24.95" customHeight="1" x14ac:dyDescent="0.2">
      <c r="A3216" s="567" t="s">
        <v>26694</v>
      </c>
      <c r="B3216" s="568" t="s">
        <v>14460</v>
      </c>
      <c r="C3216" s="569" t="s">
        <v>770</v>
      </c>
      <c r="D3216" s="570" t="s">
        <v>26695</v>
      </c>
    </row>
    <row r="3217" spans="1:4" ht="24.95" customHeight="1" x14ac:dyDescent="0.2">
      <c r="A3217" s="567" t="s">
        <v>26696</v>
      </c>
      <c r="B3217" s="568" t="s">
        <v>14461</v>
      </c>
      <c r="C3217" s="569" t="s">
        <v>770</v>
      </c>
      <c r="D3217" s="570" t="s">
        <v>17816</v>
      </c>
    </row>
    <row r="3218" spans="1:4" ht="24.95" customHeight="1" x14ac:dyDescent="0.2">
      <c r="A3218" s="567" t="s">
        <v>26697</v>
      </c>
      <c r="B3218" s="568" t="s">
        <v>14462</v>
      </c>
      <c r="C3218" s="569" t="s">
        <v>770</v>
      </c>
      <c r="D3218" s="570" t="s">
        <v>18927</v>
      </c>
    </row>
    <row r="3219" spans="1:4" ht="24.95" customHeight="1" x14ac:dyDescent="0.2">
      <c r="A3219" s="567" t="s">
        <v>26698</v>
      </c>
      <c r="B3219" s="568" t="s">
        <v>14463</v>
      </c>
      <c r="C3219" s="569" t="s">
        <v>770</v>
      </c>
      <c r="D3219" s="570" t="s">
        <v>11143</v>
      </c>
    </row>
    <row r="3220" spans="1:4" ht="24.95" customHeight="1" x14ac:dyDescent="0.2">
      <c r="A3220" s="567" t="s">
        <v>26699</v>
      </c>
      <c r="B3220" s="568" t="s">
        <v>14464</v>
      </c>
      <c r="C3220" s="569" t="s">
        <v>770</v>
      </c>
      <c r="D3220" s="570" t="s">
        <v>10080</v>
      </c>
    </row>
    <row r="3221" spans="1:4" ht="24.95" customHeight="1" x14ac:dyDescent="0.2">
      <c r="A3221" s="567" t="s">
        <v>26700</v>
      </c>
      <c r="B3221" s="568" t="s">
        <v>14465</v>
      </c>
      <c r="C3221" s="569" t="s">
        <v>770</v>
      </c>
      <c r="D3221" s="570" t="s">
        <v>11150</v>
      </c>
    </row>
    <row r="3222" spans="1:4" ht="24.95" customHeight="1" x14ac:dyDescent="0.2">
      <c r="A3222" s="567" t="s">
        <v>26701</v>
      </c>
      <c r="B3222" s="568" t="s">
        <v>14467</v>
      </c>
      <c r="C3222" s="569" t="s">
        <v>770</v>
      </c>
      <c r="D3222" s="570" t="s">
        <v>26702</v>
      </c>
    </row>
    <row r="3223" spans="1:4" ht="24.95" customHeight="1" x14ac:dyDescent="0.2">
      <c r="A3223" s="567" t="s">
        <v>26703</v>
      </c>
      <c r="B3223" s="568" t="s">
        <v>14468</v>
      </c>
      <c r="C3223" s="569" t="s">
        <v>770</v>
      </c>
      <c r="D3223" s="570" t="s">
        <v>15321</v>
      </c>
    </row>
    <row r="3224" spans="1:4" ht="24.95" customHeight="1" x14ac:dyDescent="0.2">
      <c r="A3224" s="567" t="s">
        <v>26704</v>
      </c>
      <c r="B3224" s="568" t="s">
        <v>14470</v>
      </c>
      <c r="C3224" s="569" t="s">
        <v>770</v>
      </c>
      <c r="D3224" s="570" t="s">
        <v>10133</v>
      </c>
    </row>
    <row r="3225" spans="1:4" ht="24.95" customHeight="1" x14ac:dyDescent="0.2">
      <c r="A3225" s="567" t="s">
        <v>26705</v>
      </c>
      <c r="B3225" s="568" t="s">
        <v>14471</v>
      </c>
      <c r="C3225" s="569" t="s">
        <v>770</v>
      </c>
      <c r="D3225" s="570" t="s">
        <v>14207</v>
      </c>
    </row>
    <row r="3226" spans="1:4" ht="24.95" customHeight="1" x14ac:dyDescent="0.2">
      <c r="A3226" s="567" t="s">
        <v>26706</v>
      </c>
      <c r="B3226" s="568" t="s">
        <v>14473</v>
      </c>
      <c r="C3226" s="569" t="s">
        <v>770</v>
      </c>
      <c r="D3226" s="570" t="s">
        <v>18442</v>
      </c>
    </row>
    <row r="3227" spans="1:4" ht="24.95" customHeight="1" x14ac:dyDescent="0.2">
      <c r="A3227" s="567" t="s">
        <v>26707</v>
      </c>
      <c r="B3227" s="568" t="s">
        <v>14474</v>
      </c>
      <c r="C3227" s="569" t="s">
        <v>770</v>
      </c>
      <c r="D3227" s="570" t="s">
        <v>10562</v>
      </c>
    </row>
    <row r="3228" spans="1:4" ht="24.95" customHeight="1" x14ac:dyDescent="0.2">
      <c r="A3228" s="567" t="s">
        <v>26708</v>
      </c>
      <c r="B3228" s="568" t="s">
        <v>14476</v>
      </c>
      <c r="C3228" s="569" t="s">
        <v>770</v>
      </c>
      <c r="D3228" s="570" t="s">
        <v>17447</v>
      </c>
    </row>
    <row r="3229" spans="1:4" ht="24.95" customHeight="1" x14ac:dyDescent="0.2">
      <c r="A3229" s="567" t="s">
        <v>26709</v>
      </c>
      <c r="B3229" s="568" t="s">
        <v>14477</v>
      </c>
      <c r="C3229" s="569" t="s">
        <v>770</v>
      </c>
      <c r="D3229" s="570" t="s">
        <v>26710</v>
      </c>
    </row>
    <row r="3230" spans="1:4" ht="24.95" customHeight="1" x14ac:dyDescent="0.2">
      <c r="A3230" s="567" t="s">
        <v>26711</v>
      </c>
      <c r="B3230" s="568" t="s">
        <v>14478</v>
      </c>
      <c r="C3230" s="569" t="s">
        <v>770</v>
      </c>
      <c r="D3230" s="570" t="s">
        <v>26429</v>
      </c>
    </row>
    <row r="3231" spans="1:4" ht="24.95" customHeight="1" x14ac:dyDescent="0.2">
      <c r="A3231" s="567" t="s">
        <v>26712</v>
      </c>
      <c r="B3231" s="568" t="s">
        <v>14479</v>
      </c>
      <c r="C3231" s="569" t="s">
        <v>770</v>
      </c>
      <c r="D3231" s="570" t="s">
        <v>17595</v>
      </c>
    </row>
    <row r="3232" spans="1:4" ht="24.95" customHeight="1" x14ac:dyDescent="0.2">
      <c r="A3232" s="567" t="s">
        <v>26713</v>
      </c>
      <c r="B3232" s="568" t="s">
        <v>14480</v>
      </c>
      <c r="C3232" s="569" t="s">
        <v>770</v>
      </c>
      <c r="D3232" s="570" t="s">
        <v>19876</v>
      </c>
    </row>
    <row r="3233" spans="1:4" ht="24.95" customHeight="1" x14ac:dyDescent="0.2">
      <c r="A3233" s="567" t="s">
        <v>26714</v>
      </c>
      <c r="B3233" s="568" t="s">
        <v>14481</v>
      </c>
      <c r="C3233" s="569" t="s">
        <v>770</v>
      </c>
      <c r="D3233" s="570" t="s">
        <v>9441</v>
      </c>
    </row>
    <row r="3234" spans="1:4" ht="24.95" customHeight="1" x14ac:dyDescent="0.2">
      <c r="A3234" s="567" t="s">
        <v>26715</v>
      </c>
      <c r="B3234" s="568" t="s">
        <v>14482</v>
      </c>
      <c r="C3234" s="569" t="s">
        <v>770</v>
      </c>
      <c r="D3234" s="570" t="s">
        <v>17798</v>
      </c>
    </row>
    <row r="3235" spans="1:4" ht="24.95" customHeight="1" x14ac:dyDescent="0.2">
      <c r="A3235" s="567" t="s">
        <v>26716</v>
      </c>
      <c r="B3235" s="568" t="s">
        <v>14483</v>
      </c>
      <c r="C3235" s="569" t="s">
        <v>770</v>
      </c>
      <c r="D3235" s="570" t="s">
        <v>18133</v>
      </c>
    </row>
    <row r="3236" spans="1:4" ht="24.95" customHeight="1" x14ac:dyDescent="0.2">
      <c r="A3236" s="567" t="s">
        <v>26717</v>
      </c>
      <c r="B3236" s="568" t="s">
        <v>5885</v>
      </c>
      <c r="C3236" s="569" t="s">
        <v>770</v>
      </c>
      <c r="D3236" s="570" t="s">
        <v>9468</v>
      </c>
    </row>
    <row r="3237" spans="1:4" ht="24.95" customHeight="1" x14ac:dyDescent="0.2">
      <c r="A3237" s="567" t="s">
        <v>26718</v>
      </c>
      <c r="B3237" s="568" t="s">
        <v>14485</v>
      </c>
      <c r="C3237" s="569" t="s">
        <v>770</v>
      </c>
      <c r="D3237" s="570" t="s">
        <v>13727</v>
      </c>
    </row>
    <row r="3238" spans="1:4" ht="24.95" customHeight="1" x14ac:dyDescent="0.2">
      <c r="A3238" s="567" t="s">
        <v>26719</v>
      </c>
      <c r="B3238" s="568" t="s">
        <v>14486</v>
      </c>
      <c r="C3238" s="569" t="s">
        <v>770</v>
      </c>
      <c r="D3238" s="570" t="s">
        <v>26720</v>
      </c>
    </row>
    <row r="3239" spans="1:4" ht="24.95" customHeight="1" x14ac:dyDescent="0.2">
      <c r="A3239" s="567" t="s">
        <v>26721</v>
      </c>
      <c r="B3239" s="568" t="s">
        <v>5886</v>
      </c>
      <c r="C3239" s="569" t="s">
        <v>770</v>
      </c>
      <c r="D3239" s="570" t="s">
        <v>9937</v>
      </c>
    </row>
    <row r="3240" spans="1:4" ht="24.95" customHeight="1" x14ac:dyDescent="0.2">
      <c r="A3240" s="567" t="s">
        <v>26722</v>
      </c>
      <c r="B3240" s="568" t="s">
        <v>14487</v>
      </c>
      <c r="C3240" s="569" t="s">
        <v>770</v>
      </c>
      <c r="D3240" s="570" t="s">
        <v>10097</v>
      </c>
    </row>
    <row r="3241" spans="1:4" ht="24.95" customHeight="1" x14ac:dyDescent="0.2">
      <c r="A3241" s="567" t="s">
        <v>26723</v>
      </c>
      <c r="B3241" s="568" t="s">
        <v>5887</v>
      </c>
      <c r="C3241" s="569" t="s">
        <v>770</v>
      </c>
      <c r="D3241" s="570" t="s">
        <v>11261</v>
      </c>
    </row>
    <row r="3242" spans="1:4" ht="24.95" customHeight="1" x14ac:dyDescent="0.2">
      <c r="A3242" s="567" t="s">
        <v>26724</v>
      </c>
      <c r="B3242" s="568" t="s">
        <v>14488</v>
      </c>
      <c r="C3242" s="569" t="s">
        <v>770</v>
      </c>
      <c r="D3242" s="570" t="s">
        <v>26725</v>
      </c>
    </row>
    <row r="3243" spans="1:4" ht="24.95" customHeight="1" x14ac:dyDescent="0.2">
      <c r="A3243" s="567" t="s">
        <v>26726</v>
      </c>
      <c r="B3243" s="568" t="s">
        <v>5888</v>
      </c>
      <c r="C3243" s="569" t="s">
        <v>770</v>
      </c>
      <c r="D3243" s="570" t="s">
        <v>26727</v>
      </c>
    </row>
    <row r="3244" spans="1:4" ht="24.95" customHeight="1" x14ac:dyDescent="0.2">
      <c r="A3244" s="567" t="s">
        <v>26728</v>
      </c>
      <c r="B3244" s="568" t="s">
        <v>5889</v>
      </c>
      <c r="C3244" s="569" t="s">
        <v>770</v>
      </c>
      <c r="D3244" s="570" t="s">
        <v>16508</v>
      </c>
    </row>
    <row r="3245" spans="1:4" ht="24.95" customHeight="1" x14ac:dyDescent="0.2">
      <c r="A3245" s="567" t="s">
        <v>26729</v>
      </c>
      <c r="B3245" s="568" t="s">
        <v>14490</v>
      </c>
      <c r="C3245" s="569" t="s">
        <v>770</v>
      </c>
      <c r="D3245" s="570" t="s">
        <v>10169</v>
      </c>
    </row>
    <row r="3246" spans="1:4" ht="24.95" customHeight="1" x14ac:dyDescent="0.2">
      <c r="A3246" s="567" t="s">
        <v>26730</v>
      </c>
      <c r="B3246" s="568" t="s">
        <v>14491</v>
      </c>
      <c r="C3246" s="569" t="s">
        <v>770</v>
      </c>
      <c r="D3246" s="570" t="s">
        <v>26731</v>
      </c>
    </row>
    <row r="3247" spans="1:4" ht="24.95" customHeight="1" x14ac:dyDescent="0.2">
      <c r="A3247" s="567" t="s">
        <v>26732</v>
      </c>
      <c r="B3247" s="568" t="s">
        <v>5890</v>
      </c>
      <c r="C3247" s="569" t="s">
        <v>770</v>
      </c>
      <c r="D3247" s="570" t="s">
        <v>26733</v>
      </c>
    </row>
    <row r="3248" spans="1:4" ht="24.95" customHeight="1" x14ac:dyDescent="0.2">
      <c r="A3248" s="567" t="s">
        <v>26734</v>
      </c>
      <c r="B3248" s="568" t="s">
        <v>14492</v>
      </c>
      <c r="C3248" s="569" t="s">
        <v>770</v>
      </c>
      <c r="D3248" s="570" t="s">
        <v>26735</v>
      </c>
    </row>
    <row r="3249" spans="1:4" ht="24.95" customHeight="1" x14ac:dyDescent="0.2">
      <c r="A3249" s="567" t="s">
        <v>26736</v>
      </c>
      <c r="B3249" s="568" t="s">
        <v>5891</v>
      </c>
      <c r="C3249" s="569" t="s">
        <v>770</v>
      </c>
      <c r="D3249" s="570" t="s">
        <v>11817</v>
      </c>
    </row>
    <row r="3250" spans="1:4" ht="24.95" customHeight="1" x14ac:dyDescent="0.2">
      <c r="A3250" s="567" t="s">
        <v>26737</v>
      </c>
      <c r="B3250" s="568" t="s">
        <v>14493</v>
      </c>
      <c r="C3250" s="569" t="s">
        <v>770</v>
      </c>
      <c r="D3250" s="570" t="s">
        <v>10014</v>
      </c>
    </row>
    <row r="3251" spans="1:4" ht="24.95" customHeight="1" x14ac:dyDescent="0.2">
      <c r="A3251" s="567" t="s">
        <v>26738</v>
      </c>
      <c r="B3251" s="568" t="s">
        <v>14494</v>
      </c>
      <c r="C3251" s="569" t="s">
        <v>770</v>
      </c>
      <c r="D3251" s="570" t="s">
        <v>14399</v>
      </c>
    </row>
    <row r="3252" spans="1:4" ht="24.95" customHeight="1" x14ac:dyDescent="0.2">
      <c r="A3252" s="567" t="s">
        <v>26739</v>
      </c>
      <c r="B3252" s="568" t="s">
        <v>14495</v>
      </c>
      <c r="C3252" s="569" t="s">
        <v>770</v>
      </c>
      <c r="D3252" s="570" t="s">
        <v>10592</v>
      </c>
    </row>
    <row r="3253" spans="1:4" ht="24.95" customHeight="1" x14ac:dyDescent="0.2">
      <c r="A3253" s="567" t="s">
        <v>26740</v>
      </c>
      <c r="B3253" s="568" t="s">
        <v>14496</v>
      </c>
      <c r="C3253" s="569" t="s">
        <v>770</v>
      </c>
      <c r="D3253" s="570" t="s">
        <v>17573</v>
      </c>
    </row>
    <row r="3254" spans="1:4" ht="24.95" customHeight="1" x14ac:dyDescent="0.2">
      <c r="A3254" s="567" t="s">
        <v>26741</v>
      </c>
      <c r="B3254" s="568" t="s">
        <v>14497</v>
      </c>
      <c r="C3254" s="569" t="s">
        <v>770</v>
      </c>
      <c r="D3254" s="570" t="s">
        <v>9449</v>
      </c>
    </row>
    <row r="3255" spans="1:4" ht="24.95" customHeight="1" x14ac:dyDescent="0.2">
      <c r="A3255" s="567" t="s">
        <v>26742</v>
      </c>
      <c r="B3255" s="568" t="s">
        <v>14498</v>
      </c>
      <c r="C3255" s="569" t="s">
        <v>770</v>
      </c>
      <c r="D3255" s="570" t="s">
        <v>10379</v>
      </c>
    </row>
    <row r="3256" spans="1:4" ht="24.95" customHeight="1" x14ac:dyDescent="0.2">
      <c r="A3256" s="567" t="s">
        <v>26743</v>
      </c>
      <c r="B3256" s="568" t="s">
        <v>14500</v>
      </c>
      <c r="C3256" s="569" t="s">
        <v>770</v>
      </c>
      <c r="D3256" s="570" t="s">
        <v>10395</v>
      </c>
    </row>
    <row r="3257" spans="1:4" ht="24.95" customHeight="1" x14ac:dyDescent="0.2">
      <c r="A3257" s="567" t="s">
        <v>26744</v>
      </c>
      <c r="B3257" s="568" t="s">
        <v>14501</v>
      </c>
      <c r="C3257" s="569" t="s">
        <v>770</v>
      </c>
      <c r="D3257" s="570" t="s">
        <v>16508</v>
      </c>
    </row>
    <row r="3258" spans="1:4" ht="24.95" customHeight="1" x14ac:dyDescent="0.2">
      <c r="A3258" s="567" t="s">
        <v>26745</v>
      </c>
      <c r="B3258" s="568" t="s">
        <v>14502</v>
      </c>
      <c r="C3258" s="569" t="s">
        <v>770</v>
      </c>
      <c r="D3258" s="570" t="s">
        <v>26746</v>
      </c>
    </row>
    <row r="3259" spans="1:4" ht="24.95" customHeight="1" x14ac:dyDescent="0.2">
      <c r="A3259" s="567" t="s">
        <v>26747</v>
      </c>
      <c r="B3259" s="568" t="s">
        <v>14503</v>
      </c>
      <c r="C3259" s="569" t="s">
        <v>770</v>
      </c>
      <c r="D3259" s="570" t="s">
        <v>26748</v>
      </c>
    </row>
    <row r="3260" spans="1:4" ht="24.95" customHeight="1" x14ac:dyDescent="0.2">
      <c r="A3260" s="567" t="s">
        <v>26749</v>
      </c>
      <c r="B3260" s="568" t="s">
        <v>14504</v>
      </c>
      <c r="C3260" s="569" t="s">
        <v>770</v>
      </c>
      <c r="D3260" s="570" t="s">
        <v>19164</v>
      </c>
    </row>
    <row r="3261" spans="1:4" ht="24.95" customHeight="1" x14ac:dyDescent="0.2">
      <c r="A3261" s="567" t="s">
        <v>26750</v>
      </c>
      <c r="B3261" s="568" t="s">
        <v>14505</v>
      </c>
      <c r="C3261" s="569" t="s">
        <v>770</v>
      </c>
      <c r="D3261" s="570" t="s">
        <v>19164</v>
      </c>
    </row>
    <row r="3262" spans="1:4" ht="24.95" customHeight="1" x14ac:dyDescent="0.2">
      <c r="A3262" s="567" t="s">
        <v>26751</v>
      </c>
      <c r="B3262" s="568" t="s">
        <v>2033</v>
      </c>
      <c r="C3262" s="569" t="s">
        <v>770</v>
      </c>
      <c r="D3262" s="570" t="s">
        <v>9434</v>
      </c>
    </row>
    <row r="3263" spans="1:4" ht="24.95" customHeight="1" x14ac:dyDescent="0.2">
      <c r="A3263" s="567" t="s">
        <v>26752</v>
      </c>
      <c r="B3263" s="568" t="s">
        <v>14506</v>
      </c>
      <c r="C3263" s="569" t="s">
        <v>770</v>
      </c>
      <c r="D3263" s="570" t="s">
        <v>11236</v>
      </c>
    </row>
    <row r="3264" spans="1:4" ht="24.95" customHeight="1" x14ac:dyDescent="0.2">
      <c r="A3264" s="567" t="s">
        <v>26753</v>
      </c>
      <c r="B3264" s="568" t="s">
        <v>14507</v>
      </c>
      <c r="C3264" s="569" t="s">
        <v>770</v>
      </c>
      <c r="D3264" s="570" t="s">
        <v>18304</v>
      </c>
    </row>
    <row r="3265" spans="1:4" ht="24.95" customHeight="1" x14ac:dyDescent="0.2">
      <c r="A3265" s="567" t="s">
        <v>26754</v>
      </c>
      <c r="B3265" s="568" t="s">
        <v>14509</v>
      </c>
      <c r="C3265" s="569" t="s">
        <v>770</v>
      </c>
      <c r="D3265" s="570" t="s">
        <v>10058</v>
      </c>
    </row>
    <row r="3266" spans="1:4" ht="24.95" customHeight="1" x14ac:dyDescent="0.2">
      <c r="A3266" s="567" t="s">
        <v>26755</v>
      </c>
      <c r="B3266" s="568" t="s">
        <v>14510</v>
      </c>
      <c r="C3266" s="569" t="s">
        <v>770</v>
      </c>
      <c r="D3266" s="570" t="s">
        <v>17837</v>
      </c>
    </row>
    <row r="3267" spans="1:4" ht="24.95" customHeight="1" x14ac:dyDescent="0.2">
      <c r="A3267" s="567" t="s">
        <v>26756</v>
      </c>
      <c r="B3267" s="568" t="s">
        <v>14511</v>
      </c>
      <c r="C3267" s="569" t="s">
        <v>770</v>
      </c>
      <c r="D3267" s="570" t="s">
        <v>9557</v>
      </c>
    </row>
    <row r="3268" spans="1:4" ht="24.95" customHeight="1" x14ac:dyDescent="0.2">
      <c r="A3268" s="567" t="s">
        <v>26757</v>
      </c>
      <c r="B3268" s="568" t="s">
        <v>14512</v>
      </c>
      <c r="C3268" s="569" t="s">
        <v>770</v>
      </c>
      <c r="D3268" s="570" t="s">
        <v>13483</v>
      </c>
    </row>
    <row r="3269" spans="1:4" ht="24.95" customHeight="1" x14ac:dyDescent="0.2">
      <c r="A3269" s="567" t="s">
        <v>26758</v>
      </c>
      <c r="B3269" s="568" t="s">
        <v>14514</v>
      </c>
      <c r="C3269" s="569" t="s">
        <v>770</v>
      </c>
      <c r="D3269" s="570" t="s">
        <v>9474</v>
      </c>
    </row>
    <row r="3270" spans="1:4" ht="24.95" customHeight="1" x14ac:dyDescent="0.2">
      <c r="A3270" s="567" t="s">
        <v>26759</v>
      </c>
      <c r="B3270" s="568" t="s">
        <v>14515</v>
      </c>
      <c r="C3270" s="569" t="s">
        <v>770</v>
      </c>
      <c r="D3270" s="570" t="s">
        <v>13187</v>
      </c>
    </row>
    <row r="3271" spans="1:4" ht="24.95" customHeight="1" x14ac:dyDescent="0.2">
      <c r="A3271" s="567" t="s">
        <v>26760</v>
      </c>
      <c r="B3271" s="568" t="s">
        <v>14517</v>
      </c>
      <c r="C3271" s="569" t="s">
        <v>770</v>
      </c>
      <c r="D3271" s="570" t="s">
        <v>15341</v>
      </c>
    </row>
    <row r="3272" spans="1:4" ht="24.95" customHeight="1" x14ac:dyDescent="0.2">
      <c r="A3272" s="567" t="s">
        <v>26761</v>
      </c>
      <c r="B3272" s="568" t="s">
        <v>14518</v>
      </c>
      <c r="C3272" s="569" t="s">
        <v>770</v>
      </c>
      <c r="D3272" s="570" t="s">
        <v>9394</v>
      </c>
    </row>
    <row r="3273" spans="1:4" ht="24.95" customHeight="1" x14ac:dyDescent="0.2">
      <c r="A3273" s="567" t="s">
        <v>26762</v>
      </c>
      <c r="B3273" s="568" t="s">
        <v>14520</v>
      </c>
      <c r="C3273" s="569" t="s">
        <v>770</v>
      </c>
      <c r="D3273" s="570" t="s">
        <v>26763</v>
      </c>
    </row>
    <row r="3274" spans="1:4" ht="24.95" customHeight="1" x14ac:dyDescent="0.2">
      <c r="A3274" s="567" t="s">
        <v>26764</v>
      </c>
      <c r="B3274" s="568" t="s">
        <v>14521</v>
      </c>
      <c r="C3274" s="569" t="s">
        <v>770</v>
      </c>
      <c r="D3274" s="570" t="s">
        <v>9666</v>
      </c>
    </row>
    <row r="3275" spans="1:4" ht="24.95" customHeight="1" x14ac:dyDescent="0.2">
      <c r="A3275" s="567" t="s">
        <v>26765</v>
      </c>
      <c r="B3275" s="568" t="s">
        <v>14522</v>
      </c>
      <c r="C3275" s="569" t="s">
        <v>770</v>
      </c>
      <c r="D3275" s="570" t="s">
        <v>13187</v>
      </c>
    </row>
    <row r="3276" spans="1:4" ht="24.95" customHeight="1" x14ac:dyDescent="0.2">
      <c r="A3276" s="567" t="s">
        <v>26766</v>
      </c>
      <c r="B3276" s="568" t="s">
        <v>14523</v>
      </c>
      <c r="C3276" s="569" t="s">
        <v>770</v>
      </c>
      <c r="D3276" s="570" t="s">
        <v>10457</v>
      </c>
    </row>
    <row r="3277" spans="1:4" ht="24.95" customHeight="1" x14ac:dyDescent="0.2">
      <c r="A3277" s="567" t="s">
        <v>26767</v>
      </c>
      <c r="B3277" s="568" t="s">
        <v>14525</v>
      </c>
      <c r="C3277" s="569" t="s">
        <v>770</v>
      </c>
      <c r="D3277" s="570" t="s">
        <v>11113</v>
      </c>
    </row>
    <row r="3278" spans="1:4" ht="24.95" customHeight="1" x14ac:dyDescent="0.2">
      <c r="A3278" s="567" t="s">
        <v>26768</v>
      </c>
      <c r="B3278" s="568" t="s">
        <v>14527</v>
      </c>
      <c r="C3278" s="569" t="s">
        <v>770</v>
      </c>
      <c r="D3278" s="570" t="s">
        <v>18539</v>
      </c>
    </row>
    <row r="3279" spans="1:4" ht="24.95" customHeight="1" x14ac:dyDescent="0.2">
      <c r="A3279" s="567" t="s">
        <v>26769</v>
      </c>
      <c r="B3279" s="568" t="s">
        <v>14528</v>
      </c>
      <c r="C3279" s="569" t="s">
        <v>770</v>
      </c>
      <c r="D3279" s="570" t="s">
        <v>11897</v>
      </c>
    </row>
    <row r="3280" spans="1:4" ht="24.95" customHeight="1" x14ac:dyDescent="0.2">
      <c r="A3280" s="567" t="s">
        <v>26770</v>
      </c>
      <c r="B3280" s="568" t="s">
        <v>14529</v>
      </c>
      <c r="C3280" s="569" t="s">
        <v>770</v>
      </c>
      <c r="D3280" s="570" t="s">
        <v>15091</v>
      </c>
    </row>
    <row r="3281" spans="1:4" ht="24.95" customHeight="1" x14ac:dyDescent="0.2">
      <c r="A3281" s="567" t="s">
        <v>26771</v>
      </c>
      <c r="B3281" s="568" t="s">
        <v>14531</v>
      </c>
      <c r="C3281" s="569" t="s">
        <v>770</v>
      </c>
      <c r="D3281" s="570" t="s">
        <v>9937</v>
      </c>
    </row>
    <row r="3282" spans="1:4" ht="24.95" customHeight="1" x14ac:dyDescent="0.2">
      <c r="A3282" s="567" t="s">
        <v>26772</v>
      </c>
      <c r="B3282" s="568" t="s">
        <v>14532</v>
      </c>
      <c r="C3282" s="569" t="s">
        <v>770</v>
      </c>
      <c r="D3282" s="570" t="s">
        <v>9737</v>
      </c>
    </row>
    <row r="3283" spans="1:4" ht="24.95" customHeight="1" x14ac:dyDescent="0.2">
      <c r="A3283" s="567" t="s">
        <v>26773</v>
      </c>
      <c r="B3283" s="568" t="s">
        <v>14534</v>
      </c>
      <c r="C3283" s="569" t="s">
        <v>770</v>
      </c>
      <c r="D3283" s="570" t="s">
        <v>9932</v>
      </c>
    </row>
    <row r="3284" spans="1:4" ht="24.95" customHeight="1" x14ac:dyDescent="0.2">
      <c r="A3284" s="567" t="s">
        <v>26774</v>
      </c>
      <c r="B3284" s="568" t="s">
        <v>14535</v>
      </c>
      <c r="C3284" s="569" t="s">
        <v>770</v>
      </c>
      <c r="D3284" s="570" t="s">
        <v>9481</v>
      </c>
    </row>
    <row r="3285" spans="1:4" ht="24.95" customHeight="1" x14ac:dyDescent="0.2">
      <c r="A3285" s="567" t="s">
        <v>26775</v>
      </c>
      <c r="B3285" s="568" t="s">
        <v>14536</v>
      </c>
      <c r="C3285" s="569" t="s">
        <v>770</v>
      </c>
      <c r="D3285" s="570" t="s">
        <v>17414</v>
      </c>
    </row>
    <row r="3286" spans="1:4" ht="24.95" customHeight="1" x14ac:dyDescent="0.2">
      <c r="A3286" s="567" t="s">
        <v>26776</v>
      </c>
      <c r="B3286" s="568" t="s">
        <v>14537</v>
      </c>
      <c r="C3286" s="569" t="s">
        <v>770</v>
      </c>
      <c r="D3286" s="570" t="s">
        <v>26777</v>
      </c>
    </row>
    <row r="3287" spans="1:4" ht="24.95" customHeight="1" x14ac:dyDescent="0.2">
      <c r="A3287" s="567" t="s">
        <v>26778</v>
      </c>
      <c r="B3287" s="568" t="s">
        <v>14538</v>
      </c>
      <c r="C3287" s="569" t="s">
        <v>770</v>
      </c>
      <c r="D3287" s="570" t="s">
        <v>13879</v>
      </c>
    </row>
    <row r="3288" spans="1:4" ht="24.95" customHeight="1" x14ac:dyDescent="0.2">
      <c r="A3288" s="567" t="s">
        <v>26779</v>
      </c>
      <c r="B3288" s="568" t="s">
        <v>14539</v>
      </c>
      <c r="C3288" s="569" t="s">
        <v>770</v>
      </c>
      <c r="D3288" s="570" t="s">
        <v>26780</v>
      </c>
    </row>
    <row r="3289" spans="1:4" ht="24.95" customHeight="1" x14ac:dyDescent="0.2">
      <c r="A3289" s="567" t="s">
        <v>26781</v>
      </c>
      <c r="B3289" s="568" t="s">
        <v>14540</v>
      </c>
      <c r="C3289" s="569" t="s">
        <v>770</v>
      </c>
      <c r="D3289" s="570" t="s">
        <v>26782</v>
      </c>
    </row>
    <row r="3290" spans="1:4" ht="24.95" customHeight="1" x14ac:dyDescent="0.2">
      <c r="A3290" s="567" t="s">
        <v>26783</v>
      </c>
      <c r="B3290" s="568" t="s">
        <v>14541</v>
      </c>
      <c r="C3290" s="569" t="s">
        <v>770</v>
      </c>
      <c r="D3290" s="570" t="s">
        <v>26784</v>
      </c>
    </row>
    <row r="3291" spans="1:4" ht="24.95" customHeight="1" x14ac:dyDescent="0.2">
      <c r="A3291" s="567" t="s">
        <v>26785</v>
      </c>
      <c r="B3291" s="568" t="s">
        <v>14542</v>
      </c>
      <c r="C3291" s="569" t="s">
        <v>770</v>
      </c>
      <c r="D3291" s="570" t="s">
        <v>26786</v>
      </c>
    </row>
    <row r="3292" spans="1:4" ht="24.95" customHeight="1" x14ac:dyDescent="0.2">
      <c r="A3292" s="567" t="s">
        <v>26787</v>
      </c>
      <c r="B3292" s="568" t="s">
        <v>14543</v>
      </c>
      <c r="C3292" s="569" t="s">
        <v>770</v>
      </c>
      <c r="D3292" s="570" t="s">
        <v>26788</v>
      </c>
    </row>
    <row r="3293" spans="1:4" ht="24.95" customHeight="1" x14ac:dyDescent="0.2">
      <c r="A3293" s="567" t="s">
        <v>26789</v>
      </c>
      <c r="B3293" s="568" t="s">
        <v>14544</v>
      </c>
      <c r="C3293" s="569" t="s">
        <v>770</v>
      </c>
      <c r="D3293" s="570" t="s">
        <v>26790</v>
      </c>
    </row>
    <row r="3294" spans="1:4" ht="24.95" customHeight="1" x14ac:dyDescent="0.2">
      <c r="A3294" s="567" t="s">
        <v>26791</v>
      </c>
      <c r="B3294" s="568" t="s">
        <v>14546</v>
      </c>
      <c r="C3294" s="569" t="s">
        <v>770</v>
      </c>
      <c r="D3294" s="570" t="s">
        <v>26792</v>
      </c>
    </row>
    <row r="3295" spans="1:4" ht="24.95" customHeight="1" x14ac:dyDescent="0.2">
      <c r="A3295" s="567" t="s">
        <v>26793</v>
      </c>
      <c r="B3295" s="568" t="s">
        <v>14547</v>
      </c>
      <c r="C3295" s="569" t="s">
        <v>770</v>
      </c>
      <c r="D3295" s="570" t="s">
        <v>12946</v>
      </c>
    </row>
    <row r="3296" spans="1:4" ht="24.95" customHeight="1" x14ac:dyDescent="0.2">
      <c r="A3296" s="567" t="s">
        <v>26794</v>
      </c>
      <c r="B3296" s="568" t="s">
        <v>14548</v>
      </c>
      <c r="C3296" s="569" t="s">
        <v>770</v>
      </c>
      <c r="D3296" s="570" t="s">
        <v>26795</v>
      </c>
    </row>
    <row r="3297" spans="1:4" ht="24.95" customHeight="1" x14ac:dyDescent="0.2">
      <c r="A3297" s="567" t="s">
        <v>26796</v>
      </c>
      <c r="B3297" s="568" t="s">
        <v>14549</v>
      </c>
      <c r="C3297" s="569" t="s">
        <v>770</v>
      </c>
      <c r="D3297" s="570" t="s">
        <v>14214</v>
      </c>
    </row>
    <row r="3298" spans="1:4" ht="24.95" customHeight="1" x14ac:dyDescent="0.2">
      <c r="A3298" s="567" t="s">
        <v>26797</v>
      </c>
      <c r="B3298" s="568" t="s">
        <v>14550</v>
      </c>
      <c r="C3298" s="569" t="s">
        <v>770</v>
      </c>
      <c r="D3298" s="570" t="s">
        <v>26798</v>
      </c>
    </row>
    <row r="3299" spans="1:4" ht="24.95" customHeight="1" x14ac:dyDescent="0.2">
      <c r="A3299" s="567" t="s">
        <v>26799</v>
      </c>
      <c r="B3299" s="568" t="s">
        <v>14551</v>
      </c>
      <c r="C3299" s="569" t="s">
        <v>770</v>
      </c>
      <c r="D3299" s="570" t="s">
        <v>26800</v>
      </c>
    </row>
    <row r="3300" spans="1:4" ht="24.95" customHeight="1" x14ac:dyDescent="0.2">
      <c r="A3300" s="567" t="s">
        <v>26801</v>
      </c>
      <c r="B3300" s="568" t="s">
        <v>2034</v>
      </c>
      <c r="C3300" s="569" t="s">
        <v>770</v>
      </c>
      <c r="D3300" s="570" t="s">
        <v>9988</v>
      </c>
    </row>
    <row r="3301" spans="1:4" ht="24.95" customHeight="1" x14ac:dyDescent="0.2">
      <c r="A3301" s="567" t="s">
        <v>26802</v>
      </c>
      <c r="B3301" s="568" t="s">
        <v>14552</v>
      </c>
      <c r="C3301" s="569" t="s">
        <v>770</v>
      </c>
      <c r="D3301" s="570" t="s">
        <v>26803</v>
      </c>
    </row>
    <row r="3302" spans="1:4" ht="24.95" customHeight="1" x14ac:dyDescent="0.2">
      <c r="A3302" s="567" t="s">
        <v>26804</v>
      </c>
      <c r="B3302" s="568" t="s">
        <v>14553</v>
      </c>
      <c r="C3302" s="569" t="s">
        <v>770</v>
      </c>
      <c r="D3302" s="570" t="s">
        <v>26805</v>
      </c>
    </row>
    <row r="3303" spans="1:4" ht="24.95" customHeight="1" x14ac:dyDescent="0.2">
      <c r="A3303" s="567" t="s">
        <v>26806</v>
      </c>
      <c r="B3303" s="568" t="s">
        <v>14554</v>
      </c>
      <c r="C3303" s="569" t="s">
        <v>770</v>
      </c>
      <c r="D3303" s="570" t="s">
        <v>12285</v>
      </c>
    </row>
    <row r="3304" spans="1:4" ht="24.95" customHeight="1" x14ac:dyDescent="0.2">
      <c r="A3304" s="567" t="s">
        <v>26807</v>
      </c>
      <c r="B3304" s="568" t="s">
        <v>14555</v>
      </c>
      <c r="C3304" s="569" t="s">
        <v>770</v>
      </c>
      <c r="D3304" s="570" t="s">
        <v>10708</v>
      </c>
    </row>
    <row r="3305" spans="1:4" ht="24.95" customHeight="1" x14ac:dyDescent="0.2">
      <c r="A3305" s="567" t="s">
        <v>26808</v>
      </c>
      <c r="B3305" s="568" t="s">
        <v>14556</v>
      </c>
      <c r="C3305" s="569" t="s">
        <v>770</v>
      </c>
      <c r="D3305" s="570" t="s">
        <v>17578</v>
      </c>
    </row>
    <row r="3306" spans="1:4" ht="24.95" customHeight="1" x14ac:dyDescent="0.2">
      <c r="A3306" s="567" t="s">
        <v>26809</v>
      </c>
      <c r="B3306" s="568" t="s">
        <v>2035</v>
      </c>
      <c r="C3306" s="569" t="s">
        <v>770</v>
      </c>
      <c r="D3306" s="570" t="s">
        <v>17533</v>
      </c>
    </row>
    <row r="3307" spans="1:4" ht="24.95" customHeight="1" x14ac:dyDescent="0.2">
      <c r="A3307" s="567" t="s">
        <v>26810</v>
      </c>
      <c r="B3307" s="568" t="s">
        <v>14557</v>
      </c>
      <c r="C3307" s="569" t="s">
        <v>770</v>
      </c>
      <c r="D3307" s="570" t="s">
        <v>26811</v>
      </c>
    </row>
    <row r="3308" spans="1:4" ht="24.95" customHeight="1" x14ac:dyDescent="0.2">
      <c r="A3308" s="567" t="s">
        <v>26812</v>
      </c>
      <c r="B3308" s="568" t="s">
        <v>14558</v>
      </c>
      <c r="C3308" s="569" t="s">
        <v>770</v>
      </c>
      <c r="D3308" s="570" t="s">
        <v>26813</v>
      </c>
    </row>
    <row r="3309" spans="1:4" ht="24.95" customHeight="1" x14ac:dyDescent="0.2">
      <c r="A3309" s="567" t="s">
        <v>26814</v>
      </c>
      <c r="B3309" s="568" t="s">
        <v>14559</v>
      </c>
      <c r="C3309" s="569" t="s">
        <v>770</v>
      </c>
      <c r="D3309" s="570" t="s">
        <v>11341</v>
      </c>
    </row>
    <row r="3310" spans="1:4" ht="24.95" customHeight="1" x14ac:dyDescent="0.2">
      <c r="A3310" s="567" t="s">
        <v>26815</v>
      </c>
      <c r="B3310" s="568" t="s">
        <v>14560</v>
      </c>
      <c r="C3310" s="569" t="s">
        <v>770</v>
      </c>
      <c r="D3310" s="570" t="s">
        <v>26816</v>
      </c>
    </row>
    <row r="3311" spans="1:4" ht="24.95" customHeight="1" x14ac:dyDescent="0.2">
      <c r="A3311" s="567" t="s">
        <v>26817</v>
      </c>
      <c r="B3311" s="568" t="s">
        <v>14561</v>
      </c>
      <c r="C3311" s="569" t="s">
        <v>770</v>
      </c>
      <c r="D3311" s="570" t="s">
        <v>11341</v>
      </c>
    </row>
    <row r="3312" spans="1:4" ht="24.95" customHeight="1" x14ac:dyDescent="0.2">
      <c r="A3312" s="567" t="s">
        <v>26818</v>
      </c>
      <c r="B3312" s="568" t="s">
        <v>2036</v>
      </c>
      <c r="C3312" s="569" t="s">
        <v>770</v>
      </c>
      <c r="D3312" s="570" t="s">
        <v>19770</v>
      </c>
    </row>
    <row r="3313" spans="1:4" ht="24.95" customHeight="1" x14ac:dyDescent="0.2">
      <c r="A3313" s="567" t="s">
        <v>26819</v>
      </c>
      <c r="B3313" s="568" t="s">
        <v>14562</v>
      </c>
      <c r="C3313" s="569" t="s">
        <v>770</v>
      </c>
      <c r="D3313" s="570" t="s">
        <v>17432</v>
      </c>
    </row>
    <row r="3314" spans="1:4" ht="24.95" customHeight="1" x14ac:dyDescent="0.2">
      <c r="A3314" s="567" t="s">
        <v>26820</v>
      </c>
      <c r="B3314" s="568" t="s">
        <v>14564</v>
      </c>
      <c r="C3314" s="569" t="s">
        <v>770</v>
      </c>
      <c r="D3314" s="570" t="s">
        <v>26821</v>
      </c>
    </row>
    <row r="3315" spans="1:4" ht="24.95" customHeight="1" x14ac:dyDescent="0.2">
      <c r="A3315" s="567" t="s">
        <v>26822</v>
      </c>
      <c r="B3315" s="568" t="s">
        <v>14566</v>
      </c>
      <c r="C3315" s="569" t="s">
        <v>770</v>
      </c>
      <c r="D3315" s="570" t="s">
        <v>17577</v>
      </c>
    </row>
    <row r="3316" spans="1:4" ht="24.95" customHeight="1" x14ac:dyDescent="0.2">
      <c r="A3316" s="567" t="s">
        <v>26823</v>
      </c>
      <c r="B3316" s="568" t="s">
        <v>14567</v>
      </c>
      <c r="C3316" s="569" t="s">
        <v>771</v>
      </c>
      <c r="D3316" s="570" t="s">
        <v>26346</v>
      </c>
    </row>
    <row r="3317" spans="1:4" ht="24.95" customHeight="1" x14ac:dyDescent="0.2">
      <c r="A3317" s="567" t="s">
        <v>26824</v>
      </c>
      <c r="B3317" s="568" t="s">
        <v>14568</v>
      </c>
      <c r="C3317" s="569" t="s">
        <v>770</v>
      </c>
      <c r="D3317" s="570" t="s">
        <v>25152</v>
      </c>
    </row>
    <row r="3318" spans="1:4" ht="24.95" customHeight="1" x14ac:dyDescent="0.2">
      <c r="A3318" s="567" t="s">
        <v>26825</v>
      </c>
      <c r="B3318" s="568" t="s">
        <v>14569</v>
      </c>
      <c r="C3318" s="569" t="s">
        <v>770</v>
      </c>
      <c r="D3318" s="570" t="s">
        <v>10165</v>
      </c>
    </row>
    <row r="3319" spans="1:4" ht="24.95" customHeight="1" x14ac:dyDescent="0.2">
      <c r="A3319" s="567" t="s">
        <v>26826</v>
      </c>
      <c r="B3319" s="568" t="s">
        <v>14570</v>
      </c>
      <c r="C3319" s="569" t="s">
        <v>770</v>
      </c>
      <c r="D3319" s="570" t="s">
        <v>9937</v>
      </c>
    </row>
    <row r="3320" spans="1:4" ht="24.95" customHeight="1" x14ac:dyDescent="0.2">
      <c r="A3320" s="567" t="s">
        <v>26827</v>
      </c>
      <c r="B3320" s="568" t="s">
        <v>14571</v>
      </c>
      <c r="C3320" s="569" t="s">
        <v>770</v>
      </c>
      <c r="D3320" s="570" t="s">
        <v>26828</v>
      </c>
    </row>
    <row r="3321" spans="1:4" ht="24.95" customHeight="1" x14ac:dyDescent="0.2">
      <c r="A3321" s="567" t="s">
        <v>26829</v>
      </c>
      <c r="B3321" s="568" t="s">
        <v>14572</v>
      </c>
      <c r="C3321" s="569" t="s">
        <v>770</v>
      </c>
      <c r="D3321" s="570" t="s">
        <v>17812</v>
      </c>
    </row>
    <row r="3322" spans="1:4" ht="24.95" customHeight="1" x14ac:dyDescent="0.2">
      <c r="A3322" s="567" t="s">
        <v>26830</v>
      </c>
      <c r="B3322" s="568" t="s">
        <v>14573</v>
      </c>
      <c r="C3322" s="569" t="s">
        <v>770</v>
      </c>
      <c r="D3322" s="570" t="s">
        <v>10751</v>
      </c>
    </row>
    <row r="3323" spans="1:4" ht="24.95" customHeight="1" x14ac:dyDescent="0.2">
      <c r="A3323" s="567" t="s">
        <v>26831</v>
      </c>
      <c r="B3323" s="568" t="s">
        <v>14574</v>
      </c>
      <c r="C3323" s="569" t="s">
        <v>770</v>
      </c>
      <c r="D3323" s="570" t="s">
        <v>10556</v>
      </c>
    </row>
    <row r="3324" spans="1:4" ht="24.95" customHeight="1" x14ac:dyDescent="0.2">
      <c r="A3324" s="567" t="s">
        <v>26832</v>
      </c>
      <c r="B3324" s="568" t="s">
        <v>14575</v>
      </c>
      <c r="C3324" s="569" t="s">
        <v>770</v>
      </c>
      <c r="D3324" s="570" t="s">
        <v>10705</v>
      </c>
    </row>
    <row r="3325" spans="1:4" ht="24.95" customHeight="1" x14ac:dyDescent="0.2">
      <c r="A3325" s="567" t="s">
        <v>26833</v>
      </c>
      <c r="B3325" s="568" t="s">
        <v>14576</v>
      </c>
      <c r="C3325" s="569" t="s">
        <v>770</v>
      </c>
      <c r="D3325" s="570" t="s">
        <v>12655</v>
      </c>
    </row>
    <row r="3326" spans="1:4" ht="24.95" customHeight="1" x14ac:dyDescent="0.2">
      <c r="A3326" s="567" t="s">
        <v>26834</v>
      </c>
      <c r="B3326" s="568" t="s">
        <v>14578</v>
      </c>
      <c r="C3326" s="569" t="s">
        <v>770</v>
      </c>
      <c r="D3326" s="570" t="s">
        <v>26835</v>
      </c>
    </row>
    <row r="3327" spans="1:4" ht="24.95" customHeight="1" x14ac:dyDescent="0.2">
      <c r="A3327" s="567" t="s">
        <v>26836</v>
      </c>
      <c r="B3327" s="568" t="s">
        <v>14580</v>
      </c>
      <c r="C3327" s="569" t="s">
        <v>770</v>
      </c>
      <c r="D3327" s="570" t="s">
        <v>11417</v>
      </c>
    </row>
    <row r="3328" spans="1:4" ht="24.95" customHeight="1" x14ac:dyDescent="0.2">
      <c r="A3328" s="567" t="s">
        <v>26837</v>
      </c>
      <c r="B3328" s="568" t="s">
        <v>14581</v>
      </c>
      <c r="C3328" s="569" t="s">
        <v>770</v>
      </c>
      <c r="D3328" s="570" t="s">
        <v>11237</v>
      </c>
    </row>
    <row r="3329" spans="1:4" ht="24.95" customHeight="1" x14ac:dyDescent="0.2">
      <c r="A3329" s="567" t="s">
        <v>26838</v>
      </c>
      <c r="B3329" s="568" t="s">
        <v>14583</v>
      </c>
      <c r="C3329" s="569" t="s">
        <v>770</v>
      </c>
      <c r="D3329" s="570" t="s">
        <v>17546</v>
      </c>
    </row>
    <row r="3330" spans="1:4" ht="24.95" customHeight="1" x14ac:dyDescent="0.2">
      <c r="A3330" s="567" t="s">
        <v>26839</v>
      </c>
      <c r="B3330" s="568" t="s">
        <v>14584</v>
      </c>
      <c r="C3330" s="569" t="s">
        <v>770</v>
      </c>
      <c r="D3330" s="570" t="s">
        <v>26840</v>
      </c>
    </row>
    <row r="3331" spans="1:4" ht="24.95" customHeight="1" x14ac:dyDescent="0.2">
      <c r="A3331" s="567" t="s">
        <v>26841</v>
      </c>
      <c r="B3331" s="568" t="s">
        <v>14585</v>
      </c>
      <c r="C3331" s="569" t="s">
        <v>770</v>
      </c>
      <c r="D3331" s="570" t="s">
        <v>26835</v>
      </c>
    </row>
    <row r="3332" spans="1:4" ht="24.95" customHeight="1" x14ac:dyDescent="0.2">
      <c r="A3332" s="567" t="s">
        <v>26842</v>
      </c>
      <c r="B3332" s="568" t="s">
        <v>14586</v>
      </c>
      <c r="C3332" s="569" t="s">
        <v>770</v>
      </c>
      <c r="D3332" s="570" t="s">
        <v>17795</v>
      </c>
    </row>
    <row r="3333" spans="1:4" ht="24.95" customHeight="1" x14ac:dyDescent="0.2">
      <c r="A3333" s="567" t="s">
        <v>26843</v>
      </c>
      <c r="B3333" s="568" t="s">
        <v>14588</v>
      </c>
      <c r="C3333" s="569" t="s">
        <v>770</v>
      </c>
      <c r="D3333" s="570" t="s">
        <v>11802</v>
      </c>
    </row>
    <row r="3334" spans="1:4" ht="24.95" customHeight="1" x14ac:dyDescent="0.2">
      <c r="A3334" s="567" t="s">
        <v>26844</v>
      </c>
      <c r="B3334" s="568" t="s">
        <v>14589</v>
      </c>
      <c r="C3334" s="569" t="s">
        <v>770</v>
      </c>
      <c r="D3334" s="570" t="s">
        <v>26840</v>
      </c>
    </row>
    <row r="3335" spans="1:4" ht="24.95" customHeight="1" x14ac:dyDescent="0.2">
      <c r="A3335" s="567" t="s">
        <v>26845</v>
      </c>
      <c r="B3335" s="568" t="s">
        <v>14590</v>
      </c>
      <c r="C3335" s="569" t="s">
        <v>770</v>
      </c>
      <c r="D3335" s="570" t="s">
        <v>18229</v>
      </c>
    </row>
    <row r="3336" spans="1:4" ht="24.95" customHeight="1" x14ac:dyDescent="0.2">
      <c r="A3336" s="567" t="s">
        <v>26846</v>
      </c>
      <c r="B3336" s="568" t="s">
        <v>14591</v>
      </c>
      <c r="C3336" s="569" t="s">
        <v>770</v>
      </c>
      <c r="D3336" s="570" t="s">
        <v>18356</v>
      </c>
    </row>
    <row r="3337" spans="1:4" ht="24.95" customHeight="1" x14ac:dyDescent="0.2">
      <c r="A3337" s="567" t="s">
        <v>26847</v>
      </c>
      <c r="B3337" s="568" t="s">
        <v>5892</v>
      </c>
      <c r="C3337" s="569" t="s">
        <v>770</v>
      </c>
      <c r="D3337" s="570" t="s">
        <v>9879</v>
      </c>
    </row>
    <row r="3338" spans="1:4" ht="24.95" customHeight="1" x14ac:dyDescent="0.2">
      <c r="A3338" s="567" t="s">
        <v>26848</v>
      </c>
      <c r="B3338" s="568" t="s">
        <v>5893</v>
      </c>
      <c r="C3338" s="569" t="s">
        <v>770</v>
      </c>
      <c r="D3338" s="570" t="s">
        <v>23802</v>
      </c>
    </row>
    <row r="3339" spans="1:4" ht="24.95" customHeight="1" x14ac:dyDescent="0.2">
      <c r="A3339" s="567" t="s">
        <v>26849</v>
      </c>
      <c r="B3339" s="568" t="s">
        <v>14593</v>
      </c>
      <c r="C3339" s="569" t="s">
        <v>770</v>
      </c>
      <c r="D3339" s="570" t="s">
        <v>26850</v>
      </c>
    </row>
    <row r="3340" spans="1:4" ht="24.95" customHeight="1" x14ac:dyDescent="0.2">
      <c r="A3340" s="567" t="s">
        <v>26851</v>
      </c>
      <c r="B3340" s="568" t="s">
        <v>14594</v>
      </c>
      <c r="C3340" s="569" t="s">
        <v>770</v>
      </c>
      <c r="D3340" s="570" t="s">
        <v>26852</v>
      </c>
    </row>
    <row r="3341" spans="1:4" ht="24.95" customHeight="1" x14ac:dyDescent="0.2">
      <c r="A3341" s="567" t="s">
        <v>26853</v>
      </c>
      <c r="B3341" s="568" t="s">
        <v>14595</v>
      </c>
      <c r="C3341" s="569" t="s">
        <v>770</v>
      </c>
      <c r="D3341" s="570" t="s">
        <v>10409</v>
      </c>
    </row>
    <row r="3342" spans="1:4" ht="24.95" customHeight="1" x14ac:dyDescent="0.2">
      <c r="A3342" s="567" t="s">
        <v>26854</v>
      </c>
      <c r="B3342" s="568" t="s">
        <v>14597</v>
      </c>
      <c r="C3342" s="569" t="s">
        <v>770</v>
      </c>
      <c r="D3342" s="570" t="s">
        <v>26855</v>
      </c>
    </row>
    <row r="3343" spans="1:4" ht="24.95" customHeight="1" x14ac:dyDescent="0.2">
      <c r="A3343" s="567" t="s">
        <v>26856</v>
      </c>
      <c r="B3343" s="568" t="s">
        <v>14599</v>
      </c>
      <c r="C3343" s="569" t="s">
        <v>770</v>
      </c>
      <c r="D3343" s="570" t="s">
        <v>10442</v>
      </c>
    </row>
    <row r="3344" spans="1:4" ht="24.95" customHeight="1" x14ac:dyDescent="0.2">
      <c r="A3344" s="567" t="s">
        <v>26857</v>
      </c>
      <c r="B3344" s="568" t="s">
        <v>5894</v>
      </c>
      <c r="C3344" s="569" t="s">
        <v>770</v>
      </c>
      <c r="D3344" s="570" t="s">
        <v>17232</v>
      </c>
    </row>
    <row r="3345" spans="1:4" ht="24.95" customHeight="1" x14ac:dyDescent="0.2">
      <c r="A3345" s="567" t="s">
        <v>26858</v>
      </c>
      <c r="B3345" s="568" t="s">
        <v>14601</v>
      </c>
      <c r="C3345" s="569" t="s">
        <v>770</v>
      </c>
      <c r="D3345" s="570" t="s">
        <v>26859</v>
      </c>
    </row>
    <row r="3346" spans="1:4" ht="24.95" customHeight="1" x14ac:dyDescent="0.2">
      <c r="A3346" s="567" t="s">
        <v>26860</v>
      </c>
      <c r="B3346" s="568" t="s">
        <v>5895</v>
      </c>
      <c r="C3346" s="569" t="s">
        <v>770</v>
      </c>
      <c r="D3346" s="570" t="s">
        <v>18229</v>
      </c>
    </row>
    <row r="3347" spans="1:4" ht="24.95" customHeight="1" x14ac:dyDescent="0.2">
      <c r="A3347" s="567" t="s">
        <v>26861</v>
      </c>
      <c r="B3347" s="568" t="s">
        <v>14602</v>
      </c>
      <c r="C3347" s="569" t="s">
        <v>770</v>
      </c>
      <c r="D3347" s="570" t="s">
        <v>13997</v>
      </c>
    </row>
    <row r="3348" spans="1:4" ht="24.95" customHeight="1" x14ac:dyDescent="0.2">
      <c r="A3348" s="567" t="s">
        <v>26862</v>
      </c>
      <c r="B3348" s="568" t="s">
        <v>14603</v>
      </c>
      <c r="C3348" s="569" t="s">
        <v>770</v>
      </c>
      <c r="D3348" s="570" t="s">
        <v>9364</v>
      </c>
    </row>
    <row r="3349" spans="1:4" ht="24.95" customHeight="1" x14ac:dyDescent="0.2">
      <c r="A3349" s="567" t="s">
        <v>26863</v>
      </c>
      <c r="B3349" s="568" t="s">
        <v>14604</v>
      </c>
      <c r="C3349" s="569" t="s">
        <v>770</v>
      </c>
      <c r="D3349" s="570" t="s">
        <v>16583</v>
      </c>
    </row>
    <row r="3350" spans="1:4" ht="24.95" customHeight="1" x14ac:dyDescent="0.2">
      <c r="A3350" s="567" t="s">
        <v>26864</v>
      </c>
      <c r="B3350" s="568" t="s">
        <v>14605</v>
      </c>
      <c r="C3350" s="569" t="s">
        <v>770</v>
      </c>
      <c r="D3350" s="570" t="s">
        <v>11319</v>
      </c>
    </row>
    <row r="3351" spans="1:4" ht="24.95" customHeight="1" x14ac:dyDescent="0.2">
      <c r="A3351" s="567" t="s">
        <v>26865</v>
      </c>
      <c r="B3351" s="568" t="s">
        <v>14606</v>
      </c>
      <c r="C3351" s="569" t="s">
        <v>770</v>
      </c>
      <c r="D3351" s="570" t="s">
        <v>17246</v>
      </c>
    </row>
    <row r="3352" spans="1:4" ht="24.95" customHeight="1" x14ac:dyDescent="0.2">
      <c r="A3352" s="567" t="s">
        <v>26866</v>
      </c>
      <c r="B3352" s="568" t="s">
        <v>14607</v>
      </c>
      <c r="C3352" s="569" t="s">
        <v>770</v>
      </c>
      <c r="D3352" s="570" t="s">
        <v>25146</v>
      </c>
    </row>
    <row r="3353" spans="1:4" ht="24.95" customHeight="1" x14ac:dyDescent="0.2">
      <c r="A3353" s="567" t="s">
        <v>26867</v>
      </c>
      <c r="B3353" s="568" t="s">
        <v>14608</v>
      </c>
      <c r="C3353" s="569" t="s">
        <v>770</v>
      </c>
      <c r="D3353" s="570" t="s">
        <v>9903</v>
      </c>
    </row>
    <row r="3354" spans="1:4" ht="24.95" customHeight="1" x14ac:dyDescent="0.2">
      <c r="A3354" s="567" t="s">
        <v>26868</v>
      </c>
      <c r="B3354" s="568" t="s">
        <v>5896</v>
      </c>
      <c r="C3354" s="569" t="s">
        <v>770</v>
      </c>
      <c r="D3354" s="570" t="s">
        <v>14405</v>
      </c>
    </row>
    <row r="3355" spans="1:4" ht="24.95" customHeight="1" x14ac:dyDescent="0.2">
      <c r="A3355" s="567" t="s">
        <v>26869</v>
      </c>
      <c r="B3355" s="568" t="s">
        <v>14610</v>
      </c>
      <c r="C3355" s="569" t="s">
        <v>770</v>
      </c>
      <c r="D3355" s="570" t="s">
        <v>10242</v>
      </c>
    </row>
    <row r="3356" spans="1:4" ht="24.95" customHeight="1" x14ac:dyDescent="0.2">
      <c r="A3356" s="567" t="s">
        <v>26870</v>
      </c>
      <c r="B3356" s="568" t="s">
        <v>14611</v>
      </c>
      <c r="C3356" s="569" t="s">
        <v>770</v>
      </c>
      <c r="D3356" s="570" t="s">
        <v>9701</v>
      </c>
    </row>
    <row r="3357" spans="1:4" ht="24.95" customHeight="1" x14ac:dyDescent="0.2">
      <c r="A3357" s="567" t="s">
        <v>26871</v>
      </c>
      <c r="B3357" s="568" t="s">
        <v>14612</v>
      </c>
      <c r="C3357" s="569" t="s">
        <v>770</v>
      </c>
      <c r="D3357" s="570" t="s">
        <v>11081</v>
      </c>
    </row>
    <row r="3358" spans="1:4" ht="24.95" customHeight="1" x14ac:dyDescent="0.2">
      <c r="A3358" s="567" t="s">
        <v>26872</v>
      </c>
      <c r="B3358" s="568" t="s">
        <v>14613</v>
      </c>
      <c r="C3358" s="569" t="s">
        <v>770</v>
      </c>
      <c r="D3358" s="570" t="s">
        <v>26873</v>
      </c>
    </row>
    <row r="3359" spans="1:4" ht="24.95" customHeight="1" x14ac:dyDescent="0.2">
      <c r="A3359" s="567" t="s">
        <v>26874</v>
      </c>
      <c r="B3359" s="568" t="s">
        <v>14615</v>
      </c>
      <c r="C3359" s="569" t="s">
        <v>770</v>
      </c>
      <c r="D3359" s="570" t="s">
        <v>10169</v>
      </c>
    </row>
    <row r="3360" spans="1:4" ht="24.95" customHeight="1" x14ac:dyDescent="0.2">
      <c r="A3360" s="567" t="s">
        <v>26875</v>
      </c>
      <c r="B3360" s="568" t="s">
        <v>14617</v>
      </c>
      <c r="C3360" s="569" t="s">
        <v>770</v>
      </c>
      <c r="D3360" s="570" t="s">
        <v>19402</v>
      </c>
    </row>
    <row r="3361" spans="1:4" ht="24.95" customHeight="1" x14ac:dyDescent="0.2">
      <c r="A3361" s="567" t="s">
        <v>26876</v>
      </c>
      <c r="B3361" s="568" t="s">
        <v>5897</v>
      </c>
      <c r="C3361" s="569" t="s">
        <v>770</v>
      </c>
      <c r="D3361" s="570" t="s">
        <v>17860</v>
      </c>
    </row>
    <row r="3362" spans="1:4" ht="24.95" customHeight="1" x14ac:dyDescent="0.2">
      <c r="A3362" s="567" t="s">
        <v>26877</v>
      </c>
      <c r="B3362" s="568" t="s">
        <v>14618</v>
      </c>
      <c r="C3362" s="569" t="s">
        <v>770</v>
      </c>
      <c r="D3362" s="570" t="s">
        <v>13913</v>
      </c>
    </row>
    <row r="3363" spans="1:4" ht="24.95" customHeight="1" x14ac:dyDescent="0.2">
      <c r="A3363" s="567" t="s">
        <v>26878</v>
      </c>
      <c r="B3363" s="568" t="s">
        <v>5898</v>
      </c>
      <c r="C3363" s="569" t="s">
        <v>770</v>
      </c>
      <c r="D3363" s="570" t="s">
        <v>25889</v>
      </c>
    </row>
    <row r="3364" spans="1:4" ht="24.95" customHeight="1" x14ac:dyDescent="0.2">
      <c r="A3364" s="567" t="s">
        <v>26879</v>
      </c>
      <c r="B3364" s="568" t="s">
        <v>14619</v>
      </c>
      <c r="C3364" s="569" t="s">
        <v>770</v>
      </c>
      <c r="D3364" s="570" t="s">
        <v>25889</v>
      </c>
    </row>
    <row r="3365" spans="1:4" ht="24.95" customHeight="1" x14ac:dyDescent="0.2">
      <c r="A3365" s="567" t="s">
        <v>26880</v>
      </c>
      <c r="B3365" s="568" t="s">
        <v>14620</v>
      </c>
      <c r="C3365" s="569" t="s">
        <v>770</v>
      </c>
      <c r="D3365" s="570" t="s">
        <v>15797</v>
      </c>
    </row>
    <row r="3366" spans="1:4" ht="24.95" customHeight="1" x14ac:dyDescent="0.2">
      <c r="A3366" s="567" t="s">
        <v>26881</v>
      </c>
      <c r="B3366" s="568" t="s">
        <v>5899</v>
      </c>
      <c r="C3366" s="569" t="s">
        <v>770</v>
      </c>
      <c r="D3366" s="570" t="s">
        <v>18041</v>
      </c>
    </row>
    <row r="3367" spans="1:4" ht="24.95" customHeight="1" x14ac:dyDescent="0.2">
      <c r="A3367" s="567" t="s">
        <v>26882</v>
      </c>
      <c r="B3367" s="568" t="s">
        <v>14621</v>
      </c>
      <c r="C3367" s="569" t="s">
        <v>771</v>
      </c>
      <c r="D3367" s="570" t="s">
        <v>26883</v>
      </c>
    </row>
    <row r="3368" spans="1:4" ht="24.95" customHeight="1" x14ac:dyDescent="0.2">
      <c r="A3368" s="567" t="s">
        <v>26884</v>
      </c>
      <c r="B3368" s="568" t="s">
        <v>14623</v>
      </c>
      <c r="C3368" s="569" t="s">
        <v>770</v>
      </c>
      <c r="D3368" s="570" t="s">
        <v>10051</v>
      </c>
    </row>
    <row r="3369" spans="1:4" ht="24.95" customHeight="1" x14ac:dyDescent="0.2">
      <c r="A3369" s="567" t="s">
        <v>26885</v>
      </c>
      <c r="B3369" s="568" t="s">
        <v>14624</v>
      </c>
      <c r="C3369" s="569" t="s">
        <v>770</v>
      </c>
      <c r="D3369" s="570" t="s">
        <v>11088</v>
      </c>
    </row>
    <row r="3370" spans="1:4" ht="24.95" customHeight="1" x14ac:dyDescent="0.2">
      <c r="A3370" s="567" t="s">
        <v>26886</v>
      </c>
      <c r="B3370" s="568" t="s">
        <v>14625</v>
      </c>
      <c r="C3370" s="569" t="s">
        <v>770</v>
      </c>
      <c r="D3370" s="570" t="s">
        <v>13747</v>
      </c>
    </row>
    <row r="3371" spans="1:4" ht="24.95" customHeight="1" x14ac:dyDescent="0.2">
      <c r="A3371" s="567" t="s">
        <v>26887</v>
      </c>
      <c r="B3371" s="568" t="s">
        <v>14626</v>
      </c>
      <c r="C3371" s="569" t="s">
        <v>770</v>
      </c>
      <c r="D3371" s="570" t="s">
        <v>18852</v>
      </c>
    </row>
    <row r="3372" spans="1:4" ht="24.95" customHeight="1" x14ac:dyDescent="0.2">
      <c r="A3372" s="567" t="s">
        <v>26888</v>
      </c>
      <c r="B3372" s="568" t="s">
        <v>14628</v>
      </c>
      <c r="C3372" s="569" t="s">
        <v>770</v>
      </c>
      <c r="D3372" s="570" t="s">
        <v>13927</v>
      </c>
    </row>
    <row r="3373" spans="1:4" ht="24.95" customHeight="1" x14ac:dyDescent="0.2">
      <c r="A3373" s="567" t="s">
        <v>26889</v>
      </c>
      <c r="B3373" s="568" t="s">
        <v>5900</v>
      </c>
      <c r="C3373" s="569" t="s">
        <v>770</v>
      </c>
      <c r="D3373" s="570" t="s">
        <v>13747</v>
      </c>
    </row>
    <row r="3374" spans="1:4" ht="24.95" customHeight="1" x14ac:dyDescent="0.2">
      <c r="A3374" s="567" t="s">
        <v>26890</v>
      </c>
      <c r="B3374" s="568" t="s">
        <v>14630</v>
      </c>
      <c r="C3374" s="569" t="s">
        <v>770</v>
      </c>
      <c r="D3374" s="570" t="s">
        <v>17492</v>
      </c>
    </row>
    <row r="3375" spans="1:4" ht="24.95" customHeight="1" x14ac:dyDescent="0.2">
      <c r="A3375" s="567" t="s">
        <v>26891</v>
      </c>
      <c r="B3375" s="568" t="s">
        <v>14632</v>
      </c>
      <c r="C3375" s="569" t="s">
        <v>770</v>
      </c>
      <c r="D3375" s="570" t="s">
        <v>11128</v>
      </c>
    </row>
    <row r="3376" spans="1:4" ht="24.95" customHeight="1" x14ac:dyDescent="0.2">
      <c r="A3376" s="567" t="s">
        <v>26892</v>
      </c>
      <c r="B3376" s="568" t="s">
        <v>14634</v>
      </c>
      <c r="C3376" s="569" t="s">
        <v>770</v>
      </c>
      <c r="D3376" s="570" t="s">
        <v>10165</v>
      </c>
    </row>
    <row r="3377" spans="1:4" ht="24.95" customHeight="1" x14ac:dyDescent="0.2">
      <c r="A3377" s="567" t="s">
        <v>26893</v>
      </c>
      <c r="B3377" s="568" t="s">
        <v>14635</v>
      </c>
      <c r="C3377" s="569" t="s">
        <v>770</v>
      </c>
      <c r="D3377" s="570" t="s">
        <v>13870</v>
      </c>
    </row>
    <row r="3378" spans="1:4" ht="24.95" customHeight="1" x14ac:dyDescent="0.2">
      <c r="A3378" s="567" t="s">
        <v>26894</v>
      </c>
      <c r="B3378" s="568" t="s">
        <v>14637</v>
      </c>
      <c r="C3378" s="569" t="s">
        <v>770</v>
      </c>
      <c r="D3378" s="570" t="s">
        <v>11037</v>
      </c>
    </row>
    <row r="3379" spans="1:4" ht="24.95" customHeight="1" x14ac:dyDescent="0.2">
      <c r="A3379" s="567" t="s">
        <v>26895</v>
      </c>
      <c r="B3379" s="568" t="s">
        <v>14639</v>
      </c>
      <c r="C3379" s="569" t="s">
        <v>770</v>
      </c>
      <c r="D3379" s="570" t="s">
        <v>26896</v>
      </c>
    </row>
    <row r="3380" spans="1:4" ht="24.95" customHeight="1" x14ac:dyDescent="0.2">
      <c r="A3380" s="567" t="s">
        <v>26897</v>
      </c>
      <c r="B3380" s="568" t="s">
        <v>14641</v>
      </c>
      <c r="C3380" s="569" t="s">
        <v>770</v>
      </c>
      <c r="D3380" s="570" t="s">
        <v>17492</v>
      </c>
    </row>
    <row r="3381" spans="1:4" ht="24.95" customHeight="1" x14ac:dyDescent="0.2">
      <c r="A3381" s="567" t="s">
        <v>26898</v>
      </c>
      <c r="B3381" s="568" t="s">
        <v>14642</v>
      </c>
      <c r="C3381" s="569" t="s">
        <v>770</v>
      </c>
      <c r="D3381" s="570" t="s">
        <v>19543</v>
      </c>
    </row>
    <row r="3382" spans="1:4" ht="24.95" customHeight="1" x14ac:dyDescent="0.2">
      <c r="A3382" s="567" t="s">
        <v>26899</v>
      </c>
      <c r="B3382" s="568" t="s">
        <v>14643</v>
      </c>
      <c r="C3382" s="569" t="s">
        <v>770</v>
      </c>
      <c r="D3382" s="570" t="s">
        <v>10593</v>
      </c>
    </row>
    <row r="3383" spans="1:4" ht="24.95" customHeight="1" x14ac:dyDescent="0.2">
      <c r="A3383" s="567" t="s">
        <v>26900</v>
      </c>
      <c r="B3383" s="568" t="s">
        <v>14644</v>
      </c>
      <c r="C3383" s="569" t="s">
        <v>770</v>
      </c>
      <c r="D3383" s="570" t="s">
        <v>26901</v>
      </c>
    </row>
    <row r="3384" spans="1:4" ht="24.95" customHeight="1" x14ac:dyDescent="0.2">
      <c r="A3384" s="567" t="s">
        <v>26902</v>
      </c>
      <c r="B3384" s="568" t="s">
        <v>14645</v>
      </c>
      <c r="C3384" s="569" t="s">
        <v>770</v>
      </c>
      <c r="D3384" s="570" t="s">
        <v>26903</v>
      </c>
    </row>
    <row r="3385" spans="1:4" ht="24.95" customHeight="1" x14ac:dyDescent="0.2">
      <c r="A3385" s="567" t="s">
        <v>26904</v>
      </c>
      <c r="B3385" s="568" t="s">
        <v>14646</v>
      </c>
      <c r="C3385" s="569" t="s">
        <v>770</v>
      </c>
      <c r="D3385" s="570" t="s">
        <v>26905</v>
      </c>
    </row>
    <row r="3386" spans="1:4" ht="24.95" customHeight="1" x14ac:dyDescent="0.2">
      <c r="A3386" s="567" t="s">
        <v>26906</v>
      </c>
      <c r="B3386" s="568" t="s">
        <v>14647</v>
      </c>
      <c r="C3386" s="569" t="s">
        <v>770</v>
      </c>
      <c r="D3386" s="570" t="s">
        <v>26907</v>
      </c>
    </row>
    <row r="3387" spans="1:4" ht="24.95" customHeight="1" x14ac:dyDescent="0.2">
      <c r="A3387" s="567" t="s">
        <v>26908</v>
      </c>
      <c r="B3387" s="568" t="s">
        <v>14648</v>
      </c>
      <c r="C3387" s="569" t="s">
        <v>770</v>
      </c>
      <c r="D3387" s="570" t="s">
        <v>15043</v>
      </c>
    </row>
    <row r="3388" spans="1:4" ht="24.95" customHeight="1" x14ac:dyDescent="0.2">
      <c r="A3388" s="567" t="s">
        <v>26909</v>
      </c>
      <c r="B3388" s="568" t="s">
        <v>14649</v>
      </c>
      <c r="C3388" s="569" t="s">
        <v>770</v>
      </c>
      <c r="D3388" s="570" t="s">
        <v>18333</v>
      </c>
    </row>
    <row r="3389" spans="1:4" ht="24.95" customHeight="1" x14ac:dyDescent="0.2">
      <c r="A3389" s="567" t="s">
        <v>26910</v>
      </c>
      <c r="B3389" s="568" t="s">
        <v>14650</v>
      </c>
      <c r="C3389" s="569" t="s">
        <v>770</v>
      </c>
      <c r="D3389" s="570" t="s">
        <v>17505</v>
      </c>
    </row>
    <row r="3390" spans="1:4" ht="24.95" customHeight="1" x14ac:dyDescent="0.2">
      <c r="A3390" s="567" t="s">
        <v>26911</v>
      </c>
      <c r="B3390" s="568" t="s">
        <v>14651</v>
      </c>
      <c r="C3390" s="569" t="s">
        <v>770</v>
      </c>
      <c r="D3390" s="570" t="s">
        <v>18493</v>
      </c>
    </row>
    <row r="3391" spans="1:4" ht="24.95" customHeight="1" x14ac:dyDescent="0.2">
      <c r="A3391" s="567" t="s">
        <v>26912</v>
      </c>
      <c r="B3391" s="568" t="s">
        <v>14652</v>
      </c>
      <c r="C3391" s="569" t="s">
        <v>770</v>
      </c>
      <c r="D3391" s="570" t="s">
        <v>10151</v>
      </c>
    </row>
    <row r="3392" spans="1:4" ht="24.95" customHeight="1" x14ac:dyDescent="0.2">
      <c r="A3392" s="567" t="s">
        <v>26913</v>
      </c>
      <c r="B3392" s="568" t="s">
        <v>14653</v>
      </c>
      <c r="C3392" s="569" t="s">
        <v>770</v>
      </c>
      <c r="D3392" s="570" t="s">
        <v>9832</v>
      </c>
    </row>
    <row r="3393" spans="1:4" ht="24.95" customHeight="1" x14ac:dyDescent="0.2">
      <c r="A3393" s="567" t="s">
        <v>26914</v>
      </c>
      <c r="B3393" s="568" t="s">
        <v>14654</v>
      </c>
      <c r="C3393" s="569" t="s">
        <v>770</v>
      </c>
      <c r="D3393" s="570" t="s">
        <v>15322</v>
      </c>
    </row>
    <row r="3394" spans="1:4" ht="24.95" customHeight="1" x14ac:dyDescent="0.2">
      <c r="A3394" s="567" t="s">
        <v>26915</v>
      </c>
      <c r="B3394" s="568" t="s">
        <v>14655</v>
      </c>
      <c r="C3394" s="569" t="s">
        <v>770</v>
      </c>
      <c r="D3394" s="570" t="s">
        <v>10689</v>
      </c>
    </row>
    <row r="3395" spans="1:4" ht="24.95" customHeight="1" x14ac:dyDescent="0.2">
      <c r="A3395" s="567" t="s">
        <v>26916</v>
      </c>
      <c r="B3395" s="568" t="s">
        <v>14656</v>
      </c>
      <c r="C3395" s="569" t="s">
        <v>770</v>
      </c>
      <c r="D3395" s="570" t="s">
        <v>10317</v>
      </c>
    </row>
    <row r="3396" spans="1:4" ht="24.95" customHeight="1" x14ac:dyDescent="0.2">
      <c r="A3396" s="567" t="s">
        <v>26917</v>
      </c>
      <c r="B3396" s="568" t="s">
        <v>14657</v>
      </c>
      <c r="C3396" s="569" t="s">
        <v>770</v>
      </c>
      <c r="D3396" s="570" t="s">
        <v>9768</v>
      </c>
    </row>
    <row r="3397" spans="1:4" ht="24.95" customHeight="1" x14ac:dyDescent="0.2">
      <c r="A3397" s="567" t="s">
        <v>26918</v>
      </c>
      <c r="B3397" s="568" t="s">
        <v>14658</v>
      </c>
      <c r="C3397" s="569" t="s">
        <v>770</v>
      </c>
      <c r="D3397" s="570" t="s">
        <v>17230</v>
      </c>
    </row>
    <row r="3398" spans="1:4" ht="24.95" customHeight="1" x14ac:dyDescent="0.2">
      <c r="A3398" s="567" t="s">
        <v>26919</v>
      </c>
      <c r="B3398" s="568" t="s">
        <v>14659</v>
      </c>
      <c r="C3398" s="569" t="s">
        <v>770</v>
      </c>
      <c r="D3398" s="570" t="s">
        <v>10057</v>
      </c>
    </row>
    <row r="3399" spans="1:4" ht="24.95" customHeight="1" x14ac:dyDescent="0.2">
      <c r="A3399" s="567" t="s">
        <v>26920</v>
      </c>
      <c r="B3399" s="568" t="s">
        <v>14660</v>
      </c>
      <c r="C3399" s="569" t="s">
        <v>770</v>
      </c>
      <c r="D3399" s="570" t="s">
        <v>11175</v>
      </c>
    </row>
    <row r="3400" spans="1:4" ht="24.95" customHeight="1" x14ac:dyDescent="0.2">
      <c r="A3400" s="567" t="s">
        <v>26921</v>
      </c>
      <c r="B3400" s="568" t="s">
        <v>14661</v>
      </c>
      <c r="C3400" s="569" t="s">
        <v>770</v>
      </c>
      <c r="D3400" s="570" t="s">
        <v>25871</v>
      </c>
    </row>
    <row r="3401" spans="1:4" ht="24.95" customHeight="1" x14ac:dyDescent="0.2">
      <c r="A3401" s="567" t="s">
        <v>26922</v>
      </c>
      <c r="B3401" s="568" t="s">
        <v>14662</v>
      </c>
      <c r="C3401" s="569" t="s">
        <v>770</v>
      </c>
      <c r="D3401" s="570" t="s">
        <v>20174</v>
      </c>
    </row>
    <row r="3402" spans="1:4" ht="24.95" customHeight="1" x14ac:dyDescent="0.2">
      <c r="A3402" s="567" t="s">
        <v>26923</v>
      </c>
      <c r="B3402" s="568" t="s">
        <v>14664</v>
      </c>
      <c r="C3402" s="569" t="s">
        <v>770</v>
      </c>
      <c r="D3402" s="570" t="s">
        <v>12903</v>
      </c>
    </row>
    <row r="3403" spans="1:4" ht="24.95" customHeight="1" x14ac:dyDescent="0.2">
      <c r="A3403" s="567" t="s">
        <v>26924</v>
      </c>
      <c r="B3403" s="568" t="s">
        <v>14665</v>
      </c>
      <c r="C3403" s="569" t="s">
        <v>770</v>
      </c>
      <c r="D3403" s="570" t="s">
        <v>13447</v>
      </c>
    </row>
    <row r="3404" spans="1:4" ht="24.95" customHeight="1" x14ac:dyDescent="0.2">
      <c r="A3404" s="567" t="s">
        <v>26925</v>
      </c>
      <c r="B3404" s="568" t="s">
        <v>14666</v>
      </c>
      <c r="C3404" s="569" t="s">
        <v>770</v>
      </c>
      <c r="D3404" s="570" t="s">
        <v>17489</v>
      </c>
    </row>
    <row r="3405" spans="1:4" ht="24.95" customHeight="1" x14ac:dyDescent="0.2">
      <c r="A3405" s="567" t="s">
        <v>26926</v>
      </c>
      <c r="B3405" s="568" t="s">
        <v>14667</v>
      </c>
      <c r="C3405" s="569" t="s">
        <v>770</v>
      </c>
      <c r="D3405" s="570" t="s">
        <v>11406</v>
      </c>
    </row>
    <row r="3406" spans="1:4" ht="24.95" customHeight="1" x14ac:dyDescent="0.2">
      <c r="A3406" s="567" t="s">
        <v>26927</v>
      </c>
      <c r="B3406" s="568" t="s">
        <v>14668</v>
      </c>
      <c r="C3406" s="569" t="s">
        <v>770</v>
      </c>
      <c r="D3406" s="570" t="s">
        <v>26928</v>
      </c>
    </row>
    <row r="3407" spans="1:4" ht="24.95" customHeight="1" x14ac:dyDescent="0.2">
      <c r="A3407" s="567" t="s">
        <v>26929</v>
      </c>
      <c r="B3407" s="568" t="s">
        <v>14670</v>
      </c>
      <c r="C3407" s="569" t="s">
        <v>770</v>
      </c>
      <c r="D3407" s="570" t="s">
        <v>26566</v>
      </c>
    </row>
    <row r="3408" spans="1:4" ht="24.95" customHeight="1" x14ac:dyDescent="0.2">
      <c r="A3408" s="567" t="s">
        <v>26930</v>
      </c>
      <c r="B3408" s="568" t="s">
        <v>14671</v>
      </c>
      <c r="C3408" s="569" t="s">
        <v>770</v>
      </c>
      <c r="D3408" s="570" t="s">
        <v>26931</v>
      </c>
    </row>
    <row r="3409" spans="1:4" ht="24.95" customHeight="1" x14ac:dyDescent="0.2">
      <c r="A3409" s="567" t="s">
        <v>26932</v>
      </c>
      <c r="B3409" s="568" t="s">
        <v>14672</v>
      </c>
      <c r="C3409" s="569" t="s">
        <v>770</v>
      </c>
      <c r="D3409" s="570" t="s">
        <v>17279</v>
      </c>
    </row>
    <row r="3410" spans="1:4" ht="24.95" customHeight="1" x14ac:dyDescent="0.2">
      <c r="A3410" s="567" t="s">
        <v>26933</v>
      </c>
      <c r="B3410" s="568" t="s">
        <v>14673</v>
      </c>
      <c r="C3410" s="569" t="s">
        <v>770</v>
      </c>
      <c r="D3410" s="570" t="s">
        <v>10130</v>
      </c>
    </row>
    <row r="3411" spans="1:4" ht="24.95" customHeight="1" x14ac:dyDescent="0.2">
      <c r="A3411" s="567" t="s">
        <v>26934</v>
      </c>
      <c r="B3411" s="568" t="s">
        <v>14675</v>
      </c>
      <c r="C3411" s="569" t="s">
        <v>770</v>
      </c>
      <c r="D3411" s="570" t="s">
        <v>17607</v>
      </c>
    </row>
    <row r="3412" spans="1:4" ht="24.95" customHeight="1" x14ac:dyDescent="0.2">
      <c r="A3412" s="567" t="s">
        <v>26935</v>
      </c>
      <c r="B3412" s="568" t="s">
        <v>14676</v>
      </c>
      <c r="C3412" s="569" t="s">
        <v>770</v>
      </c>
      <c r="D3412" s="570" t="s">
        <v>26936</v>
      </c>
    </row>
    <row r="3413" spans="1:4" ht="24.95" customHeight="1" x14ac:dyDescent="0.2">
      <c r="A3413" s="567" t="s">
        <v>26937</v>
      </c>
      <c r="B3413" s="568" t="s">
        <v>14677</v>
      </c>
      <c r="C3413" s="569" t="s">
        <v>770</v>
      </c>
      <c r="D3413" s="570" t="s">
        <v>23860</v>
      </c>
    </row>
    <row r="3414" spans="1:4" ht="24.95" customHeight="1" x14ac:dyDescent="0.2">
      <c r="A3414" s="567" t="s">
        <v>26938</v>
      </c>
      <c r="B3414" s="568" t="s">
        <v>14678</v>
      </c>
      <c r="C3414" s="569" t="s">
        <v>770</v>
      </c>
      <c r="D3414" s="570" t="s">
        <v>26939</v>
      </c>
    </row>
    <row r="3415" spans="1:4" ht="24.95" customHeight="1" x14ac:dyDescent="0.2">
      <c r="A3415" s="567" t="s">
        <v>26940</v>
      </c>
      <c r="B3415" s="568" t="s">
        <v>14680</v>
      </c>
      <c r="C3415" s="569" t="s">
        <v>770</v>
      </c>
      <c r="D3415" s="570" t="s">
        <v>10757</v>
      </c>
    </row>
    <row r="3416" spans="1:4" ht="24.95" customHeight="1" x14ac:dyDescent="0.2">
      <c r="A3416" s="567" t="s">
        <v>26941</v>
      </c>
      <c r="B3416" s="568" t="s">
        <v>14681</v>
      </c>
      <c r="C3416" s="569" t="s">
        <v>770</v>
      </c>
      <c r="D3416" s="570" t="s">
        <v>24177</v>
      </c>
    </row>
    <row r="3417" spans="1:4" ht="24.95" customHeight="1" x14ac:dyDescent="0.2">
      <c r="A3417" s="567" t="s">
        <v>26942</v>
      </c>
      <c r="B3417" s="568" t="s">
        <v>14682</v>
      </c>
      <c r="C3417" s="569" t="s">
        <v>770</v>
      </c>
      <c r="D3417" s="570" t="s">
        <v>10044</v>
      </c>
    </row>
    <row r="3418" spans="1:4" ht="24.95" customHeight="1" x14ac:dyDescent="0.2">
      <c r="A3418" s="567" t="s">
        <v>26943</v>
      </c>
      <c r="B3418" s="568" t="s">
        <v>14683</v>
      </c>
      <c r="C3418" s="569" t="s">
        <v>770</v>
      </c>
      <c r="D3418" s="570" t="s">
        <v>17585</v>
      </c>
    </row>
    <row r="3419" spans="1:4" ht="24.95" customHeight="1" x14ac:dyDescent="0.2">
      <c r="A3419" s="567" t="s">
        <v>26944</v>
      </c>
      <c r="B3419" s="568" t="s">
        <v>14684</v>
      </c>
      <c r="C3419" s="569" t="s">
        <v>770</v>
      </c>
      <c r="D3419" s="570" t="s">
        <v>17825</v>
      </c>
    </row>
    <row r="3420" spans="1:4" ht="24.95" customHeight="1" x14ac:dyDescent="0.2">
      <c r="A3420" s="567" t="s">
        <v>26945</v>
      </c>
      <c r="B3420" s="568" t="s">
        <v>14685</v>
      </c>
      <c r="C3420" s="569" t="s">
        <v>770</v>
      </c>
      <c r="D3420" s="570" t="s">
        <v>14401</v>
      </c>
    </row>
    <row r="3421" spans="1:4" ht="24.95" customHeight="1" x14ac:dyDescent="0.2">
      <c r="A3421" s="567" t="s">
        <v>26946</v>
      </c>
      <c r="B3421" s="568" t="s">
        <v>14686</v>
      </c>
      <c r="C3421" s="569" t="s">
        <v>770</v>
      </c>
      <c r="D3421" s="570" t="s">
        <v>26947</v>
      </c>
    </row>
    <row r="3422" spans="1:4" ht="24.95" customHeight="1" x14ac:dyDescent="0.2">
      <c r="A3422" s="567" t="s">
        <v>26948</v>
      </c>
      <c r="B3422" s="568" t="s">
        <v>14688</v>
      </c>
      <c r="C3422" s="569" t="s">
        <v>770</v>
      </c>
      <c r="D3422" s="570" t="s">
        <v>18660</v>
      </c>
    </row>
    <row r="3423" spans="1:4" ht="24.95" customHeight="1" x14ac:dyDescent="0.2">
      <c r="A3423" s="567" t="s">
        <v>26949</v>
      </c>
      <c r="B3423" s="568" t="s">
        <v>14689</v>
      </c>
      <c r="C3423" s="569" t="s">
        <v>770</v>
      </c>
      <c r="D3423" s="570" t="s">
        <v>10479</v>
      </c>
    </row>
    <row r="3424" spans="1:4" ht="24.95" customHeight="1" x14ac:dyDescent="0.2">
      <c r="A3424" s="567" t="s">
        <v>26950</v>
      </c>
      <c r="B3424" s="568" t="s">
        <v>14690</v>
      </c>
      <c r="C3424" s="569" t="s">
        <v>770</v>
      </c>
      <c r="D3424" s="570" t="s">
        <v>17861</v>
      </c>
    </row>
    <row r="3425" spans="1:4" ht="24.95" customHeight="1" x14ac:dyDescent="0.2">
      <c r="A3425" s="567" t="s">
        <v>26951</v>
      </c>
      <c r="B3425" s="568" t="s">
        <v>14691</v>
      </c>
      <c r="C3425" s="569" t="s">
        <v>770</v>
      </c>
      <c r="D3425" s="570" t="s">
        <v>17612</v>
      </c>
    </row>
    <row r="3426" spans="1:4" ht="24.95" customHeight="1" x14ac:dyDescent="0.2">
      <c r="A3426" s="567" t="s">
        <v>26952</v>
      </c>
      <c r="B3426" s="568" t="s">
        <v>14692</v>
      </c>
      <c r="C3426" s="569" t="s">
        <v>770</v>
      </c>
      <c r="D3426" s="570" t="s">
        <v>26953</v>
      </c>
    </row>
    <row r="3427" spans="1:4" ht="24.95" customHeight="1" x14ac:dyDescent="0.2">
      <c r="A3427" s="567" t="s">
        <v>26954</v>
      </c>
      <c r="B3427" s="568" t="s">
        <v>14693</v>
      </c>
      <c r="C3427" s="569" t="s">
        <v>770</v>
      </c>
      <c r="D3427" s="570" t="s">
        <v>26955</v>
      </c>
    </row>
    <row r="3428" spans="1:4" ht="24.95" customHeight="1" x14ac:dyDescent="0.2">
      <c r="A3428" s="567" t="s">
        <v>26956</v>
      </c>
      <c r="B3428" s="568" t="s">
        <v>14694</v>
      </c>
      <c r="C3428" s="569" t="s">
        <v>770</v>
      </c>
      <c r="D3428" s="570" t="s">
        <v>26957</v>
      </c>
    </row>
    <row r="3429" spans="1:4" ht="24.95" customHeight="1" x14ac:dyDescent="0.2">
      <c r="A3429" s="567" t="s">
        <v>26958</v>
      </c>
      <c r="B3429" s="568" t="s">
        <v>14695</v>
      </c>
      <c r="C3429" s="569" t="s">
        <v>770</v>
      </c>
      <c r="D3429" s="570" t="s">
        <v>26959</v>
      </c>
    </row>
    <row r="3430" spans="1:4" ht="24.95" customHeight="1" x14ac:dyDescent="0.2">
      <c r="A3430" s="567" t="s">
        <v>26960</v>
      </c>
      <c r="B3430" s="568" t="s">
        <v>14696</v>
      </c>
      <c r="C3430" s="569" t="s">
        <v>770</v>
      </c>
      <c r="D3430" s="570" t="s">
        <v>26961</v>
      </c>
    </row>
    <row r="3431" spans="1:4" ht="24.95" customHeight="1" x14ac:dyDescent="0.2">
      <c r="A3431" s="567" t="s">
        <v>26962</v>
      </c>
      <c r="B3431" s="568" t="s">
        <v>14697</v>
      </c>
      <c r="C3431" s="569" t="s">
        <v>770</v>
      </c>
      <c r="D3431" s="570" t="s">
        <v>26963</v>
      </c>
    </row>
    <row r="3432" spans="1:4" ht="24.95" customHeight="1" x14ac:dyDescent="0.2">
      <c r="A3432" s="567" t="s">
        <v>26964</v>
      </c>
      <c r="B3432" s="568" t="s">
        <v>14698</v>
      </c>
      <c r="C3432" s="569" t="s">
        <v>770</v>
      </c>
      <c r="D3432" s="570" t="s">
        <v>17576</v>
      </c>
    </row>
    <row r="3433" spans="1:4" ht="24.95" customHeight="1" x14ac:dyDescent="0.2">
      <c r="A3433" s="567" t="s">
        <v>26965</v>
      </c>
      <c r="B3433" s="568" t="s">
        <v>14700</v>
      </c>
      <c r="C3433" s="569" t="s">
        <v>770</v>
      </c>
      <c r="D3433" s="570" t="s">
        <v>26966</v>
      </c>
    </row>
    <row r="3434" spans="1:4" ht="24.95" customHeight="1" x14ac:dyDescent="0.2">
      <c r="A3434" s="567" t="s">
        <v>26967</v>
      </c>
      <c r="B3434" s="568" t="s">
        <v>14701</v>
      </c>
      <c r="C3434" s="569" t="s">
        <v>770</v>
      </c>
      <c r="D3434" s="570" t="s">
        <v>17854</v>
      </c>
    </row>
    <row r="3435" spans="1:4" ht="24.95" customHeight="1" x14ac:dyDescent="0.2">
      <c r="A3435" s="567" t="s">
        <v>26968</v>
      </c>
      <c r="B3435" s="568" t="s">
        <v>14702</v>
      </c>
      <c r="C3435" s="569" t="s">
        <v>770</v>
      </c>
      <c r="D3435" s="570" t="s">
        <v>26969</v>
      </c>
    </row>
    <row r="3436" spans="1:4" ht="24.95" customHeight="1" x14ac:dyDescent="0.2">
      <c r="A3436" s="567" t="s">
        <v>26970</v>
      </c>
      <c r="B3436" s="568" t="s">
        <v>14703</v>
      </c>
      <c r="C3436" s="569" t="s">
        <v>770</v>
      </c>
      <c r="D3436" s="570" t="s">
        <v>26971</v>
      </c>
    </row>
    <row r="3437" spans="1:4" ht="24.95" customHeight="1" x14ac:dyDescent="0.2">
      <c r="A3437" s="567" t="s">
        <v>26972</v>
      </c>
      <c r="B3437" s="568" t="s">
        <v>14705</v>
      </c>
      <c r="C3437" s="569" t="s">
        <v>770</v>
      </c>
      <c r="D3437" s="570" t="s">
        <v>9904</v>
      </c>
    </row>
    <row r="3438" spans="1:4" ht="24.95" customHeight="1" x14ac:dyDescent="0.2">
      <c r="A3438" s="567" t="s">
        <v>26973</v>
      </c>
      <c r="B3438" s="568" t="s">
        <v>14706</v>
      </c>
      <c r="C3438" s="569" t="s">
        <v>770</v>
      </c>
      <c r="D3438" s="570" t="s">
        <v>25061</v>
      </c>
    </row>
    <row r="3439" spans="1:4" ht="24.95" customHeight="1" x14ac:dyDescent="0.2">
      <c r="A3439" s="567" t="s">
        <v>26974</v>
      </c>
      <c r="B3439" s="568" t="s">
        <v>14707</v>
      </c>
      <c r="C3439" s="569" t="s">
        <v>770</v>
      </c>
      <c r="D3439" s="570" t="s">
        <v>15294</v>
      </c>
    </row>
    <row r="3440" spans="1:4" ht="24.95" customHeight="1" x14ac:dyDescent="0.2">
      <c r="A3440" s="567" t="s">
        <v>26975</v>
      </c>
      <c r="B3440" s="568" t="s">
        <v>14708</v>
      </c>
      <c r="C3440" s="569" t="s">
        <v>770</v>
      </c>
      <c r="D3440" s="570" t="s">
        <v>12581</v>
      </c>
    </row>
    <row r="3441" spans="1:4" ht="24.95" customHeight="1" x14ac:dyDescent="0.2">
      <c r="A3441" s="567" t="s">
        <v>26976</v>
      </c>
      <c r="B3441" s="568" t="s">
        <v>14709</v>
      </c>
      <c r="C3441" s="569" t="s">
        <v>770</v>
      </c>
      <c r="D3441" s="570" t="s">
        <v>15755</v>
      </c>
    </row>
    <row r="3442" spans="1:4" ht="24.95" customHeight="1" x14ac:dyDescent="0.2">
      <c r="A3442" s="567" t="s">
        <v>26977</v>
      </c>
      <c r="B3442" s="568" t="s">
        <v>14710</v>
      </c>
      <c r="C3442" s="569" t="s">
        <v>770</v>
      </c>
      <c r="D3442" s="570" t="s">
        <v>26978</v>
      </c>
    </row>
    <row r="3443" spans="1:4" ht="24.95" customHeight="1" x14ac:dyDescent="0.2">
      <c r="A3443" s="567" t="s">
        <v>26979</v>
      </c>
      <c r="B3443" s="568" t="s">
        <v>14712</v>
      </c>
      <c r="C3443" s="569" t="s">
        <v>770</v>
      </c>
      <c r="D3443" s="570" t="s">
        <v>14587</v>
      </c>
    </row>
    <row r="3444" spans="1:4" ht="24.95" customHeight="1" x14ac:dyDescent="0.2">
      <c r="A3444" s="567" t="s">
        <v>26980</v>
      </c>
      <c r="B3444" s="568" t="s">
        <v>14713</v>
      </c>
      <c r="C3444" s="569" t="s">
        <v>770</v>
      </c>
      <c r="D3444" s="570" t="s">
        <v>18228</v>
      </c>
    </row>
    <row r="3445" spans="1:4" ht="24.95" customHeight="1" x14ac:dyDescent="0.2">
      <c r="A3445" s="567" t="s">
        <v>26981</v>
      </c>
      <c r="B3445" s="568" t="s">
        <v>14714</v>
      </c>
      <c r="C3445" s="569" t="s">
        <v>770</v>
      </c>
      <c r="D3445" s="570" t="s">
        <v>26982</v>
      </c>
    </row>
    <row r="3446" spans="1:4" ht="24.95" customHeight="1" x14ac:dyDescent="0.2">
      <c r="A3446" s="567" t="s">
        <v>26983</v>
      </c>
      <c r="B3446" s="568" t="s">
        <v>14715</v>
      </c>
      <c r="C3446" s="569" t="s">
        <v>770</v>
      </c>
      <c r="D3446" s="570" t="s">
        <v>17803</v>
      </c>
    </row>
    <row r="3447" spans="1:4" ht="24.95" customHeight="1" x14ac:dyDescent="0.2">
      <c r="A3447" s="567" t="s">
        <v>26984</v>
      </c>
      <c r="B3447" s="568" t="s">
        <v>14716</v>
      </c>
      <c r="C3447" s="569" t="s">
        <v>770</v>
      </c>
      <c r="D3447" s="570" t="s">
        <v>12127</v>
      </c>
    </row>
    <row r="3448" spans="1:4" ht="24.95" customHeight="1" x14ac:dyDescent="0.2">
      <c r="A3448" s="567" t="s">
        <v>26985</v>
      </c>
      <c r="B3448" s="568" t="s">
        <v>14717</v>
      </c>
      <c r="C3448" s="569" t="s">
        <v>770</v>
      </c>
      <c r="D3448" s="570" t="s">
        <v>26986</v>
      </c>
    </row>
    <row r="3449" spans="1:4" ht="24.95" customHeight="1" x14ac:dyDescent="0.2">
      <c r="A3449" s="567" t="s">
        <v>26987</v>
      </c>
      <c r="B3449" s="568" t="s">
        <v>14718</v>
      </c>
      <c r="C3449" s="569" t="s">
        <v>770</v>
      </c>
      <c r="D3449" s="570" t="s">
        <v>26988</v>
      </c>
    </row>
    <row r="3450" spans="1:4" ht="24.95" customHeight="1" x14ac:dyDescent="0.2">
      <c r="A3450" s="567" t="s">
        <v>26989</v>
      </c>
      <c r="B3450" s="568" t="s">
        <v>14719</v>
      </c>
      <c r="C3450" s="569" t="s">
        <v>770</v>
      </c>
      <c r="D3450" s="570" t="s">
        <v>9756</v>
      </c>
    </row>
    <row r="3451" spans="1:4" ht="24.95" customHeight="1" x14ac:dyDescent="0.2">
      <c r="A3451" s="567" t="s">
        <v>26990</v>
      </c>
      <c r="B3451" s="568" t="s">
        <v>14720</v>
      </c>
      <c r="C3451" s="569" t="s">
        <v>770</v>
      </c>
      <c r="D3451" s="570" t="s">
        <v>25200</v>
      </c>
    </row>
    <row r="3452" spans="1:4" ht="24.95" customHeight="1" x14ac:dyDescent="0.2">
      <c r="A3452" s="567" t="s">
        <v>26991</v>
      </c>
      <c r="B3452" s="568" t="s">
        <v>5901</v>
      </c>
      <c r="C3452" s="569" t="s">
        <v>770</v>
      </c>
      <c r="D3452" s="570" t="s">
        <v>26992</v>
      </c>
    </row>
    <row r="3453" spans="1:4" ht="24.95" customHeight="1" x14ac:dyDescent="0.2">
      <c r="A3453" s="567" t="s">
        <v>26993</v>
      </c>
      <c r="B3453" s="568" t="s">
        <v>14721</v>
      </c>
      <c r="C3453" s="569" t="s">
        <v>770</v>
      </c>
      <c r="D3453" s="570" t="s">
        <v>15435</v>
      </c>
    </row>
    <row r="3454" spans="1:4" ht="24.95" customHeight="1" x14ac:dyDescent="0.2">
      <c r="A3454" s="567" t="s">
        <v>26994</v>
      </c>
      <c r="B3454" s="568" t="s">
        <v>14722</v>
      </c>
      <c r="C3454" s="569" t="s">
        <v>770</v>
      </c>
      <c r="D3454" s="570" t="s">
        <v>10241</v>
      </c>
    </row>
    <row r="3455" spans="1:4" ht="24.95" customHeight="1" x14ac:dyDescent="0.2">
      <c r="A3455" s="567" t="s">
        <v>26995</v>
      </c>
      <c r="B3455" s="568" t="s">
        <v>14723</v>
      </c>
      <c r="C3455" s="569" t="s">
        <v>770</v>
      </c>
      <c r="D3455" s="570" t="s">
        <v>11407</v>
      </c>
    </row>
    <row r="3456" spans="1:4" ht="24.95" customHeight="1" x14ac:dyDescent="0.2">
      <c r="A3456" s="567" t="s">
        <v>26996</v>
      </c>
      <c r="B3456" s="568" t="s">
        <v>14724</v>
      </c>
      <c r="C3456" s="569" t="s">
        <v>770</v>
      </c>
      <c r="D3456" s="570" t="s">
        <v>17292</v>
      </c>
    </row>
    <row r="3457" spans="1:4" ht="24.95" customHeight="1" x14ac:dyDescent="0.2">
      <c r="A3457" s="567" t="s">
        <v>26997</v>
      </c>
      <c r="B3457" s="568" t="s">
        <v>14725</v>
      </c>
      <c r="C3457" s="569" t="s">
        <v>770</v>
      </c>
      <c r="D3457" s="570" t="s">
        <v>14727</v>
      </c>
    </row>
    <row r="3458" spans="1:4" ht="24.95" customHeight="1" x14ac:dyDescent="0.2">
      <c r="A3458" s="567" t="s">
        <v>26998</v>
      </c>
      <c r="B3458" s="568" t="s">
        <v>14726</v>
      </c>
      <c r="C3458" s="569" t="s">
        <v>770</v>
      </c>
      <c r="D3458" s="570" t="s">
        <v>26999</v>
      </c>
    </row>
    <row r="3459" spans="1:4" ht="24.95" customHeight="1" x14ac:dyDescent="0.2">
      <c r="A3459" s="567" t="s">
        <v>27000</v>
      </c>
      <c r="B3459" s="568" t="s">
        <v>5902</v>
      </c>
      <c r="C3459" s="569" t="s">
        <v>770</v>
      </c>
      <c r="D3459" s="570" t="s">
        <v>27001</v>
      </c>
    </row>
    <row r="3460" spans="1:4" ht="24.95" customHeight="1" x14ac:dyDescent="0.2">
      <c r="A3460" s="567" t="s">
        <v>27002</v>
      </c>
      <c r="B3460" s="568" t="s">
        <v>2037</v>
      </c>
      <c r="C3460" s="569" t="s">
        <v>770</v>
      </c>
      <c r="D3460" s="570" t="s">
        <v>12149</v>
      </c>
    </row>
    <row r="3461" spans="1:4" ht="24.95" customHeight="1" x14ac:dyDescent="0.2">
      <c r="A3461" s="567" t="s">
        <v>27003</v>
      </c>
      <c r="B3461" s="568" t="s">
        <v>2038</v>
      </c>
      <c r="C3461" s="569" t="s">
        <v>770</v>
      </c>
      <c r="D3461" s="570" t="s">
        <v>10439</v>
      </c>
    </row>
    <row r="3462" spans="1:4" ht="24.95" customHeight="1" x14ac:dyDescent="0.2">
      <c r="A3462" s="567" t="s">
        <v>27004</v>
      </c>
      <c r="B3462" s="568" t="s">
        <v>2039</v>
      </c>
      <c r="C3462" s="569" t="s">
        <v>770</v>
      </c>
      <c r="D3462" s="570" t="s">
        <v>26670</v>
      </c>
    </row>
    <row r="3463" spans="1:4" ht="24.95" customHeight="1" x14ac:dyDescent="0.2">
      <c r="A3463" s="567" t="s">
        <v>27005</v>
      </c>
      <c r="B3463" s="568" t="s">
        <v>2040</v>
      </c>
      <c r="C3463" s="569" t="s">
        <v>770</v>
      </c>
      <c r="D3463" s="570" t="s">
        <v>27006</v>
      </c>
    </row>
    <row r="3464" spans="1:4" ht="24.95" customHeight="1" x14ac:dyDescent="0.2">
      <c r="A3464" s="567" t="s">
        <v>27007</v>
      </c>
      <c r="B3464" s="568" t="s">
        <v>2041</v>
      </c>
      <c r="C3464" s="569" t="s">
        <v>770</v>
      </c>
      <c r="D3464" s="570" t="s">
        <v>27008</v>
      </c>
    </row>
    <row r="3465" spans="1:4" ht="24.95" customHeight="1" x14ac:dyDescent="0.2">
      <c r="A3465" s="567" t="s">
        <v>27009</v>
      </c>
      <c r="B3465" s="568" t="s">
        <v>2042</v>
      </c>
      <c r="C3465" s="569" t="s">
        <v>770</v>
      </c>
      <c r="D3465" s="570" t="s">
        <v>27010</v>
      </c>
    </row>
    <row r="3466" spans="1:4" ht="24.95" customHeight="1" x14ac:dyDescent="0.2">
      <c r="A3466" s="567" t="s">
        <v>27011</v>
      </c>
      <c r="B3466" s="568" t="s">
        <v>14729</v>
      </c>
      <c r="C3466" s="569" t="s">
        <v>770</v>
      </c>
      <c r="D3466" s="570" t="s">
        <v>11259</v>
      </c>
    </row>
    <row r="3467" spans="1:4" ht="24.95" customHeight="1" x14ac:dyDescent="0.2">
      <c r="A3467" s="567" t="s">
        <v>27012</v>
      </c>
      <c r="B3467" s="568" t="s">
        <v>14731</v>
      </c>
      <c r="C3467" s="569" t="s">
        <v>770</v>
      </c>
      <c r="D3467" s="570" t="s">
        <v>11264</v>
      </c>
    </row>
    <row r="3468" spans="1:4" ht="24.95" customHeight="1" x14ac:dyDescent="0.2">
      <c r="A3468" s="567" t="s">
        <v>27013</v>
      </c>
      <c r="B3468" s="568" t="s">
        <v>14732</v>
      </c>
      <c r="C3468" s="569" t="s">
        <v>770</v>
      </c>
      <c r="D3468" s="570" t="s">
        <v>10532</v>
      </c>
    </row>
    <row r="3469" spans="1:4" ht="24.95" customHeight="1" x14ac:dyDescent="0.2">
      <c r="A3469" s="567" t="s">
        <v>27014</v>
      </c>
      <c r="B3469" s="568" t="s">
        <v>14733</v>
      </c>
      <c r="C3469" s="569" t="s">
        <v>770</v>
      </c>
      <c r="D3469" s="570" t="s">
        <v>19567</v>
      </c>
    </row>
    <row r="3470" spans="1:4" ht="24.95" customHeight="1" x14ac:dyDescent="0.2">
      <c r="A3470" s="567" t="s">
        <v>27015</v>
      </c>
      <c r="B3470" s="568" t="s">
        <v>14734</v>
      </c>
      <c r="C3470" s="569" t="s">
        <v>770</v>
      </c>
      <c r="D3470" s="570" t="s">
        <v>27016</v>
      </c>
    </row>
    <row r="3471" spans="1:4" ht="24.95" customHeight="1" x14ac:dyDescent="0.2">
      <c r="A3471" s="567" t="s">
        <v>27017</v>
      </c>
      <c r="B3471" s="568" t="s">
        <v>14736</v>
      </c>
      <c r="C3471" s="569" t="s">
        <v>770</v>
      </c>
      <c r="D3471" s="570" t="s">
        <v>10436</v>
      </c>
    </row>
    <row r="3472" spans="1:4" ht="24.95" customHeight="1" x14ac:dyDescent="0.2">
      <c r="A3472" s="567" t="s">
        <v>27018</v>
      </c>
      <c r="B3472" s="568" t="s">
        <v>14737</v>
      </c>
      <c r="C3472" s="569" t="s">
        <v>770</v>
      </c>
      <c r="D3472" s="570" t="s">
        <v>11037</v>
      </c>
    </row>
    <row r="3473" spans="1:4" ht="24.95" customHeight="1" x14ac:dyDescent="0.2">
      <c r="A3473" s="567" t="s">
        <v>27019</v>
      </c>
      <c r="B3473" s="568" t="s">
        <v>14739</v>
      </c>
      <c r="C3473" s="569" t="s">
        <v>770</v>
      </c>
      <c r="D3473" s="570" t="s">
        <v>10094</v>
      </c>
    </row>
    <row r="3474" spans="1:4" ht="24.95" customHeight="1" x14ac:dyDescent="0.2">
      <c r="A3474" s="567" t="s">
        <v>27020</v>
      </c>
      <c r="B3474" s="568" t="s">
        <v>14740</v>
      </c>
      <c r="C3474" s="569" t="s">
        <v>770</v>
      </c>
      <c r="D3474" s="570" t="s">
        <v>17509</v>
      </c>
    </row>
    <row r="3475" spans="1:4" ht="24.95" customHeight="1" x14ac:dyDescent="0.2">
      <c r="A3475" s="567" t="s">
        <v>27021</v>
      </c>
      <c r="B3475" s="568" t="s">
        <v>14741</v>
      </c>
      <c r="C3475" s="569" t="s">
        <v>770</v>
      </c>
      <c r="D3475" s="570" t="s">
        <v>14006</v>
      </c>
    </row>
    <row r="3476" spans="1:4" ht="24.95" customHeight="1" x14ac:dyDescent="0.2">
      <c r="A3476" s="567" t="s">
        <v>27022</v>
      </c>
      <c r="B3476" s="568" t="s">
        <v>14742</v>
      </c>
      <c r="C3476" s="569" t="s">
        <v>770</v>
      </c>
      <c r="D3476" s="570" t="s">
        <v>27023</v>
      </c>
    </row>
    <row r="3477" spans="1:4" ht="24.95" customHeight="1" x14ac:dyDescent="0.2">
      <c r="A3477" s="567" t="s">
        <v>27024</v>
      </c>
      <c r="B3477" s="568" t="s">
        <v>14743</v>
      </c>
      <c r="C3477" s="569" t="s">
        <v>770</v>
      </c>
      <c r="D3477" s="570" t="s">
        <v>27025</v>
      </c>
    </row>
    <row r="3478" spans="1:4" ht="24.95" customHeight="1" x14ac:dyDescent="0.2">
      <c r="A3478" s="567" t="s">
        <v>27026</v>
      </c>
      <c r="B3478" s="568" t="s">
        <v>2043</v>
      </c>
      <c r="C3478" s="569" t="s">
        <v>770</v>
      </c>
      <c r="D3478" s="570" t="s">
        <v>14346</v>
      </c>
    </row>
    <row r="3479" spans="1:4" ht="24.95" customHeight="1" x14ac:dyDescent="0.2">
      <c r="A3479" s="567" t="s">
        <v>27027</v>
      </c>
      <c r="B3479" s="568" t="s">
        <v>2044</v>
      </c>
      <c r="C3479" s="569" t="s">
        <v>770</v>
      </c>
      <c r="D3479" s="570" t="s">
        <v>18852</v>
      </c>
    </row>
    <row r="3480" spans="1:4" ht="24.95" customHeight="1" x14ac:dyDescent="0.2">
      <c r="A3480" s="567" t="s">
        <v>27028</v>
      </c>
      <c r="B3480" s="568" t="s">
        <v>2045</v>
      </c>
      <c r="C3480" s="569" t="s">
        <v>770</v>
      </c>
      <c r="D3480" s="570" t="s">
        <v>27029</v>
      </c>
    </row>
    <row r="3481" spans="1:4" ht="24.95" customHeight="1" x14ac:dyDescent="0.2">
      <c r="A3481" s="567" t="s">
        <v>27030</v>
      </c>
      <c r="B3481" s="568" t="s">
        <v>14745</v>
      </c>
      <c r="C3481" s="569" t="s">
        <v>770</v>
      </c>
      <c r="D3481" s="570" t="s">
        <v>9727</v>
      </c>
    </row>
    <row r="3482" spans="1:4" ht="24.95" customHeight="1" x14ac:dyDescent="0.2">
      <c r="A3482" s="567" t="s">
        <v>27031</v>
      </c>
      <c r="B3482" s="568" t="s">
        <v>14746</v>
      </c>
      <c r="C3482" s="569" t="s">
        <v>770</v>
      </c>
      <c r="D3482" s="570" t="s">
        <v>11527</v>
      </c>
    </row>
    <row r="3483" spans="1:4" ht="24.95" customHeight="1" x14ac:dyDescent="0.2">
      <c r="A3483" s="567" t="s">
        <v>27032</v>
      </c>
      <c r="B3483" s="568" t="s">
        <v>14747</v>
      </c>
      <c r="C3483" s="569" t="s">
        <v>770</v>
      </c>
      <c r="D3483" s="570" t="s">
        <v>16603</v>
      </c>
    </row>
    <row r="3484" spans="1:4" ht="24.95" customHeight="1" x14ac:dyDescent="0.2">
      <c r="A3484" s="567" t="s">
        <v>27033</v>
      </c>
      <c r="B3484" s="568" t="s">
        <v>14748</v>
      </c>
      <c r="C3484" s="569" t="s">
        <v>770</v>
      </c>
      <c r="D3484" s="570" t="s">
        <v>9951</v>
      </c>
    </row>
    <row r="3485" spans="1:4" ht="24.95" customHeight="1" x14ac:dyDescent="0.2">
      <c r="A3485" s="567" t="s">
        <v>27034</v>
      </c>
      <c r="B3485" s="568" t="s">
        <v>14749</v>
      </c>
      <c r="C3485" s="569" t="s">
        <v>770</v>
      </c>
      <c r="D3485" s="570" t="s">
        <v>17864</v>
      </c>
    </row>
    <row r="3486" spans="1:4" ht="24.95" customHeight="1" x14ac:dyDescent="0.2">
      <c r="A3486" s="567" t="s">
        <v>27035</v>
      </c>
      <c r="B3486" s="568" t="s">
        <v>14750</v>
      </c>
      <c r="C3486" s="569" t="s">
        <v>770</v>
      </c>
      <c r="D3486" s="570" t="s">
        <v>17859</v>
      </c>
    </row>
    <row r="3487" spans="1:4" ht="24.95" customHeight="1" x14ac:dyDescent="0.2">
      <c r="A3487" s="567" t="s">
        <v>27036</v>
      </c>
      <c r="B3487" s="568" t="s">
        <v>2046</v>
      </c>
      <c r="C3487" s="569" t="s">
        <v>770</v>
      </c>
      <c r="D3487" s="570" t="s">
        <v>17268</v>
      </c>
    </row>
    <row r="3488" spans="1:4" ht="24.95" customHeight="1" x14ac:dyDescent="0.2">
      <c r="A3488" s="567" t="s">
        <v>27037</v>
      </c>
      <c r="B3488" s="568" t="s">
        <v>2047</v>
      </c>
      <c r="C3488" s="569" t="s">
        <v>770</v>
      </c>
      <c r="D3488" s="570" t="s">
        <v>24364</v>
      </c>
    </row>
    <row r="3489" spans="1:4" ht="24.95" customHeight="1" x14ac:dyDescent="0.2">
      <c r="A3489" s="567" t="s">
        <v>27038</v>
      </c>
      <c r="B3489" s="568" t="s">
        <v>2048</v>
      </c>
      <c r="C3489" s="569" t="s">
        <v>770</v>
      </c>
      <c r="D3489" s="570" t="s">
        <v>27039</v>
      </c>
    </row>
    <row r="3490" spans="1:4" ht="24.95" customHeight="1" x14ac:dyDescent="0.2">
      <c r="A3490" s="567" t="s">
        <v>27040</v>
      </c>
      <c r="B3490" s="568" t="s">
        <v>14751</v>
      </c>
      <c r="C3490" s="569" t="s">
        <v>770</v>
      </c>
      <c r="D3490" s="570" t="s">
        <v>14194</v>
      </c>
    </row>
    <row r="3491" spans="1:4" ht="24.95" customHeight="1" x14ac:dyDescent="0.2">
      <c r="A3491" s="567" t="s">
        <v>27041</v>
      </c>
      <c r="B3491" s="568" t="s">
        <v>14752</v>
      </c>
      <c r="C3491" s="569" t="s">
        <v>770</v>
      </c>
      <c r="D3491" s="570" t="s">
        <v>9431</v>
      </c>
    </row>
    <row r="3492" spans="1:4" ht="24.95" customHeight="1" x14ac:dyDescent="0.2">
      <c r="A3492" s="567" t="s">
        <v>27042</v>
      </c>
      <c r="B3492" s="568" t="s">
        <v>14753</v>
      </c>
      <c r="C3492" s="569" t="s">
        <v>770</v>
      </c>
      <c r="D3492" s="570" t="s">
        <v>27043</v>
      </c>
    </row>
    <row r="3493" spans="1:4" ht="24.95" customHeight="1" x14ac:dyDescent="0.2">
      <c r="A3493" s="567" t="s">
        <v>27044</v>
      </c>
      <c r="B3493" s="568" t="s">
        <v>14754</v>
      </c>
      <c r="C3493" s="569" t="s">
        <v>770</v>
      </c>
      <c r="D3493" s="570" t="s">
        <v>11983</v>
      </c>
    </row>
    <row r="3494" spans="1:4" ht="24.95" customHeight="1" x14ac:dyDescent="0.2">
      <c r="A3494" s="567" t="s">
        <v>27045</v>
      </c>
      <c r="B3494" s="568" t="s">
        <v>14755</v>
      </c>
      <c r="C3494" s="569" t="s">
        <v>770</v>
      </c>
      <c r="D3494" s="570" t="s">
        <v>14545</v>
      </c>
    </row>
    <row r="3495" spans="1:4" ht="24.95" customHeight="1" x14ac:dyDescent="0.2">
      <c r="A3495" s="567" t="s">
        <v>27046</v>
      </c>
      <c r="B3495" s="568" t="s">
        <v>14757</v>
      </c>
      <c r="C3495" s="569" t="s">
        <v>770</v>
      </c>
      <c r="D3495" s="570" t="s">
        <v>17916</v>
      </c>
    </row>
    <row r="3496" spans="1:4" ht="24.95" customHeight="1" x14ac:dyDescent="0.2">
      <c r="A3496" s="567" t="s">
        <v>27047</v>
      </c>
      <c r="B3496" s="568" t="s">
        <v>2049</v>
      </c>
      <c r="C3496" s="569" t="s">
        <v>770</v>
      </c>
      <c r="D3496" s="570" t="s">
        <v>27048</v>
      </c>
    </row>
    <row r="3497" spans="1:4" ht="24.95" customHeight="1" x14ac:dyDescent="0.2">
      <c r="A3497" s="567" t="s">
        <v>27049</v>
      </c>
      <c r="B3497" s="568" t="s">
        <v>14758</v>
      </c>
      <c r="C3497" s="569" t="s">
        <v>770</v>
      </c>
      <c r="D3497" s="570" t="s">
        <v>27050</v>
      </c>
    </row>
    <row r="3498" spans="1:4" ht="24.95" customHeight="1" x14ac:dyDescent="0.2">
      <c r="A3498" s="567" t="s">
        <v>27051</v>
      </c>
      <c r="B3498" s="568" t="s">
        <v>14759</v>
      </c>
      <c r="C3498" s="569" t="s">
        <v>770</v>
      </c>
      <c r="D3498" s="570" t="s">
        <v>27052</v>
      </c>
    </row>
    <row r="3499" spans="1:4" ht="24.95" customHeight="1" x14ac:dyDescent="0.2">
      <c r="A3499" s="567" t="s">
        <v>27053</v>
      </c>
      <c r="B3499" s="568" t="s">
        <v>14760</v>
      </c>
      <c r="C3499" s="569" t="s">
        <v>770</v>
      </c>
      <c r="D3499" s="570" t="s">
        <v>17622</v>
      </c>
    </row>
    <row r="3500" spans="1:4" ht="24.95" customHeight="1" x14ac:dyDescent="0.2">
      <c r="A3500" s="567" t="s">
        <v>27054</v>
      </c>
      <c r="B3500" s="568" t="s">
        <v>2050</v>
      </c>
      <c r="C3500" s="569" t="s">
        <v>770</v>
      </c>
      <c r="D3500" s="570" t="s">
        <v>27055</v>
      </c>
    </row>
    <row r="3501" spans="1:4" ht="24.95" customHeight="1" x14ac:dyDescent="0.2">
      <c r="A3501" s="567" t="s">
        <v>27056</v>
      </c>
      <c r="B3501" s="568" t="s">
        <v>14761</v>
      </c>
      <c r="C3501" s="569" t="s">
        <v>770</v>
      </c>
      <c r="D3501" s="570" t="s">
        <v>27057</v>
      </c>
    </row>
    <row r="3502" spans="1:4" ht="24.95" customHeight="1" x14ac:dyDescent="0.2">
      <c r="A3502" s="567" t="s">
        <v>27058</v>
      </c>
      <c r="B3502" s="568" t="s">
        <v>2051</v>
      </c>
      <c r="C3502" s="569" t="s">
        <v>770</v>
      </c>
      <c r="D3502" s="570" t="s">
        <v>27059</v>
      </c>
    </row>
    <row r="3503" spans="1:4" ht="24.95" customHeight="1" x14ac:dyDescent="0.2">
      <c r="A3503" s="567" t="s">
        <v>27060</v>
      </c>
      <c r="B3503" s="568" t="s">
        <v>2052</v>
      </c>
      <c r="C3503" s="569" t="s">
        <v>770</v>
      </c>
      <c r="D3503" s="570" t="s">
        <v>27061</v>
      </c>
    </row>
    <row r="3504" spans="1:4" ht="24.95" customHeight="1" x14ac:dyDescent="0.2">
      <c r="A3504" s="567" t="s">
        <v>27062</v>
      </c>
      <c r="B3504" s="568" t="s">
        <v>14762</v>
      </c>
      <c r="C3504" s="569" t="s">
        <v>770</v>
      </c>
      <c r="D3504" s="570" t="s">
        <v>27063</v>
      </c>
    </row>
    <row r="3505" spans="1:4" ht="24.95" customHeight="1" x14ac:dyDescent="0.2">
      <c r="A3505" s="567" t="s">
        <v>27064</v>
      </c>
      <c r="B3505" s="568" t="s">
        <v>14764</v>
      </c>
      <c r="C3505" s="569" t="s">
        <v>770</v>
      </c>
      <c r="D3505" s="570" t="s">
        <v>27065</v>
      </c>
    </row>
    <row r="3506" spans="1:4" ht="24.95" customHeight="1" x14ac:dyDescent="0.2">
      <c r="A3506" s="567" t="s">
        <v>27066</v>
      </c>
      <c r="B3506" s="568" t="s">
        <v>2053</v>
      </c>
      <c r="C3506" s="569" t="s">
        <v>770</v>
      </c>
      <c r="D3506" s="570" t="s">
        <v>27067</v>
      </c>
    </row>
    <row r="3507" spans="1:4" ht="24.95" customHeight="1" x14ac:dyDescent="0.2">
      <c r="A3507" s="567" t="s">
        <v>27068</v>
      </c>
      <c r="B3507" s="568" t="s">
        <v>2054</v>
      </c>
      <c r="C3507" s="569" t="s">
        <v>770</v>
      </c>
      <c r="D3507" s="570" t="s">
        <v>27069</v>
      </c>
    </row>
    <row r="3508" spans="1:4" ht="24.95" customHeight="1" x14ac:dyDescent="0.2">
      <c r="A3508" s="567" t="s">
        <v>27070</v>
      </c>
      <c r="B3508" s="568" t="s">
        <v>2055</v>
      </c>
      <c r="C3508" s="569" t="s">
        <v>770</v>
      </c>
      <c r="D3508" s="570" t="s">
        <v>27071</v>
      </c>
    </row>
    <row r="3509" spans="1:4" ht="24.95" customHeight="1" x14ac:dyDescent="0.2">
      <c r="A3509" s="567" t="s">
        <v>27072</v>
      </c>
      <c r="B3509" s="568" t="s">
        <v>2056</v>
      </c>
      <c r="C3509" s="569" t="s">
        <v>770</v>
      </c>
      <c r="D3509" s="570" t="s">
        <v>27073</v>
      </c>
    </row>
    <row r="3510" spans="1:4" ht="24.95" customHeight="1" x14ac:dyDescent="0.2">
      <c r="A3510" s="567" t="s">
        <v>27074</v>
      </c>
      <c r="B3510" s="568" t="s">
        <v>2057</v>
      </c>
      <c r="C3510" s="569" t="s">
        <v>770</v>
      </c>
      <c r="D3510" s="570" t="s">
        <v>27075</v>
      </c>
    </row>
    <row r="3511" spans="1:4" ht="24.95" customHeight="1" x14ac:dyDescent="0.2">
      <c r="A3511" s="567" t="s">
        <v>27076</v>
      </c>
      <c r="B3511" s="568" t="s">
        <v>14765</v>
      </c>
      <c r="C3511" s="569" t="s">
        <v>770</v>
      </c>
      <c r="D3511" s="570" t="s">
        <v>10842</v>
      </c>
    </row>
    <row r="3512" spans="1:4" ht="24.95" customHeight="1" x14ac:dyDescent="0.2">
      <c r="A3512" s="567" t="s">
        <v>27077</v>
      </c>
      <c r="B3512" s="568" t="s">
        <v>14767</v>
      </c>
      <c r="C3512" s="569" t="s">
        <v>770</v>
      </c>
      <c r="D3512" s="570" t="s">
        <v>27078</v>
      </c>
    </row>
    <row r="3513" spans="1:4" ht="24.95" customHeight="1" x14ac:dyDescent="0.2">
      <c r="A3513" s="567" t="s">
        <v>27079</v>
      </c>
      <c r="B3513" s="568" t="s">
        <v>14769</v>
      </c>
      <c r="C3513" s="569" t="s">
        <v>770</v>
      </c>
      <c r="D3513" s="570" t="s">
        <v>27080</v>
      </c>
    </row>
    <row r="3514" spans="1:4" ht="24.95" customHeight="1" x14ac:dyDescent="0.2">
      <c r="A3514" s="567" t="s">
        <v>27081</v>
      </c>
      <c r="B3514" s="568" t="s">
        <v>14770</v>
      </c>
      <c r="C3514" s="569" t="s">
        <v>770</v>
      </c>
      <c r="D3514" s="570" t="s">
        <v>25751</v>
      </c>
    </row>
    <row r="3515" spans="1:4" ht="24.95" customHeight="1" x14ac:dyDescent="0.2">
      <c r="A3515" s="567" t="s">
        <v>27082</v>
      </c>
      <c r="B3515" s="568" t="s">
        <v>14771</v>
      </c>
      <c r="C3515" s="569" t="s">
        <v>770</v>
      </c>
      <c r="D3515" s="570" t="s">
        <v>20162</v>
      </c>
    </row>
    <row r="3516" spans="1:4" ht="24.95" customHeight="1" x14ac:dyDescent="0.2">
      <c r="A3516" s="567" t="s">
        <v>27083</v>
      </c>
      <c r="B3516" s="568" t="s">
        <v>14773</v>
      </c>
      <c r="C3516" s="569" t="s">
        <v>770</v>
      </c>
      <c r="D3516" s="570" t="s">
        <v>27084</v>
      </c>
    </row>
    <row r="3517" spans="1:4" ht="24.95" customHeight="1" x14ac:dyDescent="0.2">
      <c r="A3517" s="567" t="s">
        <v>27085</v>
      </c>
      <c r="B3517" s="568" t="s">
        <v>14775</v>
      </c>
      <c r="C3517" s="569" t="s">
        <v>770</v>
      </c>
      <c r="D3517" s="570" t="s">
        <v>19849</v>
      </c>
    </row>
    <row r="3518" spans="1:4" ht="24.95" customHeight="1" x14ac:dyDescent="0.2">
      <c r="A3518" s="567" t="s">
        <v>27086</v>
      </c>
      <c r="B3518" s="568" t="s">
        <v>14776</v>
      </c>
      <c r="C3518" s="569" t="s">
        <v>770</v>
      </c>
      <c r="D3518" s="570" t="s">
        <v>15632</v>
      </c>
    </row>
    <row r="3519" spans="1:4" ht="24.95" customHeight="1" x14ac:dyDescent="0.2">
      <c r="A3519" s="567" t="s">
        <v>27087</v>
      </c>
      <c r="B3519" s="568" t="s">
        <v>14777</v>
      </c>
      <c r="C3519" s="569" t="s">
        <v>770</v>
      </c>
      <c r="D3519" s="570" t="s">
        <v>18218</v>
      </c>
    </row>
    <row r="3520" spans="1:4" ht="24.95" customHeight="1" x14ac:dyDescent="0.2">
      <c r="A3520" s="567" t="s">
        <v>27088</v>
      </c>
      <c r="B3520" s="568" t="s">
        <v>14779</v>
      </c>
      <c r="C3520" s="569" t="s">
        <v>770</v>
      </c>
      <c r="D3520" s="570" t="s">
        <v>17808</v>
      </c>
    </row>
    <row r="3521" spans="1:4" ht="24.95" customHeight="1" x14ac:dyDescent="0.2">
      <c r="A3521" s="567" t="s">
        <v>27089</v>
      </c>
      <c r="B3521" s="568" t="s">
        <v>14780</v>
      </c>
      <c r="C3521" s="569" t="s">
        <v>770</v>
      </c>
      <c r="D3521" s="570" t="s">
        <v>27090</v>
      </c>
    </row>
    <row r="3522" spans="1:4" ht="24.95" customHeight="1" x14ac:dyDescent="0.2">
      <c r="A3522" s="567" t="s">
        <v>27091</v>
      </c>
      <c r="B3522" s="568" t="s">
        <v>14781</v>
      </c>
      <c r="C3522" s="569" t="s">
        <v>770</v>
      </c>
      <c r="D3522" s="570" t="s">
        <v>27092</v>
      </c>
    </row>
    <row r="3523" spans="1:4" ht="24.95" customHeight="1" x14ac:dyDescent="0.2">
      <c r="A3523" s="567" t="s">
        <v>27093</v>
      </c>
      <c r="B3523" s="568" t="s">
        <v>14782</v>
      </c>
      <c r="C3523" s="569" t="s">
        <v>770</v>
      </c>
      <c r="D3523" s="570" t="s">
        <v>27094</v>
      </c>
    </row>
    <row r="3524" spans="1:4" ht="24.95" customHeight="1" x14ac:dyDescent="0.2">
      <c r="A3524" s="567" t="s">
        <v>27095</v>
      </c>
      <c r="B3524" s="568" t="s">
        <v>14783</v>
      </c>
      <c r="C3524" s="569" t="s">
        <v>770</v>
      </c>
      <c r="D3524" s="570" t="s">
        <v>25025</v>
      </c>
    </row>
    <row r="3525" spans="1:4" ht="24.95" customHeight="1" x14ac:dyDescent="0.2">
      <c r="A3525" s="567" t="s">
        <v>27096</v>
      </c>
      <c r="B3525" s="568" t="s">
        <v>14785</v>
      </c>
      <c r="C3525" s="569" t="s">
        <v>770</v>
      </c>
      <c r="D3525" s="570" t="s">
        <v>27097</v>
      </c>
    </row>
    <row r="3526" spans="1:4" ht="24.95" customHeight="1" x14ac:dyDescent="0.2">
      <c r="A3526" s="567" t="s">
        <v>27098</v>
      </c>
      <c r="B3526" s="568" t="s">
        <v>14786</v>
      </c>
      <c r="C3526" s="569" t="s">
        <v>770</v>
      </c>
      <c r="D3526" s="570" t="s">
        <v>15717</v>
      </c>
    </row>
    <row r="3527" spans="1:4" ht="24.95" customHeight="1" x14ac:dyDescent="0.2">
      <c r="A3527" s="567" t="s">
        <v>27099</v>
      </c>
      <c r="B3527" s="568" t="s">
        <v>14788</v>
      </c>
      <c r="C3527" s="569" t="s">
        <v>770</v>
      </c>
      <c r="D3527" s="570" t="s">
        <v>27100</v>
      </c>
    </row>
    <row r="3528" spans="1:4" ht="24.95" customHeight="1" x14ac:dyDescent="0.2">
      <c r="A3528" s="567" t="s">
        <v>27101</v>
      </c>
      <c r="B3528" s="568" t="s">
        <v>14789</v>
      </c>
      <c r="C3528" s="569" t="s">
        <v>770</v>
      </c>
      <c r="D3528" s="570" t="s">
        <v>27102</v>
      </c>
    </row>
    <row r="3529" spans="1:4" ht="24.95" customHeight="1" x14ac:dyDescent="0.2">
      <c r="A3529" s="567" t="s">
        <v>27103</v>
      </c>
      <c r="B3529" s="568" t="s">
        <v>14791</v>
      </c>
      <c r="C3529" s="569" t="s">
        <v>770</v>
      </c>
      <c r="D3529" s="570" t="s">
        <v>27104</v>
      </c>
    </row>
    <row r="3530" spans="1:4" ht="24.95" customHeight="1" x14ac:dyDescent="0.2">
      <c r="A3530" s="567" t="s">
        <v>27105</v>
      </c>
      <c r="B3530" s="568" t="s">
        <v>14792</v>
      </c>
      <c r="C3530" s="569" t="s">
        <v>770</v>
      </c>
      <c r="D3530" s="570" t="s">
        <v>17818</v>
      </c>
    </row>
    <row r="3531" spans="1:4" ht="24.95" customHeight="1" x14ac:dyDescent="0.2">
      <c r="A3531" s="567" t="s">
        <v>27106</v>
      </c>
      <c r="B3531" s="568" t="s">
        <v>14793</v>
      </c>
      <c r="C3531" s="569" t="s">
        <v>770</v>
      </c>
      <c r="D3531" s="570" t="s">
        <v>18446</v>
      </c>
    </row>
    <row r="3532" spans="1:4" ht="24.95" customHeight="1" x14ac:dyDescent="0.2">
      <c r="A3532" s="567" t="s">
        <v>27107</v>
      </c>
      <c r="B3532" s="568" t="s">
        <v>14794</v>
      </c>
      <c r="C3532" s="569" t="s">
        <v>770</v>
      </c>
      <c r="D3532" s="570" t="s">
        <v>17708</v>
      </c>
    </row>
    <row r="3533" spans="1:4" ht="24.95" customHeight="1" x14ac:dyDescent="0.2">
      <c r="A3533" s="567" t="s">
        <v>27108</v>
      </c>
      <c r="B3533" s="568" t="s">
        <v>14795</v>
      </c>
      <c r="C3533" s="569" t="s">
        <v>770</v>
      </c>
      <c r="D3533" s="570" t="s">
        <v>27109</v>
      </c>
    </row>
    <row r="3534" spans="1:4" ht="24.95" customHeight="1" x14ac:dyDescent="0.2">
      <c r="A3534" s="567" t="s">
        <v>27110</v>
      </c>
      <c r="B3534" s="568" t="s">
        <v>14796</v>
      </c>
      <c r="C3534" s="569" t="s">
        <v>770</v>
      </c>
      <c r="D3534" s="570" t="s">
        <v>27111</v>
      </c>
    </row>
    <row r="3535" spans="1:4" ht="24.95" customHeight="1" x14ac:dyDescent="0.2">
      <c r="A3535" s="567" t="s">
        <v>27112</v>
      </c>
      <c r="B3535" s="568" t="s">
        <v>14798</v>
      </c>
      <c r="C3535" s="569" t="s">
        <v>770</v>
      </c>
      <c r="D3535" s="570" t="s">
        <v>13859</v>
      </c>
    </row>
    <row r="3536" spans="1:4" ht="24.95" customHeight="1" x14ac:dyDescent="0.2">
      <c r="A3536" s="567" t="s">
        <v>27113</v>
      </c>
      <c r="B3536" s="568" t="s">
        <v>14799</v>
      </c>
      <c r="C3536" s="569" t="s">
        <v>770</v>
      </c>
      <c r="D3536" s="570" t="s">
        <v>25021</v>
      </c>
    </row>
    <row r="3537" spans="1:4" ht="24.95" customHeight="1" x14ac:dyDescent="0.2">
      <c r="A3537" s="567" t="s">
        <v>27114</v>
      </c>
      <c r="B3537" s="568" t="s">
        <v>14800</v>
      </c>
      <c r="C3537" s="569" t="s">
        <v>770</v>
      </c>
      <c r="D3537" s="570" t="s">
        <v>15723</v>
      </c>
    </row>
    <row r="3538" spans="1:4" ht="24.95" customHeight="1" x14ac:dyDescent="0.2">
      <c r="A3538" s="567" t="s">
        <v>27115</v>
      </c>
      <c r="B3538" s="568" t="s">
        <v>14801</v>
      </c>
      <c r="C3538" s="569" t="s">
        <v>770</v>
      </c>
      <c r="D3538" s="570" t="s">
        <v>27116</v>
      </c>
    </row>
    <row r="3539" spans="1:4" ht="24.95" customHeight="1" x14ac:dyDescent="0.2">
      <c r="A3539" s="567" t="s">
        <v>27117</v>
      </c>
      <c r="B3539" s="568" t="s">
        <v>14802</v>
      </c>
      <c r="C3539" s="569" t="s">
        <v>770</v>
      </c>
      <c r="D3539" s="570" t="s">
        <v>27118</v>
      </c>
    </row>
    <row r="3540" spans="1:4" ht="24.95" customHeight="1" x14ac:dyDescent="0.2">
      <c r="A3540" s="567" t="s">
        <v>27119</v>
      </c>
      <c r="B3540" s="568" t="s">
        <v>14803</v>
      </c>
      <c r="C3540" s="569" t="s">
        <v>770</v>
      </c>
      <c r="D3540" s="570" t="s">
        <v>27120</v>
      </c>
    </row>
    <row r="3541" spans="1:4" ht="24.95" customHeight="1" x14ac:dyDescent="0.2">
      <c r="A3541" s="567" t="s">
        <v>27121</v>
      </c>
      <c r="B3541" s="568" t="s">
        <v>14804</v>
      </c>
      <c r="C3541" s="569" t="s">
        <v>770</v>
      </c>
      <c r="D3541" s="570" t="s">
        <v>9407</v>
      </c>
    </row>
    <row r="3542" spans="1:4" ht="24.95" customHeight="1" x14ac:dyDescent="0.2">
      <c r="A3542" s="567" t="s">
        <v>27122</v>
      </c>
      <c r="B3542" s="568" t="s">
        <v>14805</v>
      </c>
      <c r="C3542" s="569" t="s">
        <v>770</v>
      </c>
      <c r="D3542" s="570" t="s">
        <v>27123</v>
      </c>
    </row>
    <row r="3543" spans="1:4" ht="24.95" customHeight="1" x14ac:dyDescent="0.2">
      <c r="A3543" s="567" t="s">
        <v>27124</v>
      </c>
      <c r="B3543" s="568" t="s">
        <v>14806</v>
      </c>
      <c r="C3543" s="569" t="s">
        <v>770</v>
      </c>
      <c r="D3543" s="570" t="s">
        <v>14849</v>
      </c>
    </row>
    <row r="3544" spans="1:4" ht="24.95" customHeight="1" x14ac:dyDescent="0.2">
      <c r="A3544" s="567" t="s">
        <v>27125</v>
      </c>
      <c r="B3544" s="568" t="s">
        <v>14807</v>
      </c>
      <c r="C3544" s="569" t="s">
        <v>770</v>
      </c>
      <c r="D3544" s="570" t="s">
        <v>17840</v>
      </c>
    </row>
    <row r="3545" spans="1:4" ht="24.95" customHeight="1" x14ac:dyDescent="0.2">
      <c r="A3545" s="567" t="s">
        <v>27126</v>
      </c>
      <c r="B3545" s="568" t="s">
        <v>14808</v>
      </c>
      <c r="C3545" s="569" t="s">
        <v>770</v>
      </c>
      <c r="D3545" s="570" t="s">
        <v>17492</v>
      </c>
    </row>
    <row r="3546" spans="1:4" ht="24.95" customHeight="1" x14ac:dyDescent="0.2">
      <c r="A3546" s="567" t="s">
        <v>27127</v>
      </c>
      <c r="B3546" s="568" t="s">
        <v>14809</v>
      </c>
      <c r="C3546" s="569" t="s">
        <v>770</v>
      </c>
      <c r="D3546" s="570" t="s">
        <v>24309</v>
      </c>
    </row>
    <row r="3547" spans="1:4" ht="24.95" customHeight="1" x14ac:dyDescent="0.2">
      <c r="A3547" s="567" t="s">
        <v>27128</v>
      </c>
      <c r="B3547" s="568" t="s">
        <v>14810</v>
      </c>
      <c r="C3547" s="569" t="s">
        <v>770</v>
      </c>
      <c r="D3547" s="570" t="s">
        <v>27129</v>
      </c>
    </row>
    <row r="3548" spans="1:4" ht="24.95" customHeight="1" x14ac:dyDescent="0.2">
      <c r="A3548" s="567" t="s">
        <v>27130</v>
      </c>
      <c r="B3548" s="568" t="s">
        <v>14812</v>
      </c>
      <c r="C3548" s="569" t="s">
        <v>770</v>
      </c>
      <c r="D3548" s="570" t="s">
        <v>10947</v>
      </c>
    </row>
    <row r="3549" spans="1:4" ht="24.95" customHeight="1" x14ac:dyDescent="0.2">
      <c r="A3549" s="567" t="s">
        <v>27131</v>
      </c>
      <c r="B3549" s="568" t="s">
        <v>14813</v>
      </c>
      <c r="C3549" s="569" t="s">
        <v>770</v>
      </c>
      <c r="D3549" s="570" t="s">
        <v>18912</v>
      </c>
    </row>
    <row r="3550" spans="1:4" ht="24.95" customHeight="1" x14ac:dyDescent="0.2">
      <c r="A3550" s="567" t="s">
        <v>27132</v>
      </c>
      <c r="B3550" s="568" t="s">
        <v>14814</v>
      </c>
      <c r="C3550" s="569" t="s">
        <v>770</v>
      </c>
      <c r="D3550" s="570" t="s">
        <v>24969</v>
      </c>
    </row>
    <row r="3551" spans="1:4" ht="24.95" customHeight="1" x14ac:dyDescent="0.2">
      <c r="A3551" s="567" t="s">
        <v>27133</v>
      </c>
      <c r="B3551" s="568" t="s">
        <v>14816</v>
      </c>
      <c r="C3551" s="569" t="s">
        <v>770</v>
      </c>
      <c r="D3551" s="570" t="s">
        <v>27134</v>
      </c>
    </row>
    <row r="3552" spans="1:4" ht="24.95" customHeight="1" x14ac:dyDescent="0.2">
      <c r="A3552" s="567" t="s">
        <v>27135</v>
      </c>
      <c r="B3552" s="568" t="s">
        <v>14817</v>
      </c>
      <c r="C3552" s="569" t="s">
        <v>770</v>
      </c>
      <c r="D3552" s="570" t="s">
        <v>27136</v>
      </c>
    </row>
    <row r="3553" spans="1:4" ht="24.95" customHeight="1" x14ac:dyDescent="0.2">
      <c r="A3553" s="567" t="s">
        <v>27137</v>
      </c>
      <c r="B3553" s="568" t="s">
        <v>14818</v>
      </c>
      <c r="C3553" s="569" t="s">
        <v>770</v>
      </c>
      <c r="D3553" s="570" t="s">
        <v>17349</v>
      </c>
    </row>
    <row r="3554" spans="1:4" ht="24.95" customHeight="1" x14ac:dyDescent="0.2">
      <c r="A3554" s="567" t="s">
        <v>27138</v>
      </c>
      <c r="B3554" s="568" t="s">
        <v>14819</v>
      </c>
      <c r="C3554" s="569" t="s">
        <v>770</v>
      </c>
      <c r="D3554" s="570" t="s">
        <v>27139</v>
      </c>
    </row>
    <row r="3555" spans="1:4" ht="24.95" customHeight="1" x14ac:dyDescent="0.2">
      <c r="A3555" s="567" t="s">
        <v>27140</v>
      </c>
      <c r="B3555" s="568" t="s">
        <v>14821</v>
      </c>
      <c r="C3555" s="569" t="s">
        <v>770</v>
      </c>
      <c r="D3555" s="570" t="s">
        <v>11470</v>
      </c>
    </row>
    <row r="3556" spans="1:4" ht="24.95" customHeight="1" x14ac:dyDescent="0.2">
      <c r="A3556" s="567" t="s">
        <v>27141</v>
      </c>
      <c r="B3556" s="568" t="s">
        <v>14822</v>
      </c>
      <c r="C3556" s="569" t="s">
        <v>770</v>
      </c>
      <c r="D3556" s="570" t="s">
        <v>11010</v>
      </c>
    </row>
    <row r="3557" spans="1:4" ht="24.95" customHeight="1" x14ac:dyDescent="0.2">
      <c r="A3557" s="567" t="s">
        <v>27142</v>
      </c>
      <c r="B3557" s="568" t="s">
        <v>14823</v>
      </c>
      <c r="C3557" s="569" t="s">
        <v>770</v>
      </c>
      <c r="D3557" s="570" t="s">
        <v>27143</v>
      </c>
    </row>
    <row r="3558" spans="1:4" ht="24.95" customHeight="1" x14ac:dyDescent="0.2">
      <c r="A3558" s="567" t="s">
        <v>27144</v>
      </c>
      <c r="B3558" s="568" t="s">
        <v>14824</v>
      </c>
      <c r="C3558" s="569" t="s">
        <v>770</v>
      </c>
      <c r="D3558" s="570" t="s">
        <v>11206</v>
      </c>
    </row>
    <row r="3559" spans="1:4" ht="24.95" customHeight="1" x14ac:dyDescent="0.2">
      <c r="A3559" s="567" t="s">
        <v>27145</v>
      </c>
      <c r="B3559" s="568" t="s">
        <v>14825</v>
      </c>
      <c r="C3559" s="569" t="s">
        <v>770</v>
      </c>
      <c r="D3559" s="570" t="s">
        <v>27146</v>
      </c>
    </row>
    <row r="3560" spans="1:4" ht="24.95" customHeight="1" x14ac:dyDescent="0.2">
      <c r="A3560" s="567" t="s">
        <v>27147</v>
      </c>
      <c r="B3560" s="568" t="s">
        <v>14827</v>
      </c>
      <c r="C3560" s="569" t="s">
        <v>770</v>
      </c>
      <c r="D3560" s="570" t="s">
        <v>27148</v>
      </c>
    </row>
    <row r="3561" spans="1:4" ht="24.95" customHeight="1" x14ac:dyDescent="0.2">
      <c r="A3561" s="567" t="s">
        <v>27149</v>
      </c>
      <c r="B3561" s="568" t="s">
        <v>14828</v>
      </c>
      <c r="C3561" s="569" t="s">
        <v>770</v>
      </c>
      <c r="D3561" s="570" t="s">
        <v>27150</v>
      </c>
    </row>
    <row r="3562" spans="1:4" ht="24.95" customHeight="1" x14ac:dyDescent="0.2">
      <c r="A3562" s="567" t="s">
        <v>27151</v>
      </c>
      <c r="B3562" s="568" t="s">
        <v>14829</v>
      </c>
      <c r="C3562" s="569" t="s">
        <v>770</v>
      </c>
      <c r="D3562" s="570" t="s">
        <v>20155</v>
      </c>
    </row>
    <row r="3563" spans="1:4" ht="24.95" customHeight="1" x14ac:dyDescent="0.2">
      <c r="A3563" s="567" t="s">
        <v>27152</v>
      </c>
      <c r="B3563" s="568" t="s">
        <v>14830</v>
      </c>
      <c r="C3563" s="569" t="s">
        <v>770</v>
      </c>
      <c r="D3563" s="570" t="s">
        <v>27153</v>
      </c>
    </row>
    <row r="3564" spans="1:4" ht="24.95" customHeight="1" x14ac:dyDescent="0.2">
      <c r="A3564" s="567" t="s">
        <v>27154</v>
      </c>
      <c r="B3564" s="568" t="s">
        <v>14831</v>
      </c>
      <c r="C3564" s="569" t="s">
        <v>770</v>
      </c>
      <c r="D3564" s="570" t="s">
        <v>18243</v>
      </c>
    </row>
    <row r="3565" spans="1:4" ht="24.95" customHeight="1" x14ac:dyDescent="0.2">
      <c r="A3565" s="567" t="s">
        <v>27155</v>
      </c>
      <c r="B3565" s="568" t="s">
        <v>14832</v>
      </c>
      <c r="C3565" s="569" t="s">
        <v>770</v>
      </c>
      <c r="D3565" s="570" t="s">
        <v>27156</v>
      </c>
    </row>
    <row r="3566" spans="1:4" ht="24.95" customHeight="1" x14ac:dyDescent="0.2">
      <c r="A3566" s="567" t="s">
        <v>27157</v>
      </c>
      <c r="B3566" s="568" t="s">
        <v>14833</v>
      </c>
      <c r="C3566" s="569" t="s">
        <v>770</v>
      </c>
      <c r="D3566" s="570" t="s">
        <v>25922</v>
      </c>
    </row>
    <row r="3567" spans="1:4" ht="24.95" customHeight="1" x14ac:dyDescent="0.2">
      <c r="A3567" s="567" t="s">
        <v>27158</v>
      </c>
      <c r="B3567" s="568" t="s">
        <v>14835</v>
      </c>
      <c r="C3567" s="569" t="s">
        <v>770</v>
      </c>
      <c r="D3567" s="570" t="s">
        <v>13118</v>
      </c>
    </row>
    <row r="3568" spans="1:4" ht="24.95" customHeight="1" x14ac:dyDescent="0.2">
      <c r="A3568" s="567" t="s">
        <v>27159</v>
      </c>
      <c r="B3568" s="568" t="s">
        <v>14836</v>
      </c>
      <c r="C3568" s="569" t="s">
        <v>770</v>
      </c>
      <c r="D3568" s="570" t="s">
        <v>27160</v>
      </c>
    </row>
    <row r="3569" spans="1:4" ht="24.95" customHeight="1" x14ac:dyDescent="0.2">
      <c r="A3569" s="567" t="s">
        <v>27161</v>
      </c>
      <c r="B3569" s="568" t="s">
        <v>14837</v>
      </c>
      <c r="C3569" s="569" t="s">
        <v>770</v>
      </c>
      <c r="D3569" s="570" t="s">
        <v>27162</v>
      </c>
    </row>
    <row r="3570" spans="1:4" ht="24.95" customHeight="1" x14ac:dyDescent="0.2">
      <c r="A3570" s="567" t="s">
        <v>27163</v>
      </c>
      <c r="B3570" s="568" t="s">
        <v>14838</v>
      </c>
      <c r="C3570" s="569" t="s">
        <v>770</v>
      </c>
      <c r="D3570" s="570" t="s">
        <v>27164</v>
      </c>
    </row>
    <row r="3571" spans="1:4" ht="24.95" customHeight="1" x14ac:dyDescent="0.2">
      <c r="A3571" s="567" t="s">
        <v>27165</v>
      </c>
      <c r="B3571" s="568" t="s">
        <v>14839</v>
      </c>
      <c r="C3571" s="569" t="s">
        <v>770</v>
      </c>
      <c r="D3571" s="570" t="s">
        <v>10202</v>
      </c>
    </row>
    <row r="3572" spans="1:4" ht="24.95" customHeight="1" x14ac:dyDescent="0.2">
      <c r="A3572" s="567" t="s">
        <v>27166</v>
      </c>
      <c r="B3572" s="568" t="s">
        <v>2058</v>
      </c>
      <c r="C3572" s="569" t="s">
        <v>770</v>
      </c>
      <c r="D3572" s="570" t="s">
        <v>18113</v>
      </c>
    </row>
    <row r="3573" spans="1:4" ht="24.95" customHeight="1" x14ac:dyDescent="0.2">
      <c r="A3573" s="567" t="s">
        <v>27167</v>
      </c>
      <c r="B3573" s="568" t="s">
        <v>14841</v>
      </c>
      <c r="C3573" s="569" t="s">
        <v>770</v>
      </c>
      <c r="D3573" s="570" t="s">
        <v>26174</v>
      </c>
    </row>
    <row r="3574" spans="1:4" ht="24.95" customHeight="1" x14ac:dyDescent="0.2">
      <c r="A3574" s="567" t="s">
        <v>27168</v>
      </c>
      <c r="B3574" s="568" t="s">
        <v>2059</v>
      </c>
      <c r="C3574" s="569" t="s">
        <v>770</v>
      </c>
      <c r="D3574" s="570" t="s">
        <v>27169</v>
      </c>
    </row>
    <row r="3575" spans="1:4" ht="24.95" customHeight="1" x14ac:dyDescent="0.2">
      <c r="A3575" s="567" t="s">
        <v>27170</v>
      </c>
      <c r="B3575" s="568" t="s">
        <v>2060</v>
      </c>
      <c r="C3575" s="569" t="s">
        <v>770</v>
      </c>
      <c r="D3575" s="570" t="s">
        <v>26798</v>
      </c>
    </row>
    <row r="3576" spans="1:4" ht="24.95" customHeight="1" x14ac:dyDescent="0.2">
      <c r="A3576" s="567" t="s">
        <v>27171</v>
      </c>
      <c r="B3576" s="568" t="s">
        <v>14843</v>
      </c>
      <c r="C3576" s="569" t="s">
        <v>770</v>
      </c>
      <c r="D3576" s="570" t="s">
        <v>13671</v>
      </c>
    </row>
    <row r="3577" spans="1:4" ht="24.95" customHeight="1" x14ac:dyDescent="0.2">
      <c r="A3577" s="567" t="s">
        <v>27172</v>
      </c>
      <c r="B3577" s="568" t="s">
        <v>14844</v>
      </c>
      <c r="C3577" s="569" t="s">
        <v>770</v>
      </c>
      <c r="D3577" s="570" t="s">
        <v>14638</v>
      </c>
    </row>
    <row r="3578" spans="1:4" ht="24.95" customHeight="1" x14ac:dyDescent="0.2">
      <c r="A3578" s="567" t="s">
        <v>27173</v>
      </c>
      <c r="B3578" s="568" t="s">
        <v>14846</v>
      </c>
      <c r="C3578" s="569" t="s">
        <v>770</v>
      </c>
      <c r="D3578" s="570" t="s">
        <v>10460</v>
      </c>
    </row>
    <row r="3579" spans="1:4" ht="24.95" customHeight="1" x14ac:dyDescent="0.2">
      <c r="A3579" s="567" t="s">
        <v>27174</v>
      </c>
      <c r="B3579" s="568" t="s">
        <v>14847</v>
      </c>
      <c r="C3579" s="569" t="s">
        <v>770</v>
      </c>
      <c r="D3579" s="570" t="s">
        <v>27175</v>
      </c>
    </row>
    <row r="3580" spans="1:4" ht="24.95" customHeight="1" x14ac:dyDescent="0.2">
      <c r="A3580" s="567" t="s">
        <v>27176</v>
      </c>
      <c r="B3580" s="568" t="s">
        <v>14848</v>
      </c>
      <c r="C3580" s="569" t="s">
        <v>770</v>
      </c>
      <c r="D3580" s="570" t="s">
        <v>27177</v>
      </c>
    </row>
    <row r="3581" spans="1:4" ht="24.95" customHeight="1" x14ac:dyDescent="0.2">
      <c r="A3581" s="567" t="s">
        <v>27178</v>
      </c>
      <c r="B3581" s="568" t="s">
        <v>14850</v>
      </c>
      <c r="C3581" s="569" t="s">
        <v>770</v>
      </c>
      <c r="D3581" s="570" t="s">
        <v>9910</v>
      </c>
    </row>
    <row r="3582" spans="1:4" ht="24.95" customHeight="1" x14ac:dyDescent="0.2">
      <c r="A3582" s="567" t="s">
        <v>27179</v>
      </c>
      <c r="B3582" s="568" t="s">
        <v>14851</v>
      </c>
      <c r="C3582" s="569" t="s">
        <v>770</v>
      </c>
      <c r="D3582" s="570" t="s">
        <v>27180</v>
      </c>
    </row>
    <row r="3583" spans="1:4" ht="24.95" customHeight="1" x14ac:dyDescent="0.2">
      <c r="A3583" s="567" t="s">
        <v>27181</v>
      </c>
      <c r="B3583" s="568" t="s">
        <v>14852</v>
      </c>
      <c r="C3583" s="569" t="s">
        <v>770</v>
      </c>
      <c r="D3583" s="570" t="s">
        <v>11458</v>
      </c>
    </row>
    <row r="3584" spans="1:4" ht="24.95" customHeight="1" x14ac:dyDescent="0.2">
      <c r="A3584" s="567" t="s">
        <v>27182</v>
      </c>
      <c r="B3584" s="568" t="s">
        <v>14853</v>
      </c>
      <c r="C3584" s="569" t="s">
        <v>770</v>
      </c>
      <c r="D3584" s="570" t="s">
        <v>27183</v>
      </c>
    </row>
    <row r="3585" spans="1:4" ht="24.95" customHeight="1" x14ac:dyDescent="0.2">
      <c r="A3585" s="567" t="s">
        <v>27184</v>
      </c>
      <c r="B3585" s="568" t="s">
        <v>2061</v>
      </c>
      <c r="C3585" s="569" t="s">
        <v>770</v>
      </c>
      <c r="D3585" s="570" t="s">
        <v>26433</v>
      </c>
    </row>
    <row r="3586" spans="1:4" ht="24.95" customHeight="1" x14ac:dyDescent="0.2">
      <c r="A3586" s="567" t="s">
        <v>27185</v>
      </c>
      <c r="B3586" s="568" t="s">
        <v>2062</v>
      </c>
      <c r="C3586" s="569" t="s">
        <v>770</v>
      </c>
      <c r="D3586" s="570" t="s">
        <v>27186</v>
      </c>
    </row>
    <row r="3587" spans="1:4" ht="24.95" customHeight="1" x14ac:dyDescent="0.2">
      <c r="A3587" s="567" t="s">
        <v>27187</v>
      </c>
      <c r="B3587" s="568" t="s">
        <v>14854</v>
      </c>
      <c r="C3587" s="569" t="s">
        <v>770</v>
      </c>
      <c r="D3587" s="570" t="s">
        <v>27188</v>
      </c>
    </row>
    <row r="3588" spans="1:4" ht="24.95" customHeight="1" x14ac:dyDescent="0.2">
      <c r="A3588" s="567" t="s">
        <v>27189</v>
      </c>
      <c r="B3588" s="568" t="s">
        <v>2063</v>
      </c>
      <c r="C3588" s="569" t="s">
        <v>770</v>
      </c>
      <c r="D3588" s="570" t="s">
        <v>27190</v>
      </c>
    </row>
    <row r="3589" spans="1:4" ht="24.95" customHeight="1" x14ac:dyDescent="0.2">
      <c r="A3589" s="567" t="s">
        <v>27191</v>
      </c>
      <c r="B3589" s="568" t="s">
        <v>14855</v>
      </c>
      <c r="C3589" s="569" t="s">
        <v>770</v>
      </c>
      <c r="D3589" s="570" t="s">
        <v>27192</v>
      </c>
    </row>
    <row r="3590" spans="1:4" ht="24.95" customHeight="1" x14ac:dyDescent="0.2">
      <c r="A3590" s="567" t="s">
        <v>27193</v>
      </c>
      <c r="B3590" s="568" t="s">
        <v>14856</v>
      </c>
      <c r="C3590" s="569" t="s">
        <v>770</v>
      </c>
      <c r="D3590" s="570" t="s">
        <v>14865</v>
      </c>
    </row>
    <row r="3591" spans="1:4" ht="24.95" customHeight="1" x14ac:dyDescent="0.2">
      <c r="A3591" s="567" t="s">
        <v>27194</v>
      </c>
      <c r="B3591" s="568" t="s">
        <v>14857</v>
      </c>
      <c r="C3591" s="569" t="s">
        <v>770</v>
      </c>
      <c r="D3591" s="570" t="s">
        <v>27195</v>
      </c>
    </row>
    <row r="3592" spans="1:4" ht="24.95" customHeight="1" x14ac:dyDescent="0.2">
      <c r="A3592" s="567" t="s">
        <v>27196</v>
      </c>
      <c r="B3592" s="568" t="s">
        <v>14858</v>
      </c>
      <c r="C3592" s="569" t="s">
        <v>770</v>
      </c>
      <c r="D3592" s="570" t="s">
        <v>27197</v>
      </c>
    </row>
    <row r="3593" spans="1:4" ht="24.95" customHeight="1" x14ac:dyDescent="0.2">
      <c r="A3593" s="567" t="s">
        <v>27198</v>
      </c>
      <c r="B3593" s="568" t="s">
        <v>14859</v>
      </c>
      <c r="C3593" s="569" t="s">
        <v>770</v>
      </c>
      <c r="D3593" s="570" t="s">
        <v>27199</v>
      </c>
    </row>
    <row r="3594" spans="1:4" ht="24.95" customHeight="1" x14ac:dyDescent="0.2">
      <c r="A3594" s="567" t="s">
        <v>27200</v>
      </c>
      <c r="B3594" s="568" t="s">
        <v>14860</v>
      </c>
      <c r="C3594" s="569" t="s">
        <v>770</v>
      </c>
      <c r="D3594" s="570" t="s">
        <v>27201</v>
      </c>
    </row>
    <row r="3595" spans="1:4" ht="24.95" customHeight="1" x14ac:dyDescent="0.2">
      <c r="A3595" s="567" t="s">
        <v>27202</v>
      </c>
      <c r="B3595" s="568" t="s">
        <v>14861</v>
      </c>
      <c r="C3595" s="569" t="s">
        <v>770</v>
      </c>
      <c r="D3595" s="570" t="s">
        <v>18443</v>
      </c>
    </row>
    <row r="3596" spans="1:4" ht="24.95" customHeight="1" x14ac:dyDescent="0.2">
      <c r="A3596" s="567" t="s">
        <v>27203</v>
      </c>
      <c r="B3596" s="568" t="s">
        <v>14863</v>
      </c>
      <c r="C3596" s="569" t="s">
        <v>770</v>
      </c>
      <c r="D3596" s="570" t="s">
        <v>27204</v>
      </c>
    </row>
    <row r="3597" spans="1:4" ht="24.95" customHeight="1" x14ac:dyDescent="0.2">
      <c r="A3597" s="567" t="s">
        <v>27205</v>
      </c>
      <c r="B3597" s="568" t="s">
        <v>14864</v>
      </c>
      <c r="C3597" s="569" t="s">
        <v>770</v>
      </c>
      <c r="D3597" s="570" t="s">
        <v>11466</v>
      </c>
    </row>
    <row r="3598" spans="1:4" ht="24.95" customHeight="1" x14ac:dyDescent="0.2">
      <c r="A3598" s="567" t="s">
        <v>27206</v>
      </c>
      <c r="B3598" s="568" t="s">
        <v>14866</v>
      </c>
      <c r="C3598" s="569" t="s">
        <v>770</v>
      </c>
      <c r="D3598" s="570" t="s">
        <v>11350</v>
      </c>
    </row>
    <row r="3599" spans="1:4" ht="24.95" customHeight="1" x14ac:dyDescent="0.2">
      <c r="A3599" s="567" t="s">
        <v>27207</v>
      </c>
      <c r="B3599" s="568" t="s">
        <v>14867</v>
      </c>
      <c r="C3599" s="569" t="s">
        <v>770</v>
      </c>
      <c r="D3599" s="570" t="s">
        <v>27208</v>
      </c>
    </row>
    <row r="3600" spans="1:4" ht="24.95" customHeight="1" x14ac:dyDescent="0.2">
      <c r="A3600" s="567" t="s">
        <v>27209</v>
      </c>
      <c r="B3600" s="568" t="s">
        <v>14868</v>
      </c>
      <c r="C3600" s="569" t="s">
        <v>770</v>
      </c>
      <c r="D3600" s="570" t="s">
        <v>27210</v>
      </c>
    </row>
    <row r="3601" spans="1:4" ht="24.95" customHeight="1" x14ac:dyDescent="0.2">
      <c r="A3601" s="567" t="s">
        <v>27211</v>
      </c>
      <c r="B3601" s="568" t="s">
        <v>14869</v>
      </c>
      <c r="C3601" s="569" t="s">
        <v>770</v>
      </c>
      <c r="D3601" s="570" t="s">
        <v>9788</v>
      </c>
    </row>
    <row r="3602" spans="1:4" ht="24.95" customHeight="1" x14ac:dyDescent="0.2">
      <c r="A3602" s="567" t="s">
        <v>27212</v>
      </c>
      <c r="B3602" s="568" t="s">
        <v>14870</v>
      </c>
      <c r="C3602" s="569" t="s">
        <v>770</v>
      </c>
      <c r="D3602" s="570" t="s">
        <v>27213</v>
      </c>
    </row>
    <row r="3603" spans="1:4" ht="24.95" customHeight="1" x14ac:dyDescent="0.2">
      <c r="A3603" s="567" t="s">
        <v>27214</v>
      </c>
      <c r="B3603" s="568" t="s">
        <v>2064</v>
      </c>
      <c r="C3603" s="569" t="s">
        <v>770</v>
      </c>
      <c r="D3603" s="570" t="s">
        <v>25536</v>
      </c>
    </row>
    <row r="3604" spans="1:4" ht="24.95" customHeight="1" x14ac:dyDescent="0.2">
      <c r="A3604" s="567" t="s">
        <v>27215</v>
      </c>
      <c r="B3604" s="568" t="s">
        <v>2065</v>
      </c>
      <c r="C3604" s="569" t="s">
        <v>770</v>
      </c>
      <c r="D3604" s="570" t="s">
        <v>27216</v>
      </c>
    </row>
    <row r="3605" spans="1:4" ht="24.95" customHeight="1" x14ac:dyDescent="0.2">
      <c r="A3605" s="567" t="s">
        <v>27217</v>
      </c>
      <c r="B3605" s="568" t="s">
        <v>2066</v>
      </c>
      <c r="C3605" s="569" t="s">
        <v>770</v>
      </c>
      <c r="D3605" s="570" t="s">
        <v>27216</v>
      </c>
    </row>
    <row r="3606" spans="1:4" ht="24.95" customHeight="1" x14ac:dyDescent="0.2">
      <c r="A3606" s="567" t="s">
        <v>27218</v>
      </c>
      <c r="B3606" s="568" t="s">
        <v>14872</v>
      </c>
      <c r="C3606" s="569" t="s">
        <v>770</v>
      </c>
      <c r="D3606" s="570" t="s">
        <v>27216</v>
      </c>
    </row>
    <row r="3607" spans="1:4" ht="24.95" customHeight="1" x14ac:dyDescent="0.2">
      <c r="A3607" s="567" t="s">
        <v>27219</v>
      </c>
      <c r="B3607" s="568" t="s">
        <v>14873</v>
      </c>
      <c r="C3607" s="569" t="s">
        <v>770</v>
      </c>
      <c r="D3607" s="570" t="s">
        <v>25120</v>
      </c>
    </row>
    <row r="3608" spans="1:4" ht="24.95" customHeight="1" x14ac:dyDescent="0.2">
      <c r="A3608" s="567" t="s">
        <v>27220</v>
      </c>
      <c r="B3608" s="568" t="s">
        <v>2067</v>
      </c>
      <c r="C3608" s="569" t="s">
        <v>770</v>
      </c>
      <c r="D3608" s="570" t="s">
        <v>25120</v>
      </c>
    </row>
    <row r="3609" spans="1:4" ht="24.95" customHeight="1" x14ac:dyDescent="0.2">
      <c r="A3609" s="567" t="s">
        <v>27221</v>
      </c>
      <c r="B3609" s="568" t="s">
        <v>2068</v>
      </c>
      <c r="C3609" s="569" t="s">
        <v>770</v>
      </c>
      <c r="D3609" s="570" t="s">
        <v>27222</v>
      </c>
    </row>
    <row r="3610" spans="1:4" ht="24.95" customHeight="1" x14ac:dyDescent="0.2">
      <c r="A3610" s="567" t="s">
        <v>27223</v>
      </c>
      <c r="B3610" s="568" t="s">
        <v>2069</v>
      </c>
      <c r="C3610" s="569" t="s">
        <v>770</v>
      </c>
      <c r="D3610" s="570" t="s">
        <v>27224</v>
      </c>
    </row>
    <row r="3611" spans="1:4" ht="24.95" customHeight="1" x14ac:dyDescent="0.2">
      <c r="A3611" s="567" t="s">
        <v>27225</v>
      </c>
      <c r="B3611" s="568" t="s">
        <v>14875</v>
      </c>
      <c r="C3611" s="569" t="s">
        <v>770</v>
      </c>
      <c r="D3611" s="570" t="s">
        <v>27224</v>
      </c>
    </row>
    <row r="3612" spans="1:4" ht="24.95" customHeight="1" x14ac:dyDescent="0.2">
      <c r="A3612" s="567" t="s">
        <v>27226</v>
      </c>
      <c r="B3612" s="568" t="s">
        <v>14876</v>
      </c>
      <c r="C3612" s="569" t="s">
        <v>770</v>
      </c>
      <c r="D3612" s="570" t="s">
        <v>13932</v>
      </c>
    </row>
    <row r="3613" spans="1:4" ht="24.95" customHeight="1" x14ac:dyDescent="0.2">
      <c r="A3613" s="567" t="s">
        <v>27227</v>
      </c>
      <c r="B3613" s="568" t="s">
        <v>14877</v>
      </c>
      <c r="C3613" s="569" t="s">
        <v>770</v>
      </c>
      <c r="D3613" s="570" t="s">
        <v>18539</v>
      </c>
    </row>
    <row r="3614" spans="1:4" ht="24.95" customHeight="1" x14ac:dyDescent="0.2">
      <c r="A3614" s="567" t="s">
        <v>27228</v>
      </c>
      <c r="B3614" s="568" t="s">
        <v>14878</v>
      </c>
      <c r="C3614" s="569" t="s">
        <v>770</v>
      </c>
      <c r="D3614" s="570" t="s">
        <v>13618</v>
      </c>
    </row>
    <row r="3615" spans="1:4" ht="24.95" customHeight="1" x14ac:dyDescent="0.2">
      <c r="A3615" s="567" t="s">
        <v>27229</v>
      </c>
      <c r="B3615" s="568" t="s">
        <v>14879</v>
      </c>
      <c r="C3615" s="569" t="s">
        <v>770</v>
      </c>
      <c r="D3615" s="570" t="s">
        <v>10242</v>
      </c>
    </row>
    <row r="3616" spans="1:4" ht="24.95" customHeight="1" x14ac:dyDescent="0.2">
      <c r="A3616" s="567" t="s">
        <v>27230</v>
      </c>
      <c r="B3616" s="568" t="s">
        <v>14880</v>
      </c>
      <c r="C3616" s="569" t="s">
        <v>770</v>
      </c>
      <c r="D3616" s="570" t="s">
        <v>10242</v>
      </c>
    </row>
    <row r="3617" spans="1:4" ht="24.95" customHeight="1" x14ac:dyDescent="0.2">
      <c r="A3617" s="567" t="s">
        <v>27231</v>
      </c>
      <c r="B3617" s="568" t="s">
        <v>14881</v>
      </c>
      <c r="C3617" s="569" t="s">
        <v>770</v>
      </c>
      <c r="D3617" s="570" t="s">
        <v>27232</v>
      </c>
    </row>
    <row r="3618" spans="1:4" ht="24.95" customHeight="1" x14ac:dyDescent="0.2">
      <c r="A3618" s="567" t="s">
        <v>27233</v>
      </c>
      <c r="B3618" s="568" t="s">
        <v>14882</v>
      </c>
      <c r="C3618" s="569" t="s">
        <v>770</v>
      </c>
      <c r="D3618" s="570" t="s">
        <v>27232</v>
      </c>
    </row>
    <row r="3619" spans="1:4" ht="24.95" customHeight="1" x14ac:dyDescent="0.2">
      <c r="A3619" s="567" t="s">
        <v>27234</v>
      </c>
      <c r="B3619" s="568" t="s">
        <v>14883</v>
      </c>
      <c r="C3619" s="569" t="s">
        <v>770</v>
      </c>
      <c r="D3619" s="570" t="s">
        <v>27232</v>
      </c>
    </row>
    <row r="3620" spans="1:4" ht="24.95" customHeight="1" x14ac:dyDescent="0.2">
      <c r="A3620" s="567" t="s">
        <v>27235</v>
      </c>
      <c r="B3620" s="568" t="s">
        <v>14884</v>
      </c>
      <c r="C3620" s="569" t="s">
        <v>770</v>
      </c>
      <c r="D3620" s="570" t="s">
        <v>22430</v>
      </c>
    </row>
    <row r="3621" spans="1:4" ht="24.95" customHeight="1" x14ac:dyDescent="0.2">
      <c r="A3621" s="567" t="s">
        <v>27236</v>
      </c>
      <c r="B3621" s="568" t="s">
        <v>14885</v>
      </c>
      <c r="C3621" s="569" t="s">
        <v>770</v>
      </c>
      <c r="D3621" s="570" t="s">
        <v>22430</v>
      </c>
    </row>
    <row r="3622" spans="1:4" ht="24.95" customHeight="1" x14ac:dyDescent="0.2">
      <c r="A3622" s="567" t="s">
        <v>27237</v>
      </c>
      <c r="B3622" s="568" t="s">
        <v>14886</v>
      </c>
      <c r="C3622" s="569" t="s">
        <v>770</v>
      </c>
      <c r="D3622" s="570" t="s">
        <v>22430</v>
      </c>
    </row>
    <row r="3623" spans="1:4" ht="24.95" customHeight="1" x14ac:dyDescent="0.2">
      <c r="A3623" s="567" t="s">
        <v>27238</v>
      </c>
      <c r="B3623" s="568" t="s">
        <v>14887</v>
      </c>
      <c r="C3623" s="569" t="s">
        <v>770</v>
      </c>
      <c r="D3623" s="570" t="s">
        <v>27239</v>
      </c>
    </row>
    <row r="3624" spans="1:4" ht="24.95" customHeight="1" x14ac:dyDescent="0.2">
      <c r="A3624" s="567" t="s">
        <v>27240</v>
      </c>
      <c r="B3624" s="568" t="s">
        <v>14888</v>
      </c>
      <c r="C3624" s="569" t="s">
        <v>770</v>
      </c>
      <c r="D3624" s="570" t="s">
        <v>27239</v>
      </c>
    </row>
    <row r="3625" spans="1:4" ht="24.95" customHeight="1" x14ac:dyDescent="0.2">
      <c r="A3625" s="567" t="s">
        <v>27241</v>
      </c>
      <c r="B3625" s="568" t="s">
        <v>14889</v>
      </c>
      <c r="C3625" s="569" t="s">
        <v>770</v>
      </c>
      <c r="D3625" s="570" t="s">
        <v>27242</v>
      </c>
    </row>
    <row r="3626" spans="1:4" ht="24.95" customHeight="1" x14ac:dyDescent="0.2">
      <c r="A3626" s="567" t="s">
        <v>27243</v>
      </c>
      <c r="B3626" s="568" t="s">
        <v>14890</v>
      </c>
      <c r="C3626" s="569" t="s">
        <v>770</v>
      </c>
      <c r="D3626" s="570" t="s">
        <v>27242</v>
      </c>
    </row>
    <row r="3627" spans="1:4" ht="24.95" customHeight="1" x14ac:dyDescent="0.2">
      <c r="A3627" s="567" t="s">
        <v>27244</v>
      </c>
      <c r="B3627" s="568" t="s">
        <v>14891</v>
      </c>
      <c r="C3627" s="569" t="s">
        <v>770</v>
      </c>
      <c r="D3627" s="570" t="s">
        <v>18699</v>
      </c>
    </row>
    <row r="3628" spans="1:4" ht="24.95" customHeight="1" x14ac:dyDescent="0.2">
      <c r="A3628" s="567" t="s">
        <v>27245</v>
      </c>
      <c r="B3628" s="568" t="s">
        <v>14893</v>
      </c>
      <c r="C3628" s="569" t="s">
        <v>770</v>
      </c>
      <c r="D3628" s="570" t="s">
        <v>18064</v>
      </c>
    </row>
    <row r="3629" spans="1:4" ht="24.95" customHeight="1" x14ac:dyDescent="0.2">
      <c r="A3629" s="567" t="s">
        <v>27246</v>
      </c>
      <c r="B3629" s="568" t="s">
        <v>14894</v>
      </c>
      <c r="C3629" s="569" t="s">
        <v>770</v>
      </c>
      <c r="D3629" s="570" t="s">
        <v>9770</v>
      </c>
    </row>
    <row r="3630" spans="1:4" ht="24.95" customHeight="1" x14ac:dyDescent="0.2">
      <c r="A3630" s="567" t="s">
        <v>27247</v>
      </c>
      <c r="B3630" s="568" t="s">
        <v>14895</v>
      </c>
      <c r="C3630" s="569" t="s">
        <v>770</v>
      </c>
      <c r="D3630" s="570" t="s">
        <v>16073</v>
      </c>
    </row>
    <row r="3631" spans="1:4" ht="24.95" customHeight="1" x14ac:dyDescent="0.2">
      <c r="A3631" s="567" t="s">
        <v>27248</v>
      </c>
      <c r="B3631" s="568" t="s">
        <v>14896</v>
      </c>
      <c r="C3631" s="569" t="s">
        <v>770</v>
      </c>
      <c r="D3631" s="570" t="s">
        <v>16073</v>
      </c>
    </row>
    <row r="3632" spans="1:4" ht="24.95" customHeight="1" x14ac:dyDescent="0.2">
      <c r="A3632" s="567" t="s">
        <v>27249</v>
      </c>
      <c r="B3632" s="568" t="s">
        <v>14897</v>
      </c>
      <c r="C3632" s="569" t="s">
        <v>770</v>
      </c>
      <c r="D3632" s="570" t="s">
        <v>27250</v>
      </c>
    </row>
    <row r="3633" spans="1:4" ht="24.95" customHeight="1" x14ac:dyDescent="0.2">
      <c r="A3633" s="567" t="s">
        <v>27251</v>
      </c>
      <c r="B3633" s="568" t="s">
        <v>14898</v>
      </c>
      <c r="C3633" s="569" t="s">
        <v>770</v>
      </c>
      <c r="D3633" s="570" t="s">
        <v>27250</v>
      </c>
    </row>
    <row r="3634" spans="1:4" ht="24.95" customHeight="1" x14ac:dyDescent="0.2">
      <c r="A3634" s="567" t="s">
        <v>27252</v>
      </c>
      <c r="B3634" s="568" t="s">
        <v>14899</v>
      </c>
      <c r="C3634" s="569" t="s">
        <v>770</v>
      </c>
      <c r="D3634" s="570" t="s">
        <v>27250</v>
      </c>
    </row>
    <row r="3635" spans="1:4" ht="24.95" customHeight="1" x14ac:dyDescent="0.2">
      <c r="A3635" s="567" t="s">
        <v>27253</v>
      </c>
      <c r="B3635" s="568" t="s">
        <v>14900</v>
      </c>
      <c r="C3635" s="569" t="s">
        <v>770</v>
      </c>
      <c r="D3635" s="570" t="s">
        <v>27254</v>
      </c>
    </row>
    <row r="3636" spans="1:4" ht="24.95" customHeight="1" x14ac:dyDescent="0.2">
      <c r="A3636" s="567" t="s">
        <v>27255</v>
      </c>
      <c r="B3636" s="568" t="s">
        <v>14901</v>
      </c>
      <c r="C3636" s="569" t="s">
        <v>770</v>
      </c>
      <c r="D3636" s="570" t="s">
        <v>27254</v>
      </c>
    </row>
    <row r="3637" spans="1:4" ht="24.95" customHeight="1" x14ac:dyDescent="0.2">
      <c r="A3637" s="567" t="s">
        <v>27256</v>
      </c>
      <c r="B3637" s="568" t="s">
        <v>14902</v>
      </c>
      <c r="C3637" s="569" t="s">
        <v>770</v>
      </c>
      <c r="D3637" s="570" t="s">
        <v>27254</v>
      </c>
    </row>
    <row r="3638" spans="1:4" ht="24.95" customHeight="1" x14ac:dyDescent="0.2">
      <c r="A3638" s="567" t="s">
        <v>27257</v>
      </c>
      <c r="B3638" s="568" t="s">
        <v>14903</v>
      </c>
      <c r="C3638" s="569" t="s">
        <v>770</v>
      </c>
      <c r="D3638" s="570" t="s">
        <v>15853</v>
      </c>
    </row>
    <row r="3639" spans="1:4" ht="24.95" customHeight="1" x14ac:dyDescent="0.2">
      <c r="A3639" s="567" t="s">
        <v>27258</v>
      </c>
      <c r="B3639" s="568" t="s">
        <v>14904</v>
      </c>
      <c r="C3639" s="569" t="s">
        <v>770</v>
      </c>
      <c r="D3639" s="570" t="s">
        <v>15853</v>
      </c>
    </row>
    <row r="3640" spans="1:4" ht="24.95" customHeight="1" x14ac:dyDescent="0.2">
      <c r="A3640" s="567" t="s">
        <v>27259</v>
      </c>
      <c r="B3640" s="568" t="s">
        <v>14905</v>
      </c>
      <c r="C3640" s="569" t="s">
        <v>770</v>
      </c>
      <c r="D3640" s="570" t="s">
        <v>27260</v>
      </c>
    </row>
    <row r="3641" spans="1:4" ht="24.95" customHeight="1" x14ac:dyDescent="0.2">
      <c r="A3641" s="567" t="s">
        <v>27261</v>
      </c>
      <c r="B3641" s="568" t="s">
        <v>14906</v>
      </c>
      <c r="C3641" s="569" t="s">
        <v>770</v>
      </c>
      <c r="D3641" s="570" t="s">
        <v>27260</v>
      </c>
    </row>
    <row r="3642" spans="1:4" ht="24.95" customHeight="1" x14ac:dyDescent="0.2">
      <c r="A3642" s="567" t="s">
        <v>27262</v>
      </c>
      <c r="B3642" s="568" t="s">
        <v>2070</v>
      </c>
      <c r="C3642" s="569" t="s">
        <v>770</v>
      </c>
      <c r="D3642" s="570" t="s">
        <v>27263</v>
      </c>
    </row>
    <row r="3643" spans="1:4" ht="24.95" customHeight="1" x14ac:dyDescent="0.2">
      <c r="A3643" s="567" t="s">
        <v>27264</v>
      </c>
      <c r="B3643" s="568" t="s">
        <v>14907</v>
      </c>
      <c r="C3643" s="569" t="s">
        <v>770</v>
      </c>
      <c r="D3643" s="570" t="s">
        <v>18696</v>
      </c>
    </row>
    <row r="3644" spans="1:4" ht="24.95" customHeight="1" x14ac:dyDescent="0.2">
      <c r="A3644" s="567" t="s">
        <v>27265</v>
      </c>
      <c r="B3644" s="568" t="s">
        <v>14908</v>
      </c>
      <c r="C3644" s="569" t="s">
        <v>770</v>
      </c>
      <c r="D3644" s="570" t="s">
        <v>9999</v>
      </c>
    </row>
    <row r="3645" spans="1:4" ht="24.95" customHeight="1" x14ac:dyDescent="0.2">
      <c r="A3645" s="567" t="s">
        <v>27266</v>
      </c>
      <c r="B3645" s="568" t="s">
        <v>14909</v>
      </c>
      <c r="C3645" s="569" t="s">
        <v>770</v>
      </c>
      <c r="D3645" s="570" t="s">
        <v>27267</v>
      </c>
    </row>
    <row r="3646" spans="1:4" ht="24.95" customHeight="1" x14ac:dyDescent="0.2">
      <c r="A3646" s="567" t="s">
        <v>27268</v>
      </c>
      <c r="B3646" s="568" t="s">
        <v>14910</v>
      </c>
      <c r="C3646" s="569" t="s">
        <v>770</v>
      </c>
      <c r="D3646" s="570" t="s">
        <v>9846</v>
      </c>
    </row>
    <row r="3647" spans="1:4" ht="24.95" customHeight="1" x14ac:dyDescent="0.2">
      <c r="A3647" s="567" t="s">
        <v>27269</v>
      </c>
      <c r="B3647" s="568" t="s">
        <v>14911</v>
      </c>
      <c r="C3647" s="569" t="s">
        <v>770</v>
      </c>
      <c r="D3647" s="570" t="s">
        <v>19585</v>
      </c>
    </row>
    <row r="3648" spans="1:4" ht="24.95" customHeight="1" x14ac:dyDescent="0.2">
      <c r="A3648" s="567" t="s">
        <v>27270</v>
      </c>
      <c r="B3648" s="568" t="s">
        <v>14913</v>
      </c>
      <c r="C3648" s="569" t="s">
        <v>770</v>
      </c>
      <c r="D3648" s="570" t="s">
        <v>11264</v>
      </c>
    </row>
    <row r="3649" spans="1:4" ht="24.95" customHeight="1" x14ac:dyDescent="0.2">
      <c r="A3649" s="567" t="s">
        <v>27271</v>
      </c>
      <c r="B3649" s="568" t="s">
        <v>14914</v>
      </c>
      <c r="C3649" s="569" t="s">
        <v>770</v>
      </c>
      <c r="D3649" s="570" t="s">
        <v>17284</v>
      </c>
    </row>
    <row r="3650" spans="1:4" ht="24.95" customHeight="1" x14ac:dyDescent="0.2">
      <c r="A3650" s="567" t="s">
        <v>27272</v>
      </c>
      <c r="B3650" s="568" t="s">
        <v>14915</v>
      </c>
      <c r="C3650" s="569" t="s">
        <v>770</v>
      </c>
      <c r="D3650" s="570" t="s">
        <v>27273</v>
      </c>
    </row>
    <row r="3651" spans="1:4" ht="24.95" customHeight="1" x14ac:dyDescent="0.2">
      <c r="A3651" s="567" t="s">
        <v>27274</v>
      </c>
      <c r="B3651" s="568" t="s">
        <v>14916</v>
      </c>
      <c r="C3651" s="569" t="s">
        <v>770</v>
      </c>
      <c r="D3651" s="570" t="s">
        <v>15099</v>
      </c>
    </row>
    <row r="3652" spans="1:4" ht="24.95" customHeight="1" x14ac:dyDescent="0.2">
      <c r="A3652" s="567" t="s">
        <v>27275</v>
      </c>
      <c r="B3652" s="568" t="s">
        <v>14918</v>
      </c>
      <c r="C3652" s="569" t="s">
        <v>770</v>
      </c>
      <c r="D3652" s="570" t="s">
        <v>27276</v>
      </c>
    </row>
    <row r="3653" spans="1:4" ht="24.95" customHeight="1" x14ac:dyDescent="0.2">
      <c r="A3653" s="567" t="s">
        <v>27277</v>
      </c>
      <c r="B3653" s="568" t="s">
        <v>14919</v>
      </c>
      <c r="C3653" s="569" t="s">
        <v>770</v>
      </c>
      <c r="D3653" s="570" t="s">
        <v>27278</v>
      </c>
    </row>
    <row r="3654" spans="1:4" ht="24.95" customHeight="1" x14ac:dyDescent="0.2">
      <c r="A3654" s="567" t="s">
        <v>27279</v>
      </c>
      <c r="B3654" s="568" t="s">
        <v>14920</v>
      </c>
      <c r="C3654" s="569" t="s">
        <v>770</v>
      </c>
      <c r="D3654" s="570" t="s">
        <v>16754</v>
      </c>
    </row>
    <row r="3655" spans="1:4" ht="24.95" customHeight="1" x14ac:dyDescent="0.2">
      <c r="A3655" s="567" t="s">
        <v>27280</v>
      </c>
      <c r="B3655" s="568" t="s">
        <v>2071</v>
      </c>
      <c r="C3655" s="569" t="s">
        <v>770</v>
      </c>
      <c r="D3655" s="570" t="s">
        <v>27281</v>
      </c>
    </row>
    <row r="3656" spans="1:4" ht="24.95" customHeight="1" x14ac:dyDescent="0.2">
      <c r="A3656" s="567" t="s">
        <v>27282</v>
      </c>
      <c r="B3656" s="568" t="s">
        <v>14921</v>
      </c>
      <c r="C3656" s="569" t="s">
        <v>770</v>
      </c>
      <c r="D3656" s="570" t="s">
        <v>17712</v>
      </c>
    </row>
    <row r="3657" spans="1:4" ht="24.95" customHeight="1" x14ac:dyDescent="0.2">
      <c r="A3657" s="567" t="s">
        <v>27283</v>
      </c>
      <c r="B3657" s="568" t="s">
        <v>14922</v>
      </c>
      <c r="C3657" s="569" t="s">
        <v>770</v>
      </c>
      <c r="D3657" s="570" t="s">
        <v>10917</v>
      </c>
    </row>
    <row r="3658" spans="1:4" ht="24.95" customHeight="1" x14ac:dyDescent="0.2">
      <c r="A3658" s="567" t="s">
        <v>27284</v>
      </c>
      <c r="B3658" s="568" t="s">
        <v>2072</v>
      </c>
      <c r="C3658" s="569" t="s">
        <v>770</v>
      </c>
      <c r="D3658" s="570" t="s">
        <v>27285</v>
      </c>
    </row>
    <row r="3659" spans="1:4" ht="24.95" customHeight="1" x14ac:dyDescent="0.2">
      <c r="A3659" s="567" t="s">
        <v>27286</v>
      </c>
      <c r="B3659" s="568" t="s">
        <v>14923</v>
      </c>
      <c r="C3659" s="569" t="s">
        <v>770</v>
      </c>
      <c r="D3659" s="570" t="s">
        <v>20043</v>
      </c>
    </row>
    <row r="3660" spans="1:4" ht="24.95" customHeight="1" x14ac:dyDescent="0.2">
      <c r="A3660" s="567" t="s">
        <v>27287</v>
      </c>
      <c r="B3660" s="568" t="s">
        <v>14924</v>
      </c>
      <c r="C3660" s="569" t="s">
        <v>770</v>
      </c>
      <c r="D3660" s="570" t="s">
        <v>13305</v>
      </c>
    </row>
    <row r="3661" spans="1:4" ht="24.95" customHeight="1" x14ac:dyDescent="0.2">
      <c r="A3661" s="567" t="s">
        <v>27288</v>
      </c>
      <c r="B3661" s="568" t="s">
        <v>2073</v>
      </c>
      <c r="C3661" s="569" t="s">
        <v>770</v>
      </c>
      <c r="D3661" s="570" t="s">
        <v>27289</v>
      </c>
    </row>
    <row r="3662" spans="1:4" ht="24.95" customHeight="1" x14ac:dyDescent="0.2">
      <c r="A3662" s="567" t="s">
        <v>27290</v>
      </c>
      <c r="B3662" s="568" t="s">
        <v>14925</v>
      </c>
      <c r="C3662" s="569" t="s">
        <v>770</v>
      </c>
      <c r="D3662" s="570" t="s">
        <v>10436</v>
      </c>
    </row>
    <row r="3663" spans="1:4" ht="24.95" customHeight="1" x14ac:dyDescent="0.2">
      <c r="A3663" s="567" t="s">
        <v>27291</v>
      </c>
      <c r="B3663" s="568" t="s">
        <v>14926</v>
      </c>
      <c r="C3663" s="569" t="s">
        <v>770</v>
      </c>
      <c r="D3663" s="570" t="s">
        <v>27292</v>
      </c>
    </row>
    <row r="3664" spans="1:4" ht="24.95" customHeight="1" x14ac:dyDescent="0.2">
      <c r="A3664" s="567" t="s">
        <v>27293</v>
      </c>
      <c r="B3664" s="568" t="s">
        <v>2074</v>
      </c>
      <c r="C3664" s="569" t="s">
        <v>770</v>
      </c>
      <c r="D3664" s="570" t="s">
        <v>27294</v>
      </c>
    </row>
    <row r="3665" spans="1:4" ht="24.95" customHeight="1" x14ac:dyDescent="0.2">
      <c r="A3665" s="567" t="s">
        <v>27295</v>
      </c>
      <c r="B3665" s="568" t="s">
        <v>14928</v>
      </c>
      <c r="C3665" s="569" t="s">
        <v>770</v>
      </c>
      <c r="D3665" s="570" t="s">
        <v>27296</v>
      </c>
    </row>
    <row r="3666" spans="1:4" ht="24.95" customHeight="1" x14ac:dyDescent="0.2">
      <c r="A3666" s="567" t="s">
        <v>27297</v>
      </c>
      <c r="B3666" s="568" t="s">
        <v>14929</v>
      </c>
      <c r="C3666" s="569" t="s">
        <v>770</v>
      </c>
      <c r="D3666" s="570" t="s">
        <v>9994</v>
      </c>
    </row>
    <row r="3667" spans="1:4" ht="24.95" customHeight="1" x14ac:dyDescent="0.2">
      <c r="A3667" s="567" t="s">
        <v>27298</v>
      </c>
      <c r="B3667" s="568" t="s">
        <v>14930</v>
      </c>
      <c r="C3667" s="569" t="s">
        <v>770</v>
      </c>
      <c r="D3667" s="570" t="s">
        <v>17549</v>
      </c>
    </row>
    <row r="3668" spans="1:4" ht="24.95" customHeight="1" x14ac:dyDescent="0.2">
      <c r="A3668" s="567" t="s">
        <v>27299</v>
      </c>
      <c r="B3668" s="568" t="s">
        <v>14931</v>
      </c>
      <c r="C3668" s="569" t="s">
        <v>770</v>
      </c>
      <c r="D3668" s="570" t="s">
        <v>11238</v>
      </c>
    </row>
    <row r="3669" spans="1:4" ht="24.95" customHeight="1" x14ac:dyDescent="0.2">
      <c r="A3669" s="567" t="s">
        <v>27300</v>
      </c>
      <c r="B3669" s="568" t="s">
        <v>14933</v>
      </c>
      <c r="C3669" s="569" t="s">
        <v>770</v>
      </c>
      <c r="D3669" s="570" t="s">
        <v>11458</v>
      </c>
    </row>
    <row r="3670" spans="1:4" ht="24.95" customHeight="1" x14ac:dyDescent="0.2">
      <c r="A3670" s="567" t="s">
        <v>27301</v>
      </c>
      <c r="B3670" s="568" t="s">
        <v>14934</v>
      </c>
      <c r="C3670" s="569" t="s">
        <v>770</v>
      </c>
      <c r="D3670" s="570" t="s">
        <v>27302</v>
      </c>
    </row>
    <row r="3671" spans="1:4" ht="24.95" customHeight="1" x14ac:dyDescent="0.2">
      <c r="A3671" s="567" t="s">
        <v>27303</v>
      </c>
      <c r="B3671" s="568" t="s">
        <v>14935</v>
      </c>
      <c r="C3671" s="569" t="s">
        <v>770</v>
      </c>
      <c r="D3671" s="570" t="s">
        <v>27304</v>
      </c>
    </row>
    <row r="3672" spans="1:4" ht="24.95" customHeight="1" x14ac:dyDescent="0.2">
      <c r="A3672" s="567" t="s">
        <v>27305</v>
      </c>
      <c r="B3672" s="568" t="s">
        <v>14937</v>
      </c>
      <c r="C3672" s="569" t="s">
        <v>770</v>
      </c>
      <c r="D3672" s="570" t="s">
        <v>11211</v>
      </c>
    </row>
    <row r="3673" spans="1:4" ht="24.95" customHeight="1" x14ac:dyDescent="0.2">
      <c r="A3673" s="567" t="s">
        <v>27306</v>
      </c>
      <c r="B3673" s="568" t="s">
        <v>14938</v>
      </c>
      <c r="C3673" s="569" t="s">
        <v>770</v>
      </c>
      <c r="D3673" s="570" t="s">
        <v>11333</v>
      </c>
    </row>
    <row r="3674" spans="1:4" ht="24.95" customHeight="1" x14ac:dyDescent="0.2">
      <c r="A3674" s="567" t="s">
        <v>27307</v>
      </c>
      <c r="B3674" s="568" t="s">
        <v>14940</v>
      </c>
      <c r="C3674" s="569" t="s">
        <v>770</v>
      </c>
      <c r="D3674" s="570" t="s">
        <v>9684</v>
      </c>
    </row>
    <row r="3675" spans="1:4" ht="24.95" customHeight="1" x14ac:dyDescent="0.2">
      <c r="A3675" s="567" t="s">
        <v>27308</v>
      </c>
      <c r="B3675" s="568" t="s">
        <v>14941</v>
      </c>
      <c r="C3675" s="569" t="s">
        <v>770</v>
      </c>
      <c r="D3675" s="570" t="s">
        <v>27309</v>
      </c>
    </row>
    <row r="3676" spans="1:4" ht="24.95" customHeight="1" x14ac:dyDescent="0.2">
      <c r="A3676" s="567" t="s">
        <v>27310</v>
      </c>
      <c r="B3676" s="568" t="s">
        <v>14942</v>
      </c>
      <c r="C3676" s="569" t="s">
        <v>770</v>
      </c>
      <c r="D3676" s="570" t="s">
        <v>13716</v>
      </c>
    </row>
    <row r="3677" spans="1:4" ht="24.95" customHeight="1" x14ac:dyDescent="0.2">
      <c r="A3677" s="567" t="s">
        <v>27311</v>
      </c>
      <c r="B3677" s="568" t="s">
        <v>14944</v>
      </c>
      <c r="C3677" s="569" t="s">
        <v>770</v>
      </c>
      <c r="D3677" s="570" t="s">
        <v>10233</v>
      </c>
    </row>
    <row r="3678" spans="1:4" ht="24.95" customHeight="1" x14ac:dyDescent="0.2">
      <c r="A3678" s="567" t="s">
        <v>27312</v>
      </c>
      <c r="B3678" s="568" t="s">
        <v>14945</v>
      </c>
      <c r="C3678" s="569" t="s">
        <v>770</v>
      </c>
      <c r="D3678" s="570" t="s">
        <v>27313</v>
      </c>
    </row>
    <row r="3679" spans="1:4" ht="24.95" customHeight="1" x14ac:dyDescent="0.2">
      <c r="A3679" s="567" t="s">
        <v>27314</v>
      </c>
      <c r="B3679" s="568" t="s">
        <v>14946</v>
      </c>
      <c r="C3679" s="569" t="s">
        <v>770</v>
      </c>
      <c r="D3679" s="570" t="s">
        <v>18444</v>
      </c>
    </row>
    <row r="3680" spans="1:4" ht="24.95" customHeight="1" x14ac:dyDescent="0.2">
      <c r="A3680" s="567" t="s">
        <v>27315</v>
      </c>
      <c r="B3680" s="568" t="s">
        <v>14948</v>
      </c>
      <c r="C3680" s="569" t="s">
        <v>770</v>
      </c>
      <c r="D3680" s="570" t="s">
        <v>11534</v>
      </c>
    </row>
    <row r="3681" spans="1:4" ht="24.95" customHeight="1" x14ac:dyDescent="0.2">
      <c r="A3681" s="567" t="s">
        <v>27316</v>
      </c>
      <c r="B3681" s="568" t="s">
        <v>14949</v>
      </c>
      <c r="C3681" s="569" t="s">
        <v>770</v>
      </c>
      <c r="D3681" s="570" t="s">
        <v>14115</v>
      </c>
    </row>
    <row r="3682" spans="1:4" ht="24.95" customHeight="1" x14ac:dyDescent="0.2">
      <c r="A3682" s="567" t="s">
        <v>27317</v>
      </c>
      <c r="B3682" s="568" t="s">
        <v>14950</v>
      </c>
      <c r="C3682" s="569" t="s">
        <v>770</v>
      </c>
      <c r="D3682" s="570" t="s">
        <v>16603</v>
      </c>
    </row>
    <row r="3683" spans="1:4" ht="24.95" customHeight="1" x14ac:dyDescent="0.2">
      <c r="A3683" s="567" t="s">
        <v>27318</v>
      </c>
      <c r="B3683" s="568" t="s">
        <v>14951</v>
      </c>
      <c r="C3683" s="569" t="s">
        <v>770</v>
      </c>
      <c r="D3683" s="570" t="s">
        <v>18815</v>
      </c>
    </row>
    <row r="3684" spans="1:4" ht="24.95" customHeight="1" x14ac:dyDescent="0.2">
      <c r="A3684" s="567" t="s">
        <v>27319</v>
      </c>
      <c r="B3684" s="568" t="s">
        <v>14952</v>
      </c>
      <c r="C3684" s="569" t="s">
        <v>770</v>
      </c>
      <c r="D3684" s="570" t="s">
        <v>27320</v>
      </c>
    </row>
    <row r="3685" spans="1:4" ht="24.95" customHeight="1" x14ac:dyDescent="0.2">
      <c r="A3685" s="567" t="s">
        <v>27321</v>
      </c>
      <c r="B3685" s="568" t="s">
        <v>14953</v>
      </c>
      <c r="C3685" s="569" t="s">
        <v>770</v>
      </c>
      <c r="D3685" s="570" t="s">
        <v>26835</v>
      </c>
    </row>
    <row r="3686" spans="1:4" ht="24.95" customHeight="1" x14ac:dyDescent="0.2">
      <c r="A3686" s="567" t="s">
        <v>27322</v>
      </c>
      <c r="B3686" s="568" t="s">
        <v>14954</v>
      </c>
      <c r="C3686" s="569" t="s">
        <v>770</v>
      </c>
      <c r="D3686" s="570" t="s">
        <v>18222</v>
      </c>
    </row>
    <row r="3687" spans="1:4" ht="24.95" customHeight="1" x14ac:dyDescent="0.2">
      <c r="A3687" s="567" t="s">
        <v>27323</v>
      </c>
      <c r="B3687" s="568" t="s">
        <v>14955</v>
      </c>
      <c r="C3687" s="569" t="s">
        <v>770</v>
      </c>
      <c r="D3687" s="570" t="s">
        <v>27129</v>
      </c>
    </row>
    <row r="3688" spans="1:4" ht="24.95" customHeight="1" x14ac:dyDescent="0.2">
      <c r="A3688" s="567" t="s">
        <v>27324</v>
      </c>
      <c r="B3688" s="568" t="s">
        <v>14956</v>
      </c>
      <c r="C3688" s="569" t="s">
        <v>770</v>
      </c>
      <c r="D3688" s="570" t="s">
        <v>27325</v>
      </c>
    </row>
    <row r="3689" spans="1:4" ht="24.95" customHeight="1" x14ac:dyDescent="0.2">
      <c r="A3689" s="567" t="s">
        <v>27326</v>
      </c>
      <c r="B3689" s="568" t="s">
        <v>14958</v>
      </c>
      <c r="C3689" s="569" t="s">
        <v>770</v>
      </c>
      <c r="D3689" s="570" t="s">
        <v>10093</v>
      </c>
    </row>
    <row r="3690" spans="1:4" ht="24.95" customHeight="1" x14ac:dyDescent="0.2">
      <c r="A3690" s="567" t="s">
        <v>27327</v>
      </c>
      <c r="B3690" s="568" t="s">
        <v>14959</v>
      </c>
      <c r="C3690" s="569" t="s">
        <v>770</v>
      </c>
      <c r="D3690" s="570" t="s">
        <v>23802</v>
      </c>
    </row>
    <row r="3691" spans="1:4" ht="24.95" customHeight="1" x14ac:dyDescent="0.2">
      <c r="A3691" s="567" t="s">
        <v>27328</v>
      </c>
      <c r="B3691" s="568" t="s">
        <v>14960</v>
      </c>
      <c r="C3691" s="569" t="s">
        <v>770</v>
      </c>
      <c r="D3691" s="570" t="s">
        <v>27329</v>
      </c>
    </row>
    <row r="3692" spans="1:4" ht="24.95" customHeight="1" x14ac:dyDescent="0.2">
      <c r="A3692" s="567" t="s">
        <v>27330</v>
      </c>
      <c r="B3692" s="568" t="s">
        <v>14961</v>
      </c>
      <c r="C3692" s="569" t="s">
        <v>770</v>
      </c>
      <c r="D3692" s="570" t="s">
        <v>16498</v>
      </c>
    </row>
    <row r="3693" spans="1:4" ht="24.95" customHeight="1" x14ac:dyDescent="0.2">
      <c r="A3693" s="567" t="s">
        <v>27331</v>
      </c>
      <c r="B3693" s="568" t="s">
        <v>14962</v>
      </c>
      <c r="C3693" s="569" t="s">
        <v>770</v>
      </c>
      <c r="D3693" s="570" t="s">
        <v>27332</v>
      </c>
    </row>
    <row r="3694" spans="1:4" ht="24.95" customHeight="1" x14ac:dyDescent="0.2">
      <c r="A3694" s="567" t="s">
        <v>27333</v>
      </c>
      <c r="B3694" s="568" t="s">
        <v>14964</v>
      </c>
      <c r="C3694" s="569" t="s">
        <v>770</v>
      </c>
      <c r="D3694" s="570" t="s">
        <v>27334</v>
      </c>
    </row>
    <row r="3695" spans="1:4" ht="24.95" customHeight="1" x14ac:dyDescent="0.2">
      <c r="A3695" s="567" t="s">
        <v>27335</v>
      </c>
      <c r="B3695" s="568" t="s">
        <v>14965</v>
      </c>
      <c r="C3695" s="569" t="s">
        <v>770</v>
      </c>
      <c r="D3695" s="570" t="s">
        <v>11201</v>
      </c>
    </row>
    <row r="3696" spans="1:4" ht="24.95" customHeight="1" x14ac:dyDescent="0.2">
      <c r="A3696" s="567" t="s">
        <v>27336</v>
      </c>
      <c r="B3696" s="568" t="s">
        <v>14967</v>
      </c>
      <c r="C3696" s="569" t="s">
        <v>770</v>
      </c>
      <c r="D3696" s="570" t="s">
        <v>9443</v>
      </c>
    </row>
    <row r="3697" spans="1:4" ht="24.95" customHeight="1" x14ac:dyDescent="0.2">
      <c r="A3697" s="567" t="s">
        <v>27337</v>
      </c>
      <c r="B3697" s="568" t="s">
        <v>14969</v>
      </c>
      <c r="C3697" s="569" t="s">
        <v>770</v>
      </c>
      <c r="D3697" s="570" t="s">
        <v>18490</v>
      </c>
    </row>
    <row r="3698" spans="1:4" ht="24.95" customHeight="1" x14ac:dyDescent="0.2">
      <c r="A3698" s="567" t="s">
        <v>27338</v>
      </c>
      <c r="B3698" s="568" t="s">
        <v>14970</v>
      </c>
      <c r="C3698" s="569" t="s">
        <v>770</v>
      </c>
      <c r="D3698" s="570" t="s">
        <v>27339</v>
      </c>
    </row>
    <row r="3699" spans="1:4" ht="24.95" customHeight="1" x14ac:dyDescent="0.2">
      <c r="A3699" s="567" t="s">
        <v>27340</v>
      </c>
      <c r="B3699" s="568" t="s">
        <v>14971</v>
      </c>
      <c r="C3699" s="569" t="s">
        <v>770</v>
      </c>
      <c r="D3699" s="570" t="s">
        <v>16490</v>
      </c>
    </row>
    <row r="3700" spans="1:4" ht="24.95" customHeight="1" x14ac:dyDescent="0.2">
      <c r="A3700" s="567" t="s">
        <v>27341</v>
      </c>
      <c r="B3700" s="568" t="s">
        <v>14972</v>
      </c>
      <c r="C3700" s="569" t="s">
        <v>770</v>
      </c>
      <c r="D3700" s="570" t="s">
        <v>9768</v>
      </c>
    </row>
    <row r="3701" spans="1:4" ht="24.95" customHeight="1" x14ac:dyDescent="0.2">
      <c r="A3701" s="567" t="s">
        <v>27342</v>
      </c>
      <c r="B3701" s="568" t="s">
        <v>2075</v>
      </c>
      <c r="C3701" s="569" t="s">
        <v>770</v>
      </c>
      <c r="D3701" s="570" t="s">
        <v>27343</v>
      </c>
    </row>
    <row r="3702" spans="1:4" ht="24.95" customHeight="1" x14ac:dyDescent="0.2">
      <c r="A3702" s="567" t="s">
        <v>27344</v>
      </c>
      <c r="B3702" s="568" t="s">
        <v>14973</v>
      </c>
      <c r="C3702" s="569" t="s">
        <v>770</v>
      </c>
      <c r="D3702" s="570" t="s">
        <v>27345</v>
      </c>
    </row>
    <row r="3703" spans="1:4" ht="24.95" customHeight="1" x14ac:dyDescent="0.2">
      <c r="A3703" s="567" t="s">
        <v>27346</v>
      </c>
      <c r="B3703" s="568" t="s">
        <v>14974</v>
      </c>
      <c r="C3703" s="569" t="s">
        <v>770</v>
      </c>
      <c r="D3703" s="570" t="s">
        <v>17315</v>
      </c>
    </row>
    <row r="3704" spans="1:4" ht="24.95" customHeight="1" x14ac:dyDescent="0.2">
      <c r="A3704" s="567" t="s">
        <v>27347</v>
      </c>
      <c r="B3704" s="568" t="s">
        <v>14975</v>
      </c>
      <c r="C3704" s="569" t="s">
        <v>770</v>
      </c>
      <c r="D3704" s="570" t="s">
        <v>27348</v>
      </c>
    </row>
    <row r="3705" spans="1:4" ht="24.95" customHeight="1" x14ac:dyDescent="0.2">
      <c r="A3705" s="567" t="s">
        <v>27349</v>
      </c>
      <c r="B3705" s="568" t="s">
        <v>14976</v>
      </c>
      <c r="C3705" s="569" t="s">
        <v>770</v>
      </c>
      <c r="D3705" s="570" t="s">
        <v>27043</v>
      </c>
    </row>
    <row r="3706" spans="1:4" ht="24.95" customHeight="1" x14ac:dyDescent="0.2">
      <c r="A3706" s="567" t="s">
        <v>27350</v>
      </c>
      <c r="B3706" s="568" t="s">
        <v>14977</v>
      </c>
      <c r="C3706" s="569" t="s">
        <v>770</v>
      </c>
      <c r="D3706" s="570" t="s">
        <v>24347</v>
      </c>
    </row>
    <row r="3707" spans="1:4" ht="24.95" customHeight="1" x14ac:dyDescent="0.2">
      <c r="A3707" s="567" t="s">
        <v>27351</v>
      </c>
      <c r="B3707" s="568" t="s">
        <v>14978</v>
      </c>
      <c r="C3707" s="569" t="s">
        <v>770</v>
      </c>
      <c r="D3707" s="570" t="s">
        <v>27352</v>
      </c>
    </row>
    <row r="3708" spans="1:4" ht="24.95" customHeight="1" x14ac:dyDescent="0.2">
      <c r="A3708" s="567" t="s">
        <v>27353</v>
      </c>
      <c r="B3708" s="568" t="s">
        <v>14979</v>
      </c>
      <c r="C3708" s="569" t="s">
        <v>770</v>
      </c>
      <c r="D3708" s="570" t="s">
        <v>27354</v>
      </c>
    </row>
    <row r="3709" spans="1:4" ht="24.95" customHeight="1" x14ac:dyDescent="0.2">
      <c r="A3709" s="567" t="s">
        <v>27355</v>
      </c>
      <c r="B3709" s="568" t="s">
        <v>14980</v>
      </c>
      <c r="C3709" s="569" t="s">
        <v>770</v>
      </c>
      <c r="D3709" s="570" t="s">
        <v>20162</v>
      </c>
    </row>
    <row r="3710" spans="1:4" ht="24.95" customHeight="1" x14ac:dyDescent="0.2">
      <c r="A3710" s="567" t="s">
        <v>27356</v>
      </c>
      <c r="B3710" s="568" t="s">
        <v>14981</v>
      </c>
      <c r="C3710" s="569" t="s">
        <v>770</v>
      </c>
      <c r="D3710" s="570" t="s">
        <v>27357</v>
      </c>
    </row>
    <row r="3711" spans="1:4" ht="24.95" customHeight="1" x14ac:dyDescent="0.2">
      <c r="A3711" s="567" t="s">
        <v>27358</v>
      </c>
      <c r="B3711" s="568" t="s">
        <v>2076</v>
      </c>
      <c r="C3711" s="569" t="s">
        <v>770</v>
      </c>
      <c r="D3711" s="570" t="s">
        <v>11144</v>
      </c>
    </row>
    <row r="3712" spans="1:4" ht="24.95" customHeight="1" x14ac:dyDescent="0.2">
      <c r="A3712" s="567" t="s">
        <v>27359</v>
      </c>
      <c r="B3712" s="568" t="s">
        <v>14982</v>
      </c>
      <c r="C3712" s="569" t="s">
        <v>770</v>
      </c>
      <c r="D3712" s="570" t="s">
        <v>16754</v>
      </c>
    </row>
    <row r="3713" spans="1:4" ht="24.95" customHeight="1" x14ac:dyDescent="0.2">
      <c r="A3713" s="567" t="s">
        <v>27360</v>
      </c>
      <c r="B3713" s="568" t="s">
        <v>14983</v>
      </c>
      <c r="C3713" s="569" t="s">
        <v>770</v>
      </c>
      <c r="D3713" s="570" t="s">
        <v>17245</v>
      </c>
    </row>
    <row r="3714" spans="1:4" ht="24.95" customHeight="1" x14ac:dyDescent="0.2">
      <c r="A3714" s="567" t="s">
        <v>27361</v>
      </c>
      <c r="B3714" s="568" t="s">
        <v>2077</v>
      </c>
      <c r="C3714" s="569" t="s">
        <v>770</v>
      </c>
      <c r="D3714" s="570" t="s">
        <v>10004</v>
      </c>
    </row>
    <row r="3715" spans="1:4" ht="24.95" customHeight="1" x14ac:dyDescent="0.2">
      <c r="A3715" s="567" t="s">
        <v>27362</v>
      </c>
      <c r="B3715" s="568" t="s">
        <v>2078</v>
      </c>
      <c r="C3715" s="569" t="s">
        <v>770</v>
      </c>
      <c r="D3715" s="570" t="s">
        <v>27363</v>
      </c>
    </row>
    <row r="3716" spans="1:4" ht="24.95" customHeight="1" x14ac:dyDescent="0.2">
      <c r="A3716" s="567" t="s">
        <v>27364</v>
      </c>
      <c r="B3716" s="568" t="s">
        <v>14984</v>
      </c>
      <c r="C3716" s="569" t="s">
        <v>770</v>
      </c>
      <c r="D3716" s="570" t="s">
        <v>27365</v>
      </c>
    </row>
    <row r="3717" spans="1:4" ht="24.95" customHeight="1" x14ac:dyDescent="0.2">
      <c r="A3717" s="567" t="s">
        <v>27366</v>
      </c>
      <c r="B3717" s="568" t="s">
        <v>2079</v>
      </c>
      <c r="C3717" s="569" t="s">
        <v>770</v>
      </c>
      <c r="D3717" s="570" t="s">
        <v>27367</v>
      </c>
    </row>
    <row r="3718" spans="1:4" ht="24.95" customHeight="1" x14ac:dyDescent="0.2">
      <c r="A3718" s="567" t="s">
        <v>27368</v>
      </c>
      <c r="B3718" s="568" t="s">
        <v>2080</v>
      </c>
      <c r="C3718" s="569" t="s">
        <v>770</v>
      </c>
      <c r="D3718" s="570" t="s">
        <v>27369</v>
      </c>
    </row>
    <row r="3719" spans="1:4" ht="24.95" customHeight="1" x14ac:dyDescent="0.2">
      <c r="A3719" s="567" t="s">
        <v>27370</v>
      </c>
      <c r="B3719" s="568" t="s">
        <v>14985</v>
      </c>
      <c r="C3719" s="569" t="s">
        <v>770</v>
      </c>
      <c r="D3719" s="570" t="s">
        <v>27371</v>
      </c>
    </row>
    <row r="3720" spans="1:4" ht="24.95" customHeight="1" x14ac:dyDescent="0.2">
      <c r="A3720" s="567" t="s">
        <v>27372</v>
      </c>
      <c r="B3720" s="568" t="s">
        <v>14986</v>
      </c>
      <c r="C3720" s="569" t="s">
        <v>770</v>
      </c>
      <c r="D3720" s="570" t="s">
        <v>11389</v>
      </c>
    </row>
    <row r="3721" spans="1:4" ht="24.95" customHeight="1" x14ac:dyDescent="0.2">
      <c r="A3721" s="567" t="s">
        <v>27373</v>
      </c>
      <c r="B3721" s="568" t="s">
        <v>14987</v>
      </c>
      <c r="C3721" s="569" t="s">
        <v>770</v>
      </c>
      <c r="D3721" s="570" t="s">
        <v>27374</v>
      </c>
    </row>
    <row r="3722" spans="1:4" ht="24.95" customHeight="1" x14ac:dyDescent="0.2">
      <c r="A3722" s="567" t="s">
        <v>27375</v>
      </c>
      <c r="B3722" s="568" t="s">
        <v>14988</v>
      </c>
      <c r="C3722" s="569" t="s">
        <v>770</v>
      </c>
      <c r="D3722" s="570" t="s">
        <v>17569</v>
      </c>
    </row>
    <row r="3723" spans="1:4" ht="24.95" customHeight="1" x14ac:dyDescent="0.2">
      <c r="A3723" s="567" t="s">
        <v>27376</v>
      </c>
      <c r="B3723" s="568" t="s">
        <v>14990</v>
      </c>
      <c r="C3723" s="569" t="s">
        <v>770</v>
      </c>
      <c r="D3723" s="570" t="s">
        <v>9544</v>
      </c>
    </row>
    <row r="3724" spans="1:4" ht="24.95" customHeight="1" x14ac:dyDescent="0.2">
      <c r="A3724" s="567" t="s">
        <v>27377</v>
      </c>
      <c r="B3724" s="568" t="s">
        <v>14991</v>
      </c>
      <c r="C3724" s="569" t="s">
        <v>770</v>
      </c>
      <c r="D3724" s="570" t="s">
        <v>27378</v>
      </c>
    </row>
    <row r="3725" spans="1:4" ht="24.95" customHeight="1" x14ac:dyDescent="0.2">
      <c r="A3725" s="567" t="s">
        <v>27379</v>
      </c>
      <c r="B3725" s="568" t="s">
        <v>14992</v>
      </c>
      <c r="C3725" s="569" t="s">
        <v>770</v>
      </c>
      <c r="D3725" s="570" t="s">
        <v>27380</v>
      </c>
    </row>
    <row r="3726" spans="1:4" ht="24.95" customHeight="1" x14ac:dyDescent="0.2">
      <c r="A3726" s="567" t="s">
        <v>27381</v>
      </c>
      <c r="B3726" s="568" t="s">
        <v>14993</v>
      </c>
      <c r="C3726" s="569" t="s">
        <v>770</v>
      </c>
      <c r="D3726" s="570" t="s">
        <v>14117</v>
      </c>
    </row>
    <row r="3727" spans="1:4" ht="24.95" customHeight="1" x14ac:dyDescent="0.2">
      <c r="A3727" s="567" t="s">
        <v>27382</v>
      </c>
      <c r="B3727" s="568" t="s">
        <v>14994</v>
      </c>
      <c r="C3727" s="569" t="s">
        <v>770</v>
      </c>
      <c r="D3727" s="570" t="s">
        <v>26064</v>
      </c>
    </row>
    <row r="3728" spans="1:4" ht="24.95" customHeight="1" x14ac:dyDescent="0.2">
      <c r="A3728" s="567" t="s">
        <v>27383</v>
      </c>
      <c r="B3728" s="568" t="s">
        <v>14995</v>
      </c>
      <c r="C3728" s="569" t="s">
        <v>770</v>
      </c>
      <c r="D3728" s="570" t="s">
        <v>27384</v>
      </c>
    </row>
    <row r="3729" spans="1:4" ht="24.95" customHeight="1" x14ac:dyDescent="0.2">
      <c r="A3729" s="567" t="s">
        <v>27385</v>
      </c>
      <c r="B3729" s="568" t="s">
        <v>14996</v>
      </c>
      <c r="C3729" s="569" t="s">
        <v>770</v>
      </c>
      <c r="D3729" s="570" t="s">
        <v>27386</v>
      </c>
    </row>
    <row r="3730" spans="1:4" ht="24.95" customHeight="1" x14ac:dyDescent="0.2">
      <c r="A3730" s="567" t="s">
        <v>27387</v>
      </c>
      <c r="B3730" s="568" t="s">
        <v>14997</v>
      </c>
      <c r="C3730" s="569" t="s">
        <v>770</v>
      </c>
      <c r="D3730" s="570" t="s">
        <v>27388</v>
      </c>
    </row>
    <row r="3731" spans="1:4" ht="24.95" customHeight="1" x14ac:dyDescent="0.2">
      <c r="A3731" s="567" t="s">
        <v>27389</v>
      </c>
      <c r="B3731" s="568" t="s">
        <v>14998</v>
      </c>
      <c r="C3731" s="569" t="s">
        <v>770</v>
      </c>
      <c r="D3731" s="570" t="s">
        <v>19797</v>
      </c>
    </row>
    <row r="3732" spans="1:4" ht="24.95" customHeight="1" x14ac:dyDescent="0.2">
      <c r="A3732" s="567" t="s">
        <v>27390</v>
      </c>
      <c r="B3732" s="568" t="s">
        <v>14999</v>
      </c>
      <c r="C3732" s="569" t="s">
        <v>770</v>
      </c>
      <c r="D3732" s="570" t="s">
        <v>27391</v>
      </c>
    </row>
    <row r="3733" spans="1:4" ht="24.95" customHeight="1" x14ac:dyDescent="0.2">
      <c r="A3733" s="567" t="s">
        <v>27392</v>
      </c>
      <c r="B3733" s="568" t="s">
        <v>15000</v>
      </c>
      <c r="C3733" s="569" t="s">
        <v>770</v>
      </c>
      <c r="D3733" s="570" t="s">
        <v>27393</v>
      </c>
    </row>
    <row r="3734" spans="1:4" ht="24.95" customHeight="1" x14ac:dyDescent="0.2">
      <c r="A3734" s="567" t="s">
        <v>27394</v>
      </c>
      <c r="B3734" s="568" t="s">
        <v>15001</v>
      </c>
      <c r="C3734" s="569" t="s">
        <v>770</v>
      </c>
      <c r="D3734" s="570" t="s">
        <v>27395</v>
      </c>
    </row>
    <row r="3735" spans="1:4" ht="24.95" customHeight="1" x14ac:dyDescent="0.2">
      <c r="A3735" s="567" t="s">
        <v>27396</v>
      </c>
      <c r="B3735" s="568" t="s">
        <v>15003</v>
      </c>
      <c r="C3735" s="569" t="s">
        <v>770</v>
      </c>
      <c r="D3735" s="570" t="s">
        <v>17587</v>
      </c>
    </row>
    <row r="3736" spans="1:4" ht="24.95" customHeight="1" x14ac:dyDescent="0.2">
      <c r="A3736" s="567" t="s">
        <v>27397</v>
      </c>
      <c r="B3736" s="568" t="s">
        <v>15004</v>
      </c>
      <c r="C3736" s="569" t="s">
        <v>770</v>
      </c>
      <c r="D3736" s="570" t="s">
        <v>27398</v>
      </c>
    </row>
    <row r="3737" spans="1:4" ht="24.95" customHeight="1" x14ac:dyDescent="0.2">
      <c r="A3737" s="567" t="s">
        <v>27399</v>
      </c>
      <c r="B3737" s="568" t="s">
        <v>15006</v>
      </c>
      <c r="C3737" s="569" t="s">
        <v>770</v>
      </c>
      <c r="D3737" s="570" t="s">
        <v>27400</v>
      </c>
    </row>
    <row r="3738" spans="1:4" ht="24.95" customHeight="1" x14ac:dyDescent="0.2">
      <c r="A3738" s="567" t="s">
        <v>27401</v>
      </c>
      <c r="B3738" s="568" t="s">
        <v>15007</v>
      </c>
      <c r="C3738" s="569" t="s">
        <v>770</v>
      </c>
      <c r="D3738" s="570" t="s">
        <v>27402</v>
      </c>
    </row>
    <row r="3739" spans="1:4" ht="24.95" customHeight="1" x14ac:dyDescent="0.2">
      <c r="A3739" s="567" t="s">
        <v>27403</v>
      </c>
      <c r="B3739" s="568" t="s">
        <v>15008</v>
      </c>
      <c r="C3739" s="569" t="s">
        <v>770</v>
      </c>
      <c r="D3739" s="570" t="s">
        <v>27404</v>
      </c>
    </row>
    <row r="3740" spans="1:4" ht="24.95" customHeight="1" x14ac:dyDescent="0.2">
      <c r="A3740" s="567" t="s">
        <v>27405</v>
      </c>
      <c r="B3740" s="568" t="s">
        <v>15009</v>
      </c>
      <c r="C3740" s="569" t="s">
        <v>770</v>
      </c>
      <c r="D3740" s="570" t="s">
        <v>27406</v>
      </c>
    </row>
    <row r="3741" spans="1:4" ht="24.95" customHeight="1" x14ac:dyDescent="0.2">
      <c r="A3741" s="567" t="s">
        <v>27407</v>
      </c>
      <c r="B3741" s="568" t="s">
        <v>17876</v>
      </c>
      <c r="C3741" s="569" t="s">
        <v>770</v>
      </c>
      <c r="D3741" s="570" t="s">
        <v>22968</v>
      </c>
    </row>
    <row r="3742" spans="1:4" ht="24.95" customHeight="1" x14ac:dyDescent="0.2">
      <c r="A3742" s="567" t="s">
        <v>27408</v>
      </c>
      <c r="B3742" s="568" t="s">
        <v>15010</v>
      </c>
      <c r="C3742" s="569" t="s">
        <v>770</v>
      </c>
      <c r="D3742" s="570" t="s">
        <v>27409</v>
      </c>
    </row>
    <row r="3743" spans="1:4" ht="24.95" customHeight="1" x14ac:dyDescent="0.2">
      <c r="A3743" s="567" t="s">
        <v>27410</v>
      </c>
      <c r="B3743" s="568" t="s">
        <v>15011</v>
      </c>
      <c r="C3743" s="569" t="s">
        <v>770</v>
      </c>
      <c r="D3743" s="570" t="s">
        <v>27411</v>
      </c>
    </row>
    <row r="3744" spans="1:4" ht="24.95" customHeight="1" x14ac:dyDescent="0.2">
      <c r="A3744" s="567" t="s">
        <v>27412</v>
      </c>
      <c r="B3744" s="568" t="s">
        <v>15012</v>
      </c>
      <c r="C3744" s="569" t="s">
        <v>770</v>
      </c>
      <c r="D3744" s="570" t="s">
        <v>27413</v>
      </c>
    </row>
    <row r="3745" spans="1:4" ht="24.95" customHeight="1" x14ac:dyDescent="0.2">
      <c r="A3745" s="567" t="s">
        <v>27414</v>
      </c>
      <c r="B3745" s="568" t="s">
        <v>15013</v>
      </c>
      <c r="C3745" s="569" t="s">
        <v>770</v>
      </c>
      <c r="D3745" s="570" t="s">
        <v>27415</v>
      </c>
    </row>
    <row r="3746" spans="1:4" ht="24.95" customHeight="1" x14ac:dyDescent="0.2">
      <c r="A3746" s="567" t="s">
        <v>27416</v>
      </c>
      <c r="B3746" s="568" t="s">
        <v>15014</v>
      </c>
      <c r="C3746" s="569" t="s">
        <v>770</v>
      </c>
      <c r="D3746" s="570" t="s">
        <v>27417</v>
      </c>
    </row>
    <row r="3747" spans="1:4" ht="24.95" customHeight="1" x14ac:dyDescent="0.2">
      <c r="A3747" s="567" t="s">
        <v>27418</v>
      </c>
      <c r="B3747" s="568" t="s">
        <v>15015</v>
      </c>
      <c r="C3747" s="569" t="s">
        <v>770</v>
      </c>
      <c r="D3747" s="570" t="s">
        <v>27419</v>
      </c>
    </row>
    <row r="3748" spans="1:4" ht="24.95" customHeight="1" x14ac:dyDescent="0.2">
      <c r="A3748" s="567" t="s">
        <v>27420</v>
      </c>
      <c r="B3748" s="568" t="s">
        <v>15016</v>
      </c>
      <c r="C3748" s="569" t="s">
        <v>770</v>
      </c>
      <c r="D3748" s="570" t="s">
        <v>27421</v>
      </c>
    </row>
    <row r="3749" spans="1:4" ht="24.95" customHeight="1" x14ac:dyDescent="0.2">
      <c r="A3749" s="567" t="s">
        <v>27422</v>
      </c>
      <c r="B3749" s="568" t="s">
        <v>15017</v>
      </c>
      <c r="C3749" s="569" t="s">
        <v>770</v>
      </c>
      <c r="D3749" s="570" t="s">
        <v>11784</v>
      </c>
    </row>
    <row r="3750" spans="1:4" ht="24.95" customHeight="1" x14ac:dyDescent="0.2">
      <c r="A3750" s="567" t="s">
        <v>27423</v>
      </c>
      <c r="B3750" s="568" t="s">
        <v>15018</v>
      </c>
      <c r="C3750" s="569" t="s">
        <v>770</v>
      </c>
      <c r="D3750" s="570" t="s">
        <v>11210</v>
      </c>
    </row>
    <row r="3751" spans="1:4" ht="24.95" customHeight="1" x14ac:dyDescent="0.2">
      <c r="A3751" s="567" t="s">
        <v>27424</v>
      </c>
      <c r="B3751" s="568" t="s">
        <v>15019</v>
      </c>
      <c r="C3751" s="569" t="s">
        <v>770</v>
      </c>
      <c r="D3751" s="570" t="s">
        <v>10552</v>
      </c>
    </row>
    <row r="3752" spans="1:4" ht="24.95" customHeight="1" x14ac:dyDescent="0.2">
      <c r="A3752" s="567" t="s">
        <v>27425</v>
      </c>
      <c r="B3752" s="568" t="s">
        <v>15020</v>
      </c>
      <c r="C3752" s="569" t="s">
        <v>770</v>
      </c>
      <c r="D3752" s="570" t="s">
        <v>10000</v>
      </c>
    </row>
    <row r="3753" spans="1:4" ht="24.95" customHeight="1" x14ac:dyDescent="0.2">
      <c r="A3753" s="567" t="s">
        <v>27426</v>
      </c>
      <c r="B3753" s="568" t="s">
        <v>15021</v>
      </c>
      <c r="C3753" s="569" t="s">
        <v>770</v>
      </c>
      <c r="D3753" s="570" t="s">
        <v>9510</v>
      </c>
    </row>
    <row r="3754" spans="1:4" ht="24.95" customHeight="1" x14ac:dyDescent="0.2">
      <c r="A3754" s="567" t="s">
        <v>27427</v>
      </c>
      <c r="B3754" s="568" t="s">
        <v>15022</v>
      </c>
      <c r="C3754" s="569" t="s">
        <v>770</v>
      </c>
      <c r="D3754" s="570" t="s">
        <v>18206</v>
      </c>
    </row>
    <row r="3755" spans="1:4" ht="24.95" customHeight="1" x14ac:dyDescent="0.2">
      <c r="A3755" s="567" t="s">
        <v>27428</v>
      </c>
      <c r="B3755" s="568" t="s">
        <v>15023</v>
      </c>
      <c r="C3755" s="569" t="s">
        <v>770</v>
      </c>
      <c r="D3755" s="570" t="s">
        <v>15354</v>
      </c>
    </row>
    <row r="3756" spans="1:4" ht="24.95" customHeight="1" x14ac:dyDescent="0.2">
      <c r="A3756" s="567" t="s">
        <v>27429</v>
      </c>
      <c r="B3756" s="568" t="s">
        <v>15025</v>
      </c>
      <c r="C3756" s="569" t="s">
        <v>770</v>
      </c>
      <c r="D3756" s="570" t="s">
        <v>14840</v>
      </c>
    </row>
    <row r="3757" spans="1:4" ht="24.95" customHeight="1" x14ac:dyDescent="0.2">
      <c r="A3757" s="567" t="s">
        <v>27430</v>
      </c>
      <c r="B3757" s="568" t="s">
        <v>15026</v>
      </c>
      <c r="C3757" s="569" t="s">
        <v>770</v>
      </c>
      <c r="D3757" s="570" t="s">
        <v>27431</v>
      </c>
    </row>
    <row r="3758" spans="1:4" ht="24.95" customHeight="1" x14ac:dyDescent="0.2">
      <c r="A3758" s="567" t="s">
        <v>27432</v>
      </c>
      <c r="B3758" s="568" t="s">
        <v>15028</v>
      </c>
      <c r="C3758" s="569" t="s">
        <v>770</v>
      </c>
      <c r="D3758" s="570" t="s">
        <v>9737</v>
      </c>
    </row>
    <row r="3759" spans="1:4" ht="24.95" customHeight="1" x14ac:dyDescent="0.2">
      <c r="A3759" s="567" t="s">
        <v>27433</v>
      </c>
      <c r="B3759" s="568" t="s">
        <v>15029</v>
      </c>
      <c r="C3759" s="569" t="s">
        <v>770</v>
      </c>
      <c r="D3759" s="570" t="s">
        <v>27434</v>
      </c>
    </row>
    <row r="3760" spans="1:4" ht="24.95" customHeight="1" x14ac:dyDescent="0.2">
      <c r="A3760" s="567" t="s">
        <v>27435</v>
      </c>
      <c r="B3760" s="568" t="s">
        <v>15030</v>
      </c>
      <c r="C3760" s="569" t="s">
        <v>770</v>
      </c>
      <c r="D3760" s="570" t="s">
        <v>25034</v>
      </c>
    </row>
    <row r="3761" spans="1:4" ht="24.95" customHeight="1" x14ac:dyDescent="0.2">
      <c r="A3761" s="567" t="s">
        <v>27436</v>
      </c>
      <c r="B3761" s="568" t="s">
        <v>15031</v>
      </c>
      <c r="C3761" s="569" t="s">
        <v>770</v>
      </c>
      <c r="D3761" s="570" t="s">
        <v>27437</v>
      </c>
    </row>
    <row r="3762" spans="1:4" ht="24.95" customHeight="1" x14ac:dyDescent="0.2">
      <c r="A3762" s="567" t="s">
        <v>27438</v>
      </c>
      <c r="B3762" s="568" t="s">
        <v>15032</v>
      </c>
      <c r="C3762" s="569" t="s">
        <v>770</v>
      </c>
      <c r="D3762" s="570" t="s">
        <v>17504</v>
      </c>
    </row>
    <row r="3763" spans="1:4" ht="24.95" customHeight="1" x14ac:dyDescent="0.2">
      <c r="A3763" s="567" t="s">
        <v>27439</v>
      </c>
      <c r="B3763" s="568" t="s">
        <v>15033</v>
      </c>
      <c r="C3763" s="569" t="s">
        <v>770</v>
      </c>
      <c r="D3763" s="570" t="s">
        <v>20179</v>
      </c>
    </row>
    <row r="3764" spans="1:4" ht="24.95" customHeight="1" x14ac:dyDescent="0.2">
      <c r="A3764" s="567" t="s">
        <v>27440</v>
      </c>
      <c r="B3764" s="568" t="s">
        <v>15034</v>
      </c>
      <c r="C3764" s="569" t="s">
        <v>770</v>
      </c>
      <c r="D3764" s="570" t="s">
        <v>17851</v>
      </c>
    </row>
    <row r="3765" spans="1:4" ht="24.95" customHeight="1" x14ac:dyDescent="0.2">
      <c r="A3765" s="567" t="s">
        <v>27441</v>
      </c>
      <c r="B3765" s="568" t="s">
        <v>15035</v>
      </c>
      <c r="C3765" s="569" t="s">
        <v>770</v>
      </c>
      <c r="D3765" s="570" t="s">
        <v>16530</v>
      </c>
    </row>
    <row r="3766" spans="1:4" ht="24.95" customHeight="1" x14ac:dyDescent="0.2">
      <c r="A3766" s="567" t="s">
        <v>27442</v>
      </c>
      <c r="B3766" s="568" t="s">
        <v>15036</v>
      </c>
      <c r="C3766" s="569" t="s">
        <v>770</v>
      </c>
      <c r="D3766" s="570" t="s">
        <v>14351</v>
      </c>
    </row>
    <row r="3767" spans="1:4" ht="24.95" customHeight="1" x14ac:dyDescent="0.2">
      <c r="A3767" s="567" t="s">
        <v>27443</v>
      </c>
      <c r="B3767" s="568" t="s">
        <v>15037</v>
      </c>
      <c r="C3767" s="569" t="s">
        <v>770</v>
      </c>
      <c r="D3767" s="570" t="s">
        <v>25568</v>
      </c>
    </row>
    <row r="3768" spans="1:4" ht="24.95" customHeight="1" x14ac:dyDescent="0.2">
      <c r="A3768" s="567" t="s">
        <v>27444</v>
      </c>
      <c r="B3768" s="568" t="s">
        <v>15038</v>
      </c>
      <c r="C3768" s="569" t="s">
        <v>770</v>
      </c>
      <c r="D3768" s="570" t="s">
        <v>27445</v>
      </c>
    </row>
    <row r="3769" spans="1:4" ht="24.95" customHeight="1" x14ac:dyDescent="0.2">
      <c r="A3769" s="567" t="s">
        <v>27446</v>
      </c>
      <c r="B3769" s="568" t="s">
        <v>15040</v>
      </c>
      <c r="C3769" s="569" t="s">
        <v>770</v>
      </c>
      <c r="D3769" s="570" t="s">
        <v>10455</v>
      </c>
    </row>
    <row r="3770" spans="1:4" ht="24.95" customHeight="1" x14ac:dyDescent="0.2">
      <c r="A3770" s="567" t="s">
        <v>27447</v>
      </c>
      <c r="B3770" s="568" t="s">
        <v>15041</v>
      </c>
      <c r="C3770" s="569" t="s">
        <v>770</v>
      </c>
      <c r="D3770" s="570" t="s">
        <v>11161</v>
      </c>
    </row>
    <row r="3771" spans="1:4" ht="24.95" customHeight="1" x14ac:dyDescent="0.2">
      <c r="A3771" s="567" t="s">
        <v>27448</v>
      </c>
      <c r="B3771" s="568" t="s">
        <v>15042</v>
      </c>
      <c r="C3771" s="569" t="s">
        <v>770</v>
      </c>
      <c r="D3771" s="570" t="s">
        <v>14469</v>
      </c>
    </row>
    <row r="3772" spans="1:4" ht="24.95" customHeight="1" x14ac:dyDescent="0.2">
      <c r="A3772" s="567" t="s">
        <v>27449</v>
      </c>
      <c r="B3772" s="568" t="s">
        <v>15044</v>
      </c>
      <c r="C3772" s="569" t="s">
        <v>770</v>
      </c>
      <c r="D3772" s="570" t="s">
        <v>17720</v>
      </c>
    </row>
    <row r="3773" spans="1:4" ht="24.95" customHeight="1" x14ac:dyDescent="0.2">
      <c r="A3773" s="567" t="s">
        <v>27450</v>
      </c>
      <c r="B3773" s="568" t="s">
        <v>15045</v>
      </c>
      <c r="C3773" s="569" t="s">
        <v>770</v>
      </c>
      <c r="D3773" s="570" t="s">
        <v>12532</v>
      </c>
    </row>
    <row r="3774" spans="1:4" ht="24.95" customHeight="1" x14ac:dyDescent="0.2">
      <c r="A3774" s="567" t="s">
        <v>27451</v>
      </c>
      <c r="B3774" s="568" t="s">
        <v>15046</v>
      </c>
      <c r="C3774" s="569" t="s">
        <v>770</v>
      </c>
      <c r="D3774" s="570" t="s">
        <v>27452</v>
      </c>
    </row>
    <row r="3775" spans="1:4" ht="24.95" customHeight="1" x14ac:dyDescent="0.2">
      <c r="A3775" s="567" t="s">
        <v>27453</v>
      </c>
      <c r="B3775" s="568" t="s">
        <v>15047</v>
      </c>
      <c r="C3775" s="569" t="s">
        <v>770</v>
      </c>
      <c r="D3775" s="570" t="s">
        <v>27454</v>
      </c>
    </row>
    <row r="3776" spans="1:4" ht="24.95" customHeight="1" x14ac:dyDescent="0.2">
      <c r="A3776" s="567" t="s">
        <v>27455</v>
      </c>
      <c r="B3776" s="568" t="s">
        <v>15048</v>
      </c>
      <c r="C3776" s="569" t="s">
        <v>770</v>
      </c>
      <c r="D3776" s="570" t="s">
        <v>17714</v>
      </c>
    </row>
    <row r="3777" spans="1:4" ht="24.95" customHeight="1" x14ac:dyDescent="0.2">
      <c r="A3777" s="567" t="s">
        <v>27456</v>
      </c>
      <c r="B3777" s="568" t="s">
        <v>15049</v>
      </c>
      <c r="C3777" s="569" t="s">
        <v>770</v>
      </c>
      <c r="D3777" s="570" t="s">
        <v>27457</v>
      </c>
    </row>
    <row r="3778" spans="1:4" ht="24.95" customHeight="1" x14ac:dyDescent="0.2">
      <c r="A3778" s="567" t="s">
        <v>27458</v>
      </c>
      <c r="B3778" s="568" t="s">
        <v>15050</v>
      </c>
      <c r="C3778" s="569" t="s">
        <v>770</v>
      </c>
      <c r="D3778" s="570" t="s">
        <v>27459</v>
      </c>
    </row>
    <row r="3779" spans="1:4" ht="24.95" customHeight="1" x14ac:dyDescent="0.2">
      <c r="A3779" s="567" t="s">
        <v>27460</v>
      </c>
      <c r="B3779" s="568" t="s">
        <v>15051</v>
      </c>
      <c r="C3779" s="569" t="s">
        <v>770</v>
      </c>
      <c r="D3779" s="570" t="s">
        <v>27461</v>
      </c>
    </row>
    <row r="3780" spans="1:4" ht="24.95" customHeight="1" x14ac:dyDescent="0.2">
      <c r="A3780" s="567" t="s">
        <v>27462</v>
      </c>
      <c r="B3780" s="568" t="s">
        <v>15052</v>
      </c>
      <c r="C3780" s="569" t="s">
        <v>770</v>
      </c>
      <c r="D3780" s="570" t="s">
        <v>27463</v>
      </c>
    </row>
    <row r="3781" spans="1:4" ht="24.95" customHeight="1" x14ac:dyDescent="0.2">
      <c r="A3781" s="567" t="s">
        <v>27464</v>
      </c>
      <c r="B3781" s="568" t="s">
        <v>15053</v>
      </c>
      <c r="C3781" s="569" t="s">
        <v>770</v>
      </c>
      <c r="D3781" s="570" t="s">
        <v>10759</v>
      </c>
    </row>
    <row r="3782" spans="1:4" ht="24.95" customHeight="1" x14ac:dyDescent="0.2">
      <c r="A3782" s="567" t="s">
        <v>27465</v>
      </c>
      <c r="B3782" s="568" t="s">
        <v>15054</v>
      </c>
      <c r="C3782" s="569" t="s">
        <v>770</v>
      </c>
      <c r="D3782" s="570" t="s">
        <v>17820</v>
      </c>
    </row>
    <row r="3783" spans="1:4" ht="24.95" customHeight="1" x14ac:dyDescent="0.2">
      <c r="A3783" s="567" t="s">
        <v>27466</v>
      </c>
      <c r="B3783" s="568" t="s">
        <v>15055</v>
      </c>
      <c r="C3783" s="569" t="s">
        <v>770</v>
      </c>
      <c r="D3783" s="570" t="s">
        <v>17868</v>
      </c>
    </row>
    <row r="3784" spans="1:4" ht="24.95" customHeight="1" x14ac:dyDescent="0.2">
      <c r="A3784" s="567" t="s">
        <v>27467</v>
      </c>
      <c r="B3784" s="568" t="s">
        <v>15056</v>
      </c>
      <c r="C3784" s="569" t="s">
        <v>770</v>
      </c>
      <c r="D3784" s="570" t="s">
        <v>9393</v>
      </c>
    </row>
    <row r="3785" spans="1:4" ht="24.95" customHeight="1" x14ac:dyDescent="0.2">
      <c r="A3785" s="567" t="s">
        <v>27468</v>
      </c>
      <c r="B3785" s="568" t="s">
        <v>15058</v>
      </c>
      <c r="C3785" s="569" t="s">
        <v>770</v>
      </c>
      <c r="D3785" s="570" t="s">
        <v>10241</v>
      </c>
    </row>
    <row r="3786" spans="1:4" ht="24.95" customHeight="1" x14ac:dyDescent="0.2">
      <c r="A3786" s="567" t="s">
        <v>27469</v>
      </c>
      <c r="B3786" s="568" t="s">
        <v>15059</v>
      </c>
      <c r="C3786" s="569" t="s">
        <v>770</v>
      </c>
      <c r="D3786" s="570" t="s">
        <v>10409</v>
      </c>
    </row>
    <row r="3787" spans="1:4" ht="24.95" customHeight="1" x14ac:dyDescent="0.2">
      <c r="A3787" s="567" t="s">
        <v>27470</v>
      </c>
      <c r="B3787" s="568" t="s">
        <v>15061</v>
      </c>
      <c r="C3787" s="569" t="s">
        <v>770</v>
      </c>
      <c r="D3787" s="570" t="s">
        <v>27471</v>
      </c>
    </row>
    <row r="3788" spans="1:4" ht="24.95" customHeight="1" x14ac:dyDescent="0.2">
      <c r="A3788" s="567" t="s">
        <v>27472</v>
      </c>
      <c r="B3788" s="568" t="s">
        <v>15062</v>
      </c>
      <c r="C3788" s="569" t="s">
        <v>770</v>
      </c>
      <c r="D3788" s="570" t="s">
        <v>19164</v>
      </c>
    </row>
    <row r="3789" spans="1:4" ht="24.95" customHeight="1" x14ac:dyDescent="0.2">
      <c r="A3789" s="567" t="s">
        <v>27473</v>
      </c>
      <c r="B3789" s="568" t="s">
        <v>15063</v>
      </c>
      <c r="C3789" s="569" t="s">
        <v>770</v>
      </c>
      <c r="D3789" s="570" t="s">
        <v>15078</v>
      </c>
    </row>
    <row r="3790" spans="1:4" ht="24.95" customHeight="1" x14ac:dyDescent="0.2">
      <c r="A3790" s="567" t="s">
        <v>27474</v>
      </c>
      <c r="B3790" s="568" t="s">
        <v>15064</v>
      </c>
      <c r="C3790" s="569" t="s">
        <v>770</v>
      </c>
      <c r="D3790" s="570" t="s">
        <v>17225</v>
      </c>
    </row>
    <row r="3791" spans="1:4" ht="24.95" customHeight="1" x14ac:dyDescent="0.2">
      <c r="A3791" s="567" t="s">
        <v>27475</v>
      </c>
      <c r="B3791" s="568" t="s">
        <v>15065</v>
      </c>
      <c r="C3791" s="569" t="s">
        <v>770</v>
      </c>
      <c r="D3791" s="570" t="s">
        <v>26064</v>
      </c>
    </row>
    <row r="3792" spans="1:4" ht="24.95" customHeight="1" x14ac:dyDescent="0.2">
      <c r="A3792" s="567" t="s">
        <v>27476</v>
      </c>
      <c r="B3792" s="568" t="s">
        <v>15066</v>
      </c>
      <c r="C3792" s="569" t="s">
        <v>770</v>
      </c>
      <c r="D3792" s="570" t="s">
        <v>27477</v>
      </c>
    </row>
    <row r="3793" spans="1:4" ht="24.95" customHeight="1" x14ac:dyDescent="0.2">
      <c r="A3793" s="567" t="s">
        <v>27478</v>
      </c>
      <c r="B3793" s="568" t="s">
        <v>15067</v>
      </c>
      <c r="C3793" s="569" t="s">
        <v>770</v>
      </c>
      <c r="D3793" s="570" t="s">
        <v>27479</v>
      </c>
    </row>
    <row r="3794" spans="1:4" ht="24.95" customHeight="1" x14ac:dyDescent="0.2">
      <c r="A3794" s="567" t="s">
        <v>27480</v>
      </c>
      <c r="B3794" s="568" t="s">
        <v>15068</v>
      </c>
      <c r="C3794" s="569" t="s">
        <v>770</v>
      </c>
      <c r="D3794" s="570" t="s">
        <v>27481</v>
      </c>
    </row>
    <row r="3795" spans="1:4" ht="24.95" customHeight="1" x14ac:dyDescent="0.2">
      <c r="A3795" s="567" t="s">
        <v>27482</v>
      </c>
      <c r="B3795" s="568" t="s">
        <v>15069</v>
      </c>
      <c r="C3795" s="569" t="s">
        <v>770</v>
      </c>
      <c r="D3795" s="570" t="s">
        <v>27483</v>
      </c>
    </row>
    <row r="3796" spans="1:4" ht="24.95" customHeight="1" x14ac:dyDescent="0.2">
      <c r="A3796" s="567" t="s">
        <v>27484</v>
      </c>
      <c r="B3796" s="568" t="s">
        <v>15070</v>
      </c>
      <c r="C3796" s="569" t="s">
        <v>770</v>
      </c>
      <c r="D3796" s="570" t="s">
        <v>17847</v>
      </c>
    </row>
    <row r="3797" spans="1:4" ht="24.95" customHeight="1" x14ac:dyDescent="0.2">
      <c r="A3797" s="567" t="s">
        <v>27485</v>
      </c>
      <c r="B3797" s="568" t="s">
        <v>5903</v>
      </c>
      <c r="C3797" s="569" t="s">
        <v>770</v>
      </c>
      <c r="D3797" s="570" t="s">
        <v>27486</v>
      </c>
    </row>
    <row r="3798" spans="1:4" ht="24.95" customHeight="1" x14ac:dyDescent="0.2">
      <c r="A3798" s="567" t="s">
        <v>27487</v>
      </c>
      <c r="B3798" s="568" t="s">
        <v>15072</v>
      </c>
      <c r="C3798" s="569" t="s">
        <v>770</v>
      </c>
      <c r="D3798" s="570" t="s">
        <v>27488</v>
      </c>
    </row>
    <row r="3799" spans="1:4" ht="24.95" customHeight="1" x14ac:dyDescent="0.2">
      <c r="A3799" s="567" t="s">
        <v>27489</v>
      </c>
      <c r="B3799" s="568" t="s">
        <v>15073</v>
      </c>
      <c r="C3799" s="569" t="s">
        <v>770</v>
      </c>
      <c r="D3799" s="570" t="s">
        <v>13240</v>
      </c>
    </row>
    <row r="3800" spans="1:4" ht="24.95" customHeight="1" x14ac:dyDescent="0.2">
      <c r="A3800" s="567" t="s">
        <v>27490</v>
      </c>
      <c r="B3800" s="568" t="s">
        <v>5904</v>
      </c>
      <c r="C3800" s="569" t="s">
        <v>770</v>
      </c>
      <c r="D3800" s="570" t="s">
        <v>27491</v>
      </c>
    </row>
    <row r="3801" spans="1:4" ht="24.95" customHeight="1" x14ac:dyDescent="0.2">
      <c r="A3801" s="567" t="s">
        <v>27492</v>
      </c>
      <c r="B3801" s="568" t="s">
        <v>15074</v>
      </c>
      <c r="C3801" s="569" t="s">
        <v>770</v>
      </c>
      <c r="D3801" s="570" t="s">
        <v>25043</v>
      </c>
    </row>
    <row r="3802" spans="1:4" ht="24.95" customHeight="1" x14ac:dyDescent="0.2">
      <c r="A3802" s="567" t="s">
        <v>27493</v>
      </c>
      <c r="B3802" s="568" t="s">
        <v>15075</v>
      </c>
      <c r="C3802" s="569" t="s">
        <v>770</v>
      </c>
      <c r="D3802" s="570" t="s">
        <v>26850</v>
      </c>
    </row>
    <row r="3803" spans="1:4" ht="24.95" customHeight="1" x14ac:dyDescent="0.2">
      <c r="A3803" s="567" t="s">
        <v>27494</v>
      </c>
      <c r="B3803" s="568" t="s">
        <v>15076</v>
      </c>
      <c r="C3803" s="569" t="s">
        <v>770</v>
      </c>
      <c r="D3803" s="570" t="s">
        <v>10063</v>
      </c>
    </row>
    <row r="3804" spans="1:4" ht="24.95" customHeight="1" x14ac:dyDescent="0.2">
      <c r="A3804" s="567" t="s">
        <v>27495</v>
      </c>
      <c r="B3804" s="568" t="s">
        <v>15077</v>
      </c>
      <c r="C3804" s="569" t="s">
        <v>770</v>
      </c>
      <c r="D3804" s="570" t="s">
        <v>27496</v>
      </c>
    </row>
    <row r="3805" spans="1:4" ht="24.95" customHeight="1" x14ac:dyDescent="0.2">
      <c r="A3805" s="567" t="s">
        <v>27497</v>
      </c>
      <c r="B3805" s="568" t="s">
        <v>15079</v>
      </c>
      <c r="C3805" s="569" t="s">
        <v>770</v>
      </c>
      <c r="D3805" s="570" t="s">
        <v>27498</v>
      </c>
    </row>
    <row r="3806" spans="1:4" ht="24.95" customHeight="1" x14ac:dyDescent="0.2">
      <c r="A3806" s="567" t="s">
        <v>27499</v>
      </c>
      <c r="B3806" s="568" t="s">
        <v>15080</v>
      </c>
      <c r="C3806" s="569" t="s">
        <v>770</v>
      </c>
      <c r="D3806" s="570" t="s">
        <v>27500</v>
      </c>
    </row>
    <row r="3807" spans="1:4" ht="24.95" customHeight="1" x14ac:dyDescent="0.2">
      <c r="A3807" s="567" t="s">
        <v>27501</v>
      </c>
      <c r="B3807" s="568" t="s">
        <v>15081</v>
      </c>
      <c r="C3807" s="569" t="s">
        <v>770</v>
      </c>
      <c r="D3807" s="570" t="s">
        <v>27502</v>
      </c>
    </row>
    <row r="3808" spans="1:4" ht="24.95" customHeight="1" x14ac:dyDescent="0.2">
      <c r="A3808" s="567" t="s">
        <v>27503</v>
      </c>
      <c r="B3808" s="568" t="s">
        <v>15082</v>
      </c>
      <c r="C3808" s="569" t="s">
        <v>770</v>
      </c>
      <c r="D3808" s="570" t="s">
        <v>27504</v>
      </c>
    </row>
    <row r="3809" spans="1:4" ht="24.95" customHeight="1" x14ac:dyDescent="0.2">
      <c r="A3809" s="567" t="s">
        <v>27505</v>
      </c>
      <c r="B3809" s="568" t="s">
        <v>15083</v>
      </c>
      <c r="C3809" s="569" t="s">
        <v>770</v>
      </c>
      <c r="D3809" s="570" t="s">
        <v>11048</v>
      </c>
    </row>
    <row r="3810" spans="1:4" ht="24.95" customHeight="1" x14ac:dyDescent="0.2">
      <c r="A3810" s="567" t="s">
        <v>27506</v>
      </c>
      <c r="B3810" s="568" t="s">
        <v>15084</v>
      </c>
      <c r="C3810" s="569" t="s">
        <v>770</v>
      </c>
      <c r="D3810" s="570" t="s">
        <v>9825</v>
      </c>
    </row>
    <row r="3811" spans="1:4" ht="24.95" customHeight="1" x14ac:dyDescent="0.2">
      <c r="A3811" s="567" t="s">
        <v>27507</v>
      </c>
      <c r="B3811" s="568" t="s">
        <v>15085</v>
      </c>
      <c r="C3811" s="569" t="s">
        <v>770</v>
      </c>
      <c r="D3811" s="570" t="s">
        <v>27508</v>
      </c>
    </row>
    <row r="3812" spans="1:4" ht="24.95" customHeight="1" x14ac:dyDescent="0.2">
      <c r="A3812" s="567" t="s">
        <v>27509</v>
      </c>
      <c r="B3812" s="568" t="s">
        <v>15086</v>
      </c>
      <c r="C3812" s="569" t="s">
        <v>770</v>
      </c>
      <c r="D3812" s="570" t="s">
        <v>26782</v>
      </c>
    </row>
    <row r="3813" spans="1:4" ht="24.95" customHeight="1" x14ac:dyDescent="0.2">
      <c r="A3813" s="567" t="s">
        <v>27510</v>
      </c>
      <c r="B3813" s="568" t="s">
        <v>15087</v>
      </c>
      <c r="C3813" s="569" t="s">
        <v>770</v>
      </c>
      <c r="D3813" s="570" t="s">
        <v>27511</v>
      </c>
    </row>
    <row r="3814" spans="1:4" ht="24.95" customHeight="1" x14ac:dyDescent="0.2">
      <c r="A3814" s="567" t="s">
        <v>27512</v>
      </c>
      <c r="B3814" s="568" t="s">
        <v>15088</v>
      </c>
      <c r="C3814" s="569" t="s">
        <v>770</v>
      </c>
      <c r="D3814" s="570" t="s">
        <v>9796</v>
      </c>
    </row>
    <row r="3815" spans="1:4" ht="24.95" customHeight="1" x14ac:dyDescent="0.2">
      <c r="A3815" s="567" t="s">
        <v>27513</v>
      </c>
      <c r="B3815" s="568" t="s">
        <v>15089</v>
      </c>
      <c r="C3815" s="569" t="s">
        <v>770</v>
      </c>
      <c r="D3815" s="570" t="s">
        <v>27514</v>
      </c>
    </row>
    <row r="3816" spans="1:4" ht="24.95" customHeight="1" x14ac:dyDescent="0.2">
      <c r="A3816" s="567" t="s">
        <v>27515</v>
      </c>
      <c r="B3816" s="568" t="s">
        <v>15090</v>
      </c>
      <c r="C3816" s="569" t="s">
        <v>770</v>
      </c>
      <c r="D3816" s="570" t="s">
        <v>12346</v>
      </c>
    </row>
    <row r="3817" spans="1:4" ht="24.95" customHeight="1" x14ac:dyDescent="0.2">
      <c r="A3817" s="567" t="s">
        <v>27516</v>
      </c>
      <c r="B3817" s="568" t="s">
        <v>15092</v>
      </c>
      <c r="C3817" s="569" t="s">
        <v>770</v>
      </c>
      <c r="D3817" s="570" t="s">
        <v>27517</v>
      </c>
    </row>
    <row r="3818" spans="1:4" ht="24.95" customHeight="1" x14ac:dyDescent="0.2">
      <c r="A3818" s="567" t="s">
        <v>27518</v>
      </c>
      <c r="B3818" s="568" t="s">
        <v>15093</v>
      </c>
      <c r="C3818" s="569" t="s">
        <v>770</v>
      </c>
      <c r="D3818" s="570" t="s">
        <v>27519</v>
      </c>
    </row>
    <row r="3819" spans="1:4" ht="24.95" customHeight="1" x14ac:dyDescent="0.2">
      <c r="A3819" s="567" t="s">
        <v>27520</v>
      </c>
      <c r="B3819" s="568" t="s">
        <v>15094</v>
      </c>
      <c r="C3819" s="569" t="s">
        <v>770</v>
      </c>
      <c r="D3819" s="570" t="s">
        <v>10080</v>
      </c>
    </row>
    <row r="3820" spans="1:4" ht="24.95" customHeight="1" x14ac:dyDescent="0.2">
      <c r="A3820" s="567" t="s">
        <v>27521</v>
      </c>
      <c r="B3820" s="568" t="s">
        <v>15095</v>
      </c>
      <c r="C3820" s="569" t="s">
        <v>770</v>
      </c>
      <c r="D3820" s="570" t="s">
        <v>10689</v>
      </c>
    </row>
    <row r="3821" spans="1:4" ht="24.95" customHeight="1" x14ac:dyDescent="0.2">
      <c r="A3821" s="567" t="s">
        <v>27522</v>
      </c>
      <c r="B3821" s="568" t="s">
        <v>15096</v>
      </c>
      <c r="C3821" s="569" t="s">
        <v>770</v>
      </c>
      <c r="D3821" s="570" t="s">
        <v>16603</v>
      </c>
    </row>
    <row r="3822" spans="1:4" ht="24.95" customHeight="1" x14ac:dyDescent="0.2">
      <c r="A3822" s="567" t="s">
        <v>27523</v>
      </c>
      <c r="B3822" s="568" t="s">
        <v>15097</v>
      </c>
      <c r="C3822" s="569" t="s">
        <v>770</v>
      </c>
      <c r="D3822" s="570" t="s">
        <v>27524</v>
      </c>
    </row>
    <row r="3823" spans="1:4" ht="24.95" customHeight="1" x14ac:dyDescent="0.2">
      <c r="A3823" s="567" t="s">
        <v>27525</v>
      </c>
      <c r="B3823" s="568" t="s">
        <v>15098</v>
      </c>
      <c r="C3823" s="569" t="s">
        <v>770</v>
      </c>
      <c r="D3823" s="570" t="s">
        <v>11109</v>
      </c>
    </row>
    <row r="3824" spans="1:4" ht="24.95" customHeight="1" x14ac:dyDescent="0.2">
      <c r="A3824" s="567" t="s">
        <v>27526</v>
      </c>
      <c r="B3824" s="568" t="s">
        <v>15100</v>
      </c>
      <c r="C3824" s="569" t="s">
        <v>770</v>
      </c>
      <c r="D3824" s="570" t="s">
        <v>27527</v>
      </c>
    </row>
    <row r="3825" spans="1:4" ht="24.95" customHeight="1" x14ac:dyDescent="0.2">
      <c r="A3825" s="567" t="s">
        <v>27528</v>
      </c>
      <c r="B3825" s="568" t="s">
        <v>15101</v>
      </c>
      <c r="C3825" s="569" t="s">
        <v>770</v>
      </c>
      <c r="D3825" s="570" t="s">
        <v>17725</v>
      </c>
    </row>
    <row r="3826" spans="1:4" ht="24.95" customHeight="1" x14ac:dyDescent="0.2">
      <c r="A3826" s="567" t="s">
        <v>27529</v>
      </c>
      <c r="B3826" s="568" t="s">
        <v>15102</v>
      </c>
      <c r="C3826" s="569" t="s">
        <v>770</v>
      </c>
      <c r="D3826" s="570" t="s">
        <v>27530</v>
      </c>
    </row>
    <row r="3827" spans="1:4" ht="24.95" customHeight="1" x14ac:dyDescent="0.2">
      <c r="A3827" s="567" t="s">
        <v>27531</v>
      </c>
      <c r="B3827" s="568" t="s">
        <v>15103</v>
      </c>
      <c r="C3827" s="569" t="s">
        <v>770</v>
      </c>
      <c r="D3827" s="570" t="s">
        <v>17875</v>
      </c>
    </row>
    <row r="3828" spans="1:4" ht="24.95" customHeight="1" x14ac:dyDescent="0.2">
      <c r="A3828" s="567" t="s">
        <v>27532</v>
      </c>
      <c r="B3828" s="568" t="s">
        <v>15104</v>
      </c>
      <c r="C3828" s="569" t="s">
        <v>770</v>
      </c>
      <c r="D3828" s="570" t="s">
        <v>9663</v>
      </c>
    </row>
    <row r="3829" spans="1:4" ht="24.95" customHeight="1" x14ac:dyDescent="0.2">
      <c r="A3829" s="567" t="s">
        <v>27533</v>
      </c>
      <c r="B3829" s="568" t="s">
        <v>15105</v>
      </c>
      <c r="C3829" s="569" t="s">
        <v>770</v>
      </c>
      <c r="D3829" s="570" t="s">
        <v>12921</v>
      </c>
    </row>
    <row r="3830" spans="1:4" ht="24.95" customHeight="1" x14ac:dyDescent="0.2">
      <c r="A3830" s="567" t="s">
        <v>27534</v>
      </c>
      <c r="B3830" s="568" t="s">
        <v>15106</v>
      </c>
      <c r="C3830" s="569" t="s">
        <v>770</v>
      </c>
      <c r="D3830" s="570" t="s">
        <v>27535</v>
      </c>
    </row>
    <row r="3831" spans="1:4" ht="24.95" customHeight="1" x14ac:dyDescent="0.2">
      <c r="A3831" s="567" t="s">
        <v>27536</v>
      </c>
      <c r="B3831" s="568" t="s">
        <v>15107</v>
      </c>
      <c r="C3831" s="569" t="s">
        <v>770</v>
      </c>
      <c r="D3831" s="570" t="s">
        <v>25663</v>
      </c>
    </row>
    <row r="3832" spans="1:4" ht="24.95" customHeight="1" x14ac:dyDescent="0.2">
      <c r="A3832" s="567" t="s">
        <v>27537</v>
      </c>
      <c r="B3832" s="568" t="s">
        <v>15108</v>
      </c>
      <c r="C3832" s="569" t="s">
        <v>770</v>
      </c>
      <c r="D3832" s="570" t="s">
        <v>17493</v>
      </c>
    </row>
    <row r="3833" spans="1:4" ht="24.95" customHeight="1" x14ac:dyDescent="0.2">
      <c r="A3833" s="567" t="s">
        <v>27538</v>
      </c>
      <c r="B3833" s="568" t="s">
        <v>15109</v>
      </c>
      <c r="C3833" s="569" t="s">
        <v>770</v>
      </c>
      <c r="D3833" s="570" t="s">
        <v>27539</v>
      </c>
    </row>
    <row r="3834" spans="1:4" ht="24.95" customHeight="1" x14ac:dyDescent="0.2">
      <c r="A3834" s="567" t="s">
        <v>27540</v>
      </c>
      <c r="B3834" s="568" t="s">
        <v>15110</v>
      </c>
      <c r="C3834" s="569" t="s">
        <v>770</v>
      </c>
      <c r="D3834" s="570" t="s">
        <v>27541</v>
      </c>
    </row>
    <row r="3835" spans="1:4" ht="24.95" customHeight="1" x14ac:dyDescent="0.2">
      <c r="A3835" s="567" t="s">
        <v>27542</v>
      </c>
      <c r="B3835" s="568" t="s">
        <v>15111</v>
      </c>
      <c r="C3835" s="569" t="s">
        <v>770</v>
      </c>
      <c r="D3835" s="570" t="s">
        <v>27543</v>
      </c>
    </row>
    <row r="3836" spans="1:4" ht="24.95" customHeight="1" x14ac:dyDescent="0.2">
      <c r="A3836" s="567" t="s">
        <v>27544</v>
      </c>
      <c r="B3836" s="568" t="s">
        <v>15112</v>
      </c>
      <c r="C3836" s="569" t="s">
        <v>770</v>
      </c>
      <c r="D3836" s="570" t="s">
        <v>10697</v>
      </c>
    </row>
    <row r="3837" spans="1:4" ht="24.95" customHeight="1" x14ac:dyDescent="0.2">
      <c r="A3837" s="567" t="s">
        <v>27545</v>
      </c>
      <c r="B3837" s="568" t="s">
        <v>5905</v>
      </c>
      <c r="C3837" s="569" t="s">
        <v>770</v>
      </c>
      <c r="D3837" s="570" t="s">
        <v>26254</v>
      </c>
    </row>
    <row r="3838" spans="1:4" ht="24.95" customHeight="1" x14ac:dyDescent="0.2">
      <c r="A3838" s="567" t="s">
        <v>27546</v>
      </c>
      <c r="B3838" s="568" t="s">
        <v>5906</v>
      </c>
      <c r="C3838" s="569" t="s">
        <v>770</v>
      </c>
      <c r="D3838" s="570" t="s">
        <v>10969</v>
      </c>
    </row>
    <row r="3839" spans="1:4" ht="24.95" customHeight="1" x14ac:dyDescent="0.2">
      <c r="A3839" s="567" t="s">
        <v>27547</v>
      </c>
      <c r="B3839" s="568" t="s">
        <v>15115</v>
      </c>
      <c r="C3839" s="569" t="s">
        <v>770</v>
      </c>
      <c r="D3839" s="570" t="s">
        <v>27548</v>
      </c>
    </row>
    <row r="3840" spans="1:4" ht="24.95" customHeight="1" x14ac:dyDescent="0.2">
      <c r="A3840" s="567" t="s">
        <v>27549</v>
      </c>
      <c r="B3840" s="568" t="s">
        <v>5907</v>
      </c>
      <c r="C3840" s="569" t="s">
        <v>770</v>
      </c>
      <c r="D3840" s="570" t="s">
        <v>20291</v>
      </c>
    </row>
    <row r="3841" spans="1:4" ht="24.95" customHeight="1" x14ac:dyDescent="0.2">
      <c r="A3841" s="567" t="s">
        <v>27550</v>
      </c>
      <c r="B3841" s="568" t="s">
        <v>15116</v>
      </c>
      <c r="C3841" s="569" t="s">
        <v>770</v>
      </c>
      <c r="D3841" s="570" t="s">
        <v>27551</v>
      </c>
    </row>
    <row r="3842" spans="1:4" ht="24.95" customHeight="1" x14ac:dyDescent="0.2">
      <c r="A3842" s="567" t="s">
        <v>27552</v>
      </c>
      <c r="B3842" s="568" t="s">
        <v>15117</v>
      </c>
      <c r="C3842" s="569" t="s">
        <v>770</v>
      </c>
      <c r="D3842" s="570" t="s">
        <v>27553</v>
      </c>
    </row>
    <row r="3843" spans="1:4" ht="24.95" customHeight="1" x14ac:dyDescent="0.2">
      <c r="A3843" s="567" t="s">
        <v>27554</v>
      </c>
      <c r="B3843" s="568" t="s">
        <v>15118</v>
      </c>
      <c r="C3843" s="569" t="s">
        <v>770</v>
      </c>
      <c r="D3843" s="570" t="s">
        <v>17756</v>
      </c>
    </row>
    <row r="3844" spans="1:4" ht="24.95" customHeight="1" x14ac:dyDescent="0.2">
      <c r="A3844" s="567" t="s">
        <v>27555</v>
      </c>
      <c r="B3844" s="568" t="s">
        <v>15119</v>
      </c>
      <c r="C3844" s="569" t="s">
        <v>770</v>
      </c>
      <c r="D3844" s="570" t="s">
        <v>10918</v>
      </c>
    </row>
    <row r="3845" spans="1:4" ht="24.95" customHeight="1" x14ac:dyDescent="0.2">
      <c r="A3845" s="567" t="s">
        <v>27556</v>
      </c>
      <c r="B3845" s="568" t="s">
        <v>15120</v>
      </c>
      <c r="C3845" s="569" t="s">
        <v>770</v>
      </c>
      <c r="D3845" s="570" t="s">
        <v>9526</v>
      </c>
    </row>
    <row r="3846" spans="1:4" ht="24.95" customHeight="1" x14ac:dyDescent="0.2">
      <c r="A3846" s="567" t="s">
        <v>27557</v>
      </c>
      <c r="B3846" s="568" t="s">
        <v>15121</v>
      </c>
      <c r="C3846" s="569" t="s">
        <v>770</v>
      </c>
      <c r="D3846" s="570" t="s">
        <v>20204</v>
      </c>
    </row>
    <row r="3847" spans="1:4" ht="24.95" customHeight="1" x14ac:dyDescent="0.2">
      <c r="A3847" s="567" t="s">
        <v>27558</v>
      </c>
      <c r="B3847" s="568" t="s">
        <v>5908</v>
      </c>
      <c r="C3847" s="569" t="s">
        <v>770</v>
      </c>
      <c r="D3847" s="570" t="s">
        <v>14787</v>
      </c>
    </row>
    <row r="3848" spans="1:4" ht="24.95" customHeight="1" x14ac:dyDescent="0.2">
      <c r="A3848" s="567" t="s">
        <v>27559</v>
      </c>
      <c r="B3848" s="568" t="s">
        <v>15122</v>
      </c>
      <c r="C3848" s="569" t="s">
        <v>770</v>
      </c>
      <c r="D3848" s="570" t="s">
        <v>17831</v>
      </c>
    </row>
    <row r="3849" spans="1:4" ht="24.95" customHeight="1" x14ac:dyDescent="0.2">
      <c r="A3849" s="567" t="s">
        <v>27560</v>
      </c>
      <c r="B3849" s="568" t="s">
        <v>15123</v>
      </c>
      <c r="C3849" s="569" t="s">
        <v>770</v>
      </c>
      <c r="D3849" s="570" t="s">
        <v>27561</v>
      </c>
    </row>
    <row r="3850" spans="1:4" ht="24.95" customHeight="1" x14ac:dyDescent="0.2">
      <c r="A3850" s="567" t="s">
        <v>27562</v>
      </c>
      <c r="B3850" s="568" t="s">
        <v>17890</v>
      </c>
      <c r="C3850" s="569" t="s">
        <v>770</v>
      </c>
      <c r="D3850" s="570" t="s">
        <v>9382</v>
      </c>
    </row>
    <row r="3851" spans="1:4" ht="24.95" customHeight="1" x14ac:dyDescent="0.2">
      <c r="A3851" s="567" t="s">
        <v>27563</v>
      </c>
      <c r="B3851" s="568" t="s">
        <v>17891</v>
      </c>
      <c r="C3851" s="569" t="s">
        <v>770</v>
      </c>
      <c r="D3851" s="570" t="s">
        <v>10202</v>
      </c>
    </row>
    <row r="3852" spans="1:4" ht="24.95" customHeight="1" x14ac:dyDescent="0.2">
      <c r="A3852" s="567" t="s">
        <v>27564</v>
      </c>
      <c r="B3852" s="568" t="s">
        <v>17892</v>
      </c>
      <c r="C3852" s="569" t="s">
        <v>770</v>
      </c>
      <c r="D3852" s="570" t="s">
        <v>10014</v>
      </c>
    </row>
    <row r="3853" spans="1:4" ht="24.95" customHeight="1" x14ac:dyDescent="0.2">
      <c r="A3853" s="567" t="s">
        <v>27565</v>
      </c>
      <c r="B3853" s="568" t="s">
        <v>17893</v>
      </c>
      <c r="C3853" s="569" t="s">
        <v>770</v>
      </c>
      <c r="D3853" s="570" t="s">
        <v>9720</v>
      </c>
    </row>
    <row r="3854" spans="1:4" ht="24.95" customHeight="1" x14ac:dyDescent="0.2">
      <c r="A3854" s="567" t="s">
        <v>27566</v>
      </c>
      <c r="B3854" s="568" t="s">
        <v>17894</v>
      </c>
      <c r="C3854" s="569" t="s">
        <v>770</v>
      </c>
      <c r="D3854" s="570" t="s">
        <v>27567</v>
      </c>
    </row>
    <row r="3855" spans="1:4" ht="24.95" customHeight="1" x14ac:dyDescent="0.2">
      <c r="A3855" s="567" t="s">
        <v>27568</v>
      </c>
      <c r="B3855" s="568" t="s">
        <v>17895</v>
      </c>
      <c r="C3855" s="569" t="s">
        <v>770</v>
      </c>
      <c r="D3855" s="570" t="s">
        <v>17549</v>
      </c>
    </row>
    <row r="3856" spans="1:4" ht="24.95" customHeight="1" x14ac:dyDescent="0.2">
      <c r="A3856" s="567" t="s">
        <v>27569</v>
      </c>
      <c r="B3856" s="568" t="s">
        <v>17896</v>
      </c>
      <c r="C3856" s="569" t="s">
        <v>770</v>
      </c>
      <c r="D3856" s="570" t="s">
        <v>12147</v>
      </c>
    </row>
    <row r="3857" spans="1:4" ht="24.95" customHeight="1" x14ac:dyDescent="0.2">
      <c r="A3857" s="567" t="s">
        <v>27570</v>
      </c>
      <c r="B3857" s="568" t="s">
        <v>17897</v>
      </c>
      <c r="C3857" s="569" t="s">
        <v>770</v>
      </c>
      <c r="D3857" s="570" t="s">
        <v>16359</v>
      </c>
    </row>
    <row r="3858" spans="1:4" ht="24.95" customHeight="1" x14ac:dyDescent="0.2">
      <c r="A3858" s="567" t="s">
        <v>27571</v>
      </c>
      <c r="B3858" s="568" t="s">
        <v>17898</v>
      </c>
      <c r="C3858" s="569" t="s">
        <v>770</v>
      </c>
      <c r="D3858" s="570" t="s">
        <v>26782</v>
      </c>
    </row>
    <row r="3859" spans="1:4" ht="24.95" customHeight="1" x14ac:dyDescent="0.2">
      <c r="A3859" s="567" t="s">
        <v>27572</v>
      </c>
      <c r="B3859" s="568" t="s">
        <v>17899</v>
      </c>
      <c r="C3859" s="569" t="s">
        <v>770</v>
      </c>
      <c r="D3859" s="570" t="s">
        <v>11087</v>
      </c>
    </row>
    <row r="3860" spans="1:4" ht="24.95" customHeight="1" x14ac:dyDescent="0.2">
      <c r="A3860" s="567" t="s">
        <v>27573</v>
      </c>
      <c r="B3860" s="568" t="s">
        <v>17900</v>
      </c>
      <c r="C3860" s="569" t="s">
        <v>770</v>
      </c>
      <c r="D3860" s="570" t="s">
        <v>10562</v>
      </c>
    </row>
    <row r="3861" spans="1:4" ht="24.95" customHeight="1" x14ac:dyDescent="0.2">
      <c r="A3861" s="567" t="s">
        <v>27574</v>
      </c>
      <c r="B3861" s="568" t="s">
        <v>17901</v>
      </c>
      <c r="C3861" s="569" t="s">
        <v>770</v>
      </c>
      <c r="D3861" s="570" t="s">
        <v>27575</v>
      </c>
    </row>
    <row r="3862" spans="1:4" ht="24.95" customHeight="1" x14ac:dyDescent="0.2">
      <c r="A3862" s="567" t="s">
        <v>27576</v>
      </c>
      <c r="B3862" s="568" t="s">
        <v>17902</v>
      </c>
      <c r="C3862" s="569" t="s">
        <v>770</v>
      </c>
      <c r="D3862" s="570" t="s">
        <v>10099</v>
      </c>
    </row>
    <row r="3863" spans="1:4" ht="24.95" customHeight="1" x14ac:dyDescent="0.2">
      <c r="A3863" s="567" t="s">
        <v>27577</v>
      </c>
      <c r="B3863" s="568" t="s">
        <v>17903</v>
      </c>
      <c r="C3863" s="569" t="s">
        <v>770</v>
      </c>
      <c r="D3863" s="570" t="s">
        <v>25183</v>
      </c>
    </row>
    <row r="3864" spans="1:4" ht="24.95" customHeight="1" x14ac:dyDescent="0.2">
      <c r="A3864" s="567" t="s">
        <v>27578</v>
      </c>
      <c r="B3864" s="568" t="s">
        <v>17904</v>
      </c>
      <c r="C3864" s="569" t="s">
        <v>770</v>
      </c>
      <c r="D3864" s="570" t="s">
        <v>11061</v>
      </c>
    </row>
    <row r="3865" spans="1:4" ht="24.95" customHeight="1" x14ac:dyDescent="0.2">
      <c r="A3865" s="567" t="s">
        <v>27579</v>
      </c>
      <c r="B3865" s="568" t="s">
        <v>17905</v>
      </c>
      <c r="C3865" s="569" t="s">
        <v>770</v>
      </c>
      <c r="D3865" s="570" t="s">
        <v>17935</v>
      </c>
    </row>
    <row r="3866" spans="1:4" ht="24.95" customHeight="1" x14ac:dyDescent="0.2">
      <c r="A3866" s="567" t="s">
        <v>27580</v>
      </c>
      <c r="B3866" s="568" t="s">
        <v>17906</v>
      </c>
      <c r="C3866" s="569" t="s">
        <v>770</v>
      </c>
      <c r="D3866" s="570" t="s">
        <v>17879</v>
      </c>
    </row>
    <row r="3867" spans="1:4" ht="24.95" customHeight="1" x14ac:dyDescent="0.2">
      <c r="A3867" s="567" t="s">
        <v>27581</v>
      </c>
      <c r="B3867" s="568" t="s">
        <v>17907</v>
      </c>
      <c r="C3867" s="569" t="s">
        <v>770</v>
      </c>
      <c r="D3867" s="570" t="s">
        <v>13597</v>
      </c>
    </row>
    <row r="3868" spans="1:4" ht="24.95" customHeight="1" x14ac:dyDescent="0.2">
      <c r="A3868" s="567" t="s">
        <v>27582</v>
      </c>
      <c r="B3868" s="568" t="s">
        <v>17908</v>
      </c>
      <c r="C3868" s="569" t="s">
        <v>770</v>
      </c>
      <c r="D3868" s="570" t="s">
        <v>27583</v>
      </c>
    </row>
    <row r="3869" spans="1:4" ht="24.95" customHeight="1" x14ac:dyDescent="0.2">
      <c r="A3869" s="567" t="s">
        <v>27584</v>
      </c>
      <c r="B3869" s="568" t="s">
        <v>17910</v>
      </c>
      <c r="C3869" s="569" t="s">
        <v>770</v>
      </c>
      <c r="D3869" s="570" t="s">
        <v>10458</v>
      </c>
    </row>
    <row r="3870" spans="1:4" ht="24.95" customHeight="1" x14ac:dyDescent="0.2">
      <c r="A3870" s="567" t="s">
        <v>27585</v>
      </c>
      <c r="B3870" s="568" t="s">
        <v>17911</v>
      </c>
      <c r="C3870" s="569" t="s">
        <v>770</v>
      </c>
      <c r="D3870" s="570" t="s">
        <v>14565</v>
      </c>
    </row>
    <row r="3871" spans="1:4" ht="24.95" customHeight="1" x14ac:dyDescent="0.2">
      <c r="A3871" s="567" t="s">
        <v>27586</v>
      </c>
      <c r="B3871" s="568" t="s">
        <v>17912</v>
      </c>
      <c r="C3871" s="569" t="s">
        <v>770</v>
      </c>
      <c r="D3871" s="570" t="s">
        <v>27587</v>
      </c>
    </row>
    <row r="3872" spans="1:4" ht="24.95" customHeight="1" x14ac:dyDescent="0.2">
      <c r="A3872" s="567" t="s">
        <v>27588</v>
      </c>
      <c r="B3872" s="568" t="s">
        <v>17913</v>
      </c>
      <c r="C3872" s="569" t="s">
        <v>770</v>
      </c>
      <c r="D3872" s="570" t="s">
        <v>11209</v>
      </c>
    </row>
    <row r="3873" spans="1:4" ht="24.95" customHeight="1" x14ac:dyDescent="0.2">
      <c r="A3873" s="567" t="s">
        <v>27589</v>
      </c>
      <c r="B3873" s="568" t="s">
        <v>17914</v>
      </c>
      <c r="C3873" s="569" t="s">
        <v>770</v>
      </c>
      <c r="D3873" s="570" t="s">
        <v>10846</v>
      </c>
    </row>
    <row r="3874" spans="1:4" ht="24.95" customHeight="1" x14ac:dyDescent="0.2">
      <c r="A3874" s="567" t="s">
        <v>27590</v>
      </c>
      <c r="B3874" s="568" t="s">
        <v>17915</v>
      </c>
      <c r="C3874" s="569" t="s">
        <v>770</v>
      </c>
      <c r="D3874" s="570" t="s">
        <v>27591</v>
      </c>
    </row>
    <row r="3875" spans="1:4" ht="24.95" customHeight="1" x14ac:dyDescent="0.2">
      <c r="A3875" s="567" t="s">
        <v>27592</v>
      </c>
      <c r="B3875" s="568" t="s">
        <v>17917</v>
      </c>
      <c r="C3875" s="569" t="s">
        <v>770</v>
      </c>
      <c r="D3875" s="570" t="s">
        <v>10319</v>
      </c>
    </row>
    <row r="3876" spans="1:4" ht="24.95" customHeight="1" x14ac:dyDescent="0.2">
      <c r="A3876" s="567" t="s">
        <v>27593</v>
      </c>
      <c r="B3876" s="568" t="s">
        <v>17918</v>
      </c>
      <c r="C3876" s="569" t="s">
        <v>770</v>
      </c>
      <c r="D3876" s="570" t="s">
        <v>27594</v>
      </c>
    </row>
    <row r="3877" spans="1:4" ht="24.95" customHeight="1" x14ac:dyDescent="0.2">
      <c r="A3877" s="567" t="s">
        <v>27595</v>
      </c>
      <c r="B3877" s="568" t="s">
        <v>17919</v>
      </c>
      <c r="C3877" s="569" t="s">
        <v>770</v>
      </c>
      <c r="D3877" s="570" t="s">
        <v>11878</v>
      </c>
    </row>
    <row r="3878" spans="1:4" ht="24.95" customHeight="1" x14ac:dyDescent="0.2">
      <c r="A3878" s="567" t="s">
        <v>27596</v>
      </c>
      <c r="B3878" s="568" t="s">
        <v>17920</v>
      </c>
      <c r="C3878" s="569" t="s">
        <v>770</v>
      </c>
      <c r="D3878" s="570" t="s">
        <v>16583</v>
      </c>
    </row>
    <row r="3879" spans="1:4" ht="24.95" customHeight="1" x14ac:dyDescent="0.2">
      <c r="A3879" s="567" t="s">
        <v>27597</v>
      </c>
      <c r="B3879" s="568" t="s">
        <v>17921</v>
      </c>
      <c r="C3879" s="569" t="s">
        <v>770</v>
      </c>
      <c r="D3879" s="570" t="s">
        <v>18102</v>
      </c>
    </row>
    <row r="3880" spans="1:4" ht="24.95" customHeight="1" x14ac:dyDescent="0.2">
      <c r="A3880" s="567" t="s">
        <v>27598</v>
      </c>
      <c r="B3880" s="568" t="s">
        <v>17922</v>
      </c>
      <c r="C3880" s="569" t="s">
        <v>770</v>
      </c>
      <c r="D3880" s="570" t="s">
        <v>14582</v>
      </c>
    </row>
    <row r="3881" spans="1:4" ht="24.95" customHeight="1" x14ac:dyDescent="0.2">
      <c r="A3881" s="567" t="s">
        <v>27599</v>
      </c>
      <c r="B3881" s="568" t="s">
        <v>17923</v>
      </c>
      <c r="C3881" s="569" t="s">
        <v>770</v>
      </c>
      <c r="D3881" s="570" t="s">
        <v>9650</v>
      </c>
    </row>
    <row r="3882" spans="1:4" ht="24.95" customHeight="1" x14ac:dyDescent="0.2">
      <c r="A3882" s="567" t="s">
        <v>27600</v>
      </c>
      <c r="B3882" s="568" t="s">
        <v>17925</v>
      </c>
      <c r="C3882" s="569" t="s">
        <v>770</v>
      </c>
      <c r="D3882" s="570" t="s">
        <v>18818</v>
      </c>
    </row>
    <row r="3883" spans="1:4" ht="24.95" customHeight="1" x14ac:dyDescent="0.2">
      <c r="A3883" s="567" t="s">
        <v>27601</v>
      </c>
      <c r="B3883" s="568" t="s">
        <v>17926</v>
      </c>
      <c r="C3883" s="569" t="s">
        <v>770</v>
      </c>
      <c r="D3883" s="570" t="s">
        <v>25722</v>
      </c>
    </row>
    <row r="3884" spans="1:4" ht="24.95" customHeight="1" x14ac:dyDescent="0.2">
      <c r="A3884" s="567" t="s">
        <v>27602</v>
      </c>
      <c r="B3884" s="568" t="s">
        <v>17927</v>
      </c>
      <c r="C3884" s="569" t="s">
        <v>770</v>
      </c>
      <c r="D3884" s="570" t="s">
        <v>17288</v>
      </c>
    </row>
    <row r="3885" spans="1:4" ht="24.95" customHeight="1" x14ac:dyDescent="0.2">
      <c r="A3885" s="567" t="s">
        <v>27603</v>
      </c>
      <c r="B3885" s="568" t="s">
        <v>17928</v>
      </c>
      <c r="C3885" s="569" t="s">
        <v>770</v>
      </c>
      <c r="D3885" s="570" t="s">
        <v>27604</v>
      </c>
    </row>
    <row r="3886" spans="1:4" ht="24.95" customHeight="1" x14ac:dyDescent="0.2">
      <c r="A3886" s="567" t="s">
        <v>27605</v>
      </c>
      <c r="B3886" s="568" t="s">
        <v>17929</v>
      </c>
      <c r="C3886" s="569" t="s">
        <v>770</v>
      </c>
      <c r="D3886" s="570" t="s">
        <v>27606</v>
      </c>
    </row>
    <row r="3887" spans="1:4" ht="24.95" customHeight="1" x14ac:dyDescent="0.2">
      <c r="A3887" s="567" t="s">
        <v>27607</v>
      </c>
      <c r="B3887" s="568" t="s">
        <v>17930</v>
      </c>
      <c r="C3887" s="569" t="s">
        <v>770</v>
      </c>
      <c r="D3887" s="570" t="s">
        <v>27608</v>
      </c>
    </row>
    <row r="3888" spans="1:4" ht="24.95" customHeight="1" x14ac:dyDescent="0.2">
      <c r="A3888" s="567" t="s">
        <v>27609</v>
      </c>
      <c r="B3888" s="568" t="s">
        <v>17932</v>
      </c>
      <c r="C3888" s="569" t="s">
        <v>770</v>
      </c>
      <c r="D3888" s="570" t="s">
        <v>27610</v>
      </c>
    </row>
    <row r="3889" spans="1:4" ht="24.95" customHeight="1" x14ac:dyDescent="0.2">
      <c r="A3889" s="567" t="s">
        <v>27611</v>
      </c>
      <c r="B3889" s="568" t="s">
        <v>17933</v>
      </c>
      <c r="C3889" s="569" t="s">
        <v>770</v>
      </c>
      <c r="D3889" s="570" t="s">
        <v>9744</v>
      </c>
    </row>
    <row r="3890" spans="1:4" ht="24.95" customHeight="1" x14ac:dyDescent="0.2">
      <c r="A3890" s="567" t="s">
        <v>27612</v>
      </c>
      <c r="B3890" s="568" t="s">
        <v>17934</v>
      </c>
      <c r="C3890" s="569" t="s">
        <v>770</v>
      </c>
      <c r="D3890" s="570" t="s">
        <v>9734</v>
      </c>
    </row>
    <row r="3891" spans="1:4" ht="24.95" customHeight="1" x14ac:dyDescent="0.2">
      <c r="A3891" s="567" t="s">
        <v>27613</v>
      </c>
      <c r="B3891" s="568" t="s">
        <v>17936</v>
      </c>
      <c r="C3891" s="569" t="s">
        <v>770</v>
      </c>
      <c r="D3891" s="570" t="s">
        <v>10567</v>
      </c>
    </row>
    <row r="3892" spans="1:4" ht="24.95" customHeight="1" x14ac:dyDescent="0.2">
      <c r="A3892" s="567" t="s">
        <v>27614</v>
      </c>
      <c r="B3892" s="568" t="s">
        <v>17937</v>
      </c>
      <c r="C3892" s="569" t="s">
        <v>770</v>
      </c>
      <c r="D3892" s="570" t="s">
        <v>17365</v>
      </c>
    </row>
    <row r="3893" spans="1:4" ht="24.95" customHeight="1" x14ac:dyDescent="0.2">
      <c r="A3893" s="567" t="s">
        <v>27615</v>
      </c>
      <c r="B3893" s="568" t="s">
        <v>17938</v>
      </c>
      <c r="C3893" s="569" t="s">
        <v>770</v>
      </c>
      <c r="D3893" s="570" t="s">
        <v>19076</v>
      </c>
    </row>
    <row r="3894" spans="1:4" ht="24.95" customHeight="1" x14ac:dyDescent="0.2">
      <c r="A3894" s="567" t="s">
        <v>27616</v>
      </c>
      <c r="B3894" s="568" t="s">
        <v>17939</v>
      </c>
      <c r="C3894" s="569" t="s">
        <v>770</v>
      </c>
      <c r="D3894" s="570" t="s">
        <v>9772</v>
      </c>
    </row>
    <row r="3895" spans="1:4" ht="24.95" customHeight="1" x14ac:dyDescent="0.2">
      <c r="A3895" s="567" t="s">
        <v>27617</v>
      </c>
      <c r="B3895" s="568" t="s">
        <v>17940</v>
      </c>
      <c r="C3895" s="569" t="s">
        <v>770</v>
      </c>
      <c r="D3895" s="570" t="s">
        <v>9839</v>
      </c>
    </row>
    <row r="3896" spans="1:4" ht="24.95" customHeight="1" x14ac:dyDescent="0.2">
      <c r="A3896" s="567" t="s">
        <v>27618</v>
      </c>
      <c r="B3896" s="568" t="s">
        <v>17941</v>
      </c>
      <c r="C3896" s="569" t="s">
        <v>770</v>
      </c>
      <c r="D3896" s="570" t="s">
        <v>27619</v>
      </c>
    </row>
    <row r="3897" spans="1:4" ht="24.95" customHeight="1" x14ac:dyDescent="0.2">
      <c r="A3897" s="567" t="s">
        <v>27620</v>
      </c>
      <c r="B3897" s="568" t="s">
        <v>17942</v>
      </c>
      <c r="C3897" s="569" t="s">
        <v>770</v>
      </c>
      <c r="D3897" s="570" t="s">
        <v>9953</v>
      </c>
    </row>
    <row r="3898" spans="1:4" ht="24.95" customHeight="1" x14ac:dyDescent="0.2">
      <c r="A3898" s="567" t="s">
        <v>27621</v>
      </c>
      <c r="B3898" s="568" t="s">
        <v>17943</v>
      </c>
      <c r="C3898" s="569" t="s">
        <v>770</v>
      </c>
      <c r="D3898" s="570" t="s">
        <v>25833</v>
      </c>
    </row>
    <row r="3899" spans="1:4" ht="24.95" customHeight="1" x14ac:dyDescent="0.2">
      <c r="A3899" s="567" t="s">
        <v>27622</v>
      </c>
      <c r="B3899" s="568" t="s">
        <v>17944</v>
      </c>
      <c r="C3899" s="569" t="s">
        <v>770</v>
      </c>
      <c r="D3899" s="570" t="s">
        <v>19380</v>
      </c>
    </row>
    <row r="3900" spans="1:4" ht="24.95" customHeight="1" x14ac:dyDescent="0.2">
      <c r="A3900" s="567" t="s">
        <v>27623</v>
      </c>
      <c r="B3900" s="568" t="s">
        <v>17945</v>
      </c>
      <c r="C3900" s="569" t="s">
        <v>770</v>
      </c>
      <c r="D3900" s="570" t="s">
        <v>27624</v>
      </c>
    </row>
    <row r="3901" spans="1:4" ht="24.95" customHeight="1" x14ac:dyDescent="0.2">
      <c r="A3901" s="567" t="s">
        <v>27625</v>
      </c>
      <c r="B3901" s="568" t="s">
        <v>17946</v>
      </c>
      <c r="C3901" s="569" t="s">
        <v>770</v>
      </c>
      <c r="D3901" s="570" t="s">
        <v>10162</v>
      </c>
    </row>
    <row r="3902" spans="1:4" ht="24.95" customHeight="1" x14ac:dyDescent="0.2">
      <c r="A3902" s="567" t="s">
        <v>27626</v>
      </c>
      <c r="B3902" s="568" t="s">
        <v>17947</v>
      </c>
      <c r="C3902" s="569" t="s">
        <v>770</v>
      </c>
      <c r="D3902" s="570" t="s">
        <v>12455</v>
      </c>
    </row>
    <row r="3903" spans="1:4" ht="24.95" customHeight="1" x14ac:dyDescent="0.2">
      <c r="A3903" s="567" t="s">
        <v>27627</v>
      </c>
      <c r="B3903" s="568" t="s">
        <v>17948</v>
      </c>
      <c r="C3903" s="569" t="s">
        <v>770</v>
      </c>
      <c r="D3903" s="570" t="s">
        <v>15043</v>
      </c>
    </row>
    <row r="3904" spans="1:4" ht="24.95" customHeight="1" x14ac:dyDescent="0.2">
      <c r="A3904" s="567" t="s">
        <v>27628</v>
      </c>
      <c r="B3904" s="568" t="s">
        <v>17949</v>
      </c>
      <c r="C3904" s="569" t="s">
        <v>770</v>
      </c>
      <c r="D3904" s="570" t="s">
        <v>10496</v>
      </c>
    </row>
    <row r="3905" spans="1:4" ht="24.95" customHeight="1" x14ac:dyDescent="0.2">
      <c r="A3905" s="567" t="s">
        <v>27629</v>
      </c>
      <c r="B3905" s="568" t="s">
        <v>17950</v>
      </c>
      <c r="C3905" s="569" t="s">
        <v>770</v>
      </c>
      <c r="D3905" s="570" t="s">
        <v>27630</v>
      </c>
    </row>
    <row r="3906" spans="1:4" ht="24.95" customHeight="1" x14ac:dyDescent="0.2">
      <c r="A3906" s="567" t="s">
        <v>27631</v>
      </c>
      <c r="B3906" s="568" t="s">
        <v>17952</v>
      </c>
      <c r="C3906" s="569" t="s">
        <v>770</v>
      </c>
      <c r="D3906" s="570" t="s">
        <v>25969</v>
      </c>
    </row>
    <row r="3907" spans="1:4" ht="24.95" customHeight="1" x14ac:dyDescent="0.2">
      <c r="A3907" s="567" t="s">
        <v>27632</v>
      </c>
      <c r="B3907" s="568" t="s">
        <v>17953</v>
      </c>
      <c r="C3907" s="569" t="s">
        <v>770</v>
      </c>
      <c r="D3907" s="570" t="s">
        <v>27633</v>
      </c>
    </row>
    <row r="3908" spans="1:4" ht="24.95" customHeight="1" x14ac:dyDescent="0.2">
      <c r="A3908" s="567" t="s">
        <v>27634</v>
      </c>
      <c r="B3908" s="568" t="s">
        <v>17954</v>
      </c>
      <c r="C3908" s="569" t="s">
        <v>770</v>
      </c>
      <c r="D3908" s="570" t="s">
        <v>18515</v>
      </c>
    </row>
    <row r="3909" spans="1:4" ht="24.95" customHeight="1" x14ac:dyDescent="0.2">
      <c r="A3909" s="567" t="s">
        <v>27635</v>
      </c>
      <c r="B3909" s="568" t="s">
        <v>17955</v>
      </c>
      <c r="C3909" s="569" t="s">
        <v>770</v>
      </c>
      <c r="D3909" s="570" t="s">
        <v>10102</v>
      </c>
    </row>
    <row r="3910" spans="1:4" ht="24.95" customHeight="1" x14ac:dyDescent="0.2">
      <c r="A3910" s="567" t="s">
        <v>27636</v>
      </c>
      <c r="B3910" s="568" t="s">
        <v>17956</v>
      </c>
      <c r="C3910" s="569" t="s">
        <v>770</v>
      </c>
      <c r="D3910" s="570" t="s">
        <v>17398</v>
      </c>
    </row>
    <row r="3911" spans="1:4" ht="24.95" customHeight="1" x14ac:dyDescent="0.2">
      <c r="A3911" s="567" t="s">
        <v>27637</v>
      </c>
      <c r="B3911" s="568" t="s">
        <v>17957</v>
      </c>
      <c r="C3911" s="569" t="s">
        <v>770</v>
      </c>
      <c r="D3911" s="570" t="s">
        <v>10542</v>
      </c>
    </row>
    <row r="3912" spans="1:4" ht="24.95" customHeight="1" x14ac:dyDescent="0.2">
      <c r="A3912" s="567" t="s">
        <v>27638</v>
      </c>
      <c r="B3912" s="568" t="s">
        <v>17958</v>
      </c>
      <c r="C3912" s="569" t="s">
        <v>770</v>
      </c>
      <c r="D3912" s="570" t="s">
        <v>9377</v>
      </c>
    </row>
    <row r="3913" spans="1:4" ht="24.95" customHeight="1" x14ac:dyDescent="0.2">
      <c r="A3913" s="567" t="s">
        <v>27639</v>
      </c>
      <c r="B3913" s="568" t="s">
        <v>17959</v>
      </c>
      <c r="C3913" s="569" t="s">
        <v>770</v>
      </c>
      <c r="D3913" s="570" t="s">
        <v>10846</v>
      </c>
    </row>
    <row r="3914" spans="1:4" ht="24.95" customHeight="1" x14ac:dyDescent="0.2">
      <c r="A3914" s="567" t="s">
        <v>27640</v>
      </c>
      <c r="B3914" s="568" t="s">
        <v>17960</v>
      </c>
      <c r="C3914" s="569" t="s">
        <v>770</v>
      </c>
      <c r="D3914" s="570" t="s">
        <v>25178</v>
      </c>
    </row>
    <row r="3915" spans="1:4" ht="24.95" customHeight="1" x14ac:dyDescent="0.2">
      <c r="A3915" s="567" t="s">
        <v>27641</v>
      </c>
      <c r="B3915" s="568" t="s">
        <v>17961</v>
      </c>
      <c r="C3915" s="569" t="s">
        <v>770</v>
      </c>
      <c r="D3915" s="570" t="s">
        <v>27642</v>
      </c>
    </row>
    <row r="3916" spans="1:4" ht="24.95" customHeight="1" x14ac:dyDescent="0.2">
      <c r="A3916" s="567" t="s">
        <v>27643</v>
      </c>
      <c r="B3916" s="568" t="s">
        <v>17962</v>
      </c>
      <c r="C3916" s="569" t="s">
        <v>770</v>
      </c>
      <c r="D3916" s="570" t="s">
        <v>26999</v>
      </c>
    </row>
    <row r="3917" spans="1:4" ht="24.95" customHeight="1" x14ac:dyDescent="0.2">
      <c r="A3917" s="567" t="s">
        <v>27644</v>
      </c>
      <c r="B3917" s="568" t="s">
        <v>17963</v>
      </c>
      <c r="C3917" s="569" t="s">
        <v>770</v>
      </c>
      <c r="D3917" s="570" t="s">
        <v>27645</v>
      </c>
    </row>
    <row r="3918" spans="1:4" ht="24.95" customHeight="1" x14ac:dyDescent="0.2">
      <c r="A3918" s="567" t="s">
        <v>27646</v>
      </c>
      <c r="B3918" s="568" t="s">
        <v>17964</v>
      </c>
      <c r="C3918" s="569" t="s">
        <v>770</v>
      </c>
      <c r="D3918" s="570" t="s">
        <v>10780</v>
      </c>
    </row>
    <row r="3919" spans="1:4" ht="24.95" customHeight="1" x14ac:dyDescent="0.2">
      <c r="A3919" s="567" t="s">
        <v>27647</v>
      </c>
      <c r="B3919" s="568" t="s">
        <v>17966</v>
      </c>
      <c r="C3919" s="569" t="s">
        <v>770</v>
      </c>
      <c r="D3919" s="570" t="s">
        <v>27384</v>
      </c>
    </row>
    <row r="3920" spans="1:4" ht="24.95" customHeight="1" x14ac:dyDescent="0.2">
      <c r="A3920" s="567" t="s">
        <v>27648</v>
      </c>
      <c r="B3920" s="568" t="s">
        <v>17967</v>
      </c>
      <c r="C3920" s="569" t="s">
        <v>770</v>
      </c>
      <c r="D3920" s="570" t="s">
        <v>16571</v>
      </c>
    </row>
    <row r="3921" spans="1:4" ht="24.95" customHeight="1" x14ac:dyDescent="0.2">
      <c r="A3921" s="567" t="s">
        <v>27649</v>
      </c>
      <c r="B3921" s="568" t="s">
        <v>17968</v>
      </c>
      <c r="C3921" s="569" t="s">
        <v>770</v>
      </c>
      <c r="D3921" s="570" t="s">
        <v>10490</v>
      </c>
    </row>
    <row r="3922" spans="1:4" ht="24.95" customHeight="1" x14ac:dyDescent="0.2">
      <c r="A3922" s="567" t="s">
        <v>27650</v>
      </c>
      <c r="B3922" s="568" t="s">
        <v>17969</v>
      </c>
      <c r="C3922" s="569" t="s">
        <v>770</v>
      </c>
      <c r="D3922" s="570" t="s">
        <v>10859</v>
      </c>
    </row>
    <row r="3923" spans="1:4" ht="24.95" customHeight="1" x14ac:dyDescent="0.2">
      <c r="A3923" s="567" t="s">
        <v>27651</v>
      </c>
      <c r="B3923" s="568" t="s">
        <v>17970</v>
      </c>
      <c r="C3923" s="569" t="s">
        <v>770</v>
      </c>
      <c r="D3923" s="570" t="s">
        <v>14727</v>
      </c>
    </row>
    <row r="3924" spans="1:4" ht="24.95" customHeight="1" x14ac:dyDescent="0.2">
      <c r="A3924" s="567" t="s">
        <v>27652</v>
      </c>
      <c r="B3924" s="568" t="s">
        <v>17971</v>
      </c>
      <c r="C3924" s="569" t="s">
        <v>770</v>
      </c>
      <c r="D3924" s="570" t="s">
        <v>22598</v>
      </c>
    </row>
    <row r="3925" spans="1:4" ht="24.95" customHeight="1" x14ac:dyDescent="0.2">
      <c r="A3925" s="567" t="s">
        <v>27653</v>
      </c>
      <c r="B3925" s="568" t="s">
        <v>17973</v>
      </c>
      <c r="C3925" s="569" t="s">
        <v>770</v>
      </c>
      <c r="D3925" s="570" t="s">
        <v>10571</v>
      </c>
    </row>
    <row r="3926" spans="1:4" ht="24.95" customHeight="1" x14ac:dyDescent="0.2">
      <c r="A3926" s="567" t="s">
        <v>27654</v>
      </c>
      <c r="B3926" s="568" t="s">
        <v>17974</v>
      </c>
      <c r="C3926" s="569" t="s">
        <v>770</v>
      </c>
      <c r="D3926" s="570" t="s">
        <v>14989</v>
      </c>
    </row>
    <row r="3927" spans="1:4" ht="24.95" customHeight="1" x14ac:dyDescent="0.2">
      <c r="A3927" s="567" t="s">
        <v>27655</v>
      </c>
      <c r="B3927" s="568" t="s">
        <v>17975</v>
      </c>
      <c r="C3927" s="569" t="s">
        <v>770</v>
      </c>
      <c r="D3927" s="570" t="s">
        <v>27656</v>
      </c>
    </row>
    <row r="3928" spans="1:4" ht="24.95" customHeight="1" x14ac:dyDescent="0.2">
      <c r="A3928" s="567" t="s">
        <v>27657</v>
      </c>
      <c r="B3928" s="568" t="s">
        <v>17976</v>
      </c>
      <c r="C3928" s="569" t="s">
        <v>770</v>
      </c>
      <c r="D3928" s="570" t="s">
        <v>27658</v>
      </c>
    </row>
    <row r="3929" spans="1:4" ht="24.95" customHeight="1" x14ac:dyDescent="0.2">
      <c r="A3929" s="567" t="s">
        <v>27659</v>
      </c>
      <c r="B3929" s="568" t="s">
        <v>17977</v>
      </c>
      <c r="C3929" s="569" t="s">
        <v>770</v>
      </c>
      <c r="D3929" s="570" t="s">
        <v>10757</v>
      </c>
    </row>
    <row r="3930" spans="1:4" ht="24.95" customHeight="1" x14ac:dyDescent="0.2">
      <c r="A3930" s="567" t="s">
        <v>27660</v>
      </c>
      <c r="B3930" s="568" t="s">
        <v>17978</v>
      </c>
      <c r="C3930" s="569" t="s">
        <v>770</v>
      </c>
      <c r="D3930" s="570" t="s">
        <v>13912</v>
      </c>
    </row>
    <row r="3931" spans="1:4" ht="24.95" customHeight="1" x14ac:dyDescent="0.2">
      <c r="A3931" s="567" t="s">
        <v>27661</v>
      </c>
      <c r="B3931" s="568" t="s">
        <v>17979</v>
      </c>
      <c r="C3931" s="569" t="s">
        <v>770</v>
      </c>
      <c r="D3931" s="570" t="s">
        <v>9561</v>
      </c>
    </row>
    <row r="3932" spans="1:4" ht="24.95" customHeight="1" x14ac:dyDescent="0.2">
      <c r="A3932" s="567" t="s">
        <v>27662</v>
      </c>
      <c r="B3932" s="568" t="s">
        <v>17980</v>
      </c>
      <c r="C3932" s="569" t="s">
        <v>770</v>
      </c>
      <c r="D3932" s="570" t="s">
        <v>18233</v>
      </c>
    </row>
    <row r="3933" spans="1:4" ht="24.95" customHeight="1" x14ac:dyDescent="0.2">
      <c r="A3933" s="567" t="s">
        <v>27663</v>
      </c>
      <c r="B3933" s="568" t="s">
        <v>17981</v>
      </c>
      <c r="C3933" s="569" t="s">
        <v>770</v>
      </c>
      <c r="D3933" s="570" t="s">
        <v>27664</v>
      </c>
    </row>
    <row r="3934" spans="1:4" ht="24.95" customHeight="1" x14ac:dyDescent="0.2">
      <c r="A3934" s="567" t="s">
        <v>27665</v>
      </c>
      <c r="B3934" s="568" t="s">
        <v>17982</v>
      </c>
      <c r="C3934" s="569" t="s">
        <v>770</v>
      </c>
      <c r="D3934" s="570" t="s">
        <v>17566</v>
      </c>
    </row>
    <row r="3935" spans="1:4" ht="24.95" customHeight="1" x14ac:dyDescent="0.2">
      <c r="A3935" s="567" t="s">
        <v>27666</v>
      </c>
      <c r="B3935" s="568" t="s">
        <v>17983</v>
      </c>
      <c r="C3935" s="569" t="s">
        <v>770</v>
      </c>
      <c r="D3935" s="570" t="s">
        <v>27667</v>
      </c>
    </row>
    <row r="3936" spans="1:4" ht="24.95" customHeight="1" x14ac:dyDescent="0.2">
      <c r="A3936" s="567" t="s">
        <v>27668</v>
      </c>
      <c r="B3936" s="568" t="s">
        <v>17984</v>
      </c>
      <c r="C3936" s="569" t="s">
        <v>770</v>
      </c>
      <c r="D3936" s="570" t="s">
        <v>27669</v>
      </c>
    </row>
    <row r="3937" spans="1:4" ht="24.95" customHeight="1" x14ac:dyDescent="0.2">
      <c r="A3937" s="567" t="s">
        <v>27670</v>
      </c>
      <c r="B3937" s="568" t="s">
        <v>17985</v>
      </c>
      <c r="C3937" s="569" t="s">
        <v>770</v>
      </c>
      <c r="D3937" s="570" t="s">
        <v>27671</v>
      </c>
    </row>
    <row r="3938" spans="1:4" ht="24.95" customHeight="1" x14ac:dyDescent="0.2">
      <c r="A3938" s="567" t="s">
        <v>27672</v>
      </c>
      <c r="B3938" s="568" t="s">
        <v>17986</v>
      </c>
      <c r="C3938" s="569" t="s">
        <v>770</v>
      </c>
      <c r="D3938" s="570" t="s">
        <v>17455</v>
      </c>
    </row>
    <row r="3939" spans="1:4" ht="24.95" customHeight="1" x14ac:dyDescent="0.2">
      <c r="A3939" s="567" t="s">
        <v>27673</v>
      </c>
      <c r="B3939" s="568" t="s">
        <v>17987</v>
      </c>
      <c r="C3939" s="569" t="s">
        <v>770</v>
      </c>
      <c r="D3939" s="570" t="s">
        <v>27674</v>
      </c>
    </row>
    <row r="3940" spans="1:4" ht="24.95" customHeight="1" x14ac:dyDescent="0.2">
      <c r="A3940" s="567" t="s">
        <v>27675</v>
      </c>
      <c r="B3940" s="568" t="s">
        <v>17988</v>
      </c>
      <c r="C3940" s="569" t="s">
        <v>770</v>
      </c>
      <c r="D3940" s="570" t="s">
        <v>27676</v>
      </c>
    </row>
    <row r="3941" spans="1:4" ht="24.95" customHeight="1" x14ac:dyDescent="0.2">
      <c r="A3941" s="567" t="s">
        <v>27677</v>
      </c>
      <c r="B3941" s="568" t="s">
        <v>17989</v>
      </c>
      <c r="C3941" s="569" t="s">
        <v>770</v>
      </c>
      <c r="D3941" s="570" t="s">
        <v>27678</v>
      </c>
    </row>
    <row r="3942" spans="1:4" ht="24.95" customHeight="1" x14ac:dyDescent="0.2">
      <c r="A3942" s="567" t="s">
        <v>27679</v>
      </c>
      <c r="B3942" s="568" t="s">
        <v>17990</v>
      </c>
      <c r="C3942" s="569" t="s">
        <v>770</v>
      </c>
      <c r="D3942" s="570" t="s">
        <v>27680</v>
      </c>
    </row>
    <row r="3943" spans="1:4" ht="24.95" customHeight="1" x14ac:dyDescent="0.2">
      <c r="A3943" s="567" t="s">
        <v>27681</v>
      </c>
      <c r="B3943" s="568" t="s">
        <v>17992</v>
      </c>
      <c r="C3943" s="569" t="s">
        <v>770</v>
      </c>
      <c r="D3943" s="570" t="s">
        <v>27682</v>
      </c>
    </row>
    <row r="3944" spans="1:4" ht="24.95" customHeight="1" x14ac:dyDescent="0.2">
      <c r="A3944" s="567" t="s">
        <v>27683</v>
      </c>
      <c r="B3944" s="568" t="s">
        <v>17993</v>
      </c>
      <c r="C3944" s="569" t="s">
        <v>770</v>
      </c>
      <c r="D3944" s="570" t="s">
        <v>10975</v>
      </c>
    </row>
    <row r="3945" spans="1:4" ht="24.95" customHeight="1" x14ac:dyDescent="0.2">
      <c r="A3945" s="567" t="s">
        <v>27684</v>
      </c>
      <c r="B3945" s="568" t="s">
        <v>17994</v>
      </c>
      <c r="C3945" s="569" t="s">
        <v>770</v>
      </c>
      <c r="D3945" s="570" t="s">
        <v>27685</v>
      </c>
    </row>
    <row r="3946" spans="1:4" ht="24.95" customHeight="1" x14ac:dyDescent="0.2">
      <c r="A3946" s="567" t="s">
        <v>27686</v>
      </c>
      <c r="B3946" s="568" t="s">
        <v>17995</v>
      </c>
      <c r="C3946" s="569" t="s">
        <v>770</v>
      </c>
      <c r="D3946" s="570" t="s">
        <v>9480</v>
      </c>
    </row>
    <row r="3947" spans="1:4" ht="24.95" customHeight="1" x14ac:dyDescent="0.2">
      <c r="A3947" s="567" t="s">
        <v>27687</v>
      </c>
      <c r="B3947" s="568" t="s">
        <v>17996</v>
      </c>
      <c r="C3947" s="569" t="s">
        <v>770</v>
      </c>
      <c r="D3947" s="570" t="s">
        <v>10013</v>
      </c>
    </row>
    <row r="3948" spans="1:4" ht="24.95" customHeight="1" x14ac:dyDescent="0.2">
      <c r="A3948" s="567" t="s">
        <v>27688</v>
      </c>
      <c r="B3948" s="568" t="s">
        <v>17997</v>
      </c>
      <c r="C3948" s="569" t="s">
        <v>770</v>
      </c>
      <c r="D3948" s="570" t="s">
        <v>9501</v>
      </c>
    </row>
    <row r="3949" spans="1:4" ht="24.95" customHeight="1" x14ac:dyDescent="0.2">
      <c r="A3949" s="567" t="s">
        <v>27689</v>
      </c>
      <c r="B3949" s="568" t="s">
        <v>17998</v>
      </c>
      <c r="C3949" s="569" t="s">
        <v>770</v>
      </c>
      <c r="D3949" s="570" t="s">
        <v>10273</v>
      </c>
    </row>
    <row r="3950" spans="1:4" ht="24.95" customHeight="1" x14ac:dyDescent="0.2">
      <c r="A3950" s="567" t="s">
        <v>27690</v>
      </c>
      <c r="B3950" s="568" t="s">
        <v>17999</v>
      </c>
      <c r="C3950" s="569" t="s">
        <v>770</v>
      </c>
      <c r="D3950" s="570" t="s">
        <v>15550</v>
      </c>
    </row>
    <row r="3951" spans="1:4" ht="24.95" customHeight="1" x14ac:dyDescent="0.2">
      <c r="A3951" s="567" t="s">
        <v>27691</v>
      </c>
      <c r="B3951" s="568" t="s">
        <v>18000</v>
      </c>
      <c r="C3951" s="569" t="s">
        <v>770</v>
      </c>
      <c r="D3951" s="570" t="s">
        <v>14226</v>
      </c>
    </row>
    <row r="3952" spans="1:4" ht="24.95" customHeight="1" x14ac:dyDescent="0.2">
      <c r="A3952" s="567" t="s">
        <v>27692</v>
      </c>
      <c r="B3952" s="568" t="s">
        <v>18002</v>
      </c>
      <c r="C3952" s="569" t="s">
        <v>770</v>
      </c>
      <c r="D3952" s="570" t="s">
        <v>10486</v>
      </c>
    </row>
    <row r="3953" spans="1:4" ht="24.95" customHeight="1" x14ac:dyDescent="0.2">
      <c r="A3953" s="567" t="s">
        <v>27693</v>
      </c>
      <c r="B3953" s="568" t="s">
        <v>18003</v>
      </c>
      <c r="C3953" s="569" t="s">
        <v>770</v>
      </c>
      <c r="D3953" s="570" t="s">
        <v>9649</v>
      </c>
    </row>
    <row r="3954" spans="1:4" ht="24.95" customHeight="1" x14ac:dyDescent="0.2">
      <c r="A3954" s="567" t="s">
        <v>27694</v>
      </c>
      <c r="B3954" s="568" t="s">
        <v>18004</v>
      </c>
      <c r="C3954" s="569" t="s">
        <v>770</v>
      </c>
      <c r="D3954" s="570" t="s">
        <v>27695</v>
      </c>
    </row>
    <row r="3955" spans="1:4" ht="24.95" customHeight="1" x14ac:dyDescent="0.2">
      <c r="A3955" s="567" t="s">
        <v>27696</v>
      </c>
      <c r="B3955" s="568" t="s">
        <v>18005</v>
      </c>
      <c r="C3955" s="569" t="s">
        <v>770</v>
      </c>
      <c r="D3955" s="570" t="s">
        <v>27695</v>
      </c>
    </row>
    <row r="3956" spans="1:4" ht="24.95" customHeight="1" x14ac:dyDescent="0.2">
      <c r="A3956" s="567" t="s">
        <v>27697</v>
      </c>
      <c r="B3956" s="568" t="s">
        <v>18006</v>
      </c>
      <c r="C3956" s="569" t="s">
        <v>770</v>
      </c>
      <c r="D3956" s="570" t="s">
        <v>17418</v>
      </c>
    </row>
    <row r="3957" spans="1:4" ht="24.95" customHeight="1" x14ac:dyDescent="0.2">
      <c r="A3957" s="567" t="s">
        <v>27698</v>
      </c>
      <c r="B3957" s="568" t="s">
        <v>18008</v>
      </c>
      <c r="C3957" s="569" t="s">
        <v>770</v>
      </c>
      <c r="D3957" s="570" t="s">
        <v>27699</v>
      </c>
    </row>
    <row r="3958" spans="1:4" ht="24.95" customHeight="1" x14ac:dyDescent="0.2">
      <c r="A3958" s="567" t="s">
        <v>27700</v>
      </c>
      <c r="B3958" s="568" t="s">
        <v>18009</v>
      </c>
      <c r="C3958" s="569" t="s">
        <v>770</v>
      </c>
      <c r="D3958" s="570" t="s">
        <v>9599</v>
      </c>
    </row>
    <row r="3959" spans="1:4" ht="24.95" customHeight="1" x14ac:dyDescent="0.2">
      <c r="A3959" s="567" t="s">
        <v>27701</v>
      </c>
      <c r="B3959" s="568" t="s">
        <v>18011</v>
      </c>
      <c r="C3959" s="569" t="s">
        <v>770</v>
      </c>
      <c r="D3959" s="570" t="s">
        <v>22723</v>
      </c>
    </row>
    <row r="3960" spans="1:4" ht="24.95" customHeight="1" x14ac:dyDescent="0.2">
      <c r="A3960" s="567" t="s">
        <v>27702</v>
      </c>
      <c r="B3960" s="568" t="s">
        <v>18012</v>
      </c>
      <c r="C3960" s="569" t="s">
        <v>770</v>
      </c>
      <c r="D3960" s="570" t="s">
        <v>16354</v>
      </c>
    </row>
    <row r="3961" spans="1:4" ht="24.95" customHeight="1" x14ac:dyDescent="0.2">
      <c r="A3961" s="567" t="s">
        <v>27703</v>
      </c>
      <c r="B3961" s="568" t="s">
        <v>18013</v>
      </c>
      <c r="C3961" s="569" t="s">
        <v>770</v>
      </c>
      <c r="D3961" s="570" t="s">
        <v>12132</v>
      </c>
    </row>
    <row r="3962" spans="1:4" ht="24.95" customHeight="1" x14ac:dyDescent="0.2">
      <c r="A3962" s="567" t="s">
        <v>27704</v>
      </c>
      <c r="B3962" s="568" t="s">
        <v>18014</v>
      </c>
      <c r="C3962" s="569" t="s">
        <v>770</v>
      </c>
      <c r="D3962" s="570" t="s">
        <v>17244</v>
      </c>
    </row>
    <row r="3963" spans="1:4" ht="24.95" customHeight="1" x14ac:dyDescent="0.2">
      <c r="A3963" s="567" t="s">
        <v>27705</v>
      </c>
      <c r="B3963" s="568" t="s">
        <v>18015</v>
      </c>
      <c r="C3963" s="569" t="s">
        <v>770</v>
      </c>
      <c r="D3963" s="570" t="s">
        <v>11429</v>
      </c>
    </row>
    <row r="3964" spans="1:4" ht="24.95" customHeight="1" x14ac:dyDescent="0.2">
      <c r="A3964" s="567" t="s">
        <v>27706</v>
      </c>
      <c r="B3964" s="568" t="s">
        <v>18016</v>
      </c>
      <c r="C3964" s="569" t="s">
        <v>770</v>
      </c>
      <c r="D3964" s="570" t="s">
        <v>27304</v>
      </c>
    </row>
    <row r="3965" spans="1:4" ht="24.95" customHeight="1" x14ac:dyDescent="0.2">
      <c r="A3965" s="567" t="s">
        <v>27707</v>
      </c>
      <c r="B3965" s="568" t="s">
        <v>18017</v>
      </c>
      <c r="C3965" s="569" t="s">
        <v>770</v>
      </c>
      <c r="D3965" s="570" t="s">
        <v>9759</v>
      </c>
    </row>
    <row r="3966" spans="1:4" ht="24.95" customHeight="1" x14ac:dyDescent="0.2">
      <c r="A3966" s="567" t="s">
        <v>27708</v>
      </c>
      <c r="B3966" s="568" t="s">
        <v>18018</v>
      </c>
      <c r="C3966" s="569" t="s">
        <v>770</v>
      </c>
      <c r="D3966" s="570" t="s">
        <v>27709</v>
      </c>
    </row>
    <row r="3967" spans="1:4" ht="24.95" customHeight="1" x14ac:dyDescent="0.2">
      <c r="A3967" s="567" t="s">
        <v>27710</v>
      </c>
      <c r="B3967" s="568" t="s">
        <v>18019</v>
      </c>
      <c r="C3967" s="569" t="s">
        <v>770</v>
      </c>
      <c r="D3967" s="570" t="s">
        <v>10408</v>
      </c>
    </row>
    <row r="3968" spans="1:4" ht="24.95" customHeight="1" x14ac:dyDescent="0.2">
      <c r="A3968" s="567" t="s">
        <v>27711</v>
      </c>
      <c r="B3968" s="568" t="s">
        <v>18020</v>
      </c>
      <c r="C3968" s="569" t="s">
        <v>770</v>
      </c>
      <c r="D3968" s="570" t="s">
        <v>17574</v>
      </c>
    </row>
    <row r="3969" spans="1:4" ht="24.95" customHeight="1" x14ac:dyDescent="0.2">
      <c r="A3969" s="567" t="s">
        <v>27712</v>
      </c>
      <c r="B3969" s="568" t="s">
        <v>18022</v>
      </c>
      <c r="C3969" s="569" t="s">
        <v>770</v>
      </c>
      <c r="D3969" s="570" t="s">
        <v>26821</v>
      </c>
    </row>
    <row r="3970" spans="1:4" ht="24.95" customHeight="1" x14ac:dyDescent="0.2">
      <c r="A3970" s="567" t="s">
        <v>27713</v>
      </c>
      <c r="B3970" s="568" t="s">
        <v>18023</v>
      </c>
      <c r="C3970" s="569" t="s">
        <v>770</v>
      </c>
      <c r="D3970" s="570" t="s">
        <v>12899</v>
      </c>
    </row>
    <row r="3971" spans="1:4" ht="24.95" customHeight="1" x14ac:dyDescent="0.2">
      <c r="A3971" s="567" t="s">
        <v>27714</v>
      </c>
      <c r="B3971" s="568" t="s">
        <v>18024</v>
      </c>
      <c r="C3971" s="569" t="s">
        <v>770</v>
      </c>
      <c r="D3971" s="570" t="s">
        <v>27715</v>
      </c>
    </row>
    <row r="3972" spans="1:4" ht="24.95" customHeight="1" x14ac:dyDescent="0.2">
      <c r="A3972" s="567" t="s">
        <v>27716</v>
      </c>
      <c r="B3972" s="568" t="s">
        <v>18025</v>
      </c>
      <c r="C3972" s="569" t="s">
        <v>770</v>
      </c>
      <c r="D3972" s="570" t="s">
        <v>27717</v>
      </c>
    </row>
    <row r="3973" spans="1:4" ht="24.95" customHeight="1" x14ac:dyDescent="0.2">
      <c r="A3973" s="567" t="s">
        <v>27718</v>
      </c>
      <c r="B3973" s="568" t="s">
        <v>18026</v>
      </c>
      <c r="C3973" s="569" t="s">
        <v>770</v>
      </c>
      <c r="D3973" s="570" t="s">
        <v>22398</v>
      </c>
    </row>
    <row r="3974" spans="1:4" ht="24.95" customHeight="1" x14ac:dyDescent="0.2">
      <c r="A3974" s="567" t="s">
        <v>27719</v>
      </c>
      <c r="B3974" s="568" t="s">
        <v>18027</v>
      </c>
      <c r="C3974" s="569" t="s">
        <v>770</v>
      </c>
      <c r="D3974" s="570" t="s">
        <v>17924</v>
      </c>
    </row>
    <row r="3975" spans="1:4" ht="24.95" customHeight="1" x14ac:dyDescent="0.2">
      <c r="A3975" s="567" t="s">
        <v>27720</v>
      </c>
      <c r="B3975" s="568" t="s">
        <v>18028</v>
      </c>
      <c r="C3975" s="569" t="s">
        <v>770</v>
      </c>
      <c r="D3975" s="570" t="s">
        <v>10260</v>
      </c>
    </row>
    <row r="3976" spans="1:4" ht="24.95" customHeight="1" x14ac:dyDescent="0.2">
      <c r="A3976" s="567" t="s">
        <v>27721</v>
      </c>
      <c r="B3976" s="568" t="s">
        <v>18029</v>
      </c>
      <c r="C3976" s="569" t="s">
        <v>770</v>
      </c>
      <c r="D3976" s="570" t="s">
        <v>10602</v>
      </c>
    </row>
    <row r="3977" spans="1:4" ht="24.95" customHeight="1" x14ac:dyDescent="0.2">
      <c r="A3977" s="567" t="s">
        <v>27722</v>
      </c>
      <c r="B3977" s="568" t="s">
        <v>18030</v>
      </c>
      <c r="C3977" s="569" t="s">
        <v>770</v>
      </c>
      <c r="D3977" s="570" t="s">
        <v>26936</v>
      </c>
    </row>
    <row r="3978" spans="1:4" ht="24.95" customHeight="1" x14ac:dyDescent="0.2">
      <c r="A3978" s="567" t="s">
        <v>27723</v>
      </c>
      <c r="B3978" s="568" t="s">
        <v>18031</v>
      </c>
      <c r="C3978" s="569" t="s">
        <v>770</v>
      </c>
      <c r="D3978" s="570" t="s">
        <v>27724</v>
      </c>
    </row>
    <row r="3979" spans="1:4" ht="24.95" customHeight="1" x14ac:dyDescent="0.2">
      <c r="A3979" s="567" t="s">
        <v>27725</v>
      </c>
      <c r="B3979" s="568" t="s">
        <v>18032</v>
      </c>
      <c r="C3979" s="569" t="s">
        <v>770</v>
      </c>
      <c r="D3979" s="570" t="s">
        <v>10487</v>
      </c>
    </row>
    <row r="3980" spans="1:4" ht="24.95" customHeight="1" x14ac:dyDescent="0.2">
      <c r="A3980" s="567" t="s">
        <v>27726</v>
      </c>
      <c r="B3980" s="568" t="s">
        <v>18034</v>
      </c>
      <c r="C3980" s="569" t="s">
        <v>770</v>
      </c>
      <c r="D3980" s="570" t="s">
        <v>24740</v>
      </c>
    </row>
    <row r="3981" spans="1:4" ht="24.95" customHeight="1" x14ac:dyDescent="0.2">
      <c r="A3981" s="567" t="s">
        <v>27727</v>
      </c>
      <c r="B3981" s="568" t="s">
        <v>18036</v>
      </c>
      <c r="C3981" s="569" t="s">
        <v>770</v>
      </c>
      <c r="D3981" s="570" t="s">
        <v>27728</v>
      </c>
    </row>
    <row r="3982" spans="1:4" ht="24.95" customHeight="1" x14ac:dyDescent="0.2">
      <c r="A3982" s="567" t="s">
        <v>27729</v>
      </c>
      <c r="B3982" s="568" t="s">
        <v>18037</v>
      </c>
      <c r="C3982" s="569" t="s">
        <v>770</v>
      </c>
      <c r="D3982" s="570" t="s">
        <v>27730</v>
      </c>
    </row>
    <row r="3983" spans="1:4" ht="24.95" customHeight="1" x14ac:dyDescent="0.2">
      <c r="A3983" s="567" t="s">
        <v>27731</v>
      </c>
      <c r="B3983" s="568" t="s">
        <v>18039</v>
      </c>
      <c r="C3983" s="569" t="s">
        <v>770</v>
      </c>
      <c r="D3983" s="570" t="s">
        <v>18010</v>
      </c>
    </row>
    <row r="3984" spans="1:4" ht="24.95" customHeight="1" x14ac:dyDescent="0.2">
      <c r="A3984" s="567" t="s">
        <v>27732</v>
      </c>
      <c r="B3984" s="568" t="s">
        <v>18040</v>
      </c>
      <c r="C3984" s="569" t="s">
        <v>770</v>
      </c>
      <c r="D3984" s="570" t="s">
        <v>18216</v>
      </c>
    </row>
    <row r="3985" spans="1:4" ht="24.95" customHeight="1" x14ac:dyDescent="0.2">
      <c r="A3985" s="567" t="s">
        <v>27733</v>
      </c>
      <c r="B3985" s="568" t="s">
        <v>18042</v>
      </c>
      <c r="C3985" s="569" t="s">
        <v>770</v>
      </c>
      <c r="D3985" s="570" t="s">
        <v>17581</v>
      </c>
    </row>
    <row r="3986" spans="1:4" ht="24.95" customHeight="1" x14ac:dyDescent="0.2">
      <c r="A3986" s="567" t="s">
        <v>27734</v>
      </c>
      <c r="B3986" s="568" t="s">
        <v>18043</v>
      </c>
      <c r="C3986" s="569" t="s">
        <v>770</v>
      </c>
      <c r="D3986" s="570" t="s">
        <v>17633</v>
      </c>
    </row>
    <row r="3987" spans="1:4" ht="24.95" customHeight="1" x14ac:dyDescent="0.2">
      <c r="A3987" s="567" t="s">
        <v>27735</v>
      </c>
      <c r="B3987" s="568" t="s">
        <v>18044</v>
      </c>
      <c r="C3987" s="569" t="s">
        <v>770</v>
      </c>
      <c r="D3987" s="570" t="s">
        <v>10127</v>
      </c>
    </row>
    <row r="3988" spans="1:4" ht="24.95" customHeight="1" x14ac:dyDescent="0.2">
      <c r="A3988" s="567" t="s">
        <v>27736</v>
      </c>
      <c r="B3988" s="568" t="s">
        <v>18045</v>
      </c>
      <c r="C3988" s="569" t="s">
        <v>770</v>
      </c>
      <c r="D3988" s="570" t="s">
        <v>9898</v>
      </c>
    </row>
    <row r="3989" spans="1:4" ht="24.95" customHeight="1" x14ac:dyDescent="0.2">
      <c r="A3989" s="567" t="s">
        <v>27737</v>
      </c>
      <c r="B3989" s="568" t="s">
        <v>18046</v>
      </c>
      <c r="C3989" s="569" t="s">
        <v>770</v>
      </c>
      <c r="D3989" s="570" t="s">
        <v>10822</v>
      </c>
    </row>
    <row r="3990" spans="1:4" ht="24.95" customHeight="1" x14ac:dyDescent="0.2">
      <c r="A3990" s="567" t="s">
        <v>27738</v>
      </c>
      <c r="B3990" s="568" t="s">
        <v>18047</v>
      </c>
      <c r="C3990" s="569" t="s">
        <v>770</v>
      </c>
      <c r="D3990" s="570" t="s">
        <v>27739</v>
      </c>
    </row>
    <row r="3991" spans="1:4" ht="24.95" customHeight="1" x14ac:dyDescent="0.2">
      <c r="A3991" s="567" t="s">
        <v>27740</v>
      </c>
      <c r="B3991" s="568" t="s">
        <v>18048</v>
      </c>
      <c r="C3991" s="569" t="s">
        <v>770</v>
      </c>
      <c r="D3991" s="570" t="s">
        <v>17417</v>
      </c>
    </row>
    <row r="3992" spans="1:4" ht="24.95" customHeight="1" x14ac:dyDescent="0.2">
      <c r="A3992" s="567" t="s">
        <v>27741</v>
      </c>
      <c r="B3992" s="568" t="s">
        <v>18049</v>
      </c>
      <c r="C3992" s="569" t="s">
        <v>770</v>
      </c>
      <c r="D3992" s="570" t="s">
        <v>11153</v>
      </c>
    </row>
    <row r="3993" spans="1:4" ht="24.95" customHeight="1" x14ac:dyDescent="0.2">
      <c r="A3993" s="567" t="s">
        <v>27742</v>
      </c>
      <c r="B3993" s="568" t="s">
        <v>18050</v>
      </c>
      <c r="C3993" s="569" t="s">
        <v>770</v>
      </c>
      <c r="D3993" s="570" t="s">
        <v>27743</v>
      </c>
    </row>
    <row r="3994" spans="1:4" ht="24.95" customHeight="1" x14ac:dyDescent="0.2">
      <c r="A3994" s="567" t="s">
        <v>27744</v>
      </c>
      <c r="B3994" s="568" t="s">
        <v>18051</v>
      </c>
      <c r="C3994" s="569" t="s">
        <v>770</v>
      </c>
      <c r="D3994" s="570" t="s">
        <v>27745</v>
      </c>
    </row>
    <row r="3995" spans="1:4" ht="24.95" customHeight="1" x14ac:dyDescent="0.2">
      <c r="A3995" s="567" t="s">
        <v>27746</v>
      </c>
      <c r="B3995" s="568" t="s">
        <v>18053</v>
      </c>
      <c r="C3995" s="569" t="s">
        <v>770</v>
      </c>
      <c r="D3995" s="570" t="s">
        <v>18061</v>
      </c>
    </row>
    <row r="3996" spans="1:4" ht="24.95" customHeight="1" x14ac:dyDescent="0.2">
      <c r="A3996" s="567" t="s">
        <v>27747</v>
      </c>
      <c r="B3996" s="568" t="s">
        <v>18054</v>
      </c>
      <c r="C3996" s="569" t="s">
        <v>770</v>
      </c>
      <c r="D3996" s="570" t="s">
        <v>27748</v>
      </c>
    </row>
    <row r="3997" spans="1:4" ht="24.95" customHeight="1" x14ac:dyDescent="0.2">
      <c r="A3997" s="567" t="s">
        <v>27749</v>
      </c>
      <c r="B3997" s="568" t="s">
        <v>18055</v>
      </c>
      <c r="C3997" s="569" t="s">
        <v>770</v>
      </c>
      <c r="D3997" s="570" t="s">
        <v>27750</v>
      </c>
    </row>
    <row r="3998" spans="1:4" ht="24.95" customHeight="1" x14ac:dyDescent="0.2">
      <c r="A3998" s="567" t="s">
        <v>27751</v>
      </c>
      <c r="B3998" s="568" t="s">
        <v>18056</v>
      </c>
      <c r="C3998" s="569" t="s">
        <v>770</v>
      </c>
      <c r="D3998" s="570" t="s">
        <v>27752</v>
      </c>
    </row>
    <row r="3999" spans="1:4" ht="24.95" customHeight="1" x14ac:dyDescent="0.2">
      <c r="A3999" s="567" t="s">
        <v>27753</v>
      </c>
      <c r="B3999" s="568" t="s">
        <v>18057</v>
      </c>
      <c r="C3999" s="569" t="s">
        <v>770</v>
      </c>
      <c r="D3999" s="570" t="s">
        <v>26855</v>
      </c>
    </row>
    <row r="4000" spans="1:4" ht="24.95" customHeight="1" x14ac:dyDescent="0.2">
      <c r="A4000" s="567" t="s">
        <v>27754</v>
      </c>
      <c r="B4000" s="568" t="s">
        <v>18058</v>
      </c>
      <c r="C4000" s="569" t="s">
        <v>770</v>
      </c>
      <c r="D4000" s="570" t="s">
        <v>25867</v>
      </c>
    </row>
    <row r="4001" spans="1:4" ht="24.95" customHeight="1" x14ac:dyDescent="0.2">
      <c r="A4001" s="567" t="s">
        <v>27755</v>
      </c>
      <c r="B4001" s="568" t="s">
        <v>18059</v>
      </c>
      <c r="C4001" s="569" t="s">
        <v>770</v>
      </c>
      <c r="D4001" s="570" t="s">
        <v>11010</v>
      </c>
    </row>
    <row r="4002" spans="1:4" ht="24.95" customHeight="1" x14ac:dyDescent="0.2">
      <c r="A4002" s="567" t="s">
        <v>27756</v>
      </c>
      <c r="B4002" s="568" t="s">
        <v>18060</v>
      </c>
      <c r="C4002" s="569" t="s">
        <v>770</v>
      </c>
      <c r="D4002" s="570" t="s">
        <v>25911</v>
      </c>
    </row>
    <row r="4003" spans="1:4" ht="24.95" customHeight="1" x14ac:dyDescent="0.2">
      <c r="A4003" s="567" t="s">
        <v>27757</v>
      </c>
      <c r="B4003" s="568" t="s">
        <v>18062</v>
      </c>
      <c r="C4003" s="569" t="s">
        <v>770</v>
      </c>
      <c r="D4003" s="570" t="s">
        <v>27758</v>
      </c>
    </row>
    <row r="4004" spans="1:4" ht="24.95" customHeight="1" x14ac:dyDescent="0.2">
      <c r="A4004" s="567" t="s">
        <v>27759</v>
      </c>
      <c r="B4004" s="568" t="s">
        <v>18063</v>
      </c>
      <c r="C4004" s="569" t="s">
        <v>770</v>
      </c>
      <c r="D4004" s="570" t="s">
        <v>11172</v>
      </c>
    </row>
    <row r="4005" spans="1:4" ht="24.95" customHeight="1" x14ac:dyDescent="0.2">
      <c r="A4005" s="567" t="s">
        <v>27760</v>
      </c>
      <c r="B4005" s="568" t="s">
        <v>18065</v>
      </c>
      <c r="C4005" s="569" t="s">
        <v>770</v>
      </c>
      <c r="D4005" s="570" t="s">
        <v>11013</v>
      </c>
    </row>
    <row r="4006" spans="1:4" ht="24.95" customHeight="1" x14ac:dyDescent="0.2">
      <c r="A4006" s="567" t="s">
        <v>27761</v>
      </c>
      <c r="B4006" s="568" t="s">
        <v>18066</v>
      </c>
      <c r="C4006" s="569" t="s">
        <v>770</v>
      </c>
      <c r="D4006" s="570" t="s">
        <v>27762</v>
      </c>
    </row>
    <row r="4007" spans="1:4" ht="24.95" customHeight="1" x14ac:dyDescent="0.2">
      <c r="A4007" s="567" t="s">
        <v>27763</v>
      </c>
      <c r="B4007" s="568" t="s">
        <v>18067</v>
      </c>
      <c r="C4007" s="569" t="s">
        <v>770</v>
      </c>
      <c r="D4007" s="570" t="s">
        <v>27764</v>
      </c>
    </row>
    <row r="4008" spans="1:4" ht="24.95" customHeight="1" x14ac:dyDescent="0.2">
      <c r="A4008" s="567" t="s">
        <v>27765</v>
      </c>
      <c r="B4008" s="568" t="s">
        <v>18068</v>
      </c>
      <c r="C4008" s="569" t="s">
        <v>770</v>
      </c>
      <c r="D4008" s="570" t="s">
        <v>18919</v>
      </c>
    </row>
    <row r="4009" spans="1:4" ht="24.95" customHeight="1" x14ac:dyDescent="0.2">
      <c r="A4009" s="567" t="s">
        <v>27766</v>
      </c>
      <c r="B4009" s="568" t="s">
        <v>18069</v>
      </c>
      <c r="C4009" s="569" t="s">
        <v>770</v>
      </c>
      <c r="D4009" s="570" t="s">
        <v>27767</v>
      </c>
    </row>
    <row r="4010" spans="1:4" ht="24.95" customHeight="1" x14ac:dyDescent="0.2">
      <c r="A4010" s="567" t="s">
        <v>27768</v>
      </c>
      <c r="B4010" s="568" t="s">
        <v>18070</v>
      </c>
      <c r="C4010" s="569" t="s">
        <v>770</v>
      </c>
      <c r="D4010" s="570" t="s">
        <v>27769</v>
      </c>
    </row>
    <row r="4011" spans="1:4" ht="24.95" customHeight="1" x14ac:dyDescent="0.2">
      <c r="A4011" s="567" t="s">
        <v>27770</v>
      </c>
      <c r="B4011" s="568" t="s">
        <v>18071</v>
      </c>
      <c r="C4011" s="569" t="s">
        <v>770</v>
      </c>
      <c r="D4011" s="570" t="s">
        <v>27771</v>
      </c>
    </row>
    <row r="4012" spans="1:4" ht="24.95" customHeight="1" x14ac:dyDescent="0.2">
      <c r="A4012" s="567" t="s">
        <v>27772</v>
      </c>
      <c r="B4012" s="568" t="s">
        <v>18072</v>
      </c>
      <c r="C4012" s="569" t="s">
        <v>770</v>
      </c>
      <c r="D4012" s="570" t="s">
        <v>25089</v>
      </c>
    </row>
    <row r="4013" spans="1:4" ht="24.95" customHeight="1" x14ac:dyDescent="0.2">
      <c r="A4013" s="567" t="s">
        <v>27773</v>
      </c>
      <c r="B4013" s="568" t="s">
        <v>18073</v>
      </c>
      <c r="C4013" s="569" t="s">
        <v>770</v>
      </c>
      <c r="D4013" s="570" t="s">
        <v>18215</v>
      </c>
    </row>
    <row r="4014" spans="1:4" ht="24.95" customHeight="1" x14ac:dyDescent="0.2">
      <c r="A4014" s="567" t="s">
        <v>27774</v>
      </c>
      <c r="B4014" s="568" t="s">
        <v>18074</v>
      </c>
      <c r="C4014" s="569" t="s">
        <v>770</v>
      </c>
      <c r="D4014" s="570" t="s">
        <v>27775</v>
      </c>
    </row>
    <row r="4015" spans="1:4" ht="24.95" customHeight="1" x14ac:dyDescent="0.2">
      <c r="A4015" s="567" t="s">
        <v>27776</v>
      </c>
      <c r="B4015" s="568" t="s">
        <v>18075</v>
      </c>
      <c r="C4015" s="569" t="s">
        <v>770</v>
      </c>
      <c r="D4015" s="570" t="s">
        <v>27777</v>
      </c>
    </row>
    <row r="4016" spans="1:4" ht="24.95" customHeight="1" x14ac:dyDescent="0.2">
      <c r="A4016" s="567" t="s">
        <v>27778</v>
      </c>
      <c r="B4016" s="568" t="s">
        <v>18076</v>
      </c>
      <c r="C4016" s="569" t="s">
        <v>770</v>
      </c>
      <c r="D4016" s="570" t="s">
        <v>27779</v>
      </c>
    </row>
    <row r="4017" spans="1:4" ht="24.95" customHeight="1" x14ac:dyDescent="0.2">
      <c r="A4017" s="567" t="s">
        <v>27780</v>
      </c>
      <c r="B4017" s="568" t="s">
        <v>18077</v>
      </c>
      <c r="C4017" s="569" t="s">
        <v>770</v>
      </c>
      <c r="D4017" s="570" t="s">
        <v>27781</v>
      </c>
    </row>
    <row r="4018" spans="1:4" ht="24.95" customHeight="1" x14ac:dyDescent="0.2">
      <c r="A4018" s="567" t="s">
        <v>27782</v>
      </c>
      <c r="B4018" s="568" t="s">
        <v>2081</v>
      </c>
      <c r="C4018" s="569" t="s">
        <v>770</v>
      </c>
      <c r="D4018" s="570" t="s">
        <v>15931</v>
      </c>
    </row>
    <row r="4019" spans="1:4" ht="24.95" customHeight="1" x14ac:dyDescent="0.2">
      <c r="A4019" s="567" t="s">
        <v>27783</v>
      </c>
      <c r="B4019" s="568" t="s">
        <v>2082</v>
      </c>
      <c r="C4019" s="569" t="s">
        <v>770</v>
      </c>
      <c r="D4019" s="570" t="s">
        <v>27784</v>
      </c>
    </row>
    <row r="4020" spans="1:4" ht="24.95" customHeight="1" x14ac:dyDescent="0.2">
      <c r="A4020" s="567" t="s">
        <v>27785</v>
      </c>
      <c r="B4020" s="568" t="s">
        <v>2083</v>
      </c>
      <c r="C4020" s="569" t="s">
        <v>770</v>
      </c>
      <c r="D4020" s="570" t="s">
        <v>27786</v>
      </c>
    </row>
    <row r="4021" spans="1:4" ht="24.95" customHeight="1" x14ac:dyDescent="0.2">
      <c r="A4021" s="571" t="s">
        <v>15124</v>
      </c>
      <c r="B4021" s="568" t="s">
        <v>15125</v>
      </c>
      <c r="C4021" s="569" t="s">
        <v>770</v>
      </c>
      <c r="D4021" s="570" t="s">
        <v>27787</v>
      </c>
    </row>
    <row r="4022" spans="1:4" ht="24.95" customHeight="1" x14ac:dyDescent="0.2">
      <c r="A4022" s="571" t="s">
        <v>15126</v>
      </c>
      <c r="B4022" s="568" t="s">
        <v>15127</v>
      </c>
      <c r="C4022" s="569" t="s">
        <v>770</v>
      </c>
      <c r="D4022" s="570" t="s">
        <v>27788</v>
      </c>
    </row>
    <row r="4023" spans="1:4" ht="24.95" customHeight="1" x14ac:dyDescent="0.2">
      <c r="A4023" s="571" t="s">
        <v>15128</v>
      </c>
      <c r="B4023" s="568" t="s">
        <v>15129</v>
      </c>
      <c r="C4023" s="569" t="s">
        <v>770</v>
      </c>
      <c r="D4023" s="570" t="s">
        <v>27789</v>
      </c>
    </row>
    <row r="4024" spans="1:4" ht="24.95" customHeight="1" x14ac:dyDescent="0.2">
      <c r="A4024" s="571" t="s">
        <v>15130</v>
      </c>
      <c r="B4024" s="568" t="s">
        <v>5909</v>
      </c>
      <c r="C4024" s="569" t="s">
        <v>770</v>
      </c>
      <c r="D4024" s="570" t="s">
        <v>27790</v>
      </c>
    </row>
    <row r="4025" spans="1:4" ht="24.95" customHeight="1" x14ac:dyDescent="0.2">
      <c r="A4025" s="571" t="s">
        <v>15131</v>
      </c>
      <c r="B4025" s="568" t="s">
        <v>2084</v>
      </c>
      <c r="C4025" s="569" t="s">
        <v>770</v>
      </c>
      <c r="D4025" s="570" t="s">
        <v>27791</v>
      </c>
    </row>
    <row r="4026" spans="1:4" ht="24.95" customHeight="1" x14ac:dyDescent="0.2">
      <c r="A4026" s="567" t="s">
        <v>27792</v>
      </c>
      <c r="B4026" s="568" t="s">
        <v>2085</v>
      </c>
      <c r="C4026" s="569" t="s">
        <v>770</v>
      </c>
      <c r="D4026" s="570" t="s">
        <v>27793</v>
      </c>
    </row>
    <row r="4027" spans="1:4" ht="24.95" customHeight="1" x14ac:dyDescent="0.2">
      <c r="A4027" s="567" t="s">
        <v>27794</v>
      </c>
      <c r="B4027" s="568" t="s">
        <v>2086</v>
      </c>
      <c r="C4027" s="569" t="s">
        <v>770</v>
      </c>
      <c r="D4027" s="570" t="s">
        <v>27795</v>
      </c>
    </row>
    <row r="4028" spans="1:4" ht="24.95" customHeight="1" x14ac:dyDescent="0.2">
      <c r="A4028" s="567" t="s">
        <v>27796</v>
      </c>
      <c r="B4028" s="568" t="s">
        <v>15132</v>
      </c>
      <c r="C4028" s="569" t="s">
        <v>770</v>
      </c>
      <c r="D4028" s="570" t="s">
        <v>27797</v>
      </c>
    </row>
    <row r="4029" spans="1:4" ht="24.95" customHeight="1" x14ac:dyDescent="0.2">
      <c r="A4029" s="567" t="s">
        <v>27798</v>
      </c>
      <c r="B4029" s="568" t="s">
        <v>15133</v>
      </c>
      <c r="C4029" s="569" t="s">
        <v>770</v>
      </c>
      <c r="D4029" s="570" t="s">
        <v>27216</v>
      </c>
    </row>
    <row r="4030" spans="1:4" ht="24.95" customHeight="1" x14ac:dyDescent="0.2">
      <c r="A4030" s="567" t="s">
        <v>27799</v>
      </c>
      <c r="B4030" s="568" t="s">
        <v>15134</v>
      </c>
      <c r="C4030" s="569" t="s">
        <v>770</v>
      </c>
      <c r="D4030" s="570" t="s">
        <v>10806</v>
      </c>
    </row>
    <row r="4031" spans="1:4" ht="24.95" customHeight="1" x14ac:dyDescent="0.2">
      <c r="A4031" s="567" t="s">
        <v>27800</v>
      </c>
      <c r="B4031" s="568" t="s">
        <v>15135</v>
      </c>
      <c r="C4031" s="569" t="s">
        <v>770</v>
      </c>
      <c r="D4031" s="570" t="s">
        <v>27801</v>
      </c>
    </row>
    <row r="4032" spans="1:4" ht="24.95" customHeight="1" x14ac:dyDescent="0.2">
      <c r="A4032" s="567" t="s">
        <v>27802</v>
      </c>
      <c r="B4032" s="568" t="s">
        <v>15136</v>
      </c>
      <c r="C4032" s="569" t="s">
        <v>770</v>
      </c>
      <c r="D4032" s="570" t="s">
        <v>18245</v>
      </c>
    </row>
    <row r="4033" spans="1:4" ht="24.95" customHeight="1" x14ac:dyDescent="0.2">
      <c r="A4033" s="567" t="s">
        <v>27803</v>
      </c>
      <c r="B4033" s="568" t="s">
        <v>15137</v>
      </c>
      <c r="C4033" s="569" t="s">
        <v>770</v>
      </c>
      <c r="D4033" s="570" t="s">
        <v>27804</v>
      </c>
    </row>
    <row r="4034" spans="1:4" ht="24.95" customHeight="1" x14ac:dyDescent="0.2">
      <c r="A4034" s="567" t="s">
        <v>27805</v>
      </c>
      <c r="B4034" s="568" t="s">
        <v>5910</v>
      </c>
      <c r="C4034" s="569" t="s">
        <v>770</v>
      </c>
      <c r="D4034" s="570" t="s">
        <v>13716</v>
      </c>
    </row>
    <row r="4035" spans="1:4" ht="24.95" customHeight="1" x14ac:dyDescent="0.2">
      <c r="A4035" s="567" t="s">
        <v>27806</v>
      </c>
      <c r="B4035" s="568" t="s">
        <v>15138</v>
      </c>
      <c r="C4035" s="569" t="s">
        <v>770</v>
      </c>
      <c r="D4035" s="570" t="s">
        <v>27807</v>
      </c>
    </row>
    <row r="4036" spans="1:4" ht="24.95" customHeight="1" x14ac:dyDescent="0.2">
      <c r="A4036" s="571" t="s">
        <v>15139</v>
      </c>
      <c r="B4036" s="568" t="s">
        <v>15140</v>
      </c>
      <c r="C4036" s="569" t="s">
        <v>770</v>
      </c>
      <c r="D4036" s="570" t="s">
        <v>25775</v>
      </c>
    </row>
    <row r="4037" spans="1:4" ht="24.95" customHeight="1" x14ac:dyDescent="0.2">
      <c r="A4037" s="567" t="s">
        <v>27808</v>
      </c>
      <c r="B4037" s="568" t="s">
        <v>2087</v>
      </c>
      <c r="C4037" s="569" t="s">
        <v>770</v>
      </c>
      <c r="D4037" s="570" t="s">
        <v>27809</v>
      </c>
    </row>
    <row r="4038" spans="1:4" ht="24.95" customHeight="1" x14ac:dyDescent="0.2">
      <c r="A4038" s="567" t="s">
        <v>27810</v>
      </c>
      <c r="B4038" s="568" t="s">
        <v>15141</v>
      </c>
      <c r="C4038" s="569" t="s">
        <v>770</v>
      </c>
      <c r="D4038" s="570" t="s">
        <v>27811</v>
      </c>
    </row>
    <row r="4039" spans="1:4" ht="24.95" customHeight="1" x14ac:dyDescent="0.2">
      <c r="A4039" s="567" t="s">
        <v>27812</v>
      </c>
      <c r="B4039" s="568" t="s">
        <v>15142</v>
      </c>
      <c r="C4039" s="569" t="s">
        <v>770</v>
      </c>
      <c r="D4039" s="570" t="s">
        <v>18378</v>
      </c>
    </row>
    <row r="4040" spans="1:4" ht="24.95" customHeight="1" x14ac:dyDescent="0.2">
      <c r="A4040" s="567" t="s">
        <v>27813</v>
      </c>
      <c r="B4040" s="568" t="s">
        <v>15143</v>
      </c>
      <c r="C4040" s="569" t="s">
        <v>770</v>
      </c>
      <c r="D4040" s="570" t="s">
        <v>27814</v>
      </c>
    </row>
    <row r="4041" spans="1:4" ht="24.95" customHeight="1" x14ac:dyDescent="0.2">
      <c r="A4041" s="567" t="s">
        <v>27815</v>
      </c>
      <c r="B4041" s="568" t="s">
        <v>2088</v>
      </c>
      <c r="C4041" s="569" t="s">
        <v>770</v>
      </c>
      <c r="D4041" s="570" t="s">
        <v>18001</v>
      </c>
    </row>
    <row r="4042" spans="1:4" ht="24.95" customHeight="1" x14ac:dyDescent="0.2">
      <c r="A4042" s="567" t="s">
        <v>27816</v>
      </c>
      <c r="B4042" s="568" t="s">
        <v>15144</v>
      </c>
      <c r="C4042" s="569" t="s">
        <v>770</v>
      </c>
      <c r="D4042" s="570" t="s">
        <v>26318</v>
      </c>
    </row>
    <row r="4043" spans="1:4" ht="24.95" customHeight="1" x14ac:dyDescent="0.2">
      <c r="A4043" s="567" t="s">
        <v>27817</v>
      </c>
      <c r="B4043" s="568" t="s">
        <v>15145</v>
      </c>
      <c r="C4043" s="569" t="s">
        <v>770</v>
      </c>
      <c r="D4043" s="570" t="s">
        <v>10000</v>
      </c>
    </row>
    <row r="4044" spans="1:4" ht="24.95" customHeight="1" x14ac:dyDescent="0.2">
      <c r="A4044" s="567" t="s">
        <v>27818</v>
      </c>
      <c r="B4044" s="568" t="s">
        <v>15146</v>
      </c>
      <c r="C4044" s="569" t="s">
        <v>770</v>
      </c>
      <c r="D4044" s="570" t="s">
        <v>17338</v>
      </c>
    </row>
    <row r="4045" spans="1:4" ht="24.95" customHeight="1" x14ac:dyDescent="0.2">
      <c r="A4045" s="567" t="s">
        <v>27819</v>
      </c>
      <c r="B4045" s="568" t="s">
        <v>15147</v>
      </c>
      <c r="C4045" s="569" t="s">
        <v>770</v>
      </c>
      <c r="D4045" s="570" t="s">
        <v>27820</v>
      </c>
    </row>
    <row r="4046" spans="1:4" ht="24.95" customHeight="1" x14ac:dyDescent="0.2">
      <c r="A4046" s="567" t="s">
        <v>27821</v>
      </c>
      <c r="B4046" s="568" t="s">
        <v>15148</v>
      </c>
      <c r="C4046" s="569" t="s">
        <v>770</v>
      </c>
      <c r="D4046" s="570" t="s">
        <v>9394</v>
      </c>
    </row>
    <row r="4047" spans="1:4" ht="24.95" customHeight="1" x14ac:dyDescent="0.2">
      <c r="A4047" s="567" t="s">
        <v>27822</v>
      </c>
      <c r="B4047" s="568" t="s">
        <v>15150</v>
      </c>
      <c r="C4047" s="569" t="s">
        <v>770</v>
      </c>
      <c r="D4047" s="570" t="s">
        <v>17558</v>
      </c>
    </row>
    <row r="4048" spans="1:4" ht="24.95" customHeight="1" x14ac:dyDescent="0.2">
      <c r="A4048" s="567" t="s">
        <v>27823</v>
      </c>
      <c r="B4048" s="568" t="s">
        <v>15152</v>
      </c>
      <c r="C4048" s="569" t="s">
        <v>770</v>
      </c>
      <c r="D4048" s="570" t="s">
        <v>10307</v>
      </c>
    </row>
    <row r="4049" spans="1:4" ht="24.95" customHeight="1" x14ac:dyDescent="0.2">
      <c r="A4049" s="567" t="s">
        <v>27824</v>
      </c>
      <c r="B4049" s="568" t="s">
        <v>15153</v>
      </c>
      <c r="C4049" s="569" t="s">
        <v>770</v>
      </c>
      <c r="D4049" s="570" t="s">
        <v>10939</v>
      </c>
    </row>
    <row r="4050" spans="1:4" ht="24.95" customHeight="1" x14ac:dyDescent="0.2">
      <c r="A4050" s="567" t="s">
        <v>27825</v>
      </c>
      <c r="B4050" s="568" t="s">
        <v>15154</v>
      </c>
      <c r="C4050" s="569" t="s">
        <v>770</v>
      </c>
      <c r="D4050" s="570" t="s">
        <v>27826</v>
      </c>
    </row>
    <row r="4051" spans="1:4" ht="24.95" customHeight="1" x14ac:dyDescent="0.2">
      <c r="A4051" s="567" t="s">
        <v>27827</v>
      </c>
      <c r="B4051" s="568" t="s">
        <v>15155</v>
      </c>
      <c r="C4051" s="569" t="s">
        <v>770</v>
      </c>
      <c r="D4051" s="570" t="s">
        <v>19090</v>
      </c>
    </row>
    <row r="4052" spans="1:4" ht="24.95" customHeight="1" x14ac:dyDescent="0.2">
      <c r="A4052" s="567" t="s">
        <v>27828</v>
      </c>
      <c r="B4052" s="568" t="s">
        <v>5911</v>
      </c>
      <c r="C4052" s="569" t="s">
        <v>770</v>
      </c>
      <c r="D4052" s="570" t="s">
        <v>27829</v>
      </c>
    </row>
    <row r="4053" spans="1:4" ht="24.95" customHeight="1" x14ac:dyDescent="0.2">
      <c r="A4053" s="567" t="s">
        <v>27830</v>
      </c>
      <c r="B4053" s="568" t="s">
        <v>15156</v>
      </c>
      <c r="C4053" s="569" t="s">
        <v>770</v>
      </c>
      <c r="D4053" s="570" t="s">
        <v>27831</v>
      </c>
    </row>
    <row r="4054" spans="1:4" ht="24.95" customHeight="1" x14ac:dyDescent="0.2">
      <c r="A4054" s="567" t="s">
        <v>27832</v>
      </c>
      <c r="B4054" s="568" t="s">
        <v>15157</v>
      </c>
      <c r="C4054" s="569" t="s">
        <v>770</v>
      </c>
      <c r="D4054" s="570" t="s">
        <v>27833</v>
      </c>
    </row>
    <row r="4055" spans="1:4" ht="24.95" customHeight="1" x14ac:dyDescent="0.2">
      <c r="A4055" s="567" t="s">
        <v>27834</v>
      </c>
      <c r="B4055" s="568" t="s">
        <v>15158</v>
      </c>
      <c r="C4055" s="569" t="s">
        <v>770</v>
      </c>
      <c r="D4055" s="570" t="s">
        <v>27835</v>
      </c>
    </row>
    <row r="4056" spans="1:4" ht="24.95" customHeight="1" x14ac:dyDescent="0.2">
      <c r="A4056" s="567" t="s">
        <v>27836</v>
      </c>
      <c r="B4056" s="568" t="s">
        <v>15159</v>
      </c>
      <c r="C4056" s="569" t="s">
        <v>770</v>
      </c>
      <c r="D4056" s="570" t="s">
        <v>27837</v>
      </c>
    </row>
    <row r="4057" spans="1:4" ht="24.95" customHeight="1" x14ac:dyDescent="0.2">
      <c r="A4057" s="567" t="s">
        <v>27838</v>
      </c>
      <c r="B4057" s="568" t="s">
        <v>15160</v>
      </c>
      <c r="C4057" s="569" t="s">
        <v>770</v>
      </c>
      <c r="D4057" s="570" t="s">
        <v>27839</v>
      </c>
    </row>
    <row r="4058" spans="1:4" ht="24.95" customHeight="1" x14ac:dyDescent="0.2">
      <c r="A4058" s="567" t="s">
        <v>27840</v>
      </c>
      <c r="B4058" s="568" t="s">
        <v>15161</v>
      </c>
      <c r="C4058" s="569" t="s">
        <v>770</v>
      </c>
      <c r="D4058" s="570" t="s">
        <v>27841</v>
      </c>
    </row>
    <row r="4059" spans="1:4" ht="24.95" customHeight="1" x14ac:dyDescent="0.2">
      <c r="A4059" s="567" t="s">
        <v>27842</v>
      </c>
      <c r="B4059" s="568" t="s">
        <v>15162</v>
      </c>
      <c r="C4059" s="569" t="s">
        <v>770</v>
      </c>
      <c r="D4059" s="570" t="s">
        <v>27843</v>
      </c>
    </row>
    <row r="4060" spans="1:4" ht="24.95" customHeight="1" x14ac:dyDescent="0.2">
      <c r="A4060" s="567" t="s">
        <v>27844</v>
      </c>
      <c r="B4060" s="568" t="s">
        <v>15164</v>
      </c>
      <c r="C4060" s="569" t="s">
        <v>770</v>
      </c>
      <c r="D4060" s="570" t="s">
        <v>27845</v>
      </c>
    </row>
    <row r="4061" spans="1:4" ht="24.95" customHeight="1" x14ac:dyDescent="0.2">
      <c r="A4061" s="567" t="s">
        <v>27846</v>
      </c>
      <c r="B4061" s="568" t="s">
        <v>15165</v>
      </c>
      <c r="C4061" s="569" t="s">
        <v>770</v>
      </c>
      <c r="D4061" s="570" t="s">
        <v>27847</v>
      </c>
    </row>
    <row r="4062" spans="1:4" ht="24.95" customHeight="1" x14ac:dyDescent="0.2">
      <c r="A4062" s="567" t="s">
        <v>27848</v>
      </c>
      <c r="B4062" s="568" t="s">
        <v>15166</v>
      </c>
      <c r="C4062" s="569" t="s">
        <v>770</v>
      </c>
      <c r="D4062" s="570" t="s">
        <v>27849</v>
      </c>
    </row>
    <row r="4063" spans="1:4" ht="24.95" customHeight="1" x14ac:dyDescent="0.2">
      <c r="A4063" s="567" t="s">
        <v>27850</v>
      </c>
      <c r="B4063" s="568" t="s">
        <v>15167</v>
      </c>
      <c r="C4063" s="569" t="s">
        <v>770</v>
      </c>
      <c r="D4063" s="570" t="s">
        <v>27851</v>
      </c>
    </row>
    <row r="4064" spans="1:4" ht="24.95" customHeight="1" x14ac:dyDescent="0.2">
      <c r="A4064" s="567" t="s">
        <v>27852</v>
      </c>
      <c r="B4064" s="568" t="s">
        <v>2089</v>
      </c>
      <c r="C4064" s="569" t="s">
        <v>770</v>
      </c>
      <c r="D4064" s="570" t="s">
        <v>11133</v>
      </c>
    </row>
    <row r="4065" spans="1:4" ht="24.95" customHeight="1" x14ac:dyDescent="0.2">
      <c r="A4065" s="567" t="s">
        <v>27853</v>
      </c>
      <c r="B4065" s="568" t="s">
        <v>15168</v>
      </c>
      <c r="C4065" s="569" t="s">
        <v>770</v>
      </c>
      <c r="D4065" s="570" t="s">
        <v>27854</v>
      </c>
    </row>
    <row r="4066" spans="1:4" ht="24.95" customHeight="1" x14ac:dyDescent="0.2">
      <c r="A4066" s="567" t="s">
        <v>27855</v>
      </c>
      <c r="B4066" s="568" t="s">
        <v>15169</v>
      </c>
      <c r="C4066" s="569" t="s">
        <v>770</v>
      </c>
      <c r="D4066" s="570" t="s">
        <v>27856</v>
      </c>
    </row>
    <row r="4067" spans="1:4" ht="24.95" customHeight="1" x14ac:dyDescent="0.2">
      <c r="A4067" s="567" t="s">
        <v>27857</v>
      </c>
      <c r="B4067" s="568" t="s">
        <v>15170</v>
      </c>
      <c r="C4067" s="569" t="s">
        <v>770</v>
      </c>
      <c r="D4067" s="570" t="s">
        <v>27858</v>
      </c>
    </row>
    <row r="4068" spans="1:4" ht="24.95" customHeight="1" x14ac:dyDescent="0.2">
      <c r="A4068" s="567" t="s">
        <v>27859</v>
      </c>
      <c r="B4068" s="568" t="s">
        <v>2090</v>
      </c>
      <c r="C4068" s="569" t="s">
        <v>770</v>
      </c>
      <c r="D4068" s="570" t="s">
        <v>19578</v>
      </c>
    </row>
    <row r="4069" spans="1:4" ht="24.95" customHeight="1" x14ac:dyDescent="0.2">
      <c r="A4069" s="567" t="s">
        <v>27860</v>
      </c>
      <c r="B4069" s="568" t="s">
        <v>2091</v>
      </c>
      <c r="C4069" s="569" t="s">
        <v>770</v>
      </c>
      <c r="D4069" s="570" t="s">
        <v>19578</v>
      </c>
    </row>
    <row r="4070" spans="1:4" ht="24.95" customHeight="1" x14ac:dyDescent="0.2">
      <c r="A4070" s="567" t="s">
        <v>27861</v>
      </c>
      <c r="B4070" s="568" t="s">
        <v>15171</v>
      </c>
      <c r="C4070" s="569" t="s">
        <v>770</v>
      </c>
      <c r="D4070" s="570" t="s">
        <v>9970</v>
      </c>
    </row>
    <row r="4071" spans="1:4" ht="24.95" customHeight="1" x14ac:dyDescent="0.2">
      <c r="A4071" s="567" t="s">
        <v>27862</v>
      </c>
      <c r="B4071" s="568" t="s">
        <v>2092</v>
      </c>
      <c r="C4071" s="569" t="s">
        <v>770</v>
      </c>
      <c r="D4071" s="570" t="s">
        <v>27863</v>
      </c>
    </row>
    <row r="4072" spans="1:4" ht="24.95" customHeight="1" x14ac:dyDescent="0.2">
      <c r="A4072" s="567" t="s">
        <v>27864</v>
      </c>
      <c r="B4072" s="568" t="s">
        <v>5912</v>
      </c>
      <c r="C4072" s="569" t="s">
        <v>770</v>
      </c>
      <c r="D4072" s="570" t="s">
        <v>27865</v>
      </c>
    </row>
    <row r="4073" spans="1:4" ht="24.95" customHeight="1" x14ac:dyDescent="0.2">
      <c r="A4073" s="567" t="s">
        <v>27866</v>
      </c>
      <c r="B4073" s="568" t="s">
        <v>15172</v>
      </c>
      <c r="C4073" s="569" t="s">
        <v>770</v>
      </c>
      <c r="D4073" s="570" t="s">
        <v>27867</v>
      </c>
    </row>
    <row r="4074" spans="1:4" ht="24.95" customHeight="1" x14ac:dyDescent="0.2">
      <c r="A4074" s="567" t="s">
        <v>27868</v>
      </c>
      <c r="B4074" s="568" t="s">
        <v>15174</v>
      </c>
      <c r="C4074" s="569" t="s">
        <v>770</v>
      </c>
      <c r="D4074" s="570" t="s">
        <v>27869</v>
      </c>
    </row>
    <row r="4075" spans="1:4" ht="24.95" customHeight="1" x14ac:dyDescent="0.2">
      <c r="A4075" s="567" t="s">
        <v>27870</v>
      </c>
      <c r="B4075" s="568" t="s">
        <v>15175</v>
      </c>
      <c r="C4075" s="569" t="s">
        <v>770</v>
      </c>
      <c r="D4075" s="570" t="s">
        <v>27871</v>
      </c>
    </row>
    <row r="4076" spans="1:4" ht="24.95" customHeight="1" x14ac:dyDescent="0.2">
      <c r="A4076" s="567" t="s">
        <v>27872</v>
      </c>
      <c r="B4076" s="568" t="s">
        <v>15176</v>
      </c>
      <c r="C4076" s="569" t="s">
        <v>770</v>
      </c>
      <c r="D4076" s="570" t="s">
        <v>27873</v>
      </c>
    </row>
    <row r="4077" spans="1:4" ht="24.95" customHeight="1" x14ac:dyDescent="0.2">
      <c r="A4077" s="567" t="s">
        <v>27874</v>
      </c>
      <c r="B4077" s="568" t="s">
        <v>15177</v>
      </c>
      <c r="C4077" s="569" t="s">
        <v>770</v>
      </c>
      <c r="D4077" s="570" t="s">
        <v>27875</v>
      </c>
    </row>
    <row r="4078" spans="1:4" ht="24.95" customHeight="1" x14ac:dyDescent="0.2">
      <c r="A4078" s="567" t="s">
        <v>27876</v>
      </c>
      <c r="B4078" s="568" t="s">
        <v>15178</v>
      </c>
      <c r="C4078" s="569" t="s">
        <v>770</v>
      </c>
      <c r="D4078" s="570" t="s">
        <v>27877</v>
      </c>
    </row>
    <row r="4079" spans="1:4" ht="24.95" customHeight="1" x14ac:dyDescent="0.2">
      <c r="A4079" s="567" t="s">
        <v>27878</v>
      </c>
      <c r="B4079" s="568" t="s">
        <v>15179</v>
      </c>
      <c r="C4079" s="569" t="s">
        <v>770</v>
      </c>
      <c r="D4079" s="570" t="s">
        <v>27879</v>
      </c>
    </row>
    <row r="4080" spans="1:4" ht="24.95" customHeight="1" x14ac:dyDescent="0.2">
      <c r="A4080" s="567" t="s">
        <v>27880</v>
      </c>
      <c r="B4080" s="568" t="s">
        <v>15180</v>
      </c>
      <c r="C4080" s="569" t="s">
        <v>770</v>
      </c>
      <c r="D4080" s="570" t="s">
        <v>27881</v>
      </c>
    </row>
    <row r="4081" spans="1:4" ht="24.95" customHeight="1" x14ac:dyDescent="0.2">
      <c r="A4081" s="567" t="s">
        <v>27882</v>
      </c>
      <c r="B4081" s="568" t="s">
        <v>15181</v>
      </c>
      <c r="C4081" s="569" t="s">
        <v>770</v>
      </c>
      <c r="D4081" s="570" t="s">
        <v>27883</v>
      </c>
    </row>
    <row r="4082" spans="1:4" ht="24.95" customHeight="1" x14ac:dyDescent="0.2">
      <c r="A4082" s="567" t="s">
        <v>27884</v>
      </c>
      <c r="B4082" s="568" t="s">
        <v>15182</v>
      </c>
      <c r="C4082" s="569" t="s">
        <v>770</v>
      </c>
      <c r="D4082" s="570" t="s">
        <v>27885</v>
      </c>
    </row>
    <row r="4083" spans="1:4" ht="24.95" customHeight="1" x14ac:dyDescent="0.2">
      <c r="A4083" s="567" t="s">
        <v>27886</v>
      </c>
      <c r="B4083" s="568" t="s">
        <v>15183</v>
      </c>
      <c r="C4083" s="569" t="s">
        <v>770</v>
      </c>
      <c r="D4083" s="570" t="s">
        <v>27887</v>
      </c>
    </row>
    <row r="4084" spans="1:4" ht="24.95" customHeight="1" x14ac:dyDescent="0.2">
      <c r="A4084" s="567" t="s">
        <v>27888</v>
      </c>
      <c r="B4084" s="568" t="s">
        <v>15184</v>
      </c>
      <c r="C4084" s="569" t="s">
        <v>770</v>
      </c>
      <c r="D4084" s="570" t="s">
        <v>27889</v>
      </c>
    </row>
    <row r="4085" spans="1:4" ht="24.95" customHeight="1" x14ac:dyDescent="0.2">
      <c r="A4085" s="567" t="s">
        <v>27890</v>
      </c>
      <c r="B4085" s="568" t="s">
        <v>15185</v>
      </c>
      <c r="C4085" s="569" t="s">
        <v>770</v>
      </c>
      <c r="D4085" s="570" t="s">
        <v>27891</v>
      </c>
    </row>
    <row r="4086" spans="1:4" ht="24.95" customHeight="1" x14ac:dyDescent="0.2">
      <c r="A4086" s="567" t="s">
        <v>27892</v>
      </c>
      <c r="B4086" s="568" t="s">
        <v>15186</v>
      </c>
      <c r="C4086" s="569" t="s">
        <v>770</v>
      </c>
      <c r="D4086" s="570" t="s">
        <v>27893</v>
      </c>
    </row>
    <row r="4087" spans="1:4" ht="24.95" customHeight="1" x14ac:dyDescent="0.2">
      <c r="A4087" s="567" t="s">
        <v>27894</v>
      </c>
      <c r="B4087" s="568" t="s">
        <v>15187</v>
      </c>
      <c r="C4087" s="569" t="s">
        <v>770</v>
      </c>
      <c r="D4087" s="570" t="s">
        <v>27895</v>
      </c>
    </row>
    <row r="4088" spans="1:4" ht="24.95" customHeight="1" x14ac:dyDescent="0.2">
      <c r="A4088" s="567" t="s">
        <v>27896</v>
      </c>
      <c r="B4088" s="568" t="s">
        <v>15188</v>
      </c>
      <c r="C4088" s="569" t="s">
        <v>770</v>
      </c>
      <c r="D4088" s="570" t="s">
        <v>17559</v>
      </c>
    </row>
    <row r="4089" spans="1:4" ht="24.95" customHeight="1" x14ac:dyDescent="0.2">
      <c r="A4089" s="567" t="s">
        <v>27897</v>
      </c>
      <c r="B4089" s="568" t="s">
        <v>15189</v>
      </c>
      <c r="C4089" s="569" t="s">
        <v>770</v>
      </c>
      <c r="D4089" s="570" t="s">
        <v>27898</v>
      </c>
    </row>
    <row r="4090" spans="1:4" ht="24.95" customHeight="1" x14ac:dyDescent="0.2">
      <c r="A4090" s="567" t="s">
        <v>27899</v>
      </c>
      <c r="B4090" s="568" t="s">
        <v>15190</v>
      </c>
      <c r="C4090" s="569" t="s">
        <v>770</v>
      </c>
      <c r="D4090" s="570" t="s">
        <v>27900</v>
      </c>
    </row>
    <row r="4091" spans="1:4" ht="24.95" customHeight="1" x14ac:dyDescent="0.2">
      <c r="A4091" s="567" t="s">
        <v>27901</v>
      </c>
      <c r="B4091" s="568" t="s">
        <v>15191</v>
      </c>
      <c r="C4091" s="569" t="s">
        <v>770</v>
      </c>
      <c r="D4091" s="570" t="s">
        <v>27902</v>
      </c>
    </row>
    <row r="4092" spans="1:4" ht="24.95" customHeight="1" x14ac:dyDescent="0.2">
      <c r="A4092" s="567" t="s">
        <v>27903</v>
      </c>
      <c r="B4092" s="568" t="s">
        <v>15192</v>
      </c>
      <c r="C4092" s="569" t="s">
        <v>770</v>
      </c>
      <c r="D4092" s="570" t="s">
        <v>27904</v>
      </c>
    </row>
    <row r="4093" spans="1:4" ht="24.95" customHeight="1" x14ac:dyDescent="0.2">
      <c r="A4093" s="567" t="s">
        <v>27905</v>
      </c>
      <c r="B4093" s="568" t="s">
        <v>15193</v>
      </c>
      <c r="C4093" s="569" t="s">
        <v>770</v>
      </c>
      <c r="D4093" s="570" t="s">
        <v>27906</v>
      </c>
    </row>
    <row r="4094" spans="1:4" ht="24.95" customHeight="1" x14ac:dyDescent="0.2">
      <c r="A4094" s="567" t="s">
        <v>27907</v>
      </c>
      <c r="B4094" s="568" t="s">
        <v>15194</v>
      </c>
      <c r="C4094" s="569" t="s">
        <v>770</v>
      </c>
      <c r="D4094" s="570" t="s">
        <v>27908</v>
      </c>
    </row>
    <row r="4095" spans="1:4" ht="24.95" customHeight="1" x14ac:dyDescent="0.2">
      <c r="A4095" s="567" t="s">
        <v>27909</v>
      </c>
      <c r="B4095" s="568" t="s">
        <v>15195</v>
      </c>
      <c r="C4095" s="569" t="s">
        <v>770</v>
      </c>
      <c r="D4095" s="570" t="s">
        <v>27910</v>
      </c>
    </row>
    <row r="4096" spans="1:4" ht="24.95" customHeight="1" x14ac:dyDescent="0.2">
      <c r="A4096" s="567" t="s">
        <v>27911</v>
      </c>
      <c r="B4096" s="568" t="s">
        <v>15196</v>
      </c>
      <c r="C4096" s="569" t="s">
        <v>770</v>
      </c>
      <c r="D4096" s="570" t="s">
        <v>27912</v>
      </c>
    </row>
    <row r="4097" spans="1:4" ht="24.95" customHeight="1" x14ac:dyDescent="0.2">
      <c r="A4097" s="567" t="s">
        <v>27913</v>
      </c>
      <c r="B4097" s="568" t="s">
        <v>15197</v>
      </c>
      <c r="C4097" s="569" t="s">
        <v>770</v>
      </c>
      <c r="D4097" s="570" t="s">
        <v>27914</v>
      </c>
    </row>
    <row r="4098" spans="1:4" ht="24.95" customHeight="1" x14ac:dyDescent="0.2">
      <c r="A4098" s="567" t="s">
        <v>27915</v>
      </c>
      <c r="B4098" s="568" t="s">
        <v>15198</v>
      </c>
      <c r="C4098" s="569" t="s">
        <v>770</v>
      </c>
      <c r="D4098" s="570" t="s">
        <v>27916</v>
      </c>
    </row>
    <row r="4099" spans="1:4" ht="24.95" customHeight="1" x14ac:dyDescent="0.2">
      <c r="A4099" s="567" t="s">
        <v>27917</v>
      </c>
      <c r="B4099" s="568" t="s">
        <v>15199</v>
      </c>
      <c r="C4099" s="569" t="s">
        <v>770</v>
      </c>
      <c r="D4099" s="570" t="s">
        <v>27918</v>
      </c>
    </row>
    <row r="4100" spans="1:4" ht="24.95" customHeight="1" x14ac:dyDescent="0.2">
      <c r="A4100" s="567" t="s">
        <v>27919</v>
      </c>
      <c r="B4100" s="568" t="s">
        <v>15200</v>
      </c>
      <c r="C4100" s="569" t="s">
        <v>770</v>
      </c>
      <c r="D4100" s="570" t="s">
        <v>27920</v>
      </c>
    </row>
    <row r="4101" spans="1:4" ht="24.95" customHeight="1" x14ac:dyDescent="0.2">
      <c r="A4101" s="567" t="s">
        <v>27921</v>
      </c>
      <c r="B4101" s="568" t="s">
        <v>15201</v>
      </c>
      <c r="C4101" s="569" t="s">
        <v>770</v>
      </c>
      <c r="D4101" s="570" t="s">
        <v>27922</v>
      </c>
    </row>
    <row r="4102" spans="1:4" ht="24.95" customHeight="1" x14ac:dyDescent="0.2">
      <c r="A4102" s="567" t="s">
        <v>27923</v>
      </c>
      <c r="B4102" s="568" t="s">
        <v>15202</v>
      </c>
      <c r="C4102" s="569" t="s">
        <v>770</v>
      </c>
      <c r="D4102" s="570" t="s">
        <v>27924</v>
      </c>
    </row>
    <row r="4103" spans="1:4" ht="24.95" customHeight="1" x14ac:dyDescent="0.2">
      <c r="A4103" s="567" t="s">
        <v>27925</v>
      </c>
      <c r="B4103" s="568" t="s">
        <v>15203</v>
      </c>
      <c r="C4103" s="569" t="s">
        <v>770</v>
      </c>
      <c r="D4103" s="570" t="s">
        <v>27926</v>
      </c>
    </row>
    <row r="4104" spans="1:4" ht="24.95" customHeight="1" x14ac:dyDescent="0.2">
      <c r="A4104" s="567" t="s">
        <v>27927</v>
      </c>
      <c r="B4104" s="568" t="s">
        <v>5913</v>
      </c>
      <c r="C4104" s="569" t="s">
        <v>770</v>
      </c>
      <c r="D4104" s="570" t="s">
        <v>27928</v>
      </c>
    </row>
    <row r="4105" spans="1:4" ht="24.95" customHeight="1" x14ac:dyDescent="0.2">
      <c r="A4105" s="567" t="s">
        <v>27929</v>
      </c>
      <c r="B4105" s="568" t="s">
        <v>15204</v>
      </c>
      <c r="C4105" s="569" t="s">
        <v>770</v>
      </c>
      <c r="D4105" s="570" t="s">
        <v>27930</v>
      </c>
    </row>
    <row r="4106" spans="1:4" ht="24.95" customHeight="1" x14ac:dyDescent="0.2">
      <c r="A4106" s="567" t="s">
        <v>27931</v>
      </c>
      <c r="B4106" s="568" t="s">
        <v>15205</v>
      </c>
      <c r="C4106" s="569" t="s">
        <v>770</v>
      </c>
      <c r="D4106" s="570" t="s">
        <v>27932</v>
      </c>
    </row>
    <row r="4107" spans="1:4" ht="24.95" customHeight="1" x14ac:dyDescent="0.2">
      <c r="A4107" s="567" t="s">
        <v>27933</v>
      </c>
      <c r="B4107" s="568" t="s">
        <v>15206</v>
      </c>
      <c r="C4107" s="569" t="s">
        <v>770</v>
      </c>
      <c r="D4107" s="570" t="s">
        <v>27934</v>
      </c>
    </row>
    <row r="4108" spans="1:4" ht="24.95" customHeight="1" x14ac:dyDescent="0.2">
      <c r="A4108" s="567" t="s">
        <v>27935</v>
      </c>
      <c r="B4108" s="568" t="s">
        <v>15207</v>
      </c>
      <c r="C4108" s="569" t="s">
        <v>770</v>
      </c>
      <c r="D4108" s="570" t="s">
        <v>9901</v>
      </c>
    </row>
    <row r="4109" spans="1:4" ht="24.95" customHeight="1" x14ac:dyDescent="0.2">
      <c r="A4109" s="567" t="s">
        <v>27936</v>
      </c>
      <c r="B4109" s="568" t="s">
        <v>15208</v>
      </c>
      <c r="C4109" s="569" t="s">
        <v>770</v>
      </c>
      <c r="D4109" s="570" t="s">
        <v>27937</v>
      </c>
    </row>
    <row r="4110" spans="1:4" ht="24.95" customHeight="1" x14ac:dyDescent="0.2">
      <c r="A4110" s="567" t="s">
        <v>27938</v>
      </c>
      <c r="B4110" s="568" t="s">
        <v>15209</v>
      </c>
      <c r="C4110" s="569" t="s">
        <v>770</v>
      </c>
      <c r="D4110" s="570" t="s">
        <v>10734</v>
      </c>
    </row>
    <row r="4111" spans="1:4" ht="24.95" customHeight="1" x14ac:dyDescent="0.2">
      <c r="A4111" s="567" t="s">
        <v>27939</v>
      </c>
      <c r="B4111" s="568" t="s">
        <v>5914</v>
      </c>
      <c r="C4111" s="569" t="s">
        <v>770</v>
      </c>
      <c r="D4111" s="570" t="s">
        <v>12903</v>
      </c>
    </row>
    <row r="4112" spans="1:4" ht="24.95" customHeight="1" x14ac:dyDescent="0.2">
      <c r="A4112" s="567" t="s">
        <v>27940</v>
      </c>
      <c r="B4112" s="568" t="s">
        <v>15211</v>
      </c>
      <c r="C4112" s="569" t="s">
        <v>770</v>
      </c>
      <c r="D4112" s="570" t="s">
        <v>27941</v>
      </c>
    </row>
    <row r="4113" spans="1:4" ht="24.95" customHeight="1" x14ac:dyDescent="0.2">
      <c r="A4113" s="567" t="s">
        <v>27942</v>
      </c>
      <c r="B4113" s="568" t="s">
        <v>15212</v>
      </c>
      <c r="C4113" s="569" t="s">
        <v>770</v>
      </c>
      <c r="D4113" s="570" t="s">
        <v>27052</v>
      </c>
    </row>
    <row r="4114" spans="1:4" ht="24.95" customHeight="1" x14ac:dyDescent="0.2">
      <c r="A4114" s="567" t="s">
        <v>27943</v>
      </c>
      <c r="B4114" s="568" t="s">
        <v>2093</v>
      </c>
      <c r="C4114" s="569" t="s">
        <v>770</v>
      </c>
      <c r="D4114" s="570" t="s">
        <v>16537</v>
      </c>
    </row>
    <row r="4115" spans="1:4" ht="24.95" customHeight="1" x14ac:dyDescent="0.2">
      <c r="A4115" s="571" t="s">
        <v>15213</v>
      </c>
      <c r="B4115" s="568" t="s">
        <v>15214</v>
      </c>
      <c r="C4115" s="569" t="s">
        <v>770</v>
      </c>
      <c r="D4115" s="570" t="s">
        <v>27944</v>
      </c>
    </row>
    <row r="4116" spans="1:4" ht="24.95" customHeight="1" x14ac:dyDescent="0.2">
      <c r="A4116" s="571" t="s">
        <v>15215</v>
      </c>
      <c r="B4116" s="568" t="s">
        <v>15216</v>
      </c>
      <c r="C4116" s="569" t="s">
        <v>770</v>
      </c>
      <c r="D4116" s="570" t="s">
        <v>27945</v>
      </c>
    </row>
    <row r="4117" spans="1:4" ht="24.95" customHeight="1" x14ac:dyDescent="0.2">
      <c r="A4117" s="567" t="s">
        <v>27946</v>
      </c>
      <c r="B4117" s="568" t="s">
        <v>15217</v>
      </c>
      <c r="C4117" s="569" t="s">
        <v>770</v>
      </c>
      <c r="D4117" s="570" t="s">
        <v>27947</v>
      </c>
    </row>
    <row r="4118" spans="1:4" ht="24.95" customHeight="1" x14ac:dyDescent="0.2">
      <c r="A4118" s="567" t="s">
        <v>27948</v>
      </c>
      <c r="B4118" s="568" t="s">
        <v>15218</v>
      </c>
      <c r="C4118" s="569" t="s">
        <v>770</v>
      </c>
      <c r="D4118" s="570" t="s">
        <v>27949</v>
      </c>
    </row>
    <row r="4119" spans="1:4" ht="24.95" customHeight="1" x14ac:dyDescent="0.2">
      <c r="A4119" s="567" t="s">
        <v>27950</v>
      </c>
      <c r="B4119" s="568" t="s">
        <v>15219</v>
      </c>
      <c r="C4119" s="569" t="s">
        <v>770</v>
      </c>
      <c r="D4119" s="570" t="s">
        <v>27951</v>
      </c>
    </row>
    <row r="4120" spans="1:4" ht="24.95" customHeight="1" x14ac:dyDescent="0.2">
      <c r="A4120" s="567" t="s">
        <v>27952</v>
      </c>
      <c r="B4120" s="568" t="s">
        <v>15220</v>
      </c>
      <c r="C4120" s="569" t="s">
        <v>770</v>
      </c>
      <c r="D4120" s="570" t="s">
        <v>27953</v>
      </c>
    </row>
    <row r="4121" spans="1:4" ht="24.95" customHeight="1" x14ac:dyDescent="0.2">
      <c r="A4121" s="571" t="s">
        <v>15221</v>
      </c>
      <c r="B4121" s="568" t="s">
        <v>2094</v>
      </c>
      <c r="C4121" s="569" t="s">
        <v>770</v>
      </c>
      <c r="D4121" s="570" t="s">
        <v>23910</v>
      </c>
    </row>
    <row r="4122" spans="1:4" ht="24.95" customHeight="1" x14ac:dyDescent="0.2">
      <c r="A4122" s="571" t="s">
        <v>15222</v>
      </c>
      <c r="B4122" s="568" t="s">
        <v>2095</v>
      </c>
      <c r="C4122" s="569" t="s">
        <v>770</v>
      </c>
      <c r="D4122" s="570" t="s">
        <v>27954</v>
      </c>
    </row>
    <row r="4123" spans="1:4" ht="24.95" customHeight="1" x14ac:dyDescent="0.2">
      <c r="A4123" s="571" t="s">
        <v>15223</v>
      </c>
      <c r="B4123" s="568" t="s">
        <v>15224</v>
      </c>
      <c r="C4123" s="569" t="s">
        <v>770</v>
      </c>
      <c r="D4123" s="570" t="s">
        <v>27955</v>
      </c>
    </row>
    <row r="4124" spans="1:4" ht="24.95" customHeight="1" x14ac:dyDescent="0.2">
      <c r="A4124" s="571" t="s">
        <v>15225</v>
      </c>
      <c r="B4124" s="568" t="s">
        <v>15226</v>
      </c>
      <c r="C4124" s="569" t="s">
        <v>770</v>
      </c>
      <c r="D4124" s="570" t="s">
        <v>27956</v>
      </c>
    </row>
    <row r="4125" spans="1:4" ht="24.95" customHeight="1" x14ac:dyDescent="0.2">
      <c r="A4125" s="571" t="s">
        <v>15227</v>
      </c>
      <c r="B4125" s="568" t="s">
        <v>2096</v>
      </c>
      <c r="C4125" s="569" t="s">
        <v>770</v>
      </c>
      <c r="D4125" s="570" t="s">
        <v>27957</v>
      </c>
    </row>
    <row r="4126" spans="1:4" ht="24.95" customHeight="1" x14ac:dyDescent="0.2">
      <c r="A4126" s="571" t="s">
        <v>15228</v>
      </c>
      <c r="B4126" s="568" t="s">
        <v>2097</v>
      </c>
      <c r="C4126" s="569" t="s">
        <v>770</v>
      </c>
      <c r="D4126" s="570" t="s">
        <v>27958</v>
      </c>
    </row>
    <row r="4127" spans="1:4" ht="24.95" customHeight="1" x14ac:dyDescent="0.2">
      <c r="A4127" s="571" t="s">
        <v>15229</v>
      </c>
      <c r="B4127" s="568" t="s">
        <v>2098</v>
      </c>
      <c r="C4127" s="569" t="s">
        <v>770</v>
      </c>
      <c r="D4127" s="570" t="s">
        <v>27959</v>
      </c>
    </row>
    <row r="4128" spans="1:4" ht="24.95" customHeight="1" x14ac:dyDescent="0.2">
      <c r="A4128" s="571" t="s">
        <v>15230</v>
      </c>
      <c r="B4128" s="568" t="s">
        <v>15231</v>
      </c>
      <c r="C4128" s="569" t="s">
        <v>770</v>
      </c>
      <c r="D4128" s="570" t="s">
        <v>27960</v>
      </c>
    </row>
    <row r="4129" spans="1:4" ht="24.95" customHeight="1" x14ac:dyDescent="0.2">
      <c r="A4129" s="571" t="s">
        <v>15233</v>
      </c>
      <c r="B4129" s="568" t="s">
        <v>15234</v>
      </c>
      <c r="C4129" s="569" t="s">
        <v>770</v>
      </c>
      <c r="D4129" s="570" t="s">
        <v>22975</v>
      </c>
    </row>
    <row r="4130" spans="1:4" ht="24.95" customHeight="1" x14ac:dyDescent="0.2">
      <c r="A4130" s="571" t="s">
        <v>15235</v>
      </c>
      <c r="B4130" s="568" t="s">
        <v>15236</v>
      </c>
      <c r="C4130" s="569" t="s">
        <v>770</v>
      </c>
      <c r="D4130" s="570" t="s">
        <v>27961</v>
      </c>
    </row>
    <row r="4131" spans="1:4" ht="24.95" customHeight="1" x14ac:dyDescent="0.2">
      <c r="A4131" s="571" t="s">
        <v>15237</v>
      </c>
      <c r="B4131" s="568" t="s">
        <v>15238</v>
      </c>
      <c r="C4131" s="569" t="s">
        <v>770</v>
      </c>
      <c r="D4131" s="570" t="s">
        <v>27962</v>
      </c>
    </row>
    <row r="4132" spans="1:4" ht="24.95" customHeight="1" x14ac:dyDescent="0.2">
      <c r="A4132" s="571" t="s">
        <v>15239</v>
      </c>
      <c r="B4132" s="568" t="s">
        <v>2099</v>
      </c>
      <c r="C4132" s="569" t="s">
        <v>770</v>
      </c>
      <c r="D4132" s="570" t="s">
        <v>19448</v>
      </c>
    </row>
    <row r="4133" spans="1:4" ht="24.95" customHeight="1" x14ac:dyDescent="0.2">
      <c r="A4133" s="571" t="s">
        <v>15240</v>
      </c>
      <c r="B4133" s="568" t="s">
        <v>15241</v>
      </c>
      <c r="C4133" s="569" t="s">
        <v>770</v>
      </c>
      <c r="D4133" s="570" t="s">
        <v>27963</v>
      </c>
    </row>
    <row r="4134" spans="1:4" ht="24.95" customHeight="1" x14ac:dyDescent="0.2">
      <c r="A4134" s="571" t="s">
        <v>15242</v>
      </c>
      <c r="B4134" s="568" t="s">
        <v>2100</v>
      </c>
      <c r="C4134" s="569" t="s">
        <v>770</v>
      </c>
      <c r="D4134" s="570" t="s">
        <v>27964</v>
      </c>
    </row>
    <row r="4135" spans="1:4" ht="24.95" customHeight="1" x14ac:dyDescent="0.2">
      <c r="A4135" s="571" t="s">
        <v>15243</v>
      </c>
      <c r="B4135" s="568" t="s">
        <v>15244</v>
      </c>
      <c r="C4135" s="569" t="s">
        <v>770</v>
      </c>
      <c r="D4135" s="570" t="s">
        <v>27965</v>
      </c>
    </row>
    <row r="4136" spans="1:4" ht="24.95" customHeight="1" x14ac:dyDescent="0.2">
      <c r="A4136" s="571" t="s">
        <v>15245</v>
      </c>
      <c r="B4136" s="568" t="s">
        <v>2101</v>
      </c>
      <c r="C4136" s="569" t="s">
        <v>770</v>
      </c>
      <c r="D4136" s="570" t="s">
        <v>27966</v>
      </c>
    </row>
    <row r="4137" spans="1:4" ht="24.95" customHeight="1" x14ac:dyDescent="0.2">
      <c r="A4137" s="571" t="s">
        <v>15246</v>
      </c>
      <c r="B4137" s="568" t="s">
        <v>2102</v>
      </c>
      <c r="C4137" s="569" t="s">
        <v>770</v>
      </c>
      <c r="D4137" s="570" t="s">
        <v>27967</v>
      </c>
    </row>
    <row r="4138" spans="1:4" ht="24.95" customHeight="1" x14ac:dyDescent="0.2">
      <c r="A4138" s="571" t="s">
        <v>15247</v>
      </c>
      <c r="B4138" s="568" t="s">
        <v>2103</v>
      </c>
      <c r="C4138" s="569" t="s">
        <v>770</v>
      </c>
      <c r="D4138" s="570" t="s">
        <v>27968</v>
      </c>
    </row>
    <row r="4139" spans="1:4" ht="24.95" customHeight="1" x14ac:dyDescent="0.2">
      <c r="A4139" s="571" t="s">
        <v>15249</v>
      </c>
      <c r="B4139" s="568" t="s">
        <v>2104</v>
      </c>
      <c r="C4139" s="569" t="s">
        <v>770</v>
      </c>
      <c r="D4139" s="570" t="s">
        <v>17281</v>
      </c>
    </row>
    <row r="4140" spans="1:4" ht="24.95" customHeight="1" x14ac:dyDescent="0.2">
      <c r="A4140" s="571" t="s">
        <v>15250</v>
      </c>
      <c r="B4140" s="568" t="s">
        <v>2105</v>
      </c>
      <c r="C4140" s="569" t="s">
        <v>770</v>
      </c>
      <c r="D4140" s="570" t="s">
        <v>27969</v>
      </c>
    </row>
    <row r="4141" spans="1:4" ht="24.95" customHeight="1" x14ac:dyDescent="0.2">
      <c r="A4141" s="571" t="s">
        <v>15251</v>
      </c>
      <c r="B4141" s="568" t="s">
        <v>2106</v>
      </c>
      <c r="C4141" s="569" t="s">
        <v>770</v>
      </c>
      <c r="D4141" s="570" t="s">
        <v>27970</v>
      </c>
    </row>
    <row r="4142" spans="1:4" ht="24.95" customHeight="1" x14ac:dyDescent="0.2">
      <c r="A4142" s="571" t="s">
        <v>15253</v>
      </c>
      <c r="B4142" s="568" t="s">
        <v>2107</v>
      </c>
      <c r="C4142" s="569" t="s">
        <v>770</v>
      </c>
      <c r="D4142" s="570" t="s">
        <v>27971</v>
      </c>
    </row>
    <row r="4143" spans="1:4" ht="24.95" customHeight="1" x14ac:dyDescent="0.2">
      <c r="A4143" s="571" t="s">
        <v>15254</v>
      </c>
      <c r="B4143" s="568" t="s">
        <v>2108</v>
      </c>
      <c r="C4143" s="569" t="s">
        <v>770</v>
      </c>
      <c r="D4143" s="570" t="s">
        <v>27972</v>
      </c>
    </row>
    <row r="4144" spans="1:4" ht="24.95" customHeight="1" x14ac:dyDescent="0.2">
      <c r="A4144" s="571" t="s">
        <v>15255</v>
      </c>
      <c r="B4144" s="568" t="s">
        <v>2109</v>
      </c>
      <c r="C4144" s="569" t="s">
        <v>770</v>
      </c>
      <c r="D4144" s="570" t="s">
        <v>27973</v>
      </c>
    </row>
    <row r="4145" spans="1:4" ht="24.95" customHeight="1" x14ac:dyDescent="0.2">
      <c r="A4145" s="571" t="s">
        <v>15256</v>
      </c>
      <c r="B4145" s="568" t="s">
        <v>2110</v>
      </c>
      <c r="C4145" s="569" t="s">
        <v>770</v>
      </c>
      <c r="D4145" s="570" t="s">
        <v>27974</v>
      </c>
    </row>
    <row r="4146" spans="1:4" ht="24.95" customHeight="1" x14ac:dyDescent="0.2">
      <c r="A4146" s="571" t="s">
        <v>15257</v>
      </c>
      <c r="B4146" s="568" t="s">
        <v>15258</v>
      </c>
      <c r="C4146" s="569" t="s">
        <v>770</v>
      </c>
      <c r="D4146" s="570" t="s">
        <v>27975</v>
      </c>
    </row>
    <row r="4147" spans="1:4" ht="24.95" customHeight="1" x14ac:dyDescent="0.2">
      <c r="A4147" s="567" t="s">
        <v>27976</v>
      </c>
      <c r="B4147" s="568" t="s">
        <v>2111</v>
      </c>
      <c r="C4147" s="569" t="s">
        <v>770</v>
      </c>
      <c r="D4147" s="570" t="s">
        <v>18884</v>
      </c>
    </row>
    <row r="4148" spans="1:4" ht="24.95" customHeight="1" x14ac:dyDescent="0.2">
      <c r="A4148" s="567" t="s">
        <v>27977</v>
      </c>
      <c r="B4148" s="568" t="s">
        <v>15259</v>
      </c>
      <c r="C4148" s="569" t="s">
        <v>770</v>
      </c>
      <c r="D4148" s="570" t="s">
        <v>26040</v>
      </c>
    </row>
    <row r="4149" spans="1:4" ht="24.95" customHeight="1" x14ac:dyDescent="0.2">
      <c r="A4149" s="567" t="s">
        <v>27978</v>
      </c>
      <c r="B4149" s="568" t="s">
        <v>15260</v>
      </c>
      <c r="C4149" s="569" t="s">
        <v>770</v>
      </c>
      <c r="D4149" s="570" t="s">
        <v>27979</v>
      </c>
    </row>
    <row r="4150" spans="1:4" ht="24.95" customHeight="1" x14ac:dyDescent="0.2">
      <c r="A4150" s="567" t="s">
        <v>27980</v>
      </c>
      <c r="B4150" s="568" t="s">
        <v>2112</v>
      </c>
      <c r="C4150" s="569" t="s">
        <v>770</v>
      </c>
      <c r="D4150" s="570" t="s">
        <v>9687</v>
      </c>
    </row>
    <row r="4151" spans="1:4" ht="24.95" customHeight="1" x14ac:dyDescent="0.2">
      <c r="A4151" s="567" t="s">
        <v>27981</v>
      </c>
      <c r="B4151" s="568" t="s">
        <v>2113</v>
      </c>
      <c r="C4151" s="569" t="s">
        <v>770</v>
      </c>
      <c r="D4151" s="570" t="s">
        <v>17612</v>
      </c>
    </row>
    <row r="4152" spans="1:4" ht="24.95" customHeight="1" x14ac:dyDescent="0.2">
      <c r="A4152" s="567" t="s">
        <v>27982</v>
      </c>
      <c r="B4152" s="568" t="s">
        <v>5915</v>
      </c>
      <c r="C4152" s="569" t="s">
        <v>770</v>
      </c>
      <c r="D4152" s="570" t="s">
        <v>27983</v>
      </c>
    </row>
    <row r="4153" spans="1:4" ht="24.95" customHeight="1" x14ac:dyDescent="0.2">
      <c r="A4153" s="567" t="s">
        <v>27984</v>
      </c>
      <c r="B4153" s="568" t="s">
        <v>15261</v>
      </c>
      <c r="C4153" s="569" t="s">
        <v>770</v>
      </c>
      <c r="D4153" s="570" t="s">
        <v>19995</v>
      </c>
    </row>
    <row r="4154" spans="1:4" ht="24.95" customHeight="1" x14ac:dyDescent="0.2">
      <c r="A4154" s="567" t="s">
        <v>27985</v>
      </c>
      <c r="B4154" s="568" t="s">
        <v>15262</v>
      </c>
      <c r="C4154" s="569" t="s">
        <v>770</v>
      </c>
      <c r="D4154" s="570" t="s">
        <v>13853</v>
      </c>
    </row>
    <row r="4155" spans="1:4" ht="24.95" customHeight="1" x14ac:dyDescent="0.2">
      <c r="A4155" s="567" t="s">
        <v>27986</v>
      </c>
      <c r="B4155" s="568" t="s">
        <v>15263</v>
      </c>
      <c r="C4155" s="569" t="s">
        <v>770</v>
      </c>
      <c r="D4155" s="570" t="s">
        <v>22493</v>
      </c>
    </row>
    <row r="4156" spans="1:4" ht="24.95" customHeight="1" x14ac:dyDescent="0.2">
      <c r="A4156" s="567" t="s">
        <v>27987</v>
      </c>
      <c r="B4156" s="568" t="s">
        <v>15264</v>
      </c>
      <c r="C4156" s="569" t="s">
        <v>770</v>
      </c>
      <c r="D4156" s="570" t="s">
        <v>17295</v>
      </c>
    </row>
    <row r="4157" spans="1:4" ht="24.95" customHeight="1" x14ac:dyDescent="0.2">
      <c r="A4157" s="567" t="s">
        <v>27988</v>
      </c>
      <c r="B4157" s="568" t="s">
        <v>15266</v>
      </c>
      <c r="C4157" s="569" t="s">
        <v>770</v>
      </c>
      <c r="D4157" s="570" t="s">
        <v>27989</v>
      </c>
    </row>
    <row r="4158" spans="1:4" ht="24.95" customHeight="1" x14ac:dyDescent="0.2">
      <c r="A4158" s="567" t="s">
        <v>27990</v>
      </c>
      <c r="B4158" s="568" t="s">
        <v>15267</v>
      </c>
      <c r="C4158" s="569" t="s">
        <v>770</v>
      </c>
      <c r="D4158" s="570" t="s">
        <v>27991</v>
      </c>
    </row>
    <row r="4159" spans="1:4" ht="24.95" customHeight="1" x14ac:dyDescent="0.2">
      <c r="A4159" s="567" t="s">
        <v>27992</v>
      </c>
      <c r="B4159" s="568" t="s">
        <v>15268</v>
      </c>
      <c r="C4159" s="569" t="s">
        <v>770</v>
      </c>
      <c r="D4159" s="570" t="s">
        <v>27993</v>
      </c>
    </row>
    <row r="4160" spans="1:4" ht="24.95" customHeight="1" x14ac:dyDescent="0.2">
      <c r="A4160" s="567" t="s">
        <v>27994</v>
      </c>
      <c r="B4160" s="568" t="s">
        <v>15269</v>
      </c>
      <c r="C4160" s="569" t="s">
        <v>770</v>
      </c>
      <c r="D4160" s="570" t="s">
        <v>11071</v>
      </c>
    </row>
    <row r="4161" spans="1:4" ht="24.95" customHeight="1" x14ac:dyDescent="0.2">
      <c r="A4161" s="567" t="s">
        <v>27995</v>
      </c>
      <c r="B4161" s="568" t="s">
        <v>15270</v>
      </c>
      <c r="C4161" s="569" t="s">
        <v>770</v>
      </c>
      <c r="D4161" s="570" t="s">
        <v>9691</v>
      </c>
    </row>
    <row r="4162" spans="1:4" ht="24.95" customHeight="1" x14ac:dyDescent="0.2">
      <c r="A4162" s="567" t="s">
        <v>27996</v>
      </c>
      <c r="B4162" s="568" t="s">
        <v>15272</v>
      </c>
      <c r="C4162" s="569" t="s">
        <v>770</v>
      </c>
      <c r="D4162" s="570" t="s">
        <v>27997</v>
      </c>
    </row>
    <row r="4163" spans="1:4" ht="24.95" customHeight="1" x14ac:dyDescent="0.2">
      <c r="A4163" s="567" t="s">
        <v>27998</v>
      </c>
      <c r="B4163" s="568" t="s">
        <v>15273</v>
      </c>
      <c r="C4163" s="569" t="s">
        <v>770</v>
      </c>
      <c r="D4163" s="570" t="s">
        <v>27999</v>
      </c>
    </row>
    <row r="4164" spans="1:4" ht="24.95" customHeight="1" x14ac:dyDescent="0.2">
      <c r="A4164" s="567" t="s">
        <v>28000</v>
      </c>
      <c r="B4164" s="568" t="s">
        <v>15274</v>
      </c>
      <c r="C4164" s="569" t="s">
        <v>770</v>
      </c>
      <c r="D4164" s="570" t="s">
        <v>20013</v>
      </c>
    </row>
    <row r="4165" spans="1:4" ht="24.95" customHeight="1" x14ac:dyDescent="0.2">
      <c r="A4165" s="567" t="s">
        <v>28001</v>
      </c>
      <c r="B4165" s="568" t="s">
        <v>15276</v>
      </c>
      <c r="C4165" s="569" t="s">
        <v>770</v>
      </c>
      <c r="D4165" s="570" t="s">
        <v>28002</v>
      </c>
    </row>
    <row r="4166" spans="1:4" ht="24.95" customHeight="1" x14ac:dyDescent="0.2">
      <c r="A4166" s="567" t="s">
        <v>28003</v>
      </c>
      <c r="B4166" s="568" t="s">
        <v>15277</v>
      </c>
      <c r="C4166" s="569" t="s">
        <v>770</v>
      </c>
      <c r="D4166" s="570" t="s">
        <v>19305</v>
      </c>
    </row>
    <row r="4167" spans="1:4" ht="24.95" customHeight="1" x14ac:dyDescent="0.2">
      <c r="A4167" s="567" t="s">
        <v>28004</v>
      </c>
      <c r="B4167" s="568" t="s">
        <v>15278</v>
      </c>
      <c r="C4167" s="569" t="s">
        <v>770</v>
      </c>
      <c r="D4167" s="570" t="s">
        <v>17807</v>
      </c>
    </row>
    <row r="4168" spans="1:4" ht="24.95" customHeight="1" x14ac:dyDescent="0.2">
      <c r="A4168" s="567" t="s">
        <v>28005</v>
      </c>
      <c r="B4168" s="568" t="s">
        <v>15280</v>
      </c>
      <c r="C4168" s="569" t="s">
        <v>770</v>
      </c>
      <c r="D4168" s="570" t="s">
        <v>25114</v>
      </c>
    </row>
    <row r="4169" spans="1:4" ht="24.95" customHeight="1" x14ac:dyDescent="0.2">
      <c r="A4169" s="567" t="s">
        <v>28006</v>
      </c>
      <c r="B4169" s="568" t="s">
        <v>15281</v>
      </c>
      <c r="C4169" s="569" t="s">
        <v>770</v>
      </c>
      <c r="D4169" s="570" t="s">
        <v>17729</v>
      </c>
    </row>
    <row r="4170" spans="1:4" ht="24.95" customHeight="1" x14ac:dyDescent="0.2">
      <c r="A4170" s="567" t="s">
        <v>28007</v>
      </c>
      <c r="B4170" s="568" t="s">
        <v>15282</v>
      </c>
      <c r="C4170" s="569" t="s">
        <v>770</v>
      </c>
      <c r="D4170" s="570" t="s">
        <v>17683</v>
      </c>
    </row>
    <row r="4171" spans="1:4" ht="24.95" customHeight="1" x14ac:dyDescent="0.2">
      <c r="A4171" s="567" t="s">
        <v>28008</v>
      </c>
      <c r="B4171" s="568" t="s">
        <v>15284</v>
      </c>
      <c r="C4171" s="569" t="s">
        <v>770</v>
      </c>
      <c r="D4171" s="570" t="s">
        <v>28009</v>
      </c>
    </row>
    <row r="4172" spans="1:4" ht="24.95" customHeight="1" x14ac:dyDescent="0.2">
      <c r="A4172" s="567" t="s">
        <v>28010</v>
      </c>
      <c r="B4172" s="568" t="s">
        <v>15285</v>
      </c>
      <c r="C4172" s="569" t="s">
        <v>770</v>
      </c>
      <c r="D4172" s="570" t="s">
        <v>28011</v>
      </c>
    </row>
    <row r="4173" spans="1:4" ht="24.95" customHeight="1" x14ac:dyDescent="0.2">
      <c r="A4173" s="567" t="s">
        <v>28012</v>
      </c>
      <c r="B4173" s="568" t="s">
        <v>15286</v>
      </c>
      <c r="C4173" s="569" t="s">
        <v>770</v>
      </c>
      <c r="D4173" s="570" t="s">
        <v>28013</v>
      </c>
    </row>
    <row r="4174" spans="1:4" ht="24.95" customHeight="1" x14ac:dyDescent="0.2">
      <c r="A4174" s="567" t="s">
        <v>28014</v>
      </c>
      <c r="B4174" s="568" t="s">
        <v>15287</v>
      </c>
      <c r="C4174" s="569" t="s">
        <v>770</v>
      </c>
      <c r="D4174" s="570" t="s">
        <v>28015</v>
      </c>
    </row>
    <row r="4175" spans="1:4" ht="24.95" customHeight="1" x14ac:dyDescent="0.2">
      <c r="A4175" s="567" t="s">
        <v>28016</v>
      </c>
      <c r="B4175" s="568" t="s">
        <v>15288</v>
      </c>
      <c r="C4175" s="569" t="s">
        <v>770</v>
      </c>
      <c r="D4175" s="570" t="s">
        <v>28017</v>
      </c>
    </row>
    <row r="4176" spans="1:4" ht="24.95" customHeight="1" x14ac:dyDescent="0.2">
      <c r="A4176" s="567" t="s">
        <v>28018</v>
      </c>
      <c r="B4176" s="568" t="s">
        <v>15289</v>
      </c>
      <c r="C4176" s="569" t="s">
        <v>770</v>
      </c>
      <c r="D4176" s="570" t="s">
        <v>28019</v>
      </c>
    </row>
    <row r="4177" spans="1:4" ht="24.95" customHeight="1" x14ac:dyDescent="0.2">
      <c r="A4177" s="567" t="s">
        <v>28020</v>
      </c>
      <c r="B4177" s="568" t="s">
        <v>15290</v>
      </c>
      <c r="C4177" s="569" t="s">
        <v>770</v>
      </c>
      <c r="D4177" s="570" t="s">
        <v>17356</v>
      </c>
    </row>
    <row r="4178" spans="1:4" ht="24.95" customHeight="1" x14ac:dyDescent="0.2">
      <c r="A4178" s="567" t="s">
        <v>28021</v>
      </c>
      <c r="B4178" s="568" t="s">
        <v>15291</v>
      </c>
      <c r="C4178" s="569" t="s">
        <v>770</v>
      </c>
      <c r="D4178" s="570" t="s">
        <v>28022</v>
      </c>
    </row>
    <row r="4179" spans="1:4" ht="24.95" customHeight="1" x14ac:dyDescent="0.2">
      <c r="A4179" s="567" t="s">
        <v>28023</v>
      </c>
      <c r="B4179" s="568" t="s">
        <v>15292</v>
      </c>
      <c r="C4179" s="569" t="s">
        <v>770</v>
      </c>
      <c r="D4179" s="570" t="s">
        <v>28024</v>
      </c>
    </row>
    <row r="4180" spans="1:4" ht="24.95" customHeight="1" x14ac:dyDescent="0.2">
      <c r="A4180" s="567" t="s">
        <v>28025</v>
      </c>
      <c r="B4180" s="568" t="s">
        <v>15293</v>
      </c>
      <c r="C4180" s="569" t="s">
        <v>770</v>
      </c>
      <c r="D4180" s="570" t="s">
        <v>11095</v>
      </c>
    </row>
    <row r="4181" spans="1:4" ht="24.95" customHeight="1" x14ac:dyDescent="0.2">
      <c r="A4181" s="567" t="s">
        <v>28026</v>
      </c>
      <c r="B4181" s="568" t="s">
        <v>15295</v>
      </c>
      <c r="C4181" s="569" t="s">
        <v>770</v>
      </c>
      <c r="D4181" s="570" t="s">
        <v>28027</v>
      </c>
    </row>
    <row r="4182" spans="1:4" ht="24.95" customHeight="1" x14ac:dyDescent="0.2">
      <c r="A4182" s="567" t="s">
        <v>28028</v>
      </c>
      <c r="B4182" s="568" t="s">
        <v>15296</v>
      </c>
      <c r="C4182" s="569" t="s">
        <v>770</v>
      </c>
      <c r="D4182" s="570" t="s">
        <v>28029</v>
      </c>
    </row>
    <row r="4183" spans="1:4" ht="24.95" customHeight="1" x14ac:dyDescent="0.2">
      <c r="A4183" s="567" t="s">
        <v>28030</v>
      </c>
      <c r="B4183" s="568" t="s">
        <v>15297</v>
      </c>
      <c r="C4183" s="569" t="s">
        <v>770</v>
      </c>
      <c r="D4183" s="570" t="s">
        <v>28031</v>
      </c>
    </row>
    <row r="4184" spans="1:4" ht="24.95" customHeight="1" x14ac:dyDescent="0.2">
      <c r="A4184" s="567" t="s">
        <v>28032</v>
      </c>
      <c r="B4184" s="568" t="s">
        <v>15298</v>
      </c>
      <c r="C4184" s="569" t="s">
        <v>770</v>
      </c>
      <c r="D4184" s="570" t="s">
        <v>28033</v>
      </c>
    </row>
    <row r="4185" spans="1:4" ht="24.95" customHeight="1" x14ac:dyDescent="0.2">
      <c r="A4185" s="567" t="s">
        <v>28034</v>
      </c>
      <c r="B4185" s="568" t="s">
        <v>15299</v>
      </c>
      <c r="C4185" s="569" t="s">
        <v>770</v>
      </c>
      <c r="D4185" s="570" t="s">
        <v>28035</v>
      </c>
    </row>
    <row r="4186" spans="1:4" ht="24.95" customHeight="1" x14ac:dyDescent="0.2">
      <c r="A4186" s="567" t="s">
        <v>28036</v>
      </c>
      <c r="B4186" s="568" t="s">
        <v>15300</v>
      </c>
      <c r="C4186" s="569" t="s">
        <v>770</v>
      </c>
      <c r="D4186" s="570" t="s">
        <v>28037</v>
      </c>
    </row>
    <row r="4187" spans="1:4" ht="24.95" customHeight="1" x14ac:dyDescent="0.2">
      <c r="A4187" s="567" t="s">
        <v>28038</v>
      </c>
      <c r="B4187" s="568" t="s">
        <v>15301</v>
      </c>
      <c r="C4187" s="569" t="s">
        <v>770</v>
      </c>
      <c r="D4187" s="570" t="s">
        <v>25803</v>
      </c>
    </row>
    <row r="4188" spans="1:4" ht="24.95" customHeight="1" x14ac:dyDescent="0.2">
      <c r="A4188" s="567" t="s">
        <v>28039</v>
      </c>
      <c r="B4188" s="568" t="s">
        <v>15302</v>
      </c>
      <c r="C4188" s="569" t="s">
        <v>770</v>
      </c>
      <c r="D4188" s="570" t="s">
        <v>28040</v>
      </c>
    </row>
    <row r="4189" spans="1:4" ht="24.95" customHeight="1" x14ac:dyDescent="0.2">
      <c r="A4189" s="567" t="s">
        <v>28041</v>
      </c>
      <c r="B4189" s="568" t="s">
        <v>15303</v>
      </c>
      <c r="C4189" s="569" t="s">
        <v>770</v>
      </c>
      <c r="D4189" s="570" t="s">
        <v>28042</v>
      </c>
    </row>
    <row r="4190" spans="1:4" ht="24.95" customHeight="1" x14ac:dyDescent="0.2">
      <c r="A4190" s="567" t="s">
        <v>28043</v>
      </c>
      <c r="B4190" s="568" t="s">
        <v>15304</v>
      </c>
      <c r="C4190" s="569" t="s">
        <v>770</v>
      </c>
      <c r="D4190" s="570" t="s">
        <v>28044</v>
      </c>
    </row>
    <row r="4191" spans="1:4" ht="24.95" customHeight="1" x14ac:dyDescent="0.2">
      <c r="A4191" s="567" t="s">
        <v>28045</v>
      </c>
      <c r="B4191" s="568" t="s">
        <v>15305</v>
      </c>
      <c r="C4191" s="569" t="s">
        <v>770</v>
      </c>
      <c r="D4191" s="570" t="s">
        <v>28046</v>
      </c>
    </row>
    <row r="4192" spans="1:4" ht="24.95" customHeight="1" x14ac:dyDescent="0.2">
      <c r="A4192" s="567" t="s">
        <v>28047</v>
      </c>
      <c r="B4192" s="568" t="s">
        <v>15306</v>
      </c>
      <c r="C4192" s="569" t="s">
        <v>770</v>
      </c>
      <c r="D4192" s="570" t="s">
        <v>28048</v>
      </c>
    </row>
    <row r="4193" spans="1:4" ht="24.95" customHeight="1" x14ac:dyDescent="0.2">
      <c r="A4193" s="567" t="s">
        <v>28049</v>
      </c>
      <c r="B4193" s="568" t="s">
        <v>15307</v>
      </c>
      <c r="C4193" s="569" t="s">
        <v>770</v>
      </c>
      <c r="D4193" s="570" t="s">
        <v>28050</v>
      </c>
    </row>
    <row r="4194" spans="1:4" ht="24.95" customHeight="1" x14ac:dyDescent="0.2">
      <c r="A4194" s="567" t="s">
        <v>28051</v>
      </c>
      <c r="B4194" s="568" t="s">
        <v>15308</v>
      </c>
      <c r="C4194" s="569" t="s">
        <v>770</v>
      </c>
      <c r="D4194" s="570" t="s">
        <v>18954</v>
      </c>
    </row>
    <row r="4195" spans="1:4" ht="24.95" customHeight="1" x14ac:dyDescent="0.2">
      <c r="A4195" s="567" t="s">
        <v>28052</v>
      </c>
      <c r="B4195" s="568" t="s">
        <v>15309</v>
      </c>
      <c r="C4195" s="569" t="s">
        <v>770</v>
      </c>
      <c r="D4195" s="570" t="s">
        <v>28053</v>
      </c>
    </row>
    <row r="4196" spans="1:4" ht="24.95" customHeight="1" x14ac:dyDescent="0.2">
      <c r="A4196" s="567" t="s">
        <v>28054</v>
      </c>
      <c r="B4196" s="568" t="s">
        <v>15310</v>
      </c>
      <c r="C4196" s="569" t="s">
        <v>770</v>
      </c>
      <c r="D4196" s="570" t="s">
        <v>28055</v>
      </c>
    </row>
    <row r="4197" spans="1:4" ht="24.95" customHeight="1" x14ac:dyDescent="0.2">
      <c r="A4197" s="567" t="s">
        <v>28056</v>
      </c>
      <c r="B4197" s="568" t="s">
        <v>15311</v>
      </c>
      <c r="C4197" s="569" t="s">
        <v>770</v>
      </c>
      <c r="D4197" s="570" t="s">
        <v>18880</v>
      </c>
    </row>
    <row r="4198" spans="1:4" ht="24.95" customHeight="1" x14ac:dyDescent="0.2">
      <c r="A4198" s="567" t="s">
        <v>28057</v>
      </c>
      <c r="B4198" s="568" t="s">
        <v>15312</v>
      </c>
      <c r="C4198" s="569" t="s">
        <v>770</v>
      </c>
      <c r="D4198" s="570" t="s">
        <v>28058</v>
      </c>
    </row>
    <row r="4199" spans="1:4" ht="24.95" customHeight="1" x14ac:dyDescent="0.2">
      <c r="A4199" s="567" t="s">
        <v>28059</v>
      </c>
      <c r="B4199" s="568" t="s">
        <v>15313</v>
      </c>
      <c r="C4199" s="569" t="s">
        <v>770</v>
      </c>
      <c r="D4199" s="570" t="s">
        <v>28060</v>
      </c>
    </row>
    <row r="4200" spans="1:4" ht="24.95" customHeight="1" x14ac:dyDescent="0.2">
      <c r="A4200" s="567" t="s">
        <v>28061</v>
      </c>
      <c r="B4200" s="568" t="s">
        <v>15314</v>
      </c>
      <c r="C4200" s="569" t="s">
        <v>770</v>
      </c>
      <c r="D4200" s="570" t="s">
        <v>28062</v>
      </c>
    </row>
    <row r="4201" spans="1:4" ht="24.95" customHeight="1" x14ac:dyDescent="0.2">
      <c r="A4201" s="567" t="s">
        <v>28063</v>
      </c>
      <c r="B4201" s="568" t="s">
        <v>15315</v>
      </c>
      <c r="C4201" s="569" t="s">
        <v>770</v>
      </c>
      <c r="D4201" s="570" t="s">
        <v>28064</v>
      </c>
    </row>
    <row r="4202" spans="1:4" ht="24.95" customHeight="1" x14ac:dyDescent="0.2">
      <c r="A4202" s="567" t="s">
        <v>28065</v>
      </c>
      <c r="B4202" s="568" t="s">
        <v>15316</v>
      </c>
      <c r="C4202" s="569" t="s">
        <v>770</v>
      </c>
      <c r="D4202" s="570" t="s">
        <v>28066</v>
      </c>
    </row>
    <row r="4203" spans="1:4" ht="24.95" customHeight="1" x14ac:dyDescent="0.2">
      <c r="A4203" s="567" t="s">
        <v>28067</v>
      </c>
      <c r="B4203" s="568" t="s">
        <v>15317</v>
      </c>
      <c r="C4203" s="569" t="s">
        <v>770</v>
      </c>
      <c r="D4203" s="570" t="s">
        <v>28068</v>
      </c>
    </row>
    <row r="4204" spans="1:4" ht="24.95" customHeight="1" x14ac:dyDescent="0.2">
      <c r="A4204" s="567" t="s">
        <v>28069</v>
      </c>
      <c r="B4204" s="568" t="s">
        <v>15318</v>
      </c>
      <c r="C4204" s="569" t="s">
        <v>770</v>
      </c>
      <c r="D4204" s="570" t="s">
        <v>28070</v>
      </c>
    </row>
    <row r="4205" spans="1:4" ht="24.95" customHeight="1" x14ac:dyDescent="0.2">
      <c r="A4205" s="567" t="s">
        <v>28071</v>
      </c>
      <c r="B4205" s="568" t="s">
        <v>15319</v>
      </c>
      <c r="C4205" s="569" t="s">
        <v>770</v>
      </c>
      <c r="D4205" s="570" t="s">
        <v>20176</v>
      </c>
    </row>
    <row r="4206" spans="1:4" ht="24.95" customHeight="1" x14ac:dyDescent="0.2">
      <c r="A4206" s="567" t="s">
        <v>28072</v>
      </c>
      <c r="B4206" s="568" t="s">
        <v>5916</v>
      </c>
      <c r="C4206" s="569" t="s">
        <v>770</v>
      </c>
      <c r="D4206" s="570" t="s">
        <v>17369</v>
      </c>
    </row>
    <row r="4207" spans="1:4" ht="24.95" customHeight="1" x14ac:dyDescent="0.2">
      <c r="A4207" s="567" t="s">
        <v>28073</v>
      </c>
      <c r="B4207" s="568" t="s">
        <v>15320</v>
      </c>
      <c r="C4207" s="569" t="s">
        <v>770</v>
      </c>
      <c r="D4207" s="570" t="s">
        <v>28074</v>
      </c>
    </row>
    <row r="4208" spans="1:4" ht="24.95" customHeight="1" x14ac:dyDescent="0.2">
      <c r="A4208" s="567" t="s">
        <v>28075</v>
      </c>
      <c r="B4208" s="568" t="s">
        <v>18090</v>
      </c>
      <c r="C4208" s="569" t="s">
        <v>770</v>
      </c>
      <c r="D4208" s="570" t="s">
        <v>28076</v>
      </c>
    </row>
    <row r="4209" spans="1:4" ht="24.95" customHeight="1" x14ac:dyDescent="0.2">
      <c r="A4209" s="567" t="s">
        <v>28077</v>
      </c>
      <c r="B4209" s="568" t="s">
        <v>2114</v>
      </c>
      <c r="C4209" s="569" t="s">
        <v>770</v>
      </c>
      <c r="D4209" s="570" t="s">
        <v>28078</v>
      </c>
    </row>
    <row r="4210" spans="1:4" ht="24.95" customHeight="1" x14ac:dyDescent="0.2">
      <c r="A4210" s="567" t="s">
        <v>28079</v>
      </c>
      <c r="B4210" s="568" t="s">
        <v>2115</v>
      </c>
      <c r="C4210" s="569" t="s">
        <v>770</v>
      </c>
      <c r="D4210" s="570" t="s">
        <v>28080</v>
      </c>
    </row>
    <row r="4211" spans="1:4" ht="24.95" customHeight="1" x14ac:dyDescent="0.2">
      <c r="A4211" s="567" t="s">
        <v>28081</v>
      </c>
      <c r="B4211" s="568" t="s">
        <v>2116</v>
      </c>
      <c r="C4211" s="569" t="s">
        <v>770</v>
      </c>
      <c r="D4211" s="570" t="s">
        <v>11035</v>
      </c>
    </row>
    <row r="4212" spans="1:4" ht="24.95" customHeight="1" x14ac:dyDescent="0.2">
      <c r="A4212" s="567" t="s">
        <v>28082</v>
      </c>
      <c r="B4212" s="568" t="s">
        <v>2117</v>
      </c>
      <c r="C4212" s="569" t="s">
        <v>770</v>
      </c>
      <c r="D4212" s="570" t="s">
        <v>11356</v>
      </c>
    </row>
    <row r="4213" spans="1:4" ht="24.95" customHeight="1" x14ac:dyDescent="0.2">
      <c r="A4213" s="567" t="s">
        <v>28083</v>
      </c>
      <c r="B4213" s="568" t="s">
        <v>2118</v>
      </c>
      <c r="C4213" s="569" t="s">
        <v>770</v>
      </c>
      <c r="D4213" s="570" t="s">
        <v>12370</v>
      </c>
    </row>
    <row r="4214" spans="1:4" ht="24.95" customHeight="1" x14ac:dyDescent="0.2">
      <c r="A4214" s="567" t="s">
        <v>28084</v>
      </c>
      <c r="B4214" s="568" t="s">
        <v>2119</v>
      </c>
      <c r="C4214" s="569" t="s">
        <v>770</v>
      </c>
      <c r="D4214" s="570" t="s">
        <v>28085</v>
      </c>
    </row>
    <row r="4215" spans="1:4" ht="24.95" customHeight="1" x14ac:dyDescent="0.2">
      <c r="A4215" s="567" t="s">
        <v>28086</v>
      </c>
      <c r="B4215" s="568" t="s">
        <v>2120</v>
      </c>
      <c r="C4215" s="569" t="s">
        <v>770</v>
      </c>
      <c r="D4215" s="570" t="s">
        <v>28087</v>
      </c>
    </row>
    <row r="4216" spans="1:4" ht="24.95" customHeight="1" x14ac:dyDescent="0.2">
      <c r="A4216" s="567" t="s">
        <v>28088</v>
      </c>
      <c r="B4216" s="568" t="s">
        <v>2121</v>
      </c>
      <c r="C4216" s="569" t="s">
        <v>770</v>
      </c>
      <c r="D4216" s="570" t="s">
        <v>28089</v>
      </c>
    </row>
    <row r="4217" spans="1:4" ht="24.95" customHeight="1" x14ac:dyDescent="0.2">
      <c r="A4217" s="567" t="s">
        <v>28090</v>
      </c>
      <c r="B4217" s="568" t="s">
        <v>2122</v>
      </c>
      <c r="C4217" s="569" t="s">
        <v>771</v>
      </c>
      <c r="D4217" s="570" t="s">
        <v>28091</v>
      </c>
    </row>
    <row r="4218" spans="1:4" ht="24.95" customHeight="1" x14ac:dyDescent="0.2">
      <c r="A4218" s="567" t="s">
        <v>28092</v>
      </c>
      <c r="B4218" s="568" t="s">
        <v>2123</v>
      </c>
      <c r="C4218" s="569" t="s">
        <v>771</v>
      </c>
      <c r="D4218" s="570" t="s">
        <v>10690</v>
      </c>
    </row>
    <row r="4219" spans="1:4" ht="24.95" customHeight="1" x14ac:dyDescent="0.2">
      <c r="A4219" s="567" t="s">
        <v>28093</v>
      </c>
      <c r="B4219" s="568" t="s">
        <v>15324</v>
      </c>
      <c r="C4219" s="569" t="s">
        <v>771</v>
      </c>
      <c r="D4219" s="570" t="s">
        <v>28094</v>
      </c>
    </row>
    <row r="4220" spans="1:4" ht="24.95" customHeight="1" x14ac:dyDescent="0.2">
      <c r="A4220" s="567" t="s">
        <v>28095</v>
      </c>
      <c r="B4220" s="568" t="s">
        <v>15326</v>
      </c>
      <c r="C4220" s="569" t="s">
        <v>771</v>
      </c>
      <c r="D4220" s="570" t="s">
        <v>26111</v>
      </c>
    </row>
    <row r="4221" spans="1:4" ht="24.95" customHeight="1" x14ac:dyDescent="0.2">
      <c r="A4221" s="567" t="s">
        <v>28096</v>
      </c>
      <c r="B4221" s="568" t="s">
        <v>2124</v>
      </c>
      <c r="C4221" s="569" t="s">
        <v>771</v>
      </c>
      <c r="D4221" s="570" t="s">
        <v>14315</v>
      </c>
    </row>
    <row r="4222" spans="1:4" ht="24.95" customHeight="1" x14ac:dyDescent="0.2">
      <c r="A4222" s="567" t="s">
        <v>28097</v>
      </c>
      <c r="B4222" s="568" t="s">
        <v>15327</v>
      </c>
      <c r="C4222" s="569" t="s">
        <v>770</v>
      </c>
      <c r="D4222" s="570" t="s">
        <v>11028</v>
      </c>
    </row>
    <row r="4223" spans="1:4" ht="24.95" customHeight="1" x14ac:dyDescent="0.2">
      <c r="A4223" s="567" t="s">
        <v>28098</v>
      </c>
      <c r="B4223" s="568" t="s">
        <v>5917</v>
      </c>
      <c r="C4223" s="569" t="s">
        <v>770</v>
      </c>
      <c r="D4223" s="570" t="s">
        <v>10343</v>
      </c>
    </row>
    <row r="4224" spans="1:4" ht="24.95" customHeight="1" x14ac:dyDescent="0.2">
      <c r="A4224" s="567" t="s">
        <v>28099</v>
      </c>
      <c r="B4224" s="568" t="s">
        <v>2125</v>
      </c>
      <c r="C4224" s="569" t="s">
        <v>770</v>
      </c>
      <c r="D4224" s="570" t="s">
        <v>9593</v>
      </c>
    </row>
    <row r="4225" spans="1:4" ht="24.95" customHeight="1" x14ac:dyDescent="0.2">
      <c r="A4225" s="567" t="s">
        <v>28100</v>
      </c>
      <c r="B4225" s="568" t="s">
        <v>2126</v>
      </c>
      <c r="C4225" s="569" t="s">
        <v>770</v>
      </c>
      <c r="D4225" s="570" t="s">
        <v>9698</v>
      </c>
    </row>
    <row r="4226" spans="1:4" ht="24.95" customHeight="1" x14ac:dyDescent="0.2">
      <c r="A4226" s="567" t="s">
        <v>28101</v>
      </c>
      <c r="B4226" s="568" t="s">
        <v>15328</v>
      </c>
      <c r="C4226" s="569" t="s">
        <v>770</v>
      </c>
      <c r="D4226" s="570" t="s">
        <v>10775</v>
      </c>
    </row>
    <row r="4227" spans="1:4" ht="24.95" customHeight="1" x14ac:dyDescent="0.2">
      <c r="A4227" s="567" t="s">
        <v>28102</v>
      </c>
      <c r="B4227" s="568" t="s">
        <v>15329</v>
      </c>
      <c r="C4227" s="569" t="s">
        <v>770</v>
      </c>
      <c r="D4227" s="570" t="s">
        <v>9793</v>
      </c>
    </row>
    <row r="4228" spans="1:4" ht="24.95" customHeight="1" x14ac:dyDescent="0.2">
      <c r="A4228" s="567" t="s">
        <v>28103</v>
      </c>
      <c r="B4228" s="568" t="s">
        <v>15330</v>
      </c>
      <c r="C4228" s="569" t="s">
        <v>770</v>
      </c>
      <c r="D4228" s="570" t="s">
        <v>10406</v>
      </c>
    </row>
    <row r="4229" spans="1:4" ht="24.95" customHeight="1" x14ac:dyDescent="0.2">
      <c r="A4229" s="567" t="s">
        <v>28104</v>
      </c>
      <c r="B4229" s="568" t="s">
        <v>15332</v>
      </c>
      <c r="C4229" s="569" t="s">
        <v>770</v>
      </c>
      <c r="D4229" s="570" t="s">
        <v>10156</v>
      </c>
    </row>
    <row r="4230" spans="1:4" ht="24.95" customHeight="1" x14ac:dyDescent="0.2">
      <c r="A4230" s="567" t="s">
        <v>28105</v>
      </c>
      <c r="B4230" s="568" t="s">
        <v>15334</v>
      </c>
      <c r="C4230" s="569" t="s">
        <v>770</v>
      </c>
      <c r="D4230" s="570" t="s">
        <v>28106</v>
      </c>
    </row>
    <row r="4231" spans="1:4" ht="24.95" customHeight="1" x14ac:dyDescent="0.2">
      <c r="A4231" s="567" t="s">
        <v>28107</v>
      </c>
      <c r="B4231" s="568" t="s">
        <v>18094</v>
      </c>
      <c r="C4231" s="569" t="s">
        <v>771</v>
      </c>
      <c r="D4231" s="570" t="s">
        <v>15931</v>
      </c>
    </row>
    <row r="4232" spans="1:4" ht="24.95" customHeight="1" x14ac:dyDescent="0.2">
      <c r="A4232" s="567" t="s">
        <v>28108</v>
      </c>
      <c r="B4232" s="568" t="s">
        <v>18095</v>
      </c>
      <c r="C4232" s="569" t="s">
        <v>771</v>
      </c>
      <c r="D4232" s="570" t="s">
        <v>10311</v>
      </c>
    </row>
    <row r="4233" spans="1:4" ht="24.95" customHeight="1" x14ac:dyDescent="0.2">
      <c r="A4233" s="567" t="s">
        <v>28109</v>
      </c>
      <c r="B4233" s="568" t="s">
        <v>18096</v>
      </c>
      <c r="C4233" s="569" t="s">
        <v>771</v>
      </c>
      <c r="D4233" s="570" t="s">
        <v>28110</v>
      </c>
    </row>
    <row r="4234" spans="1:4" ht="24.95" customHeight="1" x14ac:dyDescent="0.2">
      <c r="A4234" s="567" t="s">
        <v>28111</v>
      </c>
      <c r="B4234" s="568" t="s">
        <v>18097</v>
      </c>
      <c r="C4234" s="569" t="s">
        <v>771</v>
      </c>
      <c r="D4234" s="570" t="s">
        <v>15421</v>
      </c>
    </row>
    <row r="4235" spans="1:4" ht="24.95" customHeight="1" x14ac:dyDescent="0.2">
      <c r="A4235" s="567" t="s">
        <v>28112</v>
      </c>
      <c r="B4235" s="568" t="s">
        <v>2127</v>
      </c>
      <c r="C4235" s="569" t="s">
        <v>771</v>
      </c>
      <c r="D4235" s="570" t="s">
        <v>9968</v>
      </c>
    </row>
    <row r="4236" spans="1:4" ht="24.95" customHeight="1" x14ac:dyDescent="0.2">
      <c r="A4236" s="567" t="s">
        <v>28113</v>
      </c>
      <c r="B4236" s="568" t="s">
        <v>2128</v>
      </c>
      <c r="C4236" s="569" t="s">
        <v>771</v>
      </c>
      <c r="D4236" s="570" t="s">
        <v>10002</v>
      </c>
    </row>
    <row r="4237" spans="1:4" ht="24.95" customHeight="1" x14ac:dyDescent="0.2">
      <c r="A4237" s="567" t="s">
        <v>28114</v>
      </c>
      <c r="B4237" s="568" t="s">
        <v>15335</v>
      </c>
      <c r="C4237" s="569" t="s">
        <v>771</v>
      </c>
      <c r="D4237" s="570" t="s">
        <v>22388</v>
      </c>
    </row>
    <row r="4238" spans="1:4" ht="24.95" customHeight="1" x14ac:dyDescent="0.2">
      <c r="A4238" s="567" t="s">
        <v>28115</v>
      </c>
      <c r="B4238" s="568" t="s">
        <v>15336</v>
      </c>
      <c r="C4238" s="569" t="s">
        <v>771</v>
      </c>
      <c r="D4238" s="570" t="s">
        <v>17339</v>
      </c>
    </row>
    <row r="4239" spans="1:4" ht="24.95" customHeight="1" x14ac:dyDescent="0.2">
      <c r="A4239" s="567" t="s">
        <v>28116</v>
      </c>
      <c r="B4239" s="568" t="s">
        <v>15337</v>
      </c>
      <c r="C4239" s="569" t="s">
        <v>771</v>
      </c>
      <c r="D4239" s="570" t="s">
        <v>13483</v>
      </c>
    </row>
    <row r="4240" spans="1:4" ht="24.95" customHeight="1" x14ac:dyDescent="0.2">
      <c r="A4240" s="567" t="s">
        <v>28117</v>
      </c>
      <c r="B4240" s="568" t="s">
        <v>15338</v>
      </c>
      <c r="C4240" s="569" t="s">
        <v>771</v>
      </c>
      <c r="D4240" s="570" t="s">
        <v>9766</v>
      </c>
    </row>
    <row r="4241" spans="1:4" ht="24.95" customHeight="1" x14ac:dyDescent="0.2">
      <c r="A4241" s="567" t="s">
        <v>28118</v>
      </c>
      <c r="B4241" s="568" t="s">
        <v>15339</v>
      </c>
      <c r="C4241" s="569" t="s">
        <v>771</v>
      </c>
      <c r="D4241" s="570" t="s">
        <v>10084</v>
      </c>
    </row>
    <row r="4242" spans="1:4" ht="24.95" customHeight="1" x14ac:dyDescent="0.2">
      <c r="A4242" s="567" t="s">
        <v>28119</v>
      </c>
      <c r="B4242" s="568" t="s">
        <v>15340</v>
      </c>
      <c r="C4242" s="569" t="s">
        <v>771</v>
      </c>
      <c r="D4242" s="570" t="s">
        <v>11996</v>
      </c>
    </row>
    <row r="4243" spans="1:4" ht="24.95" customHeight="1" x14ac:dyDescent="0.2">
      <c r="A4243" s="567" t="s">
        <v>28120</v>
      </c>
      <c r="B4243" s="568" t="s">
        <v>15342</v>
      </c>
      <c r="C4243" s="569" t="s">
        <v>771</v>
      </c>
      <c r="D4243" s="570" t="s">
        <v>26498</v>
      </c>
    </row>
    <row r="4244" spans="1:4" ht="24.95" customHeight="1" x14ac:dyDescent="0.2">
      <c r="A4244" s="567" t="s">
        <v>28121</v>
      </c>
      <c r="B4244" s="568" t="s">
        <v>15344</v>
      </c>
      <c r="C4244" s="569" t="s">
        <v>771</v>
      </c>
      <c r="D4244" s="570" t="s">
        <v>9473</v>
      </c>
    </row>
    <row r="4245" spans="1:4" ht="24.95" customHeight="1" x14ac:dyDescent="0.2">
      <c r="A4245" s="567" t="s">
        <v>28122</v>
      </c>
      <c r="B4245" s="568" t="s">
        <v>15345</v>
      </c>
      <c r="C4245" s="569" t="s">
        <v>771</v>
      </c>
      <c r="D4245" s="570" t="s">
        <v>10737</v>
      </c>
    </row>
    <row r="4246" spans="1:4" ht="24.95" customHeight="1" x14ac:dyDescent="0.2">
      <c r="A4246" s="567" t="s">
        <v>28123</v>
      </c>
      <c r="B4246" s="568" t="s">
        <v>15346</v>
      </c>
      <c r="C4246" s="569" t="s">
        <v>771</v>
      </c>
      <c r="D4246" s="570" t="s">
        <v>11120</v>
      </c>
    </row>
    <row r="4247" spans="1:4" ht="24.95" customHeight="1" x14ac:dyDescent="0.2">
      <c r="A4247" s="567" t="s">
        <v>28124</v>
      </c>
      <c r="B4247" s="568" t="s">
        <v>15347</v>
      </c>
      <c r="C4247" s="569" t="s">
        <v>771</v>
      </c>
      <c r="D4247" s="570" t="s">
        <v>9454</v>
      </c>
    </row>
    <row r="4248" spans="1:4" ht="24.95" customHeight="1" x14ac:dyDescent="0.2">
      <c r="A4248" s="567" t="s">
        <v>28125</v>
      </c>
      <c r="B4248" s="568" t="s">
        <v>15348</v>
      </c>
      <c r="C4248" s="569" t="s">
        <v>771</v>
      </c>
      <c r="D4248" s="570" t="s">
        <v>10550</v>
      </c>
    </row>
    <row r="4249" spans="1:4" ht="24.95" customHeight="1" x14ac:dyDescent="0.2">
      <c r="A4249" s="567" t="s">
        <v>28126</v>
      </c>
      <c r="B4249" s="568" t="s">
        <v>15349</v>
      </c>
      <c r="C4249" s="569" t="s">
        <v>771</v>
      </c>
      <c r="D4249" s="570" t="s">
        <v>9320</v>
      </c>
    </row>
    <row r="4250" spans="1:4" ht="24.95" customHeight="1" x14ac:dyDescent="0.2">
      <c r="A4250" s="567" t="s">
        <v>28127</v>
      </c>
      <c r="B4250" s="568" t="s">
        <v>18098</v>
      </c>
      <c r="C4250" s="569" t="s">
        <v>771</v>
      </c>
      <c r="D4250" s="570" t="s">
        <v>11055</v>
      </c>
    </row>
    <row r="4251" spans="1:4" ht="24.95" customHeight="1" x14ac:dyDescent="0.2">
      <c r="A4251" s="567" t="s">
        <v>28128</v>
      </c>
      <c r="B4251" s="568" t="s">
        <v>18099</v>
      </c>
      <c r="C4251" s="569" t="s">
        <v>771</v>
      </c>
      <c r="D4251" s="570" t="s">
        <v>9602</v>
      </c>
    </row>
    <row r="4252" spans="1:4" ht="24.95" customHeight="1" x14ac:dyDescent="0.2">
      <c r="A4252" s="567" t="s">
        <v>28129</v>
      </c>
      <c r="B4252" s="568" t="s">
        <v>18100</v>
      </c>
      <c r="C4252" s="569" t="s">
        <v>771</v>
      </c>
      <c r="D4252" s="570" t="s">
        <v>18356</v>
      </c>
    </row>
    <row r="4253" spans="1:4" ht="24.95" customHeight="1" x14ac:dyDescent="0.2">
      <c r="A4253" s="567" t="s">
        <v>28130</v>
      </c>
      <c r="B4253" s="568" t="s">
        <v>18101</v>
      </c>
      <c r="C4253" s="569" t="s">
        <v>771</v>
      </c>
      <c r="D4253" s="570" t="s">
        <v>28131</v>
      </c>
    </row>
    <row r="4254" spans="1:4" ht="24.95" customHeight="1" x14ac:dyDescent="0.2">
      <c r="A4254" s="567" t="s">
        <v>28132</v>
      </c>
      <c r="B4254" s="568" t="s">
        <v>18103</v>
      </c>
      <c r="C4254" s="569" t="s">
        <v>771</v>
      </c>
      <c r="D4254" s="570" t="s">
        <v>10494</v>
      </c>
    </row>
    <row r="4255" spans="1:4" ht="24.95" customHeight="1" x14ac:dyDescent="0.2">
      <c r="A4255" s="567" t="s">
        <v>28133</v>
      </c>
      <c r="B4255" s="568" t="s">
        <v>18104</v>
      </c>
      <c r="C4255" s="569" t="s">
        <v>771</v>
      </c>
      <c r="D4255" s="570" t="s">
        <v>10129</v>
      </c>
    </row>
    <row r="4256" spans="1:4" ht="24.95" customHeight="1" x14ac:dyDescent="0.2">
      <c r="A4256" s="567" t="s">
        <v>28134</v>
      </c>
      <c r="B4256" s="568" t="s">
        <v>15350</v>
      </c>
      <c r="C4256" s="569" t="s">
        <v>771</v>
      </c>
      <c r="D4256" s="570" t="s">
        <v>28135</v>
      </c>
    </row>
    <row r="4257" spans="1:4" ht="24.95" customHeight="1" x14ac:dyDescent="0.2">
      <c r="A4257" s="567" t="s">
        <v>28136</v>
      </c>
      <c r="B4257" s="568" t="s">
        <v>15352</v>
      </c>
      <c r="C4257" s="569" t="s">
        <v>771</v>
      </c>
      <c r="D4257" s="570" t="s">
        <v>12245</v>
      </c>
    </row>
    <row r="4258" spans="1:4" ht="24.95" customHeight="1" x14ac:dyDescent="0.2">
      <c r="A4258" s="567" t="s">
        <v>28137</v>
      </c>
      <c r="B4258" s="568" t="s">
        <v>15353</v>
      </c>
      <c r="C4258" s="569" t="s">
        <v>771</v>
      </c>
      <c r="D4258" s="570" t="s">
        <v>11209</v>
      </c>
    </row>
    <row r="4259" spans="1:4" ht="24.95" customHeight="1" x14ac:dyDescent="0.2">
      <c r="A4259" s="567" t="s">
        <v>28138</v>
      </c>
      <c r="B4259" s="568" t="s">
        <v>15355</v>
      </c>
      <c r="C4259" s="569" t="s">
        <v>771</v>
      </c>
      <c r="D4259" s="570" t="s">
        <v>13470</v>
      </c>
    </row>
    <row r="4260" spans="1:4" ht="24.95" customHeight="1" x14ac:dyDescent="0.2">
      <c r="A4260" s="567" t="s">
        <v>28139</v>
      </c>
      <c r="B4260" s="568" t="s">
        <v>15356</v>
      </c>
      <c r="C4260" s="569" t="s">
        <v>771</v>
      </c>
      <c r="D4260" s="570" t="s">
        <v>9871</v>
      </c>
    </row>
    <row r="4261" spans="1:4" ht="24.95" customHeight="1" x14ac:dyDescent="0.2">
      <c r="A4261" s="567" t="s">
        <v>28140</v>
      </c>
      <c r="B4261" s="568" t="s">
        <v>15357</v>
      </c>
      <c r="C4261" s="569" t="s">
        <v>771</v>
      </c>
      <c r="D4261" s="570" t="s">
        <v>11398</v>
      </c>
    </row>
    <row r="4262" spans="1:4" ht="24.95" customHeight="1" x14ac:dyDescent="0.2">
      <c r="A4262" s="567" t="s">
        <v>28141</v>
      </c>
      <c r="B4262" s="568" t="s">
        <v>15358</v>
      </c>
      <c r="C4262" s="569" t="s">
        <v>770</v>
      </c>
      <c r="D4262" s="570" t="s">
        <v>10271</v>
      </c>
    </row>
    <row r="4263" spans="1:4" ht="24.95" customHeight="1" x14ac:dyDescent="0.2">
      <c r="A4263" s="567" t="s">
        <v>28142</v>
      </c>
      <c r="B4263" s="568" t="s">
        <v>2129</v>
      </c>
      <c r="C4263" s="569" t="s">
        <v>770</v>
      </c>
      <c r="D4263" s="570" t="s">
        <v>13964</v>
      </c>
    </row>
    <row r="4264" spans="1:4" ht="24.95" customHeight="1" x14ac:dyDescent="0.2">
      <c r="A4264" s="567" t="s">
        <v>28143</v>
      </c>
      <c r="B4264" s="568" t="s">
        <v>2130</v>
      </c>
      <c r="C4264" s="569" t="s">
        <v>770</v>
      </c>
      <c r="D4264" s="570" t="s">
        <v>9323</v>
      </c>
    </row>
    <row r="4265" spans="1:4" ht="24.95" customHeight="1" x14ac:dyDescent="0.2">
      <c r="A4265" s="567" t="s">
        <v>28144</v>
      </c>
      <c r="B4265" s="568" t="s">
        <v>2131</v>
      </c>
      <c r="C4265" s="569" t="s">
        <v>770</v>
      </c>
      <c r="D4265" s="570" t="s">
        <v>17342</v>
      </c>
    </row>
    <row r="4266" spans="1:4" ht="24.95" customHeight="1" x14ac:dyDescent="0.2">
      <c r="A4266" s="567" t="s">
        <v>28145</v>
      </c>
      <c r="B4266" s="568" t="s">
        <v>2132</v>
      </c>
      <c r="C4266" s="569" t="s">
        <v>770</v>
      </c>
      <c r="D4266" s="570" t="s">
        <v>10373</v>
      </c>
    </row>
    <row r="4267" spans="1:4" ht="24.95" customHeight="1" x14ac:dyDescent="0.2">
      <c r="A4267" s="567" t="s">
        <v>28146</v>
      </c>
      <c r="B4267" s="568" t="s">
        <v>2133</v>
      </c>
      <c r="C4267" s="569" t="s">
        <v>771</v>
      </c>
      <c r="D4267" s="570" t="s">
        <v>15321</v>
      </c>
    </row>
    <row r="4268" spans="1:4" ht="24.95" customHeight="1" x14ac:dyDescent="0.2">
      <c r="A4268" s="567" t="s">
        <v>28147</v>
      </c>
      <c r="B4268" s="568" t="s">
        <v>15360</v>
      </c>
      <c r="C4268" s="569" t="s">
        <v>770</v>
      </c>
      <c r="D4268" s="570" t="s">
        <v>28148</v>
      </c>
    </row>
    <row r="4269" spans="1:4" ht="24.95" customHeight="1" x14ac:dyDescent="0.2">
      <c r="A4269" s="567" t="s">
        <v>28149</v>
      </c>
      <c r="B4269" s="568" t="s">
        <v>15361</v>
      </c>
      <c r="C4269" s="569" t="s">
        <v>770</v>
      </c>
      <c r="D4269" s="570" t="s">
        <v>28150</v>
      </c>
    </row>
    <row r="4270" spans="1:4" ht="24.95" customHeight="1" x14ac:dyDescent="0.2">
      <c r="A4270" s="567" t="s">
        <v>28151</v>
      </c>
      <c r="B4270" s="568" t="s">
        <v>15362</v>
      </c>
      <c r="C4270" s="569" t="s">
        <v>770</v>
      </c>
      <c r="D4270" s="570" t="s">
        <v>28152</v>
      </c>
    </row>
    <row r="4271" spans="1:4" ht="24.95" customHeight="1" x14ac:dyDescent="0.2">
      <c r="A4271" s="567" t="s">
        <v>28153</v>
      </c>
      <c r="B4271" s="568" t="s">
        <v>15363</v>
      </c>
      <c r="C4271" s="569" t="s">
        <v>770</v>
      </c>
      <c r="D4271" s="570" t="s">
        <v>28154</v>
      </c>
    </row>
    <row r="4272" spans="1:4" ht="24.95" customHeight="1" x14ac:dyDescent="0.2">
      <c r="A4272" s="567" t="s">
        <v>28155</v>
      </c>
      <c r="B4272" s="568" t="s">
        <v>15364</v>
      </c>
      <c r="C4272" s="569" t="s">
        <v>770</v>
      </c>
      <c r="D4272" s="570" t="s">
        <v>18541</v>
      </c>
    </row>
    <row r="4273" spans="1:4" ht="24.95" customHeight="1" x14ac:dyDescent="0.2">
      <c r="A4273" s="567" t="s">
        <v>28156</v>
      </c>
      <c r="B4273" s="568" t="s">
        <v>15366</v>
      </c>
      <c r="C4273" s="569" t="s">
        <v>770</v>
      </c>
      <c r="D4273" s="570" t="s">
        <v>14784</v>
      </c>
    </row>
    <row r="4274" spans="1:4" ht="24.95" customHeight="1" x14ac:dyDescent="0.2">
      <c r="A4274" s="567" t="s">
        <v>28157</v>
      </c>
      <c r="B4274" s="568" t="s">
        <v>15367</v>
      </c>
      <c r="C4274" s="569" t="s">
        <v>770</v>
      </c>
      <c r="D4274" s="570" t="s">
        <v>26859</v>
      </c>
    </row>
    <row r="4275" spans="1:4" ht="24.95" customHeight="1" x14ac:dyDescent="0.2">
      <c r="A4275" s="567" t="s">
        <v>28158</v>
      </c>
      <c r="B4275" s="568" t="s">
        <v>18106</v>
      </c>
      <c r="C4275" s="569" t="s">
        <v>745</v>
      </c>
      <c r="D4275" s="570" t="s">
        <v>24882</v>
      </c>
    </row>
    <row r="4276" spans="1:4" ht="24.95" customHeight="1" x14ac:dyDescent="0.2">
      <c r="A4276" s="567" t="s">
        <v>28159</v>
      </c>
      <c r="B4276" s="568" t="s">
        <v>18107</v>
      </c>
      <c r="C4276" s="569" t="s">
        <v>745</v>
      </c>
      <c r="D4276" s="570" t="s">
        <v>28160</v>
      </c>
    </row>
    <row r="4277" spans="1:4" ht="24.95" customHeight="1" x14ac:dyDescent="0.2">
      <c r="A4277" s="567" t="s">
        <v>28161</v>
      </c>
      <c r="B4277" s="568" t="s">
        <v>18108</v>
      </c>
      <c r="C4277" s="569" t="s">
        <v>745</v>
      </c>
      <c r="D4277" s="570" t="s">
        <v>28162</v>
      </c>
    </row>
    <row r="4278" spans="1:4" ht="24.95" customHeight="1" x14ac:dyDescent="0.2">
      <c r="A4278" s="567" t="s">
        <v>28163</v>
      </c>
      <c r="B4278" s="568" t="s">
        <v>18109</v>
      </c>
      <c r="C4278" s="569" t="s">
        <v>771</v>
      </c>
      <c r="D4278" s="570" t="s">
        <v>25027</v>
      </c>
    </row>
    <row r="4279" spans="1:4" ht="24.95" customHeight="1" x14ac:dyDescent="0.2">
      <c r="A4279" s="567" t="s">
        <v>28164</v>
      </c>
      <c r="B4279" s="568" t="s">
        <v>18110</v>
      </c>
      <c r="C4279" s="569" t="s">
        <v>771</v>
      </c>
      <c r="D4279" s="570" t="s">
        <v>14284</v>
      </c>
    </row>
    <row r="4280" spans="1:4" ht="24.95" customHeight="1" x14ac:dyDescent="0.2">
      <c r="A4280" s="571" t="s">
        <v>15368</v>
      </c>
      <c r="B4280" s="568" t="s">
        <v>2134</v>
      </c>
      <c r="C4280" s="569" t="s">
        <v>770</v>
      </c>
      <c r="D4280" s="570" t="s">
        <v>28165</v>
      </c>
    </row>
    <row r="4281" spans="1:4" ht="24.95" customHeight="1" x14ac:dyDescent="0.2">
      <c r="A4281" s="571" t="s">
        <v>15370</v>
      </c>
      <c r="B4281" s="568" t="s">
        <v>2135</v>
      </c>
      <c r="C4281" s="569" t="s">
        <v>770</v>
      </c>
      <c r="D4281" s="570" t="s">
        <v>28166</v>
      </c>
    </row>
    <row r="4282" spans="1:4" ht="24.95" customHeight="1" x14ac:dyDescent="0.2">
      <c r="A4282" s="571" t="s">
        <v>15371</v>
      </c>
      <c r="B4282" s="568" t="s">
        <v>2136</v>
      </c>
      <c r="C4282" s="569" t="s">
        <v>770</v>
      </c>
      <c r="D4282" s="570" t="s">
        <v>28167</v>
      </c>
    </row>
    <row r="4283" spans="1:4" ht="24.95" customHeight="1" x14ac:dyDescent="0.2">
      <c r="A4283" s="571" t="s">
        <v>15372</v>
      </c>
      <c r="B4283" s="568" t="s">
        <v>2137</v>
      </c>
      <c r="C4283" s="569" t="s">
        <v>770</v>
      </c>
      <c r="D4283" s="570" t="s">
        <v>28168</v>
      </c>
    </row>
    <row r="4284" spans="1:4" ht="24.95" customHeight="1" x14ac:dyDescent="0.2">
      <c r="A4284" s="571" t="s">
        <v>15373</v>
      </c>
      <c r="B4284" s="568" t="s">
        <v>2138</v>
      </c>
      <c r="C4284" s="569" t="s">
        <v>770</v>
      </c>
      <c r="D4284" s="570" t="s">
        <v>28169</v>
      </c>
    </row>
    <row r="4285" spans="1:4" ht="24.95" customHeight="1" x14ac:dyDescent="0.2">
      <c r="A4285" s="571" t="s">
        <v>15374</v>
      </c>
      <c r="B4285" s="568" t="s">
        <v>2139</v>
      </c>
      <c r="C4285" s="569" t="s">
        <v>770</v>
      </c>
      <c r="D4285" s="570" t="s">
        <v>28170</v>
      </c>
    </row>
    <row r="4286" spans="1:4" ht="24.95" customHeight="1" x14ac:dyDescent="0.2">
      <c r="A4286" s="571" t="s">
        <v>15375</v>
      </c>
      <c r="B4286" s="568" t="s">
        <v>2140</v>
      </c>
      <c r="C4286" s="569" t="s">
        <v>770</v>
      </c>
      <c r="D4286" s="570" t="s">
        <v>28171</v>
      </c>
    </row>
    <row r="4287" spans="1:4" ht="24.95" customHeight="1" x14ac:dyDescent="0.2">
      <c r="A4287" s="571" t="s">
        <v>15376</v>
      </c>
      <c r="B4287" s="568" t="s">
        <v>2141</v>
      </c>
      <c r="C4287" s="569" t="s">
        <v>770</v>
      </c>
      <c r="D4287" s="570" t="s">
        <v>28172</v>
      </c>
    </row>
    <row r="4288" spans="1:4" ht="24.95" customHeight="1" x14ac:dyDescent="0.2">
      <c r="A4288" s="571" t="s">
        <v>15377</v>
      </c>
      <c r="B4288" s="568" t="s">
        <v>2142</v>
      </c>
      <c r="C4288" s="569" t="s">
        <v>770</v>
      </c>
      <c r="D4288" s="570" t="s">
        <v>28173</v>
      </c>
    </row>
    <row r="4289" spans="1:4" ht="24.95" customHeight="1" x14ac:dyDescent="0.2">
      <c r="A4289" s="571" t="s">
        <v>15378</v>
      </c>
      <c r="B4289" s="568" t="s">
        <v>2143</v>
      </c>
      <c r="C4289" s="569" t="s">
        <v>770</v>
      </c>
      <c r="D4289" s="570" t="s">
        <v>28174</v>
      </c>
    </row>
    <row r="4290" spans="1:4" ht="24.95" customHeight="1" x14ac:dyDescent="0.2">
      <c r="A4290" s="571" t="s">
        <v>15379</v>
      </c>
      <c r="B4290" s="568" t="s">
        <v>2144</v>
      </c>
      <c r="C4290" s="569" t="s">
        <v>770</v>
      </c>
      <c r="D4290" s="570" t="s">
        <v>28175</v>
      </c>
    </row>
    <row r="4291" spans="1:4" ht="24.95" customHeight="1" x14ac:dyDescent="0.2">
      <c r="A4291" s="571" t="s">
        <v>15380</v>
      </c>
      <c r="B4291" s="568" t="s">
        <v>2145</v>
      </c>
      <c r="C4291" s="569" t="s">
        <v>770</v>
      </c>
      <c r="D4291" s="570" t="s">
        <v>28176</v>
      </c>
    </row>
    <row r="4292" spans="1:4" ht="24.95" customHeight="1" x14ac:dyDescent="0.2">
      <c r="A4292" s="571" t="s">
        <v>15381</v>
      </c>
      <c r="B4292" s="568" t="s">
        <v>2146</v>
      </c>
      <c r="C4292" s="569" t="s">
        <v>770</v>
      </c>
      <c r="D4292" s="570" t="s">
        <v>28177</v>
      </c>
    </row>
    <row r="4293" spans="1:4" ht="24.95" customHeight="1" x14ac:dyDescent="0.2">
      <c r="A4293" s="571" t="s">
        <v>15382</v>
      </c>
      <c r="B4293" s="568" t="s">
        <v>2147</v>
      </c>
      <c r="C4293" s="569" t="s">
        <v>770</v>
      </c>
      <c r="D4293" s="570" t="s">
        <v>28167</v>
      </c>
    </row>
    <row r="4294" spans="1:4" ht="24.95" customHeight="1" x14ac:dyDescent="0.2">
      <c r="A4294" s="571" t="s">
        <v>15383</v>
      </c>
      <c r="B4294" s="568" t="s">
        <v>2148</v>
      </c>
      <c r="C4294" s="569" t="s">
        <v>770</v>
      </c>
      <c r="D4294" s="570" t="s">
        <v>28178</v>
      </c>
    </row>
    <row r="4295" spans="1:4" ht="24.95" customHeight="1" x14ac:dyDescent="0.2">
      <c r="A4295" s="571" t="s">
        <v>15384</v>
      </c>
      <c r="B4295" s="568" t="s">
        <v>2149</v>
      </c>
      <c r="C4295" s="569" t="s">
        <v>770</v>
      </c>
      <c r="D4295" s="570" t="s">
        <v>28179</v>
      </c>
    </row>
    <row r="4296" spans="1:4" ht="24.95" customHeight="1" x14ac:dyDescent="0.2">
      <c r="A4296" s="567" t="s">
        <v>28180</v>
      </c>
      <c r="B4296" s="568" t="s">
        <v>2150</v>
      </c>
      <c r="C4296" s="569" t="s">
        <v>770</v>
      </c>
      <c r="D4296" s="570" t="s">
        <v>28181</v>
      </c>
    </row>
    <row r="4297" spans="1:4" ht="24.95" customHeight="1" x14ac:dyDescent="0.2">
      <c r="A4297" s="567" t="s">
        <v>28182</v>
      </c>
      <c r="B4297" s="568" t="s">
        <v>2151</v>
      </c>
      <c r="C4297" s="569" t="s">
        <v>745</v>
      </c>
      <c r="D4297" s="570" t="s">
        <v>28183</v>
      </c>
    </row>
    <row r="4298" spans="1:4" ht="24.95" customHeight="1" x14ac:dyDescent="0.2">
      <c r="A4298" s="567" t="s">
        <v>28184</v>
      </c>
      <c r="B4298" s="568" t="s">
        <v>2152</v>
      </c>
      <c r="C4298" s="569" t="s">
        <v>770</v>
      </c>
      <c r="D4298" s="570" t="s">
        <v>28185</v>
      </c>
    </row>
    <row r="4299" spans="1:4" ht="24.95" customHeight="1" x14ac:dyDescent="0.2">
      <c r="A4299" s="567" t="s">
        <v>28186</v>
      </c>
      <c r="B4299" s="568" t="s">
        <v>2153</v>
      </c>
      <c r="C4299" s="569" t="s">
        <v>745</v>
      </c>
      <c r="D4299" s="570" t="s">
        <v>10100</v>
      </c>
    </row>
    <row r="4300" spans="1:4" ht="24.95" customHeight="1" x14ac:dyDescent="0.2">
      <c r="A4300" s="567" t="s">
        <v>28187</v>
      </c>
      <c r="B4300" s="568" t="s">
        <v>2154</v>
      </c>
      <c r="C4300" s="569" t="s">
        <v>770</v>
      </c>
      <c r="D4300" s="570" t="s">
        <v>28188</v>
      </c>
    </row>
    <row r="4301" spans="1:4" ht="24.95" customHeight="1" x14ac:dyDescent="0.2">
      <c r="A4301" s="567" t="s">
        <v>28189</v>
      </c>
      <c r="B4301" s="568" t="s">
        <v>2155</v>
      </c>
      <c r="C4301" s="569" t="s">
        <v>770</v>
      </c>
      <c r="D4301" s="570" t="s">
        <v>28190</v>
      </c>
    </row>
    <row r="4302" spans="1:4" ht="24.95" customHeight="1" x14ac:dyDescent="0.2">
      <c r="A4302" s="571" t="s">
        <v>15386</v>
      </c>
      <c r="B4302" s="568" t="s">
        <v>2156</v>
      </c>
      <c r="C4302" s="569" t="s">
        <v>770</v>
      </c>
      <c r="D4302" s="570" t="s">
        <v>28181</v>
      </c>
    </row>
    <row r="4303" spans="1:4" ht="24.95" customHeight="1" x14ac:dyDescent="0.2">
      <c r="A4303" s="571" t="s">
        <v>15387</v>
      </c>
      <c r="B4303" s="568" t="s">
        <v>2157</v>
      </c>
      <c r="C4303" s="569" t="s">
        <v>745</v>
      </c>
      <c r="D4303" s="570" t="s">
        <v>28191</v>
      </c>
    </row>
    <row r="4304" spans="1:4" ht="24.95" customHeight="1" x14ac:dyDescent="0.2">
      <c r="A4304" s="571" t="s">
        <v>15388</v>
      </c>
      <c r="B4304" s="568" t="s">
        <v>2158</v>
      </c>
      <c r="C4304" s="569" t="s">
        <v>744</v>
      </c>
      <c r="D4304" s="570" t="s">
        <v>28192</v>
      </c>
    </row>
    <row r="4305" spans="1:4" ht="24.95" customHeight="1" x14ac:dyDescent="0.2">
      <c r="A4305" s="571" t="s">
        <v>15389</v>
      </c>
      <c r="B4305" s="568" t="s">
        <v>2159</v>
      </c>
      <c r="C4305" s="569" t="s">
        <v>744</v>
      </c>
      <c r="D4305" s="570" t="s">
        <v>28193</v>
      </c>
    </row>
    <row r="4306" spans="1:4" ht="24.95" customHeight="1" x14ac:dyDescent="0.2">
      <c r="A4306" s="571" t="s">
        <v>15390</v>
      </c>
      <c r="B4306" s="568" t="s">
        <v>2160</v>
      </c>
      <c r="C4306" s="569" t="s">
        <v>744</v>
      </c>
      <c r="D4306" s="570" t="s">
        <v>28192</v>
      </c>
    </row>
    <row r="4307" spans="1:4" ht="24.95" customHeight="1" x14ac:dyDescent="0.2">
      <c r="A4307" s="571" t="s">
        <v>15391</v>
      </c>
      <c r="B4307" s="568" t="s">
        <v>2161</v>
      </c>
      <c r="C4307" s="569" t="s">
        <v>744</v>
      </c>
      <c r="D4307" s="570" t="s">
        <v>28194</v>
      </c>
    </row>
    <row r="4308" spans="1:4" ht="24.95" customHeight="1" x14ac:dyDescent="0.2">
      <c r="A4308" s="571" t="s">
        <v>15392</v>
      </c>
      <c r="B4308" s="568" t="s">
        <v>2162</v>
      </c>
      <c r="C4308" s="569" t="s">
        <v>744</v>
      </c>
      <c r="D4308" s="570" t="s">
        <v>28192</v>
      </c>
    </row>
    <row r="4309" spans="1:4" ht="24.95" customHeight="1" x14ac:dyDescent="0.2">
      <c r="A4309" s="571" t="s">
        <v>15393</v>
      </c>
      <c r="B4309" s="568" t="s">
        <v>2163</v>
      </c>
      <c r="C4309" s="569" t="s">
        <v>770</v>
      </c>
      <c r="D4309" s="570" t="s">
        <v>28195</v>
      </c>
    </row>
    <row r="4310" spans="1:4" ht="24.95" customHeight="1" x14ac:dyDescent="0.2">
      <c r="A4310" s="571" t="s">
        <v>15395</v>
      </c>
      <c r="B4310" s="568" t="s">
        <v>2164</v>
      </c>
      <c r="C4310" s="569" t="s">
        <v>770</v>
      </c>
      <c r="D4310" s="570" t="s">
        <v>28196</v>
      </c>
    </row>
    <row r="4311" spans="1:4" ht="24.95" customHeight="1" x14ac:dyDescent="0.2">
      <c r="A4311" s="571" t="s">
        <v>15396</v>
      </c>
      <c r="B4311" s="568" t="s">
        <v>2165</v>
      </c>
      <c r="C4311" s="569" t="s">
        <v>771</v>
      </c>
      <c r="D4311" s="570" t="s">
        <v>25428</v>
      </c>
    </row>
    <row r="4312" spans="1:4" ht="24.95" customHeight="1" x14ac:dyDescent="0.2">
      <c r="A4312" s="567" t="s">
        <v>28197</v>
      </c>
      <c r="B4312" s="568" t="s">
        <v>2166</v>
      </c>
      <c r="C4312" s="569" t="s">
        <v>770</v>
      </c>
      <c r="D4312" s="570" t="s">
        <v>25938</v>
      </c>
    </row>
    <row r="4313" spans="1:4" ht="24.95" customHeight="1" x14ac:dyDescent="0.2">
      <c r="A4313" s="567" t="s">
        <v>28198</v>
      </c>
      <c r="B4313" s="568" t="s">
        <v>2167</v>
      </c>
      <c r="C4313" s="569" t="s">
        <v>770</v>
      </c>
      <c r="D4313" s="570" t="s">
        <v>11050</v>
      </c>
    </row>
    <row r="4314" spans="1:4" ht="24.95" customHeight="1" x14ac:dyDescent="0.2">
      <c r="A4314" s="567" t="s">
        <v>28199</v>
      </c>
      <c r="B4314" s="568" t="s">
        <v>15397</v>
      </c>
      <c r="C4314" s="569" t="s">
        <v>770</v>
      </c>
      <c r="D4314" s="570" t="s">
        <v>28200</v>
      </c>
    </row>
    <row r="4315" spans="1:4" ht="24.95" customHeight="1" x14ac:dyDescent="0.2">
      <c r="A4315" s="567" t="s">
        <v>28201</v>
      </c>
      <c r="B4315" s="568" t="s">
        <v>15398</v>
      </c>
      <c r="C4315" s="569" t="s">
        <v>770</v>
      </c>
      <c r="D4315" s="570" t="s">
        <v>28202</v>
      </c>
    </row>
    <row r="4316" spans="1:4" ht="24.95" customHeight="1" x14ac:dyDescent="0.2">
      <c r="A4316" s="567" t="s">
        <v>28203</v>
      </c>
      <c r="B4316" s="568" t="s">
        <v>15399</v>
      </c>
      <c r="C4316" s="569" t="s">
        <v>770</v>
      </c>
      <c r="D4316" s="570" t="s">
        <v>28204</v>
      </c>
    </row>
    <row r="4317" spans="1:4" ht="24.95" customHeight="1" x14ac:dyDescent="0.2">
      <c r="A4317" s="567" t="s">
        <v>28205</v>
      </c>
      <c r="B4317" s="568" t="s">
        <v>15400</v>
      </c>
      <c r="C4317" s="569" t="s">
        <v>770</v>
      </c>
      <c r="D4317" s="570" t="s">
        <v>28206</v>
      </c>
    </row>
    <row r="4318" spans="1:4" ht="24.95" customHeight="1" x14ac:dyDescent="0.2">
      <c r="A4318" s="567" t="s">
        <v>28207</v>
      </c>
      <c r="B4318" s="568" t="s">
        <v>15401</v>
      </c>
      <c r="C4318" s="569" t="s">
        <v>770</v>
      </c>
      <c r="D4318" s="570" t="s">
        <v>28208</v>
      </c>
    </row>
    <row r="4319" spans="1:4" ht="24.95" customHeight="1" x14ac:dyDescent="0.2">
      <c r="A4319" s="567" t="s">
        <v>28209</v>
      </c>
      <c r="B4319" s="568" t="s">
        <v>15402</v>
      </c>
      <c r="C4319" s="569" t="s">
        <v>770</v>
      </c>
      <c r="D4319" s="570" t="s">
        <v>28210</v>
      </c>
    </row>
    <row r="4320" spans="1:4" ht="24.95" customHeight="1" x14ac:dyDescent="0.2">
      <c r="A4320" s="567" t="s">
        <v>28211</v>
      </c>
      <c r="B4320" s="568" t="s">
        <v>15403</v>
      </c>
      <c r="C4320" s="569" t="s">
        <v>770</v>
      </c>
      <c r="D4320" s="570" t="s">
        <v>28212</v>
      </c>
    </row>
    <row r="4321" spans="1:4" ht="24.95" customHeight="1" x14ac:dyDescent="0.2">
      <c r="A4321" s="567" t="s">
        <v>28213</v>
      </c>
      <c r="B4321" s="568" t="s">
        <v>15404</v>
      </c>
      <c r="C4321" s="569" t="s">
        <v>770</v>
      </c>
      <c r="D4321" s="570" t="s">
        <v>28214</v>
      </c>
    </row>
    <row r="4322" spans="1:4" ht="24.95" customHeight="1" x14ac:dyDescent="0.2">
      <c r="A4322" s="567" t="s">
        <v>28215</v>
      </c>
      <c r="B4322" s="568" t="s">
        <v>15405</v>
      </c>
      <c r="C4322" s="569" t="s">
        <v>770</v>
      </c>
      <c r="D4322" s="570" t="s">
        <v>28216</v>
      </c>
    </row>
    <row r="4323" spans="1:4" ht="24.95" customHeight="1" x14ac:dyDescent="0.2">
      <c r="A4323" s="567" t="s">
        <v>28217</v>
      </c>
      <c r="B4323" s="568" t="s">
        <v>2168</v>
      </c>
      <c r="C4323" s="569" t="s">
        <v>744</v>
      </c>
      <c r="D4323" s="570" t="s">
        <v>28218</v>
      </c>
    </row>
    <row r="4324" spans="1:4" ht="24.95" customHeight="1" x14ac:dyDescent="0.2">
      <c r="A4324" s="567" t="s">
        <v>28219</v>
      </c>
      <c r="B4324" s="568" t="s">
        <v>2169</v>
      </c>
      <c r="C4324" s="569" t="s">
        <v>744</v>
      </c>
      <c r="D4324" s="570" t="s">
        <v>28220</v>
      </c>
    </row>
    <row r="4325" spans="1:4" ht="24.95" customHeight="1" x14ac:dyDescent="0.2">
      <c r="A4325" s="571" t="s">
        <v>15406</v>
      </c>
      <c r="B4325" s="568" t="s">
        <v>2170</v>
      </c>
      <c r="C4325" s="569" t="s">
        <v>745</v>
      </c>
      <c r="D4325" s="570" t="s">
        <v>9945</v>
      </c>
    </row>
    <row r="4326" spans="1:4" ht="24.95" customHeight="1" x14ac:dyDescent="0.2">
      <c r="A4326" s="571" t="s">
        <v>15407</v>
      </c>
      <c r="B4326" s="568" t="s">
        <v>2171</v>
      </c>
      <c r="C4326" s="569" t="s">
        <v>744</v>
      </c>
      <c r="D4326" s="570" t="s">
        <v>9612</v>
      </c>
    </row>
    <row r="4327" spans="1:4" ht="24.95" customHeight="1" x14ac:dyDescent="0.2">
      <c r="A4327" s="571" t="s">
        <v>15408</v>
      </c>
      <c r="B4327" s="568" t="s">
        <v>2172</v>
      </c>
      <c r="C4327" s="569" t="s">
        <v>744</v>
      </c>
      <c r="D4327" s="570" t="s">
        <v>10191</v>
      </c>
    </row>
    <row r="4328" spans="1:4" ht="24.95" customHeight="1" x14ac:dyDescent="0.2">
      <c r="A4328" s="571" t="s">
        <v>15410</v>
      </c>
      <c r="B4328" s="568" t="s">
        <v>15411</v>
      </c>
      <c r="C4328" s="569" t="s">
        <v>745</v>
      </c>
      <c r="D4328" s="570" t="s">
        <v>10885</v>
      </c>
    </row>
    <row r="4329" spans="1:4" ht="24.95" customHeight="1" x14ac:dyDescent="0.2">
      <c r="A4329" s="571" t="s">
        <v>15412</v>
      </c>
      <c r="B4329" s="568" t="s">
        <v>2173</v>
      </c>
      <c r="C4329" s="569" t="s">
        <v>744</v>
      </c>
      <c r="D4329" s="570" t="s">
        <v>9297</v>
      </c>
    </row>
    <row r="4330" spans="1:4" ht="24.95" customHeight="1" x14ac:dyDescent="0.2">
      <c r="A4330" s="571" t="s">
        <v>15413</v>
      </c>
      <c r="B4330" s="568" t="s">
        <v>15414</v>
      </c>
      <c r="C4330" s="569" t="s">
        <v>744</v>
      </c>
      <c r="D4330" s="570" t="s">
        <v>10644</v>
      </c>
    </row>
    <row r="4331" spans="1:4" ht="24.95" customHeight="1" x14ac:dyDescent="0.2">
      <c r="A4331" s="571" t="s">
        <v>15415</v>
      </c>
      <c r="B4331" s="568" t="s">
        <v>15416</v>
      </c>
      <c r="C4331" s="569" t="s">
        <v>744</v>
      </c>
      <c r="D4331" s="570" t="s">
        <v>9386</v>
      </c>
    </row>
    <row r="4332" spans="1:4" ht="24.95" customHeight="1" x14ac:dyDescent="0.2">
      <c r="A4332" s="571" t="s">
        <v>15417</v>
      </c>
      <c r="B4332" s="568" t="s">
        <v>2174</v>
      </c>
      <c r="C4332" s="569" t="s">
        <v>744</v>
      </c>
      <c r="D4332" s="570" t="s">
        <v>10644</v>
      </c>
    </row>
    <row r="4333" spans="1:4" ht="24.95" customHeight="1" x14ac:dyDescent="0.2">
      <c r="A4333" s="567" t="s">
        <v>28221</v>
      </c>
      <c r="B4333" s="568" t="s">
        <v>2175</v>
      </c>
      <c r="C4333" s="569" t="s">
        <v>745</v>
      </c>
      <c r="D4333" s="570" t="s">
        <v>10988</v>
      </c>
    </row>
    <row r="4334" spans="1:4" ht="24.95" customHeight="1" x14ac:dyDescent="0.2">
      <c r="A4334" s="567" t="s">
        <v>28222</v>
      </c>
      <c r="B4334" s="568" t="s">
        <v>775</v>
      </c>
      <c r="C4334" s="569" t="s">
        <v>744</v>
      </c>
      <c r="D4334" s="570" t="s">
        <v>10302</v>
      </c>
    </row>
    <row r="4335" spans="1:4" ht="24.95" customHeight="1" x14ac:dyDescent="0.2">
      <c r="A4335" s="567" t="s">
        <v>28223</v>
      </c>
      <c r="B4335" s="568" t="s">
        <v>15418</v>
      </c>
      <c r="C4335" s="569" t="s">
        <v>744</v>
      </c>
      <c r="D4335" s="570" t="s">
        <v>9736</v>
      </c>
    </row>
    <row r="4336" spans="1:4" ht="24.95" customHeight="1" x14ac:dyDescent="0.2">
      <c r="A4336" s="567" t="s">
        <v>28224</v>
      </c>
      <c r="B4336" s="568" t="s">
        <v>15419</v>
      </c>
      <c r="C4336" s="569" t="s">
        <v>744</v>
      </c>
      <c r="D4336" s="570" t="s">
        <v>10760</v>
      </c>
    </row>
    <row r="4337" spans="1:4" ht="24.95" customHeight="1" x14ac:dyDescent="0.2">
      <c r="A4337" s="567" t="s">
        <v>28225</v>
      </c>
      <c r="B4337" s="568" t="s">
        <v>15420</v>
      </c>
      <c r="C4337" s="569" t="s">
        <v>744</v>
      </c>
      <c r="D4337" s="570" t="s">
        <v>9613</v>
      </c>
    </row>
    <row r="4338" spans="1:4" ht="24.95" customHeight="1" x14ac:dyDescent="0.2">
      <c r="A4338" s="567" t="s">
        <v>28226</v>
      </c>
      <c r="B4338" s="568" t="s">
        <v>15422</v>
      </c>
      <c r="C4338" s="569" t="s">
        <v>744</v>
      </c>
      <c r="D4338" s="570" t="s">
        <v>10331</v>
      </c>
    </row>
    <row r="4339" spans="1:4" ht="24.95" customHeight="1" x14ac:dyDescent="0.2">
      <c r="A4339" s="567" t="s">
        <v>28227</v>
      </c>
      <c r="B4339" s="568" t="s">
        <v>15423</v>
      </c>
      <c r="C4339" s="569" t="s">
        <v>744</v>
      </c>
      <c r="D4339" s="570" t="s">
        <v>10769</v>
      </c>
    </row>
    <row r="4340" spans="1:4" ht="24.95" customHeight="1" x14ac:dyDescent="0.2">
      <c r="A4340" s="567" t="s">
        <v>28228</v>
      </c>
      <c r="B4340" s="568" t="s">
        <v>15424</v>
      </c>
      <c r="C4340" s="569" t="s">
        <v>744</v>
      </c>
      <c r="D4340" s="570" t="s">
        <v>17886</v>
      </c>
    </row>
    <row r="4341" spans="1:4" ht="24.95" customHeight="1" x14ac:dyDescent="0.2">
      <c r="A4341" s="567" t="s">
        <v>28229</v>
      </c>
      <c r="B4341" s="568" t="s">
        <v>15425</v>
      </c>
      <c r="C4341" s="569" t="s">
        <v>744</v>
      </c>
      <c r="D4341" s="570" t="s">
        <v>10247</v>
      </c>
    </row>
    <row r="4342" spans="1:4" ht="24.95" customHeight="1" x14ac:dyDescent="0.2">
      <c r="A4342" s="567" t="s">
        <v>28230</v>
      </c>
      <c r="B4342" s="568" t="s">
        <v>15426</v>
      </c>
      <c r="C4342" s="569" t="s">
        <v>744</v>
      </c>
      <c r="D4342" s="570" t="s">
        <v>10807</v>
      </c>
    </row>
    <row r="4343" spans="1:4" ht="24.95" customHeight="1" x14ac:dyDescent="0.2">
      <c r="A4343" s="567" t="s">
        <v>28231</v>
      </c>
      <c r="B4343" s="568" t="s">
        <v>15427</v>
      </c>
      <c r="C4343" s="569" t="s">
        <v>744</v>
      </c>
      <c r="D4343" s="570" t="s">
        <v>9849</v>
      </c>
    </row>
    <row r="4344" spans="1:4" ht="24.95" customHeight="1" x14ac:dyDescent="0.2">
      <c r="A4344" s="567" t="s">
        <v>28232</v>
      </c>
      <c r="B4344" s="568" t="s">
        <v>15428</v>
      </c>
      <c r="C4344" s="569" t="s">
        <v>744</v>
      </c>
      <c r="D4344" s="570" t="s">
        <v>14403</v>
      </c>
    </row>
    <row r="4345" spans="1:4" ht="24.95" customHeight="1" x14ac:dyDescent="0.2">
      <c r="A4345" s="567" t="s">
        <v>28233</v>
      </c>
      <c r="B4345" s="568" t="s">
        <v>15429</v>
      </c>
      <c r="C4345" s="569" t="s">
        <v>744</v>
      </c>
      <c r="D4345" s="570" t="s">
        <v>15039</v>
      </c>
    </row>
    <row r="4346" spans="1:4" ht="24.95" customHeight="1" x14ac:dyDescent="0.2">
      <c r="A4346" s="567" t="s">
        <v>28234</v>
      </c>
      <c r="B4346" s="568" t="s">
        <v>15430</v>
      </c>
      <c r="C4346" s="569" t="s">
        <v>744</v>
      </c>
      <c r="D4346" s="570" t="s">
        <v>11061</v>
      </c>
    </row>
    <row r="4347" spans="1:4" ht="24.95" customHeight="1" x14ac:dyDescent="0.2">
      <c r="A4347" s="567" t="s">
        <v>28235</v>
      </c>
      <c r="B4347" s="568" t="s">
        <v>15431</v>
      </c>
      <c r="C4347" s="569" t="s">
        <v>744</v>
      </c>
      <c r="D4347" s="570" t="s">
        <v>17810</v>
      </c>
    </row>
    <row r="4348" spans="1:4" ht="24.95" customHeight="1" x14ac:dyDescent="0.2">
      <c r="A4348" s="567" t="s">
        <v>28236</v>
      </c>
      <c r="B4348" s="568" t="s">
        <v>15432</v>
      </c>
      <c r="C4348" s="569" t="s">
        <v>744</v>
      </c>
      <c r="D4348" s="570" t="s">
        <v>28237</v>
      </c>
    </row>
    <row r="4349" spans="1:4" ht="24.95" customHeight="1" x14ac:dyDescent="0.2">
      <c r="A4349" s="567" t="s">
        <v>28238</v>
      </c>
      <c r="B4349" s="568" t="s">
        <v>15433</v>
      </c>
      <c r="C4349" s="569" t="s">
        <v>744</v>
      </c>
      <c r="D4349" s="570" t="s">
        <v>17339</v>
      </c>
    </row>
    <row r="4350" spans="1:4" ht="24.95" customHeight="1" x14ac:dyDescent="0.2">
      <c r="A4350" s="567" t="s">
        <v>28239</v>
      </c>
      <c r="B4350" s="568" t="s">
        <v>15434</v>
      </c>
      <c r="C4350" s="569" t="s">
        <v>744</v>
      </c>
      <c r="D4350" s="570" t="s">
        <v>10224</v>
      </c>
    </row>
    <row r="4351" spans="1:4" ht="24.95" customHeight="1" x14ac:dyDescent="0.2">
      <c r="A4351" s="567" t="s">
        <v>28240</v>
      </c>
      <c r="B4351" s="568" t="s">
        <v>15436</v>
      </c>
      <c r="C4351" s="569" t="s">
        <v>744</v>
      </c>
      <c r="D4351" s="570" t="s">
        <v>11363</v>
      </c>
    </row>
    <row r="4352" spans="1:4" ht="24.95" customHeight="1" x14ac:dyDescent="0.2">
      <c r="A4352" s="567" t="s">
        <v>28241</v>
      </c>
      <c r="B4352" s="568" t="s">
        <v>15437</v>
      </c>
      <c r="C4352" s="569" t="s">
        <v>744</v>
      </c>
      <c r="D4352" s="570" t="s">
        <v>9474</v>
      </c>
    </row>
    <row r="4353" spans="1:4" ht="24.95" customHeight="1" x14ac:dyDescent="0.2">
      <c r="A4353" s="567" t="s">
        <v>28242</v>
      </c>
      <c r="B4353" s="568" t="s">
        <v>15438</v>
      </c>
      <c r="C4353" s="569" t="s">
        <v>744</v>
      </c>
      <c r="D4353" s="570" t="s">
        <v>16359</v>
      </c>
    </row>
    <row r="4354" spans="1:4" ht="24.95" customHeight="1" x14ac:dyDescent="0.2">
      <c r="A4354" s="567" t="s">
        <v>28243</v>
      </c>
      <c r="B4354" s="568" t="s">
        <v>15439</v>
      </c>
      <c r="C4354" s="569" t="s">
        <v>744</v>
      </c>
      <c r="D4354" s="570" t="s">
        <v>9399</v>
      </c>
    </row>
    <row r="4355" spans="1:4" ht="24.95" customHeight="1" x14ac:dyDescent="0.2">
      <c r="A4355" s="567" t="s">
        <v>28244</v>
      </c>
      <c r="B4355" s="568" t="s">
        <v>15440</v>
      </c>
      <c r="C4355" s="569" t="s">
        <v>744</v>
      </c>
      <c r="D4355" s="570" t="s">
        <v>12636</v>
      </c>
    </row>
    <row r="4356" spans="1:4" ht="24.95" customHeight="1" x14ac:dyDescent="0.2">
      <c r="A4356" s="567" t="s">
        <v>28245</v>
      </c>
      <c r="B4356" s="568" t="s">
        <v>15441</v>
      </c>
      <c r="C4356" s="569" t="s">
        <v>744</v>
      </c>
      <c r="D4356" s="570" t="s">
        <v>11022</v>
      </c>
    </row>
    <row r="4357" spans="1:4" ht="24.95" customHeight="1" x14ac:dyDescent="0.2">
      <c r="A4357" s="567" t="s">
        <v>28246</v>
      </c>
      <c r="B4357" s="568" t="s">
        <v>15443</v>
      </c>
      <c r="C4357" s="569" t="s">
        <v>744</v>
      </c>
      <c r="D4357" s="570" t="s">
        <v>11983</v>
      </c>
    </row>
    <row r="4358" spans="1:4" ht="24.95" customHeight="1" x14ac:dyDescent="0.2">
      <c r="A4358" s="567" t="s">
        <v>28247</v>
      </c>
      <c r="B4358" s="568" t="s">
        <v>15444</v>
      </c>
      <c r="C4358" s="569" t="s">
        <v>744</v>
      </c>
      <c r="D4358" s="570" t="s">
        <v>28248</v>
      </c>
    </row>
    <row r="4359" spans="1:4" ht="24.95" customHeight="1" x14ac:dyDescent="0.2">
      <c r="A4359" s="567" t="s">
        <v>28249</v>
      </c>
      <c r="B4359" s="568" t="s">
        <v>15445</v>
      </c>
      <c r="C4359" s="569" t="s">
        <v>744</v>
      </c>
      <c r="D4359" s="570" t="s">
        <v>16754</v>
      </c>
    </row>
    <row r="4360" spans="1:4" ht="24.95" customHeight="1" x14ac:dyDescent="0.2">
      <c r="A4360" s="567" t="s">
        <v>28250</v>
      </c>
      <c r="B4360" s="568" t="s">
        <v>15446</v>
      </c>
      <c r="C4360" s="569" t="s">
        <v>744</v>
      </c>
      <c r="D4360" s="570" t="s">
        <v>11374</v>
      </c>
    </row>
    <row r="4361" spans="1:4" ht="24.95" customHeight="1" x14ac:dyDescent="0.2">
      <c r="A4361" s="567" t="s">
        <v>28251</v>
      </c>
      <c r="B4361" s="568" t="s">
        <v>15448</v>
      </c>
      <c r="C4361" s="569" t="s">
        <v>744</v>
      </c>
      <c r="D4361" s="570" t="s">
        <v>10101</v>
      </c>
    </row>
    <row r="4362" spans="1:4" ht="24.95" customHeight="1" x14ac:dyDescent="0.2">
      <c r="A4362" s="567" t="s">
        <v>28252</v>
      </c>
      <c r="B4362" s="568" t="s">
        <v>15449</v>
      </c>
      <c r="C4362" s="569" t="s">
        <v>744</v>
      </c>
      <c r="D4362" s="570" t="s">
        <v>10075</v>
      </c>
    </row>
    <row r="4363" spans="1:4" ht="24.95" customHeight="1" x14ac:dyDescent="0.2">
      <c r="A4363" s="567" t="s">
        <v>28253</v>
      </c>
      <c r="B4363" s="568" t="s">
        <v>15450</v>
      </c>
      <c r="C4363" s="569" t="s">
        <v>744</v>
      </c>
      <c r="D4363" s="570" t="s">
        <v>9876</v>
      </c>
    </row>
    <row r="4364" spans="1:4" ht="24.95" customHeight="1" x14ac:dyDescent="0.2">
      <c r="A4364" s="567" t="s">
        <v>28254</v>
      </c>
      <c r="B4364" s="568" t="s">
        <v>15452</v>
      </c>
      <c r="C4364" s="569" t="s">
        <v>744</v>
      </c>
      <c r="D4364" s="570" t="s">
        <v>10224</v>
      </c>
    </row>
    <row r="4365" spans="1:4" ht="24.95" customHeight="1" x14ac:dyDescent="0.2">
      <c r="A4365" s="567" t="s">
        <v>28255</v>
      </c>
      <c r="B4365" s="568" t="s">
        <v>15453</v>
      </c>
      <c r="C4365" s="569" t="s">
        <v>744</v>
      </c>
      <c r="D4365" s="570" t="s">
        <v>11167</v>
      </c>
    </row>
    <row r="4366" spans="1:4" ht="24.95" customHeight="1" x14ac:dyDescent="0.2">
      <c r="A4366" s="567" t="s">
        <v>28256</v>
      </c>
      <c r="B4366" s="568" t="s">
        <v>15454</v>
      </c>
      <c r="C4366" s="569" t="s">
        <v>744</v>
      </c>
      <c r="D4366" s="570" t="s">
        <v>10606</v>
      </c>
    </row>
    <row r="4367" spans="1:4" ht="24.95" customHeight="1" x14ac:dyDescent="0.2">
      <c r="A4367" s="567" t="s">
        <v>28257</v>
      </c>
      <c r="B4367" s="568" t="s">
        <v>15456</v>
      </c>
      <c r="C4367" s="569" t="s">
        <v>744</v>
      </c>
      <c r="D4367" s="570" t="s">
        <v>9510</v>
      </c>
    </row>
    <row r="4368" spans="1:4" ht="24.95" customHeight="1" x14ac:dyDescent="0.2">
      <c r="A4368" s="567" t="s">
        <v>28258</v>
      </c>
      <c r="B4368" s="568" t="s">
        <v>15457</v>
      </c>
      <c r="C4368" s="569" t="s">
        <v>744</v>
      </c>
      <c r="D4368" s="570" t="s">
        <v>10808</v>
      </c>
    </row>
    <row r="4369" spans="1:4" ht="24.95" customHeight="1" x14ac:dyDescent="0.2">
      <c r="A4369" s="567" t="s">
        <v>28259</v>
      </c>
      <c r="B4369" s="568" t="s">
        <v>15458</v>
      </c>
      <c r="C4369" s="569" t="s">
        <v>744</v>
      </c>
      <c r="D4369" s="570" t="s">
        <v>10541</v>
      </c>
    </row>
    <row r="4370" spans="1:4" ht="24.95" customHeight="1" x14ac:dyDescent="0.2">
      <c r="A4370" s="567" t="s">
        <v>28260</v>
      </c>
      <c r="B4370" s="568" t="s">
        <v>15459</v>
      </c>
      <c r="C4370" s="569" t="s">
        <v>744</v>
      </c>
      <c r="D4370" s="570" t="s">
        <v>12040</v>
      </c>
    </row>
    <row r="4371" spans="1:4" ht="24.95" customHeight="1" x14ac:dyDescent="0.2">
      <c r="A4371" s="567" t="s">
        <v>28261</v>
      </c>
      <c r="B4371" s="568" t="s">
        <v>15461</v>
      </c>
      <c r="C4371" s="569" t="s">
        <v>744</v>
      </c>
      <c r="D4371" s="570" t="s">
        <v>9701</v>
      </c>
    </row>
    <row r="4372" spans="1:4" ht="24.95" customHeight="1" x14ac:dyDescent="0.2">
      <c r="A4372" s="567" t="s">
        <v>28262</v>
      </c>
      <c r="B4372" s="568" t="s">
        <v>15462</v>
      </c>
      <c r="C4372" s="569" t="s">
        <v>744</v>
      </c>
      <c r="D4372" s="570" t="s">
        <v>13478</v>
      </c>
    </row>
    <row r="4373" spans="1:4" ht="24.95" customHeight="1" x14ac:dyDescent="0.2">
      <c r="A4373" s="567" t="s">
        <v>28263</v>
      </c>
      <c r="B4373" s="568" t="s">
        <v>15464</v>
      </c>
      <c r="C4373" s="569" t="s">
        <v>744</v>
      </c>
      <c r="D4373" s="570" t="s">
        <v>17539</v>
      </c>
    </row>
    <row r="4374" spans="1:4" ht="24.95" customHeight="1" x14ac:dyDescent="0.2">
      <c r="A4374" s="567" t="s">
        <v>28264</v>
      </c>
      <c r="B4374" s="568" t="s">
        <v>15465</v>
      </c>
      <c r="C4374" s="569" t="s">
        <v>744</v>
      </c>
      <c r="D4374" s="570" t="s">
        <v>13425</v>
      </c>
    </row>
    <row r="4375" spans="1:4" ht="24.95" customHeight="1" x14ac:dyDescent="0.2">
      <c r="A4375" s="567" t="s">
        <v>28265</v>
      </c>
      <c r="B4375" s="568" t="s">
        <v>15466</v>
      </c>
      <c r="C4375" s="569" t="s">
        <v>744</v>
      </c>
      <c r="D4375" s="570" t="s">
        <v>9763</v>
      </c>
    </row>
    <row r="4376" spans="1:4" ht="24.95" customHeight="1" x14ac:dyDescent="0.2">
      <c r="A4376" s="567" t="s">
        <v>28266</v>
      </c>
      <c r="B4376" s="568" t="s">
        <v>15467</v>
      </c>
      <c r="C4376" s="569" t="s">
        <v>744</v>
      </c>
      <c r="D4376" s="570" t="s">
        <v>10272</v>
      </c>
    </row>
    <row r="4377" spans="1:4" ht="24.95" customHeight="1" x14ac:dyDescent="0.2">
      <c r="A4377" s="567" t="s">
        <v>28267</v>
      </c>
      <c r="B4377" s="568" t="s">
        <v>15468</v>
      </c>
      <c r="C4377" s="569" t="s">
        <v>744</v>
      </c>
      <c r="D4377" s="570" t="s">
        <v>9757</v>
      </c>
    </row>
    <row r="4378" spans="1:4" ht="24.95" customHeight="1" x14ac:dyDescent="0.2">
      <c r="A4378" s="567" t="s">
        <v>28268</v>
      </c>
      <c r="B4378" s="568" t="s">
        <v>15469</v>
      </c>
      <c r="C4378" s="569" t="s">
        <v>744</v>
      </c>
      <c r="D4378" s="570" t="s">
        <v>14582</v>
      </c>
    </row>
    <row r="4379" spans="1:4" ht="24.95" customHeight="1" x14ac:dyDescent="0.2">
      <c r="A4379" s="567" t="s">
        <v>28269</v>
      </c>
      <c r="B4379" s="568" t="s">
        <v>15470</v>
      </c>
      <c r="C4379" s="569" t="s">
        <v>744</v>
      </c>
      <c r="D4379" s="570" t="s">
        <v>11291</v>
      </c>
    </row>
    <row r="4380" spans="1:4" ht="24.95" customHeight="1" x14ac:dyDescent="0.2">
      <c r="A4380" s="567" t="s">
        <v>28270</v>
      </c>
      <c r="B4380" s="568" t="s">
        <v>15472</v>
      </c>
      <c r="C4380" s="569" t="s">
        <v>744</v>
      </c>
      <c r="D4380" s="570" t="s">
        <v>17740</v>
      </c>
    </row>
    <row r="4381" spans="1:4" ht="24.95" customHeight="1" x14ac:dyDescent="0.2">
      <c r="A4381" s="567" t="s">
        <v>28271</v>
      </c>
      <c r="B4381" s="568" t="s">
        <v>15473</v>
      </c>
      <c r="C4381" s="569" t="s">
        <v>744</v>
      </c>
      <c r="D4381" s="570" t="s">
        <v>14347</v>
      </c>
    </row>
    <row r="4382" spans="1:4" ht="24.95" customHeight="1" x14ac:dyDescent="0.2">
      <c r="A4382" s="567" t="s">
        <v>28272</v>
      </c>
      <c r="B4382" s="568" t="s">
        <v>18114</v>
      </c>
      <c r="C4382" s="569" t="s">
        <v>744</v>
      </c>
      <c r="D4382" s="570" t="s">
        <v>28273</v>
      </c>
    </row>
    <row r="4383" spans="1:4" ht="24.95" customHeight="1" x14ac:dyDescent="0.2">
      <c r="A4383" s="567" t="s">
        <v>28274</v>
      </c>
      <c r="B4383" s="568" t="s">
        <v>18115</v>
      </c>
      <c r="C4383" s="569" t="s">
        <v>744</v>
      </c>
      <c r="D4383" s="570" t="s">
        <v>24287</v>
      </c>
    </row>
    <row r="4384" spans="1:4" ht="24.95" customHeight="1" x14ac:dyDescent="0.2">
      <c r="A4384" s="567" t="s">
        <v>28275</v>
      </c>
      <c r="B4384" s="568" t="s">
        <v>18116</v>
      </c>
      <c r="C4384" s="569" t="s">
        <v>744</v>
      </c>
      <c r="D4384" s="570" t="s">
        <v>28276</v>
      </c>
    </row>
    <row r="4385" spans="1:4" ht="24.95" customHeight="1" x14ac:dyDescent="0.2">
      <c r="A4385" s="567" t="s">
        <v>28277</v>
      </c>
      <c r="B4385" s="568" t="s">
        <v>18118</v>
      </c>
      <c r="C4385" s="569" t="s">
        <v>744</v>
      </c>
      <c r="D4385" s="570" t="s">
        <v>28278</v>
      </c>
    </row>
    <row r="4386" spans="1:4" ht="24.95" customHeight="1" x14ac:dyDescent="0.2">
      <c r="A4386" s="567" t="s">
        <v>28279</v>
      </c>
      <c r="B4386" s="568" t="s">
        <v>18119</v>
      </c>
      <c r="C4386" s="569" t="s">
        <v>744</v>
      </c>
      <c r="D4386" s="570" t="s">
        <v>17499</v>
      </c>
    </row>
    <row r="4387" spans="1:4" ht="24.95" customHeight="1" x14ac:dyDescent="0.2">
      <c r="A4387" s="567" t="s">
        <v>28280</v>
      </c>
      <c r="B4387" s="568" t="s">
        <v>18120</v>
      </c>
      <c r="C4387" s="569" t="s">
        <v>744</v>
      </c>
      <c r="D4387" s="570" t="s">
        <v>17657</v>
      </c>
    </row>
    <row r="4388" spans="1:4" ht="24.95" customHeight="1" x14ac:dyDescent="0.2">
      <c r="A4388" s="567" t="s">
        <v>28281</v>
      </c>
      <c r="B4388" s="568" t="s">
        <v>18121</v>
      </c>
      <c r="C4388" s="569" t="s">
        <v>744</v>
      </c>
      <c r="D4388" s="570" t="s">
        <v>14744</v>
      </c>
    </row>
    <row r="4389" spans="1:4" ht="24.95" customHeight="1" x14ac:dyDescent="0.2">
      <c r="A4389" s="567" t="s">
        <v>28282</v>
      </c>
      <c r="B4389" s="568" t="s">
        <v>18122</v>
      </c>
      <c r="C4389" s="569" t="s">
        <v>744</v>
      </c>
      <c r="D4389" s="570" t="s">
        <v>28283</v>
      </c>
    </row>
    <row r="4390" spans="1:4" ht="24.95" customHeight="1" x14ac:dyDescent="0.2">
      <c r="A4390" s="567" t="s">
        <v>28284</v>
      </c>
      <c r="B4390" s="568" t="s">
        <v>18124</v>
      </c>
      <c r="C4390" s="569" t="s">
        <v>745</v>
      </c>
      <c r="D4390" s="570" t="s">
        <v>28285</v>
      </c>
    </row>
    <row r="4391" spans="1:4" ht="24.95" customHeight="1" x14ac:dyDescent="0.2">
      <c r="A4391" s="567" t="s">
        <v>28286</v>
      </c>
      <c r="B4391" s="568" t="s">
        <v>15474</v>
      </c>
      <c r="C4391" s="569" t="s">
        <v>744</v>
      </c>
      <c r="D4391" s="570" t="s">
        <v>9937</v>
      </c>
    </row>
    <row r="4392" spans="1:4" ht="24.95" customHeight="1" x14ac:dyDescent="0.2">
      <c r="A4392" s="567" t="s">
        <v>28287</v>
      </c>
      <c r="B4392" s="568" t="s">
        <v>2176</v>
      </c>
      <c r="C4392" s="569" t="s">
        <v>744</v>
      </c>
      <c r="D4392" s="570" t="s">
        <v>14499</v>
      </c>
    </row>
    <row r="4393" spans="1:4" ht="24.95" customHeight="1" x14ac:dyDescent="0.2">
      <c r="A4393" s="567" t="s">
        <v>28288</v>
      </c>
      <c r="B4393" s="568" t="s">
        <v>2177</v>
      </c>
      <c r="C4393" s="569" t="s">
        <v>744</v>
      </c>
      <c r="D4393" s="570" t="s">
        <v>12103</v>
      </c>
    </row>
    <row r="4394" spans="1:4" ht="24.95" customHeight="1" x14ac:dyDescent="0.2">
      <c r="A4394" s="571" t="s">
        <v>15475</v>
      </c>
      <c r="B4394" s="568" t="s">
        <v>15476</v>
      </c>
      <c r="C4394" s="569" t="s">
        <v>744</v>
      </c>
      <c r="D4394" s="570" t="s">
        <v>28289</v>
      </c>
    </row>
    <row r="4395" spans="1:4" ht="24.95" customHeight="1" x14ac:dyDescent="0.2">
      <c r="A4395" s="571" t="s">
        <v>15477</v>
      </c>
      <c r="B4395" s="568" t="s">
        <v>2178</v>
      </c>
      <c r="C4395" s="569" t="s">
        <v>744</v>
      </c>
      <c r="D4395" s="570" t="s">
        <v>28290</v>
      </c>
    </row>
    <row r="4396" spans="1:4" ht="24.95" customHeight="1" x14ac:dyDescent="0.2">
      <c r="A4396" s="571" t="s">
        <v>15478</v>
      </c>
      <c r="B4396" s="568" t="s">
        <v>15479</v>
      </c>
      <c r="C4396" s="569" t="s">
        <v>744</v>
      </c>
      <c r="D4396" s="570" t="s">
        <v>28291</v>
      </c>
    </row>
    <row r="4397" spans="1:4" ht="24.95" customHeight="1" x14ac:dyDescent="0.2">
      <c r="A4397" s="571" t="s">
        <v>15480</v>
      </c>
      <c r="B4397" s="568" t="s">
        <v>2179</v>
      </c>
      <c r="C4397" s="569" t="s">
        <v>744</v>
      </c>
      <c r="D4397" s="570" t="s">
        <v>28292</v>
      </c>
    </row>
    <row r="4398" spans="1:4" ht="24.95" customHeight="1" x14ac:dyDescent="0.2">
      <c r="A4398" s="567" t="s">
        <v>28293</v>
      </c>
      <c r="B4398" s="568" t="s">
        <v>15481</v>
      </c>
      <c r="C4398" s="569" t="s">
        <v>744</v>
      </c>
      <c r="D4398" s="570" t="s">
        <v>10542</v>
      </c>
    </row>
    <row r="4399" spans="1:4" ht="24.95" customHeight="1" x14ac:dyDescent="0.2">
      <c r="A4399" s="567" t="s">
        <v>28294</v>
      </c>
      <c r="B4399" s="568" t="s">
        <v>15482</v>
      </c>
      <c r="C4399" s="569" t="s">
        <v>744</v>
      </c>
      <c r="D4399" s="570" t="s">
        <v>13738</v>
      </c>
    </row>
    <row r="4400" spans="1:4" ht="24.95" customHeight="1" x14ac:dyDescent="0.2">
      <c r="A4400" s="567" t="s">
        <v>28295</v>
      </c>
      <c r="B4400" s="568" t="s">
        <v>15483</v>
      </c>
      <c r="C4400" s="569" t="s">
        <v>744</v>
      </c>
      <c r="D4400" s="570" t="s">
        <v>10103</v>
      </c>
    </row>
    <row r="4401" spans="1:4" ht="24.95" customHeight="1" x14ac:dyDescent="0.2">
      <c r="A4401" s="567" t="s">
        <v>28296</v>
      </c>
      <c r="B4401" s="568" t="s">
        <v>15484</v>
      </c>
      <c r="C4401" s="569" t="s">
        <v>744</v>
      </c>
      <c r="D4401" s="570" t="s">
        <v>10997</v>
      </c>
    </row>
    <row r="4402" spans="1:4" ht="24.95" customHeight="1" x14ac:dyDescent="0.2">
      <c r="A4402" s="567" t="s">
        <v>28297</v>
      </c>
      <c r="B4402" s="568" t="s">
        <v>15485</v>
      </c>
      <c r="C4402" s="569" t="s">
        <v>744</v>
      </c>
      <c r="D4402" s="570" t="s">
        <v>13628</v>
      </c>
    </row>
    <row r="4403" spans="1:4" ht="24.95" customHeight="1" x14ac:dyDescent="0.2">
      <c r="A4403" s="567" t="s">
        <v>28298</v>
      </c>
      <c r="B4403" s="568" t="s">
        <v>15486</v>
      </c>
      <c r="C4403" s="569" t="s">
        <v>744</v>
      </c>
      <c r="D4403" s="570" t="s">
        <v>9886</v>
      </c>
    </row>
    <row r="4404" spans="1:4" ht="24.95" customHeight="1" x14ac:dyDescent="0.2">
      <c r="A4404" s="567" t="s">
        <v>28299</v>
      </c>
      <c r="B4404" s="568" t="s">
        <v>15487</v>
      </c>
      <c r="C4404" s="569" t="s">
        <v>744</v>
      </c>
      <c r="D4404" s="570" t="s">
        <v>13719</v>
      </c>
    </row>
    <row r="4405" spans="1:4" ht="24.95" customHeight="1" x14ac:dyDescent="0.2">
      <c r="A4405" s="567" t="s">
        <v>28300</v>
      </c>
      <c r="B4405" s="568" t="s">
        <v>15489</v>
      </c>
      <c r="C4405" s="569" t="s">
        <v>744</v>
      </c>
      <c r="D4405" s="570" t="s">
        <v>9689</v>
      </c>
    </row>
    <row r="4406" spans="1:4" ht="24.95" customHeight="1" x14ac:dyDescent="0.2">
      <c r="A4406" s="567" t="s">
        <v>28301</v>
      </c>
      <c r="B4406" s="568" t="s">
        <v>5918</v>
      </c>
      <c r="C4406" s="569" t="s">
        <v>744</v>
      </c>
      <c r="D4406" s="570" t="s">
        <v>13427</v>
      </c>
    </row>
    <row r="4407" spans="1:4" ht="24.95" customHeight="1" x14ac:dyDescent="0.2">
      <c r="A4407" s="567" t="s">
        <v>28302</v>
      </c>
      <c r="B4407" s="568" t="s">
        <v>15490</v>
      </c>
      <c r="C4407" s="569" t="s">
        <v>744</v>
      </c>
      <c r="D4407" s="570" t="s">
        <v>9871</v>
      </c>
    </row>
    <row r="4408" spans="1:4" ht="24.95" customHeight="1" x14ac:dyDescent="0.2">
      <c r="A4408" s="567" t="s">
        <v>28303</v>
      </c>
      <c r="B4408" s="568" t="s">
        <v>15491</v>
      </c>
      <c r="C4408" s="569" t="s">
        <v>744</v>
      </c>
      <c r="D4408" s="570" t="s">
        <v>9678</v>
      </c>
    </row>
    <row r="4409" spans="1:4" ht="24.95" customHeight="1" x14ac:dyDescent="0.2">
      <c r="A4409" s="567" t="s">
        <v>28304</v>
      </c>
      <c r="B4409" s="568" t="s">
        <v>15492</v>
      </c>
      <c r="C4409" s="569" t="s">
        <v>744</v>
      </c>
      <c r="D4409" s="570" t="s">
        <v>10986</v>
      </c>
    </row>
    <row r="4410" spans="1:4" ht="24.95" customHeight="1" x14ac:dyDescent="0.2">
      <c r="A4410" s="567" t="s">
        <v>28305</v>
      </c>
      <c r="B4410" s="568" t="s">
        <v>15493</v>
      </c>
      <c r="C4410" s="569" t="s">
        <v>744</v>
      </c>
      <c r="D4410" s="570" t="s">
        <v>9518</v>
      </c>
    </row>
    <row r="4411" spans="1:4" ht="24.95" customHeight="1" x14ac:dyDescent="0.2">
      <c r="A4411" s="567" t="s">
        <v>28306</v>
      </c>
      <c r="B4411" s="568" t="s">
        <v>15494</v>
      </c>
      <c r="C4411" s="569" t="s">
        <v>744</v>
      </c>
      <c r="D4411" s="570" t="s">
        <v>10143</v>
      </c>
    </row>
    <row r="4412" spans="1:4" ht="24.95" customHeight="1" x14ac:dyDescent="0.2">
      <c r="A4412" s="567" t="s">
        <v>28307</v>
      </c>
      <c r="B4412" s="568" t="s">
        <v>15495</v>
      </c>
      <c r="C4412" s="569" t="s">
        <v>744</v>
      </c>
      <c r="D4412" s="570" t="s">
        <v>10404</v>
      </c>
    </row>
    <row r="4413" spans="1:4" ht="24.95" customHeight="1" x14ac:dyDescent="0.2">
      <c r="A4413" s="567" t="s">
        <v>28308</v>
      </c>
      <c r="B4413" s="568" t="s">
        <v>15496</v>
      </c>
      <c r="C4413" s="569" t="s">
        <v>744</v>
      </c>
      <c r="D4413" s="570" t="s">
        <v>18731</v>
      </c>
    </row>
    <row r="4414" spans="1:4" ht="24.95" customHeight="1" x14ac:dyDescent="0.2">
      <c r="A4414" s="567" t="s">
        <v>28309</v>
      </c>
      <c r="B4414" s="568" t="s">
        <v>15497</v>
      </c>
      <c r="C4414" s="569" t="s">
        <v>744</v>
      </c>
      <c r="D4414" s="570" t="s">
        <v>10282</v>
      </c>
    </row>
    <row r="4415" spans="1:4" ht="24.95" customHeight="1" x14ac:dyDescent="0.2">
      <c r="A4415" s="567" t="s">
        <v>28310</v>
      </c>
      <c r="B4415" s="568" t="s">
        <v>15498</v>
      </c>
      <c r="C4415" s="569" t="s">
        <v>744</v>
      </c>
      <c r="D4415" s="570" t="s">
        <v>28311</v>
      </c>
    </row>
    <row r="4416" spans="1:4" ht="24.95" customHeight="1" x14ac:dyDescent="0.2">
      <c r="A4416" s="567" t="s">
        <v>28312</v>
      </c>
      <c r="B4416" s="568" t="s">
        <v>15499</v>
      </c>
      <c r="C4416" s="569" t="s">
        <v>744</v>
      </c>
      <c r="D4416" s="570" t="s">
        <v>17590</v>
      </c>
    </row>
    <row r="4417" spans="1:4" ht="24.95" customHeight="1" x14ac:dyDescent="0.2">
      <c r="A4417" s="567" t="s">
        <v>28313</v>
      </c>
      <c r="B4417" s="568" t="s">
        <v>15500</v>
      </c>
      <c r="C4417" s="569" t="s">
        <v>744</v>
      </c>
      <c r="D4417" s="570" t="s">
        <v>15043</v>
      </c>
    </row>
    <row r="4418" spans="1:4" ht="24.95" customHeight="1" x14ac:dyDescent="0.2">
      <c r="A4418" s="567" t="s">
        <v>28314</v>
      </c>
      <c r="B4418" s="568" t="s">
        <v>15501</v>
      </c>
      <c r="C4418" s="569" t="s">
        <v>744</v>
      </c>
      <c r="D4418" s="570" t="s">
        <v>9529</v>
      </c>
    </row>
    <row r="4419" spans="1:4" ht="24.95" customHeight="1" x14ac:dyDescent="0.2">
      <c r="A4419" s="567" t="s">
        <v>28315</v>
      </c>
      <c r="B4419" s="568" t="s">
        <v>15502</v>
      </c>
      <c r="C4419" s="569" t="s">
        <v>744</v>
      </c>
      <c r="D4419" s="570" t="s">
        <v>10261</v>
      </c>
    </row>
    <row r="4420" spans="1:4" ht="24.95" customHeight="1" x14ac:dyDescent="0.2">
      <c r="A4420" s="567" t="s">
        <v>28316</v>
      </c>
      <c r="B4420" s="568" t="s">
        <v>15503</v>
      </c>
      <c r="C4420" s="569" t="s">
        <v>744</v>
      </c>
      <c r="D4420" s="570" t="s">
        <v>9976</v>
      </c>
    </row>
    <row r="4421" spans="1:4" ht="24.95" customHeight="1" x14ac:dyDescent="0.2">
      <c r="A4421" s="567" t="s">
        <v>28317</v>
      </c>
      <c r="B4421" s="568" t="s">
        <v>5919</v>
      </c>
      <c r="C4421" s="569" t="s">
        <v>744</v>
      </c>
      <c r="D4421" s="570" t="s">
        <v>9619</v>
      </c>
    </row>
    <row r="4422" spans="1:4" ht="24.95" customHeight="1" x14ac:dyDescent="0.2">
      <c r="A4422" s="567" t="s">
        <v>28318</v>
      </c>
      <c r="B4422" s="568" t="s">
        <v>774</v>
      </c>
      <c r="C4422" s="569" t="s">
        <v>744</v>
      </c>
      <c r="D4422" s="570" t="s">
        <v>28319</v>
      </c>
    </row>
    <row r="4423" spans="1:4" ht="24.95" customHeight="1" x14ac:dyDescent="0.2">
      <c r="A4423" s="567" t="s">
        <v>28320</v>
      </c>
      <c r="B4423" s="568" t="s">
        <v>15505</v>
      </c>
      <c r="C4423" s="569" t="s">
        <v>744</v>
      </c>
      <c r="D4423" s="570" t="s">
        <v>18035</v>
      </c>
    </row>
    <row r="4424" spans="1:4" ht="24.95" customHeight="1" x14ac:dyDescent="0.2">
      <c r="A4424" s="567" t="s">
        <v>28321</v>
      </c>
      <c r="B4424" s="568" t="s">
        <v>15506</v>
      </c>
      <c r="C4424" s="569" t="s">
        <v>744</v>
      </c>
      <c r="D4424" s="570" t="s">
        <v>11975</v>
      </c>
    </row>
    <row r="4425" spans="1:4" ht="24.95" customHeight="1" x14ac:dyDescent="0.2">
      <c r="A4425" s="567" t="s">
        <v>28322</v>
      </c>
      <c r="B4425" s="568" t="s">
        <v>15507</v>
      </c>
      <c r="C4425" s="569" t="s">
        <v>744</v>
      </c>
      <c r="D4425" s="570" t="s">
        <v>22598</v>
      </c>
    </row>
    <row r="4426" spans="1:4" ht="24.95" customHeight="1" x14ac:dyDescent="0.2">
      <c r="A4426" s="567" t="s">
        <v>28323</v>
      </c>
      <c r="B4426" s="568" t="s">
        <v>15508</v>
      </c>
      <c r="C4426" s="569" t="s">
        <v>744</v>
      </c>
      <c r="D4426" s="570" t="s">
        <v>28324</v>
      </c>
    </row>
    <row r="4427" spans="1:4" ht="24.95" customHeight="1" x14ac:dyDescent="0.2">
      <c r="A4427" s="567" t="s">
        <v>28325</v>
      </c>
      <c r="B4427" s="568" t="s">
        <v>15509</v>
      </c>
      <c r="C4427" s="569" t="s">
        <v>744</v>
      </c>
      <c r="D4427" s="570" t="s">
        <v>26660</v>
      </c>
    </row>
    <row r="4428" spans="1:4" ht="24.95" customHeight="1" x14ac:dyDescent="0.2">
      <c r="A4428" s="567" t="s">
        <v>28326</v>
      </c>
      <c r="B4428" s="568" t="s">
        <v>15511</v>
      </c>
      <c r="C4428" s="569" t="s">
        <v>744</v>
      </c>
      <c r="D4428" s="570" t="s">
        <v>9917</v>
      </c>
    </row>
    <row r="4429" spans="1:4" ht="24.95" customHeight="1" x14ac:dyDescent="0.2">
      <c r="A4429" s="567" t="s">
        <v>28327</v>
      </c>
      <c r="B4429" s="568" t="s">
        <v>15512</v>
      </c>
      <c r="C4429" s="569" t="s">
        <v>744</v>
      </c>
      <c r="D4429" s="570" t="s">
        <v>24339</v>
      </c>
    </row>
    <row r="4430" spans="1:4" ht="24.95" customHeight="1" x14ac:dyDescent="0.2">
      <c r="A4430" s="567" t="s">
        <v>28328</v>
      </c>
      <c r="B4430" s="568" t="s">
        <v>5920</v>
      </c>
      <c r="C4430" s="569" t="s">
        <v>744</v>
      </c>
      <c r="D4430" s="570" t="s">
        <v>17823</v>
      </c>
    </row>
    <row r="4431" spans="1:4" ht="24.95" customHeight="1" x14ac:dyDescent="0.2">
      <c r="A4431" s="567" t="s">
        <v>28329</v>
      </c>
      <c r="B4431" s="568" t="s">
        <v>15513</v>
      </c>
      <c r="C4431" s="569" t="s">
        <v>744</v>
      </c>
      <c r="D4431" s="570" t="s">
        <v>14679</v>
      </c>
    </row>
    <row r="4432" spans="1:4" ht="24.95" customHeight="1" x14ac:dyDescent="0.2">
      <c r="A4432" s="567" t="s">
        <v>28330</v>
      </c>
      <c r="B4432" s="568" t="s">
        <v>5921</v>
      </c>
      <c r="C4432" s="569" t="s">
        <v>744</v>
      </c>
      <c r="D4432" s="570" t="s">
        <v>9912</v>
      </c>
    </row>
    <row r="4433" spans="1:4" ht="24.95" customHeight="1" x14ac:dyDescent="0.2">
      <c r="A4433" s="567" t="s">
        <v>28331</v>
      </c>
      <c r="B4433" s="568" t="s">
        <v>15514</v>
      </c>
      <c r="C4433" s="569" t="s">
        <v>744</v>
      </c>
      <c r="D4433" s="570" t="s">
        <v>9407</v>
      </c>
    </row>
    <row r="4434" spans="1:4" ht="24.95" customHeight="1" x14ac:dyDescent="0.2">
      <c r="A4434" s="567" t="s">
        <v>28332</v>
      </c>
      <c r="B4434" s="568" t="s">
        <v>15515</v>
      </c>
      <c r="C4434" s="569" t="s">
        <v>744</v>
      </c>
      <c r="D4434" s="570" t="s">
        <v>28333</v>
      </c>
    </row>
    <row r="4435" spans="1:4" ht="24.95" customHeight="1" x14ac:dyDescent="0.2">
      <c r="A4435" s="567" t="s">
        <v>28334</v>
      </c>
      <c r="B4435" s="568" t="s">
        <v>15517</v>
      </c>
      <c r="C4435" s="569" t="s">
        <v>744</v>
      </c>
      <c r="D4435" s="570" t="s">
        <v>28335</v>
      </c>
    </row>
    <row r="4436" spans="1:4" ht="24.95" customHeight="1" x14ac:dyDescent="0.2">
      <c r="A4436" s="567" t="s">
        <v>28336</v>
      </c>
      <c r="B4436" s="568" t="s">
        <v>15518</v>
      </c>
      <c r="C4436" s="569" t="s">
        <v>744</v>
      </c>
      <c r="D4436" s="570" t="s">
        <v>28337</v>
      </c>
    </row>
    <row r="4437" spans="1:4" ht="24.95" customHeight="1" x14ac:dyDescent="0.2">
      <c r="A4437" s="567" t="s">
        <v>28338</v>
      </c>
      <c r="B4437" s="568" t="s">
        <v>15519</v>
      </c>
      <c r="C4437" s="569" t="s">
        <v>744</v>
      </c>
      <c r="D4437" s="570" t="s">
        <v>28339</v>
      </c>
    </row>
    <row r="4438" spans="1:4" ht="24.95" customHeight="1" x14ac:dyDescent="0.2">
      <c r="A4438" s="567" t="s">
        <v>28340</v>
      </c>
      <c r="B4438" s="568" t="s">
        <v>15520</v>
      </c>
      <c r="C4438" s="569" t="s">
        <v>744</v>
      </c>
      <c r="D4438" s="570" t="s">
        <v>28341</v>
      </c>
    </row>
    <row r="4439" spans="1:4" ht="24.95" customHeight="1" x14ac:dyDescent="0.2">
      <c r="A4439" s="567" t="s">
        <v>28342</v>
      </c>
      <c r="B4439" s="568" t="s">
        <v>15521</v>
      </c>
      <c r="C4439" s="569" t="s">
        <v>744</v>
      </c>
      <c r="D4439" s="570" t="s">
        <v>28343</v>
      </c>
    </row>
    <row r="4440" spans="1:4" ht="24.95" customHeight="1" x14ac:dyDescent="0.2">
      <c r="A4440" s="567" t="s">
        <v>28344</v>
      </c>
      <c r="B4440" s="568" t="s">
        <v>15522</v>
      </c>
      <c r="C4440" s="569" t="s">
        <v>744</v>
      </c>
      <c r="D4440" s="570" t="s">
        <v>28345</v>
      </c>
    </row>
    <row r="4441" spans="1:4" ht="24.95" customHeight="1" x14ac:dyDescent="0.2">
      <c r="A4441" s="567" t="s">
        <v>28346</v>
      </c>
      <c r="B4441" s="568" t="s">
        <v>15523</v>
      </c>
      <c r="C4441" s="569" t="s">
        <v>744</v>
      </c>
      <c r="D4441" s="570" t="s">
        <v>19622</v>
      </c>
    </row>
    <row r="4442" spans="1:4" ht="24.95" customHeight="1" x14ac:dyDescent="0.2">
      <c r="A4442" s="567" t="s">
        <v>28347</v>
      </c>
      <c r="B4442" s="568" t="s">
        <v>5922</v>
      </c>
      <c r="C4442" s="569" t="s">
        <v>744</v>
      </c>
      <c r="D4442" s="570" t="s">
        <v>28348</v>
      </c>
    </row>
    <row r="4443" spans="1:4" ht="24.95" customHeight="1" x14ac:dyDescent="0.2">
      <c r="A4443" s="567" t="s">
        <v>28349</v>
      </c>
      <c r="B4443" s="568" t="s">
        <v>15524</v>
      </c>
      <c r="C4443" s="569" t="s">
        <v>744</v>
      </c>
      <c r="D4443" s="570" t="s">
        <v>28350</v>
      </c>
    </row>
    <row r="4444" spans="1:4" ht="24.95" customHeight="1" x14ac:dyDescent="0.2">
      <c r="A4444" s="567" t="s">
        <v>28351</v>
      </c>
      <c r="B4444" s="568" t="s">
        <v>5923</v>
      </c>
      <c r="C4444" s="569" t="s">
        <v>744</v>
      </c>
      <c r="D4444" s="570" t="s">
        <v>28352</v>
      </c>
    </row>
    <row r="4445" spans="1:4" ht="24.95" customHeight="1" x14ac:dyDescent="0.2">
      <c r="A4445" s="567" t="s">
        <v>28353</v>
      </c>
      <c r="B4445" s="568" t="s">
        <v>15525</v>
      </c>
      <c r="C4445" s="569" t="s">
        <v>744</v>
      </c>
      <c r="D4445" s="570" t="s">
        <v>28354</v>
      </c>
    </row>
    <row r="4446" spans="1:4" ht="24.95" customHeight="1" x14ac:dyDescent="0.2">
      <c r="A4446" s="567" t="s">
        <v>28355</v>
      </c>
      <c r="B4446" s="568" t="s">
        <v>5924</v>
      </c>
      <c r="C4446" s="569" t="s">
        <v>744</v>
      </c>
      <c r="D4446" s="570" t="s">
        <v>28356</v>
      </c>
    </row>
    <row r="4447" spans="1:4" ht="24.95" customHeight="1" x14ac:dyDescent="0.2">
      <c r="A4447" s="567" t="s">
        <v>28357</v>
      </c>
      <c r="B4447" s="568" t="s">
        <v>18131</v>
      </c>
      <c r="C4447" s="569" t="s">
        <v>744</v>
      </c>
      <c r="D4447" s="570" t="s">
        <v>11398</v>
      </c>
    </row>
    <row r="4448" spans="1:4" ht="24.95" customHeight="1" x14ac:dyDescent="0.2">
      <c r="A4448" s="567" t="s">
        <v>28358</v>
      </c>
      <c r="B4448" s="568" t="s">
        <v>18132</v>
      </c>
      <c r="C4448" s="569" t="s">
        <v>744</v>
      </c>
      <c r="D4448" s="570" t="s">
        <v>14176</v>
      </c>
    </row>
    <row r="4449" spans="1:4" ht="24.95" customHeight="1" x14ac:dyDescent="0.2">
      <c r="A4449" s="567" t="s">
        <v>28359</v>
      </c>
      <c r="B4449" s="568" t="s">
        <v>2180</v>
      </c>
      <c r="C4449" s="569" t="s">
        <v>744</v>
      </c>
      <c r="D4449" s="570" t="s">
        <v>12093</v>
      </c>
    </row>
    <row r="4450" spans="1:4" ht="24.95" customHeight="1" x14ac:dyDescent="0.2">
      <c r="A4450" s="567" t="s">
        <v>28360</v>
      </c>
      <c r="B4450" s="568" t="s">
        <v>15527</v>
      </c>
      <c r="C4450" s="569" t="s">
        <v>744</v>
      </c>
      <c r="D4450" s="570" t="s">
        <v>12484</v>
      </c>
    </row>
    <row r="4451" spans="1:4" ht="24.95" customHeight="1" x14ac:dyDescent="0.2">
      <c r="A4451" s="567" t="s">
        <v>28361</v>
      </c>
      <c r="B4451" s="568" t="s">
        <v>15528</v>
      </c>
      <c r="C4451" s="569" t="s">
        <v>744</v>
      </c>
      <c r="D4451" s="570" t="s">
        <v>10275</v>
      </c>
    </row>
    <row r="4452" spans="1:4" ht="24.95" customHeight="1" x14ac:dyDescent="0.2">
      <c r="A4452" s="567" t="s">
        <v>28362</v>
      </c>
      <c r="B4452" s="568" t="s">
        <v>15529</v>
      </c>
      <c r="C4452" s="569" t="s">
        <v>744</v>
      </c>
      <c r="D4452" s="570" t="s">
        <v>12593</v>
      </c>
    </row>
    <row r="4453" spans="1:4" ht="24.95" customHeight="1" x14ac:dyDescent="0.2">
      <c r="A4453" s="567" t="s">
        <v>28363</v>
      </c>
      <c r="B4453" s="568" t="s">
        <v>15530</v>
      </c>
      <c r="C4453" s="569" t="s">
        <v>744</v>
      </c>
      <c r="D4453" s="570" t="s">
        <v>11114</v>
      </c>
    </row>
    <row r="4454" spans="1:4" ht="24.95" customHeight="1" x14ac:dyDescent="0.2">
      <c r="A4454" s="567" t="s">
        <v>28364</v>
      </c>
      <c r="B4454" s="568" t="s">
        <v>15531</v>
      </c>
      <c r="C4454" s="569" t="s">
        <v>744</v>
      </c>
      <c r="D4454" s="570" t="s">
        <v>11404</v>
      </c>
    </row>
    <row r="4455" spans="1:4" ht="24.95" customHeight="1" x14ac:dyDescent="0.2">
      <c r="A4455" s="567" t="s">
        <v>28365</v>
      </c>
      <c r="B4455" s="568" t="s">
        <v>15532</v>
      </c>
      <c r="C4455" s="569" t="s">
        <v>744</v>
      </c>
      <c r="D4455" s="570" t="s">
        <v>10354</v>
      </c>
    </row>
    <row r="4456" spans="1:4" ht="24.95" customHeight="1" x14ac:dyDescent="0.2">
      <c r="A4456" s="567" t="s">
        <v>28366</v>
      </c>
      <c r="B4456" s="568" t="s">
        <v>15533</v>
      </c>
      <c r="C4456" s="569" t="s">
        <v>744</v>
      </c>
      <c r="D4456" s="570" t="s">
        <v>10982</v>
      </c>
    </row>
    <row r="4457" spans="1:4" ht="24.95" customHeight="1" x14ac:dyDescent="0.2">
      <c r="A4457" s="567" t="s">
        <v>28367</v>
      </c>
      <c r="B4457" s="568" t="s">
        <v>15534</v>
      </c>
      <c r="C4457" s="569" t="s">
        <v>744</v>
      </c>
      <c r="D4457" s="570" t="s">
        <v>10282</v>
      </c>
    </row>
    <row r="4458" spans="1:4" ht="24.95" customHeight="1" x14ac:dyDescent="0.2">
      <c r="A4458" s="567" t="s">
        <v>28368</v>
      </c>
      <c r="B4458" s="568" t="s">
        <v>15535</v>
      </c>
      <c r="C4458" s="569" t="s">
        <v>744</v>
      </c>
      <c r="D4458" s="570" t="s">
        <v>11016</v>
      </c>
    </row>
    <row r="4459" spans="1:4" ht="24.95" customHeight="1" x14ac:dyDescent="0.2">
      <c r="A4459" s="567" t="s">
        <v>28369</v>
      </c>
      <c r="B4459" s="568" t="s">
        <v>15536</v>
      </c>
      <c r="C4459" s="569" t="s">
        <v>744</v>
      </c>
      <c r="D4459" s="570" t="s">
        <v>10997</v>
      </c>
    </row>
    <row r="4460" spans="1:4" ht="24.95" customHeight="1" x14ac:dyDescent="0.2">
      <c r="A4460" s="567" t="s">
        <v>28370</v>
      </c>
      <c r="B4460" s="568" t="s">
        <v>15537</v>
      </c>
      <c r="C4460" s="569" t="s">
        <v>744</v>
      </c>
      <c r="D4460" s="570" t="s">
        <v>10193</v>
      </c>
    </row>
    <row r="4461" spans="1:4" ht="24.95" customHeight="1" x14ac:dyDescent="0.2">
      <c r="A4461" s="567" t="s">
        <v>28371</v>
      </c>
      <c r="B4461" s="568" t="s">
        <v>15538</v>
      </c>
      <c r="C4461" s="569" t="s">
        <v>744</v>
      </c>
      <c r="D4461" s="570" t="s">
        <v>9876</v>
      </c>
    </row>
    <row r="4462" spans="1:4" ht="24.95" customHeight="1" x14ac:dyDescent="0.2">
      <c r="A4462" s="567" t="s">
        <v>28372</v>
      </c>
      <c r="B4462" s="568" t="s">
        <v>15539</v>
      </c>
      <c r="C4462" s="569" t="s">
        <v>744</v>
      </c>
      <c r="D4462" s="570" t="s">
        <v>16601</v>
      </c>
    </row>
    <row r="4463" spans="1:4" ht="24.95" customHeight="1" x14ac:dyDescent="0.2">
      <c r="A4463" s="567" t="s">
        <v>28373</v>
      </c>
      <c r="B4463" s="568" t="s">
        <v>15541</v>
      </c>
      <c r="C4463" s="569" t="s">
        <v>744</v>
      </c>
      <c r="D4463" s="570" t="s">
        <v>10287</v>
      </c>
    </row>
    <row r="4464" spans="1:4" ht="24.95" customHeight="1" x14ac:dyDescent="0.2">
      <c r="A4464" s="567" t="s">
        <v>28374</v>
      </c>
      <c r="B4464" s="568" t="s">
        <v>15542</v>
      </c>
      <c r="C4464" s="569" t="s">
        <v>744</v>
      </c>
      <c r="D4464" s="570" t="s">
        <v>28375</v>
      </c>
    </row>
    <row r="4465" spans="1:4" ht="24.95" customHeight="1" x14ac:dyDescent="0.2">
      <c r="A4465" s="567" t="s">
        <v>28376</v>
      </c>
      <c r="B4465" s="568" t="s">
        <v>15543</v>
      </c>
      <c r="C4465" s="569" t="s">
        <v>744</v>
      </c>
      <c r="D4465" s="570" t="s">
        <v>12386</v>
      </c>
    </row>
    <row r="4466" spans="1:4" ht="24.95" customHeight="1" x14ac:dyDescent="0.2">
      <c r="A4466" s="567" t="s">
        <v>28377</v>
      </c>
      <c r="B4466" s="568" t="s">
        <v>15544</v>
      </c>
      <c r="C4466" s="569" t="s">
        <v>744</v>
      </c>
      <c r="D4466" s="570" t="s">
        <v>28378</v>
      </c>
    </row>
    <row r="4467" spans="1:4" ht="24.95" customHeight="1" x14ac:dyDescent="0.2">
      <c r="A4467" s="567" t="s">
        <v>28379</v>
      </c>
      <c r="B4467" s="568" t="s">
        <v>15545</v>
      </c>
      <c r="C4467" s="569" t="s">
        <v>744</v>
      </c>
      <c r="D4467" s="570" t="s">
        <v>9445</v>
      </c>
    </row>
    <row r="4468" spans="1:4" ht="24.95" customHeight="1" x14ac:dyDescent="0.2">
      <c r="A4468" s="567" t="s">
        <v>28380</v>
      </c>
      <c r="B4468" s="568" t="s">
        <v>15546</v>
      </c>
      <c r="C4468" s="569" t="s">
        <v>744</v>
      </c>
      <c r="D4468" s="570" t="s">
        <v>10276</v>
      </c>
    </row>
    <row r="4469" spans="1:4" ht="24.95" customHeight="1" x14ac:dyDescent="0.2">
      <c r="A4469" s="567" t="s">
        <v>28381</v>
      </c>
      <c r="B4469" s="568" t="s">
        <v>15548</v>
      </c>
      <c r="C4469" s="569" t="s">
        <v>744</v>
      </c>
      <c r="D4469" s="570" t="s">
        <v>9758</v>
      </c>
    </row>
    <row r="4470" spans="1:4" ht="24.95" customHeight="1" x14ac:dyDescent="0.2">
      <c r="A4470" s="567" t="s">
        <v>28382</v>
      </c>
      <c r="B4470" s="568" t="s">
        <v>15549</v>
      </c>
      <c r="C4470" s="569" t="s">
        <v>744</v>
      </c>
      <c r="D4470" s="570" t="s">
        <v>10131</v>
      </c>
    </row>
    <row r="4471" spans="1:4" ht="24.95" customHeight="1" x14ac:dyDescent="0.2">
      <c r="A4471" s="567" t="s">
        <v>28383</v>
      </c>
      <c r="B4471" s="568" t="s">
        <v>15551</v>
      </c>
      <c r="C4471" s="569" t="s">
        <v>744</v>
      </c>
      <c r="D4471" s="570" t="s">
        <v>10014</v>
      </c>
    </row>
    <row r="4472" spans="1:4" ht="24.95" customHeight="1" x14ac:dyDescent="0.2">
      <c r="A4472" s="567" t="s">
        <v>28384</v>
      </c>
      <c r="B4472" s="568" t="s">
        <v>5925</v>
      </c>
      <c r="C4472" s="569" t="s">
        <v>744</v>
      </c>
      <c r="D4472" s="570" t="s">
        <v>17840</v>
      </c>
    </row>
    <row r="4473" spans="1:4" ht="24.95" customHeight="1" x14ac:dyDescent="0.2">
      <c r="A4473" s="567" t="s">
        <v>28385</v>
      </c>
      <c r="B4473" s="568" t="s">
        <v>18135</v>
      </c>
      <c r="C4473" s="569" t="s">
        <v>744</v>
      </c>
      <c r="D4473" s="570" t="s">
        <v>20162</v>
      </c>
    </row>
    <row r="4474" spans="1:4" ht="24.95" customHeight="1" x14ac:dyDescent="0.2">
      <c r="A4474" s="567" t="s">
        <v>28386</v>
      </c>
      <c r="B4474" s="568" t="s">
        <v>15552</v>
      </c>
      <c r="C4474" s="569" t="s">
        <v>2181</v>
      </c>
      <c r="D4474" s="570" t="s">
        <v>10899</v>
      </c>
    </row>
    <row r="4475" spans="1:4" ht="24.95" customHeight="1" x14ac:dyDescent="0.2">
      <c r="A4475" s="567" t="s">
        <v>28387</v>
      </c>
      <c r="B4475" s="568" t="s">
        <v>15553</v>
      </c>
      <c r="C4475" s="569" t="s">
        <v>2181</v>
      </c>
      <c r="D4475" s="570" t="s">
        <v>9327</v>
      </c>
    </row>
    <row r="4476" spans="1:4" ht="24.95" customHeight="1" x14ac:dyDescent="0.2">
      <c r="A4476" s="567" t="s">
        <v>28388</v>
      </c>
      <c r="B4476" s="568" t="s">
        <v>2182</v>
      </c>
      <c r="C4476" s="569" t="s">
        <v>2181</v>
      </c>
      <c r="D4476" s="570" t="s">
        <v>9329</v>
      </c>
    </row>
    <row r="4477" spans="1:4" ht="24.95" customHeight="1" x14ac:dyDescent="0.2">
      <c r="A4477" s="567" t="s">
        <v>28389</v>
      </c>
      <c r="B4477" s="568" t="s">
        <v>15554</v>
      </c>
      <c r="C4477" s="569" t="s">
        <v>2181</v>
      </c>
      <c r="D4477" s="570" t="s">
        <v>9732</v>
      </c>
    </row>
    <row r="4478" spans="1:4" ht="24.95" customHeight="1" x14ac:dyDescent="0.2">
      <c r="A4478" s="567" t="s">
        <v>28390</v>
      </c>
      <c r="B4478" s="568" t="s">
        <v>15555</v>
      </c>
      <c r="C4478" s="569" t="s">
        <v>2181</v>
      </c>
      <c r="D4478" s="570" t="s">
        <v>10899</v>
      </c>
    </row>
    <row r="4479" spans="1:4" ht="24.95" customHeight="1" x14ac:dyDescent="0.2">
      <c r="A4479" s="567" t="s">
        <v>28391</v>
      </c>
      <c r="B4479" s="568" t="s">
        <v>2183</v>
      </c>
      <c r="C4479" s="569" t="s">
        <v>2181</v>
      </c>
      <c r="D4479" s="570" t="s">
        <v>10902</v>
      </c>
    </row>
    <row r="4480" spans="1:4" ht="24.95" customHeight="1" x14ac:dyDescent="0.2">
      <c r="A4480" s="567" t="s">
        <v>28392</v>
      </c>
      <c r="B4480" s="568" t="s">
        <v>15556</v>
      </c>
      <c r="C4480" s="569" t="s">
        <v>776</v>
      </c>
      <c r="D4480" s="570" t="s">
        <v>10897</v>
      </c>
    </row>
    <row r="4481" spans="1:4" ht="24.95" customHeight="1" x14ac:dyDescent="0.2">
      <c r="A4481" s="567" t="s">
        <v>28393</v>
      </c>
      <c r="B4481" s="568" t="s">
        <v>2184</v>
      </c>
      <c r="C4481" s="569" t="s">
        <v>776</v>
      </c>
      <c r="D4481" s="570" t="s">
        <v>11956</v>
      </c>
    </row>
    <row r="4482" spans="1:4" ht="24.95" customHeight="1" x14ac:dyDescent="0.2">
      <c r="A4482" s="567" t="s">
        <v>28394</v>
      </c>
      <c r="B4482" s="568" t="s">
        <v>15557</v>
      </c>
      <c r="C4482" s="569" t="s">
        <v>776</v>
      </c>
      <c r="D4482" s="570" t="s">
        <v>9336</v>
      </c>
    </row>
    <row r="4483" spans="1:4" ht="24.95" customHeight="1" x14ac:dyDescent="0.2">
      <c r="A4483" s="567" t="s">
        <v>28395</v>
      </c>
      <c r="B4483" s="568" t="s">
        <v>2185</v>
      </c>
      <c r="C4483" s="569" t="s">
        <v>776</v>
      </c>
      <c r="D4483" s="570" t="s">
        <v>14399</v>
      </c>
    </row>
    <row r="4484" spans="1:4" ht="24.95" customHeight="1" x14ac:dyDescent="0.2">
      <c r="A4484" s="567" t="s">
        <v>28396</v>
      </c>
      <c r="B4484" s="568" t="s">
        <v>15558</v>
      </c>
      <c r="C4484" s="569" t="s">
        <v>776</v>
      </c>
      <c r="D4484" s="570" t="s">
        <v>9607</v>
      </c>
    </row>
    <row r="4485" spans="1:4" ht="24.95" customHeight="1" x14ac:dyDescent="0.2">
      <c r="A4485" s="567" t="s">
        <v>28397</v>
      </c>
      <c r="B4485" s="568" t="s">
        <v>15559</v>
      </c>
      <c r="C4485" s="569" t="s">
        <v>776</v>
      </c>
      <c r="D4485" s="570" t="s">
        <v>9673</v>
      </c>
    </row>
    <row r="4486" spans="1:4" ht="24.95" customHeight="1" x14ac:dyDescent="0.2">
      <c r="A4486" s="567" t="s">
        <v>28398</v>
      </c>
      <c r="B4486" s="568" t="s">
        <v>15560</v>
      </c>
      <c r="C4486" s="569" t="s">
        <v>776</v>
      </c>
      <c r="D4486" s="570" t="s">
        <v>9549</v>
      </c>
    </row>
    <row r="4487" spans="1:4" ht="24.95" customHeight="1" x14ac:dyDescent="0.2">
      <c r="A4487" s="567" t="s">
        <v>28399</v>
      </c>
      <c r="B4487" s="568" t="s">
        <v>15552</v>
      </c>
      <c r="C4487" s="569" t="s">
        <v>2186</v>
      </c>
      <c r="D4487" s="570" t="s">
        <v>11756</v>
      </c>
    </row>
    <row r="4488" spans="1:4" ht="24.95" customHeight="1" x14ac:dyDescent="0.2">
      <c r="A4488" s="567" t="s">
        <v>28400</v>
      </c>
      <c r="B4488" s="568" t="s">
        <v>15553</v>
      </c>
      <c r="C4488" s="569" t="s">
        <v>2186</v>
      </c>
      <c r="D4488" s="570" t="s">
        <v>9804</v>
      </c>
    </row>
    <row r="4489" spans="1:4" ht="24.95" customHeight="1" x14ac:dyDescent="0.2">
      <c r="A4489" s="567" t="s">
        <v>28401</v>
      </c>
      <c r="B4489" s="568" t="s">
        <v>2182</v>
      </c>
      <c r="C4489" s="569" t="s">
        <v>2186</v>
      </c>
      <c r="D4489" s="570" t="s">
        <v>10899</v>
      </c>
    </row>
    <row r="4490" spans="1:4" ht="24.95" customHeight="1" x14ac:dyDescent="0.2">
      <c r="A4490" s="567" t="s">
        <v>28402</v>
      </c>
      <c r="B4490" s="568" t="s">
        <v>15554</v>
      </c>
      <c r="C4490" s="569" t="s">
        <v>2186</v>
      </c>
      <c r="D4490" s="570" t="s">
        <v>10404</v>
      </c>
    </row>
    <row r="4491" spans="1:4" ht="24.95" customHeight="1" x14ac:dyDescent="0.2">
      <c r="A4491" s="567" t="s">
        <v>28403</v>
      </c>
      <c r="B4491" s="568" t="s">
        <v>15555</v>
      </c>
      <c r="C4491" s="569" t="s">
        <v>2186</v>
      </c>
      <c r="D4491" s="570" t="s">
        <v>9844</v>
      </c>
    </row>
    <row r="4492" spans="1:4" ht="24.95" customHeight="1" x14ac:dyDescent="0.2">
      <c r="A4492" s="567" t="s">
        <v>28404</v>
      </c>
      <c r="B4492" s="568" t="s">
        <v>2183</v>
      </c>
      <c r="C4492" s="569" t="s">
        <v>2186</v>
      </c>
      <c r="D4492" s="570" t="s">
        <v>9732</v>
      </c>
    </row>
    <row r="4493" spans="1:4" ht="24.95" customHeight="1" x14ac:dyDescent="0.2">
      <c r="A4493" s="567" t="s">
        <v>28405</v>
      </c>
      <c r="B4493" s="568" t="s">
        <v>15556</v>
      </c>
      <c r="C4493" s="569" t="s">
        <v>744</v>
      </c>
      <c r="D4493" s="570" t="s">
        <v>10424</v>
      </c>
    </row>
    <row r="4494" spans="1:4" ht="24.95" customHeight="1" x14ac:dyDescent="0.2">
      <c r="A4494" s="567" t="s">
        <v>28406</v>
      </c>
      <c r="B4494" s="568" t="s">
        <v>2187</v>
      </c>
      <c r="C4494" s="569" t="s">
        <v>744</v>
      </c>
      <c r="D4494" s="570" t="s">
        <v>9877</v>
      </c>
    </row>
    <row r="4495" spans="1:4" ht="24.95" customHeight="1" x14ac:dyDescent="0.2">
      <c r="A4495" s="567" t="s">
        <v>28407</v>
      </c>
      <c r="B4495" s="568" t="s">
        <v>15561</v>
      </c>
      <c r="C4495" s="569" t="s">
        <v>744</v>
      </c>
      <c r="D4495" s="570" t="s">
        <v>10860</v>
      </c>
    </row>
    <row r="4496" spans="1:4" ht="24.95" customHeight="1" x14ac:dyDescent="0.2">
      <c r="A4496" s="567" t="s">
        <v>28408</v>
      </c>
      <c r="B4496" s="568" t="s">
        <v>15562</v>
      </c>
      <c r="C4496" s="569" t="s">
        <v>744</v>
      </c>
      <c r="D4496" s="570" t="s">
        <v>9947</v>
      </c>
    </row>
    <row r="4497" spans="1:4" ht="24.95" customHeight="1" x14ac:dyDescent="0.2">
      <c r="A4497" s="567" t="s">
        <v>28409</v>
      </c>
      <c r="B4497" s="568" t="s">
        <v>15563</v>
      </c>
      <c r="C4497" s="569" t="s">
        <v>744</v>
      </c>
      <c r="D4497" s="570" t="s">
        <v>28410</v>
      </c>
    </row>
    <row r="4498" spans="1:4" ht="24.95" customHeight="1" x14ac:dyDescent="0.2">
      <c r="A4498" s="567" t="s">
        <v>28411</v>
      </c>
      <c r="B4498" s="568" t="s">
        <v>15564</v>
      </c>
      <c r="C4498" s="569" t="s">
        <v>744</v>
      </c>
      <c r="D4498" s="570" t="s">
        <v>10083</v>
      </c>
    </row>
    <row r="4499" spans="1:4" ht="24.95" customHeight="1" x14ac:dyDescent="0.2">
      <c r="A4499" s="567" t="s">
        <v>28412</v>
      </c>
      <c r="B4499" s="568" t="s">
        <v>15565</v>
      </c>
      <c r="C4499" s="569" t="s">
        <v>744</v>
      </c>
      <c r="D4499" s="570" t="s">
        <v>15323</v>
      </c>
    </row>
    <row r="4500" spans="1:4" ht="24.95" customHeight="1" x14ac:dyDescent="0.2">
      <c r="A4500" s="567" t="s">
        <v>28413</v>
      </c>
      <c r="B4500" s="568" t="s">
        <v>2188</v>
      </c>
      <c r="C4500" s="569" t="s">
        <v>744</v>
      </c>
      <c r="D4500" s="570" t="s">
        <v>28414</v>
      </c>
    </row>
    <row r="4501" spans="1:4" ht="24.95" customHeight="1" x14ac:dyDescent="0.2">
      <c r="A4501" s="567" t="s">
        <v>28415</v>
      </c>
      <c r="B4501" s="568" t="s">
        <v>2189</v>
      </c>
      <c r="C4501" s="569" t="s">
        <v>744</v>
      </c>
      <c r="D4501" s="570" t="s">
        <v>11266</v>
      </c>
    </row>
    <row r="4502" spans="1:4" ht="24.95" customHeight="1" x14ac:dyDescent="0.2">
      <c r="A4502" s="567" t="s">
        <v>28416</v>
      </c>
      <c r="B4502" s="568" t="s">
        <v>15566</v>
      </c>
      <c r="C4502" s="569" t="s">
        <v>744</v>
      </c>
      <c r="D4502" s="570" t="s">
        <v>12131</v>
      </c>
    </row>
    <row r="4503" spans="1:4" ht="24.95" customHeight="1" x14ac:dyDescent="0.2">
      <c r="A4503" s="567" t="s">
        <v>28417</v>
      </c>
      <c r="B4503" s="568" t="s">
        <v>15568</v>
      </c>
      <c r="C4503" s="569" t="s">
        <v>744</v>
      </c>
      <c r="D4503" s="570" t="s">
        <v>13478</v>
      </c>
    </row>
    <row r="4504" spans="1:4" ht="24.95" customHeight="1" x14ac:dyDescent="0.2">
      <c r="A4504" s="571" t="s">
        <v>15569</v>
      </c>
      <c r="B4504" s="568" t="s">
        <v>15570</v>
      </c>
      <c r="C4504" s="569" t="s">
        <v>744</v>
      </c>
      <c r="D4504" s="570" t="s">
        <v>10267</v>
      </c>
    </row>
    <row r="4505" spans="1:4" ht="24.95" customHeight="1" x14ac:dyDescent="0.2">
      <c r="A4505" s="571" t="s">
        <v>15571</v>
      </c>
      <c r="B4505" s="568" t="s">
        <v>15572</v>
      </c>
      <c r="C4505" s="569" t="s">
        <v>744</v>
      </c>
      <c r="D4505" s="570" t="s">
        <v>9374</v>
      </c>
    </row>
    <row r="4506" spans="1:4" ht="24.95" customHeight="1" x14ac:dyDescent="0.2">
      <c r="A4506" s="567" t="s">
        <v>28418</v>
      </c>
      <c r="B4506" s="568" t="s">
        <v>2190</v>
      </c>
      <c r="C4506" s="569" t="s">
        <v>2186</v>
      </c>
      <c r="D4506" s="570" t="s">
        <v>9326</v>
      </c>
    </row>
    <row r="4507" spans="1:4" ht="24.95" customHeight="1" x14ac:dyDescent="0.2">
      <c r="A4507" s="567" t="s">
        <v>28419</v>
      </c>
      <c r="B4507" s="568" t="s">
        <v>2191</v>
      </c>
      <c r="C4507" s="569" t="s">
        <v>2186</v>
      </c>
      <c r="D4507" s="570" t="s">
        <v>9330</v>
      </c>
    </row>
    <row r="4508" spans="1:4" ht="24.95" customHeight="1" x14ac:dyDescent="0.2">
      <c r="A4508" s="567" t="s">
        <v>28420</v>
      </c>
      <c r="B4508" s="568" t="s">
        <v>5926</v>
      </c>
      <c r="C4508" s="569" t="s">
        <v>744</v>
      </c>
      <c r="D4508" s="570" t="s">
        <v>9355</v>
      </c>
    </row>
    <row r="4509" spans="1:4" ht="24.95" customHeight="1" x14ac:dyDescent="0.2">
      <c r="A4509" s="567" t="s">
        <v>28421</v>
      </c>
      <c r="B4509" s="568" t="s">
        <v>5927</v>
      </c>
      <c r="C4509" s="569" t="s">
        <v>744</v>
      </c>
      <c r="D4509" s="570" t="s">
        <v>11120</v>
      </c>
    </row>
    <row r="4510" spans="1:4" ht="24.95" customHeight="1" x14ac:dyDescent="0.2">
      <c r="A4510" s="567" t="s">
        <v>28422</v>
      </c>
      <c r="B4510" s="568" t="s">
        <v>5928</v>
      </c>
      <c r="C4510" s="569" t="s">
        <v>744</v>
      </c>
      <c r="D4510" s="570" t="s">
        <v>10083</v>
      </c>
    </row>
    <row r="4511" spans="1:4" ht="24.95" customHeight="1" x14ac:dyDescent="0.2">
      <c r="A4511" s="567" t="s">
        <v>28423</v>
      </c>
      <c r="B4511" s="568" t="s">
        <v>5929</v>
      </c>
      <c r="C4511" s="569" t="s">
        <v>744</v>
      </c>
      <c r="D4511" s="570" t="s">
        <v>14173</v>
      </c>
    </row>
    <row r="4512" spans="1:4" ht="24.95" customHeight="1" x14ac:dyDescent="0.2">
      <c r="A4512" s="567" t="s">
        <v>28424</v>
      </c>
      <c r="B4512" s="568" t="s">
        <v>5930</v>
      </c>
      <c r="C4512" s="569" t="s">
        <v>744</v>
      </c>
      <c r="D4512" s="570" t="s">
        <v>9361</v>
      </c>
    </row>
    <row r="4513" spans="1:4" ht="24.95" customHeight="1" x14ac:dyDescent="0.2">
      <c r="A4513" s="567" t="s">
        <v>28425</v>
      </c>
      <c r="B4513" s="568" t="s">
        <v>5931</v>
      </c>
      <c r="C4513" s="569" t="s">
        <v>2186</v>
      </c>
      <c r="D4513" s="570" t="s">
        <v>10686</v>
      </c>
    </row>
    <row r="4514" spans="1:4" ht="24.95" customHeight="1" x14ac:dyDescent="0.2">
      <c r="A4514" s="567" t="s">
        <v>28426</v>
      </c>
      <c r="B4514" s="568" t="s">
        <v>15573</v>
      </c>
      <c r="C4514" s="569" t="s">
        <v>744</v>
      </c>
      <c r="D4514" s="570" t="s">
        <v>9678</v>
      </c>
    </row>
    <row r="4515" spans="1:4" ht="24.95" customHeight="1" x14ac:dyDescent="0.2">
      <c r="A4515" s="567" t="s">
        <v>28427</v>
      </c>
      <c r="B4515" s="568" t="s">
        <v>15574</v>
      </c>
      <c r="C4515" s="569" t="s">
        <v>744</v>
      </c>
      <c r="D4515" s="570" t="s">
        <v>9708</v>
      </c>
    </row>
    <row r="4516" spans="1:4" ht="24.95" customHeight="1" x14ac:dyDescent="0.2">
      <c r="A4516" s="567" t="s">
        <v>28428</v>
      </c>
      <c r="B4516" s="568" t="s">
        <v>15575</v>
      </c>
      <c r="C4516" s="569" t="s">
        <v>744</v>
      </c>
      <c r="D4516" s="570" t="s">
        <v>9388</v>
      </c>
    </row>
    <row r="4517" spans="1:4" ht="24.95" customHeight="1" x14ac:dyDescent="0.2">
      <c r="A4517" s="567" t="s">
        <v>28429</v>
      </c>
      <c r="B4517" s="568" t="s">
        <v>15576</v>
      </c>
      <c r="C4517" s="569" t="s">
        <v>744</v>
      </c>
      <c r="D4517" s="570" t="s">
        <v>14375</v>
      </c>
    </row>
    <row r="4518" spans="1:4" ht="24.95" customHeight="1" x14ac:dyDescent="0.2">
      <c r="A4518" s="567" t="s">
        <v>28430</v>
      </c>
      <c r="B4518" s="568" t="s">
        <v>15577</v>
      </c>
      <c r="C4518" s="569" t="s">
        <v>744</v>
      </c>
      <c r="D4518" s="570" t="s">
        <v>10753</v>
      </c>
    </row>
    <row r="4519" spans="1:4" ht="24.95" customHeight="1" x14ac:dyDescent="0.2">
      <c r="A4519" s="567" t="s">
        <v>28431</v>
      </c>
      <c r="B4519" s="568" t="s">
        <v>15578</v>
      </c>
      <c r="C4519" s="569" t="s">
        <v>2186</v>
      </c>
      <c r="D4519" s="570" t="s">
        <v>9694</v>
      </c>
    </row>
    <row r="4520" spans="1:4" ht="24.95" customHeight="1" x14ac:dyDescent="0.2">
      <c r="A4520" s="567" t="s">
        <v>28432</v>
      </c>
      <c r="B4520" s="568" t="s">
        <v>15579</v>
      </c>
      <c r="C4520" s="569" t="s">
        <v>744</v>
      </c>
      <c r="D4520" s="570" t="s">
        <v>18355</v>
      </c>
    </row>
    <row r="4521" spans="1:4" ht="24.95" customHeight="1" x14ac:dyDescent="0.2">
      <c r="A4521" s="567" t="s">
        <v>28433</v>
      </c>
      <c r="B4521" s="568" t="s">
        <v>15580</v>
      </c>
      <c r="C4521" s="569" t="s">
        <v>744</v>
      </c>
      <c r="D4521" s="570" t="s">
        <v>28410</v>
      </c>
    </row>
    <row r="4522" spans="1:4" ht="24.95" customHeight="1" x14ac:dyDescent="0.2">
      <c r="A4522" s="567" t="s">
        <v>28434</v>
      </c>
      <c r="B4522" s="568" t="s">
        <v>15581</v>
      </c>
      <c r="C4522" s="569" t="s">
        <v>744</v>
      </c>
      <c r="D4522" s="570" t="s">
        <v>9662</v>
      </c>
    </row>
    <row r="4523" spans="1:4" ht="24.95" customHeight="1" x14ac:dyDescent="0.2">
      <c r="A4523" s="567" t="s">
        <v>28435</v>
      </c>
      <c r="B4523" s="568" t="s">
        <v>15582</v>
      </c>
      <c r="C4523" s="569" t="s">
        <v>744</v>
      </c>
      <c r="D4523" s="570" t="s">
        <v>28436</v>
      </c>
    </row>
    <row r="4524" spans="1:4" ht="24.95" customHeight="1" x14ac:dyDescent="0.2">
      <c r="A4524" s="567" t="s">
        <v>28437</v>
      </c>
      <c r="B4524" s="568" t="s">
        <v>15583</v>
      </c>
      <c r="C4524" s="569" t="s">
        <v>744</v>
      </c>
      <c r="D4524" s="570" t="s">
        <v>9678</v>
      </c>
    </row>
    <row r="4525" spans="1:4" ht="24.95" customHeight="1" x14ac:dyDescent="0.2">
      <c r="A4525" s="567" t="s">
        <v>28438</v>
      </c>
      <c r="B4525" s="568" t="s">
        <v>5932</v>
      </c>
      <c r="C4525" s="569" t="s">
        <v>2186</v>
      </c>
      <c r="D4525" s="570" t="s">
        <v>11539</v>
      </c>
    </row>
    <row r="4526" spans="1:4" ht="24.95" customHeight="1" x14ac:dyDescent="0.2">
      <c r="A4526" s="567" t="s">
        <v>28439</v>
      </c>
      <c r="B4526" s="568" t="s">
        <v>15584</v>
      </c>
      <c r="C4526" s="569" t="s">
        <v>2186</v>
      </c>
      <c r="D4526" s="570" t="s">
        <v>9319</v>
      </c>
    </row>
    <row r="4527" spans="1:4" ht="24.95" customHeight="1" x14ac:dyDescent="0.2">
      <c r="A4527" s="567" t="s">
        <v>28440</v>
      </c>
      <c r="B4527" s="568" t="s">
        <v>15585</v>
      </c>
      <c r="C4527" s="569" t="s">
        <v>745</v>
      </c>
      <c r="D4527" s="570" t="s">
        <v>9879</v>
      </c>
    </row>
    <row r="4528" spans="1:4" ht="24.95" customHeight="1" x14ac:dyDescent="0.2">
      <c r="A4528" s="567" t="s">
        <v>28441</v>
      </c>
      <c r="B4528" s="568" t="s">
        <v>15586</v>
      </c>
      <c r="C4528" s="569" t="s">
        <v>745</v>
      </c>
      <c r="D4528" s="570" t="s">
        <v>11113</v>
      </c>
    </row>
    <row r="4529" spans="1:4" ht="24.95" customHeight="1" x14ac:dyDescent="0.2">
      <c r="A4529" s="567" t="s">
        <v>28442</v>
      </c>
      <c r="B4529" s="568" t="s">
        <v>15587</v>
      </c>
      <c r="C4529" s="569" t="s">
        <v>745</v>
      </c>
      <c r="D4529" s="570" t="s">
        <v>24815</v>
      </c>
    </row>
    <row r="4530" spans="1:4" ht="24.95" customHeight="1" x14ac:dyDescent="0.2">
      <c r="A4530" s="567" t="s">
        <v>28443</v>
      </c>
      <c r="B4530" s="568" t="s">
        <v>15588</v>
      </c>
      <c r="C4530" s="569" t="s">
        <v>745</v>
      </c>
      <c r="D4530" s="570" t="s">
        <v>10830</v>
      </c>
    </row>
    <row r="4531" spans="1:4" ht="24.95" customHeight="1" x14ac:dyDescent="0.2">
      <c r="A4531" s="567" t="s">
        <v>28444</v>
      </c>
      <c r="B4531" s="568" t="s">
        <v>15589</v>
      </c>
      <c r="C4531" s="569" t="s">
        <v>744</v>
      </c>
      <c r="D4531" s="570" t="s">
        <v>28445</v>
      </c>
    </row>
    <row r="4532" spans="1:4" ht="24.95" customHeight="1" x14ac:dyDescent="0.2">
      <c r="A4532" s="567" t="s">
        <v>28446</v>
      </c>
      <c r="B4532" s="568" t="s">
        <v>15591</v>
      </c>
      <c r="C4532" s="569" t="s">
        <v>744</v>
      </c>
      <c r="D4532" s="570" t="s">
        <v>28447</v>
      </c>
    </row>
    <row r="4533" spans="1:4" ht="24.95" customHeight="1" x14ac:dyDescent="0.2">
      <c r="A4533" s="567" t="s">
        <v>28448</v>
      </c>
      <c r="B4533" s="568" t="s">
        <v>15592</v>
      </c>
      <c r="C4533" s="569" t="s">
        <v>744</v>
      </c>
      <c r="D4533" s="570" t="s">
        <v>28449</v>
      </c>
    </row>
    <row r="4534" spans="1:4" ht="24.95" customHeight="1" x14ac:dyDescent="0.2">
      <c r="A4534" s="567" t="s">
        <v>28450</v>
      </c>
      <c r="B4534" s="568" t="s">
        <v>15593</v>
      </c>
      <c r="C4534" s="569" t="s">
        <v>744</v>
      </c>
      <c r="D4534" s="570" t="s">
        <v>28451</v>
      </c>
    </row>
    <row r="4535" spans="1:4" ht="24.95" customHeight="1" x14ac:dyDescent="0.2">
      <c r="A4535" s="567" t="s">
        <v>28452</v>
      </c>
      <c r="B4535" s="568" t="s">
        <v>15594</v>
      </c>
      <c r="C4535" s="569" t="s">
        <v>744</v>
      </c>
      <c r="D4535" s="570" t="s">
        <v>28453</v>
      </c>
    </row>
    <row r="4536" spans="1:4" ht="24.95" customHeight="1" x14ac:dyDescent="0.2">
      <c r="A4536" s="567" t="s">
        <v>28454</v>
      </c>
      <c r="B4536" s="568" t="s">
        <v>15595</v>
      </c>
      <c r="C4536" s="569" t="s">
        <v>744</v>
      </c>
      <c r="D4536" s="570" t="s">
        <v>28455</v>
      </c>
    </row>
    <row r="4537" spans="1:4" ht="24.95" customHeight="1" x14ac:dyDescent="0.2">
      <c r="A4537" s="567" t="s">
        <v>28456</v>
      </c>
      <c r="B4537" s="568" t="s">
        <v>15596</v>
      </c>
      <c r="C4537" s="569" t="s">
        <v>744</v>
      </c>
      <c r="D4537" s="570" t="s">
        <v>28457</v>
      </c>
    </row>
    <row r="4538" spans="1:4" ht="24.95" customHeight="1" x14ac:dyDescent="0.2">
      <c r="A4538" s="567" t="s">
        <v>28458</v>
      </c>
      <c r="B4538" s="568" t="s">
        <v>15597</v>
      </c>
      <c r="C4538" s="569" t="s">
        <v>744</v>
      </c>
      <c r="D4538" s="570" t="s">
        <v>28459</v>
      </c>
    </row>
    <row r="4539" spans="1:4" ht="24.95" customHeight="1" x14ac:dyDescent="0.2">
      <c r="A4539" s="567" t="s">
        <v>28460</v>
      </c>
      <c r="B4539" s="568" t="s">
        <v>15598</v>
      </c>
      <c r="C4539" s="569" t="s">
        <v>744</v>
      </c>
      <c r="D4539" s="570" t="s">
        <v>28461</v>
      </c>
    </row>
    <row r="4540" spans="1:4" ht="24.95" customHeight="1" x14ac:dyDescent="0.2">
      <c r="A4540" s="567" t="s">
        <v>28462</v>
      </c>
      <c r="B4540" s="568" t="s">
        <v>15599</v>
      </c>
      <c r="C4540" s="569" t="s">
        <v>744</v>
      </c>
      <c r="D4540" s="570" t="s">
        <v>28463</v>
      </c>
    </row>
    <row r="4541" spans="1:4" ht="24.95" customHeight="1" x14ac:dyDescent="0.2">
      <c r="A4541" s="567" t="s">
        <v>28464</v>
      </c>
      <c r="B4541" s="568" t="s">
        <v>15600</v>
      </c>
      <c r="C4541" s="569" t="s">
        <v>744</v>
      </c>
      <c r="D4541" s="570" t="s">
        <v>28465</v>
      </c>
    </row>
    <row r="4542" spans="1:4" ht="24.95" customHeight="1" x14ac:dyDescent="0.2">
      <c r="A4542" s="567" t="s">
        <v>28466</v>
      </c>
      <c r="B4542" s="568" t="s">
        <v>15601</v>
      </c>
      <c r="C4542" s="569" t="s">
        <v>744</v>
      </c>
      <c r="D4542" s="570" t="s">
        <v>28467</v>
      </c>
    </row>
    <row r="4543" spans="1:4" ht="24.95" customHeight="1" x14ac:dyDescent="0.2">
      <c r="A4543" s="567" t="s">
        <v>28468</v>
      </c>
      <c r="B4543" s="568" t="s">
        <v>15602</v>
      </c>
      <c r="C4543" s="569" t="s">
        <v>744</v>
      </c>
      <c r="D4543" s="570" t="s">
        <v>10414</v>
      </c>
    </row>
    <row r="4544" spans="1:4" ht="24.95" customHeight="1" x14ac:dyDescent="0.2">
      <c r="A4544" s="567" t="s">
        <v>28469</v>
      </c>
      <c r="B4544" s="568" t="s">
        <v>15603</v>
      </c>
      <c r="C4544" s="569" t="s">
        <v>744</v>
      </c>
      <c r="D4544" s="570" t="s">
        <v>28470</v>
      </c>
    </row>
    <row r="4545" spans="1:4" ht="24.95" customHeight="1" x14ac:dyDescent="0.2">
      <c r="A4545" s="567" t="s">
        <v>28471</v>
      </c>
      <c r="B4545" s="568" t="s">
        <v>15604</v>
      </c>
      <c r="C4545" s="569" t="s">
        <v>744</v>
      </c>
      <c r="D4545" s="570" t="s">
        <v>28472</v>
      </c>
    </row>
    <row r="4546" spans="1:4" ht="24.95" customHeight="1" x14ac:dyDescent="0.2">
      <c r="A4546" s="567" t="s">
        <v>28473</v>
      </c>
      <c r="B4546" s="568" t="s">
        <v>15605</v>
      </c>
      <c r="C4546" s="569" t="s">
        <v>744</v>
      </c>
      <c r="D4546" s="570" t="s">
        <v>28474</v>
      </c>
    </row>
    <row r="4547" spans="1:4" ht="24.95" customHeight="1" x14ac:dyDescent="0.2">
      <c r="A4547" s="567" t="s">
        <v>28475</v>
      </c>
      <c r="B4547" s="568" t="s">
        <v>2192</v>
      </c>
      <c r="C4547" s="569" t="s">
        <v>744</v>
      </c>
      <c r="D4547" s="570" t="s">
        <v>28476</v>
      </c>
    </row>
    <row r="4548" spans="1:4" ht="24.95" customHeight="1" x14ac:dyDescent="0.2">
      <c r="A4548" s="567" t="s">
        <v>28477</v>
      </c>
      <c r="B4548" s="568" t="s">
        <v>2193</v>
      </c>
      <c r="C4548" s="569" t="s">
        <v>744</v>
      </c>
      <c r="D4548" s="570" t="s">
        <v>27378</v>
      </c>
    </row>
    <row r="4549" spans="1:4" ht="24.95" customHeight="1" x14ac:dyDescent="0.2">
      <c r="A4549" s="567" t="s">
        <v>28478</v>
      </c>
      <c r="B4549" s="568" t="s">
        <v>2194</v>
      </c>
      <c r="C4549" s="569" t="s">
        <v>744</v>
      </c>
      <c r="D4549" s="570" t="s">
        <v>26992</v>
      </c>
    </row>
    <row r="4550" spans="1:4" ht="24.95" customHeight="1" x14ac:dyDescent="0.2">
      <c r="A4550" s="567" t="s">
        <v>28479</v>
      </c>
      <c r="B4550" s="568" t="s">
        <v>2195</v>
      </c>
      <c r="C4550" s="569" t="s">
        <v>744</v>
      </c>
      <c r="D4550" s="570" t="s">
        <v>13393</v>
      </c>
    </row>
    <row r="4551" spans="1:4" ht="24.95" customHeight="1" x14ac:dyDescent="0.2">
      <c r="A4551" s="571" t="s">
        <v>15606</v>
      </c>
      <c r="B4551" s="568" t="s">
        <v>2196</v>
      </c>
      <c r="C4551" s="569" t="s">
        <v>744</v>
      </c>
      <c r="D4551" s="570" t="s">
        <v>10873</v>
      </c>
    </row>
    <row r="4552" spans="1:4" ht="24.95" customHeight="1" x14ac:dyDescent="0.2">
      <c r="A4552" s="571" t="s">
        <v>15607</v>
      </c>
      <c r="B4552" s="568" t="s">
        <v>15608</v>
      </c>
      <c r="C4552" s="569" t="s">
        <v>744</v>
      </c>
      <c r="D4552" s="570" t="s">
        <v>12384</v>
      </c>
    </row>
    <row r="4553" spans="1:4" ht="24.95" customHeight="1" x14ac:dyDescent="0.2">
      <c r="A4553" s="571" t="s">
        <v>15609</v>
      </c>
      <c r="B4553" s="568" t="s">
        <v>15610</v>
      </c>
      <c r="C4553" s="569" t="s">
        <v>744</v>
      </c>
      <c r="D4553" s="570" t="s">
        <v>10404</v>
      </c>
    </row>
    <row r="4554" spans="1:4" ht="24.95" customHeight="1" x14ac:dyDescent="0.2">
      <c r="A4554" s="567" t="s">
        <v>28480</v>
      </c>
      <c r="B4554" s="568" t="s">
        <v>15612</v>
      </c>
      <c r="C4554" s="569" t="s">
        <v>744</v>
      </c>
      <c r="D4554" s="570" t="s">
        <v>12093</v>
      </c>
    </row>
    <row r="4555" spans="1:4" ht="24.95" customHeight="1" x14ac:dyDescent="0.2">
      <c r="A4555" s="567" t="s">
        <v>28481</v>
      </c>
      <c r="B4555" s="568" t="s">
        <v>15613</v>
      </c>
      <c r="C4555" s="569" t="s">
        <v>744</v>
      </c>
      <c r="D4555" s="570" t="s">
        <v>10738</v>
      </c>
    </row>
    <row r="4556" spans="1:4" ht="24.95" customHeight="1" x14ac:dyDescent="0.2">
      <c r="A4556" s="567" t="s">
        <v>28482</v>
      </c>
      <c r="B4556" s="568" t="s">
        <v>2197</v>
      </c>
      <c r="C4556" s="569" t="s">
        <v>745</v>
      </c>
      <c r="D4556" s="570" t="s">
        <v>28483</v>
      </c>
    </row>
    <row r="4557" spans="1:4" ht="24.95" customHeight="1" x14ac:dyDescent="0.2">
      <c r="A4557" s="567" t="s">
        <v>28484</v>
      </c>
      <c r="B4557" s="568" t="s">
        <v>15614</v>
      </c>
      <c r="C4557" s="569" t="s">
        <v>745</v>
      </c>
      <c r="D4557" s="570" t="s">
        <v>17210</v>
      </c>
    </row>
    <row r="4558" spans="1:4" ht="24.95" customHeight="1" x14ac:dyDescent="0.2">
      <c r="A4558" s="567" t="s">
        <v>28485</v>
      </c>
      <c r="B4558" s="568" t="s">
        <v>15615</v>
      </c>
      <c r="C4558" s="569" t="s">
        <v>745</v>
      </c>
      <c r="D4558" s="570" t="s">
        <v>28486</v>
      </c>
    </row>
    <row r="4559" spans="1:4" ht="24.95" customHeight="1" x14ac:dyDescent="0.2">
      <c r="A4559" s="567" t="s">
        <v>28487</v>
      </c>
      <c r="B4559" s="568" t="s">
        <v>15616</v>
      </c>
      <c r="C4559" s="569" t="s">
        <v>745</v>
      </c>
      <c r="D4559" s="570" t="s">
        <v>17220</v>
      </c>
    </row>
    <row r="4560" spans="1:4" ht="24.95" customHeight="1" x14ac:dyDescent="0.2">
      <c r="A4560" s="567" t="s">
        <v>28488</v>
      </c>
      <c r="B4560" s="568" t="s">
        <v>15617</v>
      </c>
      <c r="C4560" s="569" t="s">
        <v>745</v>
      </c>
      <c r="D4560" s="570" t="s">
        <v>28489</v>
      </c>
    </row>
    <row r="4561" spans="1:4" ht="24.95" customHeight="1" x14ac:dyDescent="0.2">
      <c r="A4561" s="567" t="s">
        <v>28490</v>
      </c>
      <c r="B4561" s="568" t="s">
        <v>15619</v>
      </c>
      <c r="C4561" s="569" t="s">
        <v>745</v>
      </c>
      <c r="D4561" s="570" t="s">
        <v>14865</v>
      </c>
    </row>
    <row r="4562" spans="1:4" ht="24.95" customHeight="1" x14ac:dyDescent="0.2">
      <c r="A4562" s="567" t="s">
        <v>28491</v>
      </c>
      <c r="B4562" s="568" t="s">
        <v>15620</v>
      </c>
      <c r="C4562" s="569" t="s">
        <v>745</v>
      </c>
      <c r="D4562" s="570" t="s">
        <v>28492</v>
      </c>
    </row>
    <row r="4563" spans="1:4" ht="24.95" customHeight="1" x14ac:dyDescent="0.2">
      <c r="A4563" s="567" t="s">
        <v>28493</v>
      </c>
      <c r="B4563" s="568" t="s">
        <v>15621</v>
      </c>
      <c r="C4563" s="569" t="s">
        <v>745</v>
      </c>
      <c r="D4563" s="570" t="s">
        <v>28494</v>
      </c>
    </row>
    <row r="4564" spans="1:4" ht="24.95" customHeight="1" x14ac:dyDescent="0.2">
      <c r="A4564" s="567" t="s">
        <v>28495</v>
      </c>
      <c r="B4564" s="568" t="s">
        <v>15622</v>
      </c>
      <c r="C4564" s="569" t="s">
        <v>745</v>
      </c>
      <c r="D4564" s="570" t="s">
        <v>18210</v>
      </c>
    </row>
    <row r="4565" spans="1:4" ht="24.95" customHeight="1" x14ac:dyDescent="0.2">
      <c r="A4565" s="567" t="s">
        <v>28496</v>
      </c>
      <c r="B4565" s="568" t="s">
        <v>15623</v>
      </c>
      <c r="C4565" s="569" t="s">
        <v>745</v>
      </c>
      <c r="D4565" s="570" t="s">
        <v>17491</v>
      </c>
    </row>
    <row r="4566" spans="1:4" ht="24.95" customHeight="1" x14ac:dyDescent="0.2">
      <c r="A4566" s="567" t="s">
        <v>28497</v>
      </c>
      <c r="B4566" s="568" t="s">
        <v>15624</v>
      </c>
      <c r="C4566" s="569" t="s">
        <v>745</v>
      </c>
      <c r="D4566" s="570" t="s">
        <v>28498</v>
      </c>
    </row>
    <row r="4567" spans="1:4" ht="24.95" customHeight="1" x14ac:dyDescent="0.2">
      <c r="A4567" s="567" t="s">
        <v>28499</v>
      </c>
      <c r="B4567" s="568" t="s">
        <v>15625</v>
      </c>
      <c r="C4567" s="569" t="s">
        <v>745</v>
      </c>
      <c r="D4567" s="570" t="s">
        <v>28500</v>
      </c>
    </row>
    <row r="4568" spans="1:4" ht="24.95" customHeight="1" x14ac:dyDescent="0.2">
      <c r="A4568" s="567" t="s">
        <v>28501</v>
      </c>
      <c r="B4568" s="568" t="s">
        <v>15626</v>
      </c>
      <c r="C4568" s="569" t="s">
        <v>745</v>
      </c>
      <c r="D4568" s="570" t="s">
        <v>28502</v>
      </c>
    </row>
    <row r="4569" spans="1:4" ht="24.95" customHeight="1" x14ac:dyDescent="0.2">
      <c r="A4569" s="567" t="s">
        <v>28503</v>
      </c>
      <c r="B4569" s="568" t="s">
        <v>15627</v>
      </c>
      <c r="C4569" s="569" t="s">
        <v>745</v>
      </c>
      <c r="D4569" s="570" t="s">
        <v>16303</v>
      </c>
    </row>
    <row r="4570" spans="1:4" ht="24.95" customHeight="1" x14ac:dyDescent="0.2">
      <c r="A4570" s="567" t="s">
        <v>28504</v>
      </c>
      <c r="B4570" s="568" t="s">
        <v>15628</v>
      </c>
      <c r="C4570" s="569" t="s">
        <v>745</v>
      </c>
      <c r="D4570" s="570" t="s">
        <v>28505</v>
      </c>
    </row>
    <row r="4571" spans="1:4" ht="24.95" customHeight="1" x14ac:dyDescent="0.2">
      <c r="A4571" s="567" t="s">
        <v>28506</v>
      </c>
      <c r="B4571" s="568" t="s">
        <v>15630</v>
      </c>
      <c r="C4571" s="569" t="s">
        <v>745</v>
      </c>
      <c r="D4571" s="570" t="s">
        <v>24901</v>
      </c>
    </row>
    <row r="4572" spans="1:4" ht="24.95" customHeight="1" x14ac:dyDescent="0.2">
      <c r="A4572" s="567" t="s">
        <v>28507</v>
      </c>
      <c r="B4572" s="568" t="s">
        <v>15631</v>
      </c>
      <c r="C4572" s="569" t="s">
        <v>745</v>
      </c>
      <c r="D4572" s="570" t="s">
        <v>28508</v>
      </c>
    </row>
    <row r="4573" spans="1:4" ht="24.95" customHeight="1" x14ac:dyDescent="0.2">
      <c r="A4573" s="567" t="s">
        <v>28509</v>
      </c>
      <c r="B4573" s="568" t="s">
        <v>15633</v>
      </c>
      <c r="C4573" s="569" t="s">
        <v>745</v>
      </c>
      <c r="D4573" s="570" t="s">
        <v>20001</v>
      </c>
    </row>
    <row r="4574" spans="1:4" ht="24.95" customHeight="1" x14ac:dyDescent="0.2">
      <c r="A4574" s="567" t="s">
        <v>28510</v>
      </c>
      <c r="B4574" s="568" t="s">
        <v>15634</v>
      </c>
      <c r="C4574" s="569" t="s">
        <v>745</v>
      </c>
      <c r="D4574" s="570" t="s">
        <v>28511</v>
      </c>
    </row>
    <row r="4575" spans="1:4" ht="24.95" customHeight="1" x14ac:dyDescent="0.2">
      <c r="A4575" s="567" t="s">
        <v>28512</v>
      </c>
      <c r="B4575" s="568" t="s">
        <v>15635</v>
      </c>
      <c r="C4575" s="569" t="s">
        <v>745</v>
      </c>
      <c r="D4575" s="570" t="s">
        <v>28513</v>
      </c>
    </row>
    <row r="4576" spans="1:4" ht="24.95" customHeight="1" x14ac:dyDescent="0.2">
      <c r="A4576" s="567" t="s">
        <v>28514</v>
      </c>
      <c r="B4576" s="568" t="s">
        <v>15636</v>
      </c>
      <c r="C4576" s="569" t="s">
        <v>745</v>
      </c>
      <c r="D4576" s="570" t="s">
        <v>19566</v>
      </c>
    </row>
    <row r="4577" spans="1:4" ht="24.95" customHeight="1" x14ac:dyDescent="0.2">
      <c r="A4577" s="567" t="s">
        <v>28515</v>
      </c>
      <c r="B4577" s="568" t="s">
        <v>15638</v>
      </c>
      <c r="C4577" s="569" t="s">
        <v>745</v>
      </c>
      <c r="D4577" s="570" t="s">
        <v>28516</v>
      </c>
    </row>
    <row r="4578" spans="1:4" ht="24.95" customHeight="1" x14ac:dyDescent="0.2">
      <c r="A4578" s="567" t="s">
        <v>28517</v>
      </c>
      <c r="B4578" s="568" t="s">
        <v>15639</v>
      </c>
      <c r="C4578" s="569" t="s">
        <v>745</v>
      </c>
      <c r="D4578" s="570" t="s">
        <v>10178</v>
      </c>
    </row>
    <row r="4579" spans="1:4" ht="24.95" customHeight="1" x14ac:dyDescent="0.2">
      <c r="A4579" s="567" t="s">
        <v>28518</v>
      </c>
      <c r="B4579" s="568" t="s">
        <v>15640</v>
      </c>
      <c r="C4579" s="569" t="s">
        <v>745</v>
      </c>
      <c r="D4579" s="570" t="s">
        <v>28519</v>
      </c>
    </row>
    <row r="4580" spans="1:4" ht="24.95" customHeight="1" x14ac:dyDescent="0.2">
      <c r="A4580" s="567" t="s">
        <v>28520</v>
      </c>
      <c r="B4580" s="568" t="s">
        <v>15641</v>
      </c>
      <c r="C4580" s="569" t="s">
        <v>745</v>
      </c>
      <c r="D4580" s="570" t="s">
        <v>28521</v>
      </c>
    </row>
    <row r="4581" spans="1:4" ht="24.95" customHeight="1" x14ac:dyDescent="0.2">
      <c r="A4581" s="567" t="s">
        <v>28522</v>
      </c>
      <c r="B4581" s="568" t="s">
        <v>15642</v>
      </c>
      <c r="C4581" s="569" t="s">
        <v>745</v>
      </c>
      <c r="D4581" s="570" t="s">
        <v>28523</v>
      </c>
    </row>
    <row r="4582" spans="1:4" ht="24.95" customHeight="1" x14ac:dyDescent="0.2">
      <c r="A4582" s="567" t="s">
        <v>28524</v>
      </c>
      <c r="B4582" s="568" t="s">
        <v>15644</v>
      </c>
      <c r="C4582" s="569" t="s">
        <v>745</v>
      </c>
      <c r="D4582" s="570" t="s">
        <v>28525</v>
      </c>
    </row>
    <row r="4583" spans="1:4" ht="24.95" customHeight="1" x14ac:dyDescent="0.2">
      <c r="A4583" s="567" t="s">
        <v>28526</v>
      </c>
      <c r="B4583" s="568" t="s">
        <v>15645</v>
      </c>
      <c r="C4583" s="569" t="s">
        <v>745</v>
      </c>
      <c r="D4583" s="570" t="s">
        <v>20165</v>
      </c>
    </row>
    <row r="4584" spans="1:4" ht="24.95" customHeight="1" x14ac:dyDescent="0.2">
      <c r="A4584" s="567" t="s">
        <v>28527</v>
      </c>
      <c r="B4584" s="568" t="s">
        <v>15646</v>
      </c>
      <c r="C4584" s="569" t="s">
        <v>745</v>
      </c>
      <c r="D4584" s="570" t="s">
        <v>28528</v>
      </c>
    </row>
    <row r="4585" spans="1:4" ht="24.95" customHeight="1" x14ac:dyDescent="0.2">
      <c r="A4585" s="567" t="s">
        <v>28529</v>
      </c>
      <c r="B4585" s="568" t="s">
        <v>15647</v>
      </c>
      <c r="C4585" s="569" t="s">
        <v>745</v>
      </c>
      <c r="D4585" s="570" t="s">
        <v>11814</v>
      </c>
    </row>
    <row r="4586" spans="1:4" ht="24.95" customHeight="1" x14ac:dyDescent="0.2">
      <c r="A4586" s="567" t="s">
        <v>28530</v>
      </c>
      <c r="B4586" s="568" t="s">
        <v>15648</v>
      </c>
      <c r="C4586" s="569" t="s">
        <v>745</v>
      </c>
      <c r="D4586" s="570" t="s">
        <v>28531</v>
      </c>
    </row>
    <row r="4587" spans="1:4" ht="24.95" customHeight="1" x14ac:dyDescent="0.2">
      <c r="A4587" s="567" t="s">
        <v>28532</v>
      </c>
      <c r="B4587" s="568" t="s">
        <v>15649</v>
      </c>
      <c r="C4587" s="569" t="s">
        <v>745</v>
      </c>
      <c r="D4587" s="570" t="s">
        <v>10824</v>
      </c>
    </row>
    <row r="4588" spans="1:4" ht="24.95" customHeight="1" x14ac:dyDescent="0.2">
      <c r="A4588" s="567" t="s">
        <v>28533</v>
      </c>
      <c r="B4588" s="568" t="s">
        <v>15650</v>
      </c>
      <c r="C4588" s="569" t="s">
        <v>745</v>
      </c>
      <c r="D4588" s="570" t="s">
        <v>28534</v>
      </c>
    </row>
    <row r="4589" spans="1:4" ht="24.95" customHeight="1" x14ac:dyDescent="0.2">
      <c r="A4589" s="567" t="s">
        <v>28535</v>
      </c>
      <c r="B4589" s="568" t="s">
        <v>15651</v>
      </c>
      <c r="C4589" s="569" t="s">
        <v>745</v>
      </c>
      <c r="D4589" s="570" t="s">
        <v>19042</v>
      </c>
    </row>
    <row r="4590" spans="1:4" ht="24.95" customHeight="1" x14ac:dyDescent="0.2">
      <c r="A4590" s="567" t="s">
        <v>28536</v>
      </c>
      <c r="B4590" s="568" t="s">
        <v>15652</v>
      </c>
      <c r="C4590" s="569" t="s">
        <v>745</v>
      </c>
      <c r="D4590" s="570" t="s">
        <v>28537</v>
      </c>
    </row>
    <row r="4591" spans="1:4" ht="24.95" customHeight="1" x14ac:dyDescent="0.2">
      <c r="A4591" s="567" t="s">
        <v>28538</v>
      </c>
      <c r="B4591" s="568" t="s">
        <v>15653</v>
      </c>
      <c r="C4591" s="569" t="s">
        <v>745</v>
      </c>
      <c r="D4591" s="570" t="s">
        <v>28539</v>
      </c>
    </row>
    <row r="4592" spans="1:4" ht="24.95" customHeight="1" x14ac:dyDescent="0.2">
      <c r="A4592" s="567" t="s">
        <v>28540</v>
      </c>
      <c r="B4592" s="568" t="s">
        <v>15654</v>
      </c>
      <c r="C4592" s="569" t="s">
        <v>745</v>
      </c>
      <c r="D4592" s="570" t="s">
        <v>28541</v>
      </c>
    </row>
    <row r="4593" spans="1:4" ht="24.95" customHeight="1" x14ac:dyDescent="0.2">
      <c r="A4593" s="567" t="s">
        <v>28542</v>
      </c>
      <c r="B4593" s="568" t="s">
        <v>15655</v>
      </c>
      <c r="C4593" s="569" t="s">
        <v>745</v>
      </c>
      <c r="D4593" s="570" t="s">
        <v>14436</v>
      </c>
    </row>
    <row r="4594" spans="1:4" ht="24.95" customHeight="1" x14ac:dyDescent="0.2">
      <c r="A4594" s="567" t="s">
        <v>28543</v>
      </c>
      <c r="B4594" s="568" t="s">
        <v>15656</v>
      </c>
      <c r="C4594" s="569" t="s">
        <v>745</v>
      </c>
      <c r="D4594" s="570" t="s">
        <v>18213</v>
      </c>
    </row>
    <row r="4595" spans="1:4" ht="24.95" customHeight="1" x14ac:dyDescent="0.2">
      <c r="A4595" s="567" t="s">
        <v>28544</v>
      </c>
      <c r="B4595" s="568" t="s">
        <v>15657</v>
      </c>
      <c r="C4595" s="569" t="s">
        <v>745</v>
      </c>
      <c r="D4595" s="570" t="s">
        <v>28545</v>
      </c>
    </row>
    <row r="4596" spans="1:4" ht="24.95" customHeight="1" x14ac:dyDescent="0.2">
      <c r="A4596" s="567" t="s">
        <v>28546</v>
      </c>
      <c r="B4596" s="568" t="s">
        <v>15658</v>
      </c>
      <c r="C4596" s="569" t="s">
        <v>745</v>
      </c>
      <c r="D4596" s="570" t="s">
        <v>28547</v>
      </c>
    </row>
    <row r="4597" spans="1:4" ht="24.95" customHeight="1" x14ac:dyDescent="0.2">
      <c r="A4597" s="567" t="s">
        <v>28548</v>
      </c>
      <c r="B4597" s="568" t="s">
        <v>15659</v>
      </c>
      <c r="C4597" s="569" t="s">
        <v>745</v>
      </c>
      <c r="D4597" s="570" t="s">
        <v>28549</v>
      </c>
    </row>
    <row r="4598" spans="1:4" ht="24.95" customHeight="1" x14ac:dyDescent="0.2">
      <c r="A4598" s="567" t="s">
        <v>28550</v>
      </c>
      <c r="B4598" s="568" t="s">
        <v>15660</v>
      </c>
      <c r="C4598" s="569" t="s">
        <v>745</v>
      </c>
      <c r="D4598" s="570" t="s">
        <v>28551</v>
      </c>
    </row>
    <row r="4599" spans="1:4" ht="24.95" customHeight="1" x14ac:dyDescent="0.2">
      <c r="A4599" s="567" t="s">
        <v>28552</v>
      </c>
      <c r="B4599" s="568" t="s">
        <v>15661</v>
      </c>
      <c r="C4599" s="569" t="s">
        <v>745</v>
      </c>
      <c r="D4599" s="570" t="s">
        <v>28553</v>
      </c>
    </row>
    <row r="4600" spans="1:4" ht="24.95" customHeight="1" x14ac:dyDescent="0.2">
      <c r="A4600" s="567" t="s">
        <v>28554</v>
      </c>
      <c r="B4600" s="568" t="s">
        <v>15662</v>
      </c>
      <c r="C4600" s="569" t="s">
        <v>745</v>
      </c>
      <c r="D4600" s="570" t="s">
        <v>26338</v>
      </c>
    </row>
    <row r="4601" spans="1:4" ht="24.95" customHeight="1" x14ac:dyDescent="0.2">
      <c r="A4601" s="567" t="s">
        <v>28555</v>
      </c>
      <c r="B4601" s="568" t="s">
        <v>15663</v>
      </c>
      <c r="C4601" s="569" t="s">
        <v>745</v>
      </c>
      <c r="D4601" s="570" t="s">
        <v>28556</v>
      </c>
    </row>
    <row r="4602" spans="1:4" ht="24.95" customHeight="1" x14ac:dyDescent="0.2">
      <c r="A4602" s="567" t="s">
        <v>28557</v>
      </c>
      <c r="B4602" s="568" t="s">
        <v>15664</v>
      </c>
      <c r="C4602" s="569" t="s">
        <v>745</v>
      </c>
      <c r="D4602" s="570" t="s">
        <v>28558</v>
      </c>
    </row>
    <row r="4603" spans="1:4" ht="24.95" customHeight="1" x14ac:dyDescent="0.2">
      <c r="A4603" s="567" t="s">
        <v>28559</v>
      </c>
      <c r="B4603" s="568" t="s">
        <v>15665</v>
      </c>
      <c r="C4603" s="569" t="s">
        <v>745</v>
      </c>
      <c r="D4603" s="570" t="s">
        <v>28560</v>
      </c>
    </row>
    <row r="4604" spans="1:4" ht="24.95" customHeight="1" x14ac:dyDescent="0.2">
      <c r="A4604" s="567" t="s">
        <v>28561</v>
      </c>
      <c r="B4604" s="568" t="s">
        <v>15666</v>
      </c>
      <c r="C4604" s="569" t="s">
        <v>745</v>
      </c>
      <c r="D4604" s="570" t="s">
        <v>28562</v>
      </c>
    </row>
    <row r="4605" spans="1:4" ht="24.95" customHeight="1" x14ac:dyDescent="0.2">
      <c r="A4605" s="567" t="s">
        <v>28563</v>
      </c>
      <c r="B4605" s="568" t="s">
        <v>15667</v>
      </c>
      <c r="C4605" s="569" t="s">
        <v>745</v>
      </c>
      <c r="D4605" s="570" t="s">
        <v>28564</v>
      </c>
    </row>
    <row r="4606" spans="1:4" ht="24.95" customHeight="1" x14ac:dyDescent="0.2">
      <c r="A4606" s="567" t="s">
        <v>28565</v>
      </c>
      <c r="B4606" s="568" t="s">
        <v>15668</v>
      </c>
      <c r="C4606" s="569" t="s">
        <v>745</v>
      </c>
      <c r="D4606" s="570" t="s">
        <v>28566</v>
      </c>
    </row>
    <row r="4607" spans="1:4" ht="24.95" customHeight="1" x14ac:dyDescent="0.2">
      <c r="A4607" s="567" t="s">
        <v>28567</v>
      </c>
      <c r="B4607" s="568" t="s">
        <v>15669</v>
      </c>
      <c r="C4607" s="569" t="s">
        <v>745</v>
      </c>
      <c r="D4607" s="570" t="s">
        <v>28568</v>
      </c>
    </row>
    <row r="4608" spans="1:4" ht="24.95" customHeight="1" x14ac:dyDescent="0.2">
      <c r="A4608" s="567" t="s">
        <v>28569</v>
      </c>
      <c r="B4608" s="568" t="s">
        <v>15670</v>
      </c>
      <c r="C4608" s="569" t="s">
        <v>745</v>
      </c>
      <c r="D4608" s="570" t="s">
        <v>28570</v>
      </c>
    </row>
    <row r="4609" spans="1:4" ht="24.95" customHeight="1" x14ac:dyDescent="0.2">
      <c r="A4609" s="567" t="s">
        <v>28571</v>
      </c>
      <c r="B4609" s="568" t="s">
        <v>15671</v>
      </c>
      <c r="C4609" s="569" t="s">
        <v>745</v>
      </c>
      <c r="D4609" s="570" t="s">
        <v>18246</v>
      </c>
    </row>
    <row r="4610" spans="1:4" ht="24.95" customHeight="1" x14ac:dyDescent="0.2">
      <c r="A4610" s="567" t="s">
        <v>28572</v>
      </c>
      <c r="B4610" s="568" t="s">
        <v>15672</v>
      </c>
      <c r="C4610" s="569" t="s">
        <v>745</v>
      </c>
      <c r="D4610" s="570" t="s">
        <v>19656</v>
      </c>
    </row>
    <row r="4611" spans="1:4" ht="24.95" customHeight="1" x14ac:dyDescent="0.2">
      <c r="A4611" s="567" t="s">
        <v>28573</v>
      </c>
      <c r="B4611" s="568" t="s">
        <v>15673</v>
      </c>
      <c r="C4611" s="569" t="s">
        <v>745</v>
      </c>
      <c r="D4611" s="570" t="s">
        <v>17850</v>
      </c>
    </row>
    <row r="4612" spans="1:4" ht="24.95" customHeight="1" x14ac:dyDescent="0.2">
      <c r="A4612" s="567" t="s">
        <v>28574</v>
      </c>
      <c r="B4612" s="568" t="s">
        <v>15674</v>
      </c>
      <c r="C4612" s="569" t="s">
        <v>745</v>
      </c>
      <c r="D4612" s="570" t="s">
        <v>28575</v>
      </c>
    </row>
    <row r="4613" spans="1:4" ht="24.95" customHeight="1" x14ac:dyDescent="0.2">
      <c r="A4613" s="567" t="s">
        <v>28576</v>
      </c>
      <c r="B4613" s="568" t="s">
        <v>15675</v>
      </c>
      <c r="C4613" s="569" t="s">
        <v>745</v>
      </c>
      <c r="D4613" s="570" t="s">
        <v>28577</v>
      </c>
    </row>
    <row r="4614" spans="1:4" ht="24.95" customHeight="1" x14ac:dyDescent="0.2">
      <c r="A4614" s="567" t="s">
        <v>28578</v>
      </c>
      <c r="B4614" s="568" t="s">
        <v>15676</v>
      </c>
      <c r="C4614" s="569" t="s">
        <v>745</v>
      </c>
      <c r="D4614" s="570" t="s">
        <v>27195</v>
      </c>
    </row>
    <row r="4615" spans="1:4" ht="24.95" customHeight="1" x14ac:dyDescent="0.2">
      <c r="A4615" s="567" t="s">
        <v>28579</v>
      </c>
      <c r="B4615" s="568" t="s">
        <v>15677</v>
      </c>
      <c r="C4615" s="569" t="s">
        <v>745</v>
      </c>
      <c r="D4615" s="570" t="s">
        <v>9746</v>
      </c>
    </row>
    <row r="4616" spans="1:4" ht="24.95" customHeight="1" x14ac:dyDescent="0.2">
      <c r="A4616" s="567" t="s">
        <v>28580</v>
      </c>
      <c r="B4616" s="568" t="s">
        <v>15678</v>
      </c>
      <c r="C4616" s="569" t="s">
        <v>745</v>
      </c>
      <c r="D4616" s="570" t="s">
        <v>28581</v>
      </c>
    </row>
    <row r="4617" spans="1:4" ht="24.95" customHeight="1" x14ac:dyDescent="0.2">
      <c r="A4617" s="567" t="s">
        <v>28582</v>
      </c>
      <c r="B4617" s="568" t="s">
        <v>15679</v>
      </c>
      <c r="C4617" s="569" t="s">
        <v>745</v>
      </c>
      <c r="D4617" s="570" t="s">
        <v>28583</v>
      </c>
    </row>
    <row r="4618" spans="1:4" ht="24.95" customHeight="1" x14ac:dyDescent="0.2">
      <c r="A4618" s="567" t="s">
        <v>28584</v>
      </c>
      <c r="B4618" s="568" t="s">
        <v>15680</v>
      </c>
      <c r="C4618" s="569" t="s">
        <v>744</v>
      </c>
      <c r="D4618" s="570" t="s">
        <v>28585</v>
      </c>
    </row>
    <row r="4619" spans="1:4" ht="24.95" customHeight="1" x14ac:dyDescent="0.2">
      <c r="A4619" s="567" t="s">
        <v>28586</v>
      </c>
      <c r="B4619" s="568" t="s">
        <v>15681</v>
      </c>
      <c r="C4619" s="569" t="s">
        <v>745</v>
      </c>
      <c r="D4619" s="570" t="s">
        <v>28587</v>
      </c>
    </row>
    <row r="4620" spans="1:4" ht="24.95" customHeight="1" x14ac:dyDescent="0.2">
      <c r="A4620" s="567" t="s">
        <v>28588</v>
      </c>
      <c r="B4620" s="568" t="s">
        <v>15682</v>
      </c>
      <c r="C4620" s="569" t="s">
        <v>745</v>
      </c>
      <c r="D4620" s="570" t="s">
        <v>28589</v>
      </c>
    </row>
    <row r="4621" spans="1:4" ht="24.95" customHeight="1" x14ac:dyDescent="0.2">
      <c r="A4621" s="567" t="s">
        <v>28590</v>
      </c>
      <c r="B4621" s="568" t="s">
        <v>15683</v>
      </c>
      <c r="C4621" s="569" t="s">
        <v>745</v>
      </c>
      <c r="D4621" s="570" t="s">
        <v>26788</v>
      </c>
    </row>
    <row r="4622" spans="1:4" ht="24.95" customHeight="1" x14ac:dyDescent="0.2">
      <c r="A4622" s="567" t="s">
        <v>28591</v>
      </c>
      <c r="B4622" s="568" t="s">
        <v>15684</v>
      </c>
      <c r="C4622" s="569" t="s">
        <v>745</v>
      </c>
      <c r="D4622" s="570" t="s">
        <v>19658</v>
      </c>
    </row>
    <row r="4623" spans="1:4" ht="24.95" customHeight="1" x14ac:dyDescent="0.2">
      <c r="A4623" s="567" t="s">
        <v>28592</v>
      </c>
      <c r="B4623" s="568" t="s">
        <v>15685</v>
      </c>
      <c r="C4623" s="569" t="s">
        <v>745</v>
      </c>
      <c r="D4623" s="570" t="s">
        <v>28593</v>
      </c>
    </row>
    <row r="4624" spans="1:4" ht="24.95" customHeight="1" x14ac:dyDescent="0.2">
      <c r="A4624" s="567" t="s">
        <v>28594</v>
      </c>
      <c r="B4624" s="568" t="s">
        <v>15686</v>
      </c>
      <c r="C4624" s="569" t="s">
        <v>745</v>
      </c>
      <c r="D4624" s="570" t="s">
        <v>28595</v>
      </c>
    </row>
    <row r="4625" spans="1:4" ht="24.95" customHeight="1" x14ac:dyDescent="0.2">
      <c r="A4625" s="567" t="s">
        <v>28596</v>
      </c>
      <c r="B4625" s="568" t="s">
        <v>15687</v>
      </c>
      <c r="C4625" s="569" t="s">
        <v>745</v>
      </c>
      <c r="D4625" s="570" t="s">
        <v>28597</v>
      </c>
    </row>
    <row r="4626" spans="1:4" ht="24.95" customHeight="1" x14ac:dyDescent="0.2">
      <c r="A4626" s="567" t="s">
        <v>28598</v>
      </c>
      <c r="B4626" s="568" t="s">
        <v>15688</v>
      </c>
      <c r="C4626" s="569" t="s">
        <v>745</v>
      </c>
      <c r="D4626" s="570" t="s">
        <v>17729</v>
      </c>
    </row>
    <row r="4627" spans="1:4" ht="24.95" customHeight="1" x14ac:dyDescent="0.2">
      <c r="A4627" s="567" t="s">
        <v>28599</v>
      </c>
      <c r="B4627" s="568" t="s">
        <v>15689</v>
      </c>
      <c r="C4627" s="569" t="s">
        <v>745</v>
      </c>
      <c r="D4627" s="570" t="s">
        <v>28600</v>
      </c>
    </row>
    <row r="4628" spans="1:4" ht="24.95" customHeight="1" x14ac:dyDescent="0.2">
      <c r="A4628" s="567" t="s">
        <v>28601</v>
      </c>
      <c r="B4628" s="568" t="s">
        <v>15690</v>
      </c>
      <c r="C4628" s="569" t="s">
        <v>745</v>
      </c>
      <c r="D4628" s="570" t="s">
        <v>20038</v>
      </c>
    </row>
    <row r="4629" spans="1:4" ht="24.95" customHeight="1" x14ac:dyDescent="0.2">
      <c r="A4629" s="567" t="s">
        <v>28602</v>
      </c>
      <c r="B4629" s="568" t="s">
        <v>15691</v>
      </c>
      <c r="C4629" s="569" t="s">
        <v>745</v>
      </c>
      <c r="D4629" s="570" t="s">
        <v>17728</v>
      </c>
    </row>
    <row r="4630" spans="1:4" ht="24.95" customHeight="1" x14ac:dyDescent="0.2">
      <c r="A4630" s="567" t="s">
        <v>28603</v>
      </c>
      <c r="B4630" s="568" t="s">
        <v>15692</v>
      </c>
      <c r="C4630" s="569" t="s">
        <v>745</v>
      </c>
      <c r="D4630" s="570" t="s">
        <v>18367</v>
      </c>
    </row>
    <row r="4631" spans="1:4" ht="24.95" customHeight="1" x14ac:dyDescent="0.2">
      <c r="A4631" s="567" t="s">
        <v>28604</v>
      </c>
      <c r="B4631" s="568" t="s">
        <v>15693</v>
      </c>
      <c r="C4631" s="569" t="s">
        <v>745</v>
      </c>
      <c r="D4631" s="570" t="s">
        <v>28605</v>
      </c>
    </row>
    <row r="4632" spans="1:4" ht="24.95" customHeight="1" x14ac:dyDescent="0.2">
      <c r="A4632" s="567" t="s">
        <v>28606</v>
      </c>
      <c r="B4632" s="568" t="s">
        <v>15695</v>
      </c>
      <c r="C4632" s="569" t="s">
        <v>745</v>
      </c>
      <c r="D4632" s="570" t="s">
        <v>28607</v>
      </c>
    </row>
    <row r="4633" spans="1:4" ht="24.95" customHeight="1" x14ac:dyDescent="0.2">
      <c r="A4633" s="567" t="s">
        <v>28608</v>
      </c>
      <c r="B4633" s="568" t="s">
        <v>15696</v>
      </c>
      <c r="C4633" s="569" t="s">
        <v>745</v>
      </c>
      <c r="D4633" s="570" t="s">
        <v>15853</v>
      </c>
    </row>
    <row r="4634" spans="1:4" ht="24.95" customHeight="1" x14ac:dyDescent="0.2">
      <c r="A4634" s="567" t="s">
        <v>28609</v>
      </c>
      <c r="B4634" s="568" t="s">
        <v>15697</v>
      </c>
      <c r="C4634" s="569" t="s">
        <v>745</v>
      </c>
      <c r="D4634" s="570" t="s">
        <v>28610</v>
      </c>
    </row>
    <row r="4635" spans="1:4" ht="24.95" customHeight="1" x14ac:dyDescent="0.2">
      <c r="A4635" s="567" t="s">
        <v>28611</v>
      </c>
      <c r="B4635" s="568" t="s">
        <v>15698</v>
      </c>
      <c r="C4635" s="569" t="s">
        <v>745</v>
      </c>
      <c r="D4635" s="570" t="s">
        <v>28612</v>
      </c>
    </row>
    <row r="4636" spans="1:4" ht="24.95" customHeight="1" x14ac:dyDescent="0.2">
      <c r="A4636" s="567" t="s">
        <v>28613</v>
      </c>
      <c r="B4636" s="568" t="s">
        <v>15699</v>
      </c>
      <c r="C4636" s="569" t="s">
        <v>745</v>
      </c>
      <c r="D4636" s="570" t="s">
        <v>10098</v>
      </c>
    </row>
    <row r="4637" spans="1:4" ht="24.95" customHeight="1" x14ac:dyDescent="0.2">
      <c r="A4637" s="567" t="s">
        <v>28614</v>
      </c>
      <c r="B4637" s="568" t="s">
        <v>15700</v>
      </c>
      <c r="C4637" s="569" t="s">
        <v>745</v>
      </c>
      <c r="D4637" s="570" t="s">
        <v>10062</v>
      </c>
    </row>
    <row r="4638" spans="1:4" ht="24.95" customHeight="1" x14ac:dyDescent="0.2">
      <c r="A4638" s="567" t="s">
        <v>28615</v>
      </c>
      <c r="B4638" s="568" t="s">
        <v>15701</v>
      </c>
      <c r="C4638" s="569" t="s">
        <v>745</v>
      </c>
      <c r="D4638" s="570" t="s">
        <v>11359</v>
      </c>
    </row>
    <row r="4639" spans="1:4" ht="24.95" customHeight="1" x14ac:dyDescent="0.2">
      <c r="A4639" s="567" t="s">
        <v>28616</v>
      </c>
      <c r="B4639" s="568" t="s">
        <v>15702</v>
      </c>
      <c r="C4639" s="569" t="s">
        <v>745</v>
      </c>
      <c r="D4639" s="570" t="s">
        <v>28617</v>
      </c>
    </row>
    <row r="4640" spans="1:4" ht="24.95" customHeight="1" x14ac:dyDescent="0.2">
      <c r="A4640" s="567" t="s">
        <v>28618</v>
      </c>
      <c r="B4640" s="568" t="s">
        <v>15703</v>
      </c>
      <c r="C4640" s="569" t="s">
        <v>745</v>
      </c>
      <c r="D4640" s="570" t="s">
        <v>28619</v>
      </c>
    </row>
    <row r="4641" spans="1:4" ht="24.95" customHeight="1" x14ac:dyDescent="0.2">
      <c r="A4641" s="567" t="s">
        <v>28620</v>
      </c>
      <c r="B4641" s="568" t="s">
        <v>15704</v>
      </c>
      <c r="C4641" s="569" t="s">
        <v>745</v>
      </c>
      <c r="D4641" s="570" t="s">
        <v>28621</v>
      </c>
    </row>
    <row r="4642" spans="1:4" ht="24.95" customHeight="1" x14ac:dyDescent="0.2">
      <c r="A4642" s="567" t="s">
        <v>28622</v>
      </c>
      <c r="B4642" s="568" t="s">
        <v>15706</v>
      </c>
      <c r="C4642" s="569" t="s">
        <v>745</v>
      </c>
      <c r="D4642" s="570" t="s">
        <v>15526</v>
      </c>
    </row>
    <row r="4643" spans="1:4" ht="24.95" customHeight="1" x14ac:dyDescent="0.2">
      <c r="A4643" s="567" t="s">
        <v>28623</v>
      </c>
      <c r="B4643" s="568" t="s">
        <v>15707</v>
      </c>
      <c r="C4643" s="569" t="s">
        <v>745</v>
      </c>
      <c r="D4643" s="570" t="s">
        <v>28525</v>
      </c>
    </row>
    <row r="4644" spans="1:4" ht="24.95" customHeight="1" x14ac:dyDescent="0.2">
      <c r="A4644" s="567" t="s">
        <v>28624</v>
      </c>
      <c r="B4644" s="568" t="s">
        <v>15708</v>
      </c>
      <c r="C4644" s="569" t="s">
        <v>745</v>
      </c>
      <c r="D4644" s="570" t="s">
        <v>27134</v>
      </c>
    </row>
    <row r="4645" spans="1:4" ht="24.95" customHeight="1" x14ac:dyDescent="0.2">
      <c r="A4645" s="567" t="s">
        <v>28625</v>
      </c>
      <c r="B4645" s="568" t="s">
        <v>15709</v>
      </c>
      <c r="C4645" s="569" t="s">
        <v>745</v>
      </c>
      <c r="D4645" s="570" t="s">
        <v>14189</v>
      </c>
    </row>
    <row r="4646" spans="1:4" ht="24.95" customHeight="1" x14ac:dyDescent="0.2">
      <c r="A4646" s="567" t="s">
        <v>28626</v>
      </c>
      <c r="B4646" s="568" t="s">
        <v>15710</v>
      </c>
      <c r="C4646" s="569" t="s">
        <v>745</v>
      </c>
      <c r="D4646" s="570" t="s">
        <v>28627</v>
      </c>
    </row>
    <row r="4647" spans="1:4" ht="24.95" customHeight="1" x14ac:dyDescent="0.2">
      <c r="A4647" s="567" t="s">
        <v>28628</v>
      </c>
      <c r="B4647" s="568" t="s">
        <v>15711</v>
      </c>
      <c r="C4647" s="569" t="s">
        <v>745</v>
      </c>
      <c r="D4647" s="570" t="s">
        <v>28629</v>
      </c>
    </row>
    <row r="4648" spans="1:4" ht="24.95" customHeight="1" x14ac:dyDescent="0.2">
      <c r="A4648" s="567" t="s">
        <v>28630</v>
      </c>
      <c r="B4648" s="568" t="s">
        <v>15712</v>
      </c>
      <c r="C4648" s="569" t="s">
        <v>745</v>
      </c>
      <c r="D4648" s="570" t="s">
        <v>28631</v>
      </c>
    </row>
    <row r="4649" spans="1:4" ht="24.95" customHeight="1" x14ac:dyDescent="0.2">
      <c r="A4649" s="567" t="s">
        <v>28632</v>
      </c>
      <c r="B4649" s="568" t="s">
        <v>15713</v>
      </c>
      <c r="C4649" s="569" t="s">
        <v>745</v>
      </c>
      <c r="D4649" s="570" t="s">
        <v>28633</v>
      </c>
    </row>
    <row r="4650" spans="1:4" ht="24.95" customHeight="1" x14ac:dyDescent="0.2">
      <c r="A4650" s="567" t="s">
        <v>28634</v>
      </c>
      <c r="B4650" s="568" t="s">
        <v>15714</v>
      </c>
      <c r="C4650" s="569" t="s">
        <v>745</v>
      </c>
      <c r="D4650" s="570" t="s">
        <v>10434</v>
      </c>
    </row>
    <row r="4651" spans="1:4" ht="24.95" customHeight="1" x14ac:dyDescent="0.2">
      <c r="A4651" s="567" t="s">
        <v>28635</v>
      </c>
      <c r="B4651" s="568" t="s">
        <v>2198</v>
      </c>
      <c r="C4651" s="569" t="s">
        <v>745</v>
      </c>
      <c r="D4651" s="570" t="s">
        <v>28636</v>
      </c>
    </row>
    <row r="4652" spans="1:4" ht="24.95" customHeight="1" x14ac:dyDescent="0.2">
      <c r="A4652" s="567" t="s">
        <v>28637</v>
      </c>
      <c r="B4652" s="568" t="s">
        <v>15715</v>
      </c>
      <c r="C4652" s="569" t="s">
        <v>745</v>
      </c>
      <c r="D4652" s="570" t="s">
        <v>28638</v>
      </c>
    </row>
    <row r="4653" spans="1:4" ht="24.95" customHeight="1" x14ac:dyDescent="0.2">
      <c r="A4653" s="567" t="s">
        <v>28639</v>
      </c>
      <c r="B4653" s="568" t="s">
        <v>15716</v>
      </c>
      <c r="C4653" s="569" t="s">
        <v>745</v>
      </c>
      <c r="D4653" s="570" t="s">
        <v>15821</v>
      </c>
    </row>
    <row r="4654" spans="1:4" ht="24.95" customHeight="1" x14ac:dyDescent="0.2">
      <c r="A4654" s="567" t="s">
        <v>28640</v>
      </c>
      <c r="B4654" s="568" t="s">
        <v>15718</v>
      </c>
      <c r="C4654" s="569" t="s">
        <v>745</v>
      </c>
      <c r="D4654" s="570" t="s">
        <v>28641</v>
      </c>
    </row>
    <row r="4655" spans="1:4" ht="24.95" customHeight="1" x14ac:dyDescent="0.2">
      <c r="A4655" s="567" t="s">
        <v>28642</v>
      </c>
      <c r="B4655" s="568" t="s">
        <v>15719</v>
      </c>
      <c r="C4655" s="569" t="s">
        <v>745</v>
      </c>
      <c r="D4655" s="570" t="s">
        <v>26194</v>
      </c>
    </row>
    <row r="4656" spans="1:4" ht="24.95" customHeight="1" x14ac:dyDescent="0.2">
      <c r="A4656" s="567" t="s">
        <v>28643</v>
      </c>
      <c r="B4656" s="568" t="s">
        <v>15721</v>
      </c>
      <c r="C4656" s="569" t="s">
        <v>745</v>
      </c>
      <c r="D4656" s="570" t="s">
        <v>28644</v>
      </c>
    </row>
    <row r="4657" spans="1:4" ht="24.95" customHeight="1" x14ac:dyDescent="0.2">
      <c r="A4657" s="567" t="s">
        <v>28645</v>
      </c>
      <c r="B4657" s="568" t="s">
        <v>15722</v>
      </c>
      <c r="C4657" s="569" t="s">
        <v>745</v>
      </c>
      <c r="D4657" s="570" t="s">
        <v>28646</v>
      </c>
    </row>
    <row r="4658" spans="1:4" ht="24.95" customHeight="1" x14ac:dyDescent="0.2">
      <c r="A4658" s="567" t="s">
        <v>28647</v>
      </c>
      <c r="B4658" s="568" t="s">
        <v>15724</v>
      </c>
      <c r="C4658" s="569" t="s">
        <v>745</v>
      </c>
      <c r="D4658" s="570" t="s">
        <v>27254</v>
      </c>
    </row>
    <row r="4659" spans="1:4" ht="24.95" customHeight="1" x14ac:dyDescent="0.2">
      <c r="A4659" s="567" t="s">
        <v>28648</v>
      </c>
      <c r="B4659" s="568" t="s">
        <v>15725</v>
      </c>
      <c r="C4659" s="569" t="s">
        <v>745</v>
      </c>
      <c r="D4659" s="570" t="s">
        <v>11186</v>
      </c>
    </row>
    <row r="4660" spans="1:4" ht="24.95" customHeight="1" x14ac:dyDescent="0.2">
      <c r="A4660" s="567" t="s">
        <v>28649</v>
      </c>
      <c r="B4660" s="568" t="s">
        <v>15727</v>
      </c>
      <c r="C4660" s="569" t="s">
        <v>745</v>
      </c>
      <c r="D4660" s="570" t="s">
        <v>11057</v>
      </c>
    </row>
    <row r="4661" spans="1:4" ht="24.95" customHeight="1" x14ac:dyDescent="0.2">
      <c r="A4661" s="567" t="s">
        <v>28650</v>
      </c>
      <c r="B4661" s="568" t="s">
        <v>15728</v>
      </c>
      <c r="C4661" s="569" t="s">
        <v>745</v>
      </c>
      <c r="D4661" s="570" t="s">
        <v>28651</v>
      </c>
    </row>
    <row r="4662" spans="1:4" ht="24.95" customHeight="1" x14ac:dyDescent="0.2">
      <c r="A4662" s="567" t="s">
        <v>28652</v>
      </c>
      <c r="B4662" s="568" t="s">
        <v>15729</v>
      </c>
      <c r="C4662" s="569" t="s">
        <v>745</v>
      </c>
      <c r="D4662" s="570" t="s">
        <v>28653</v>
      </c>
    </row>
    <row r="4663" spans="1:4" ht="24.95" customHeight="1" x14ac:dyDescent="0.2">
      <c r="A4663" s="567" t="s">
        <v>28654</v>
      </c>
      <c r="B4663" s="568" t="s">
        <v>15730</v>
      </c>
      <c r="C4663" s="569" t="s">
        <v>745</v>
      </c>
      <c r="D4663" s="570" t="s">
        <v>18160</v>
      </c>
    </row>
    <row r="4664" spans="1:4" ht="24.95" customHeight="1" x14ac:dyDescent="0.2">
      <c r="A4664" s="567" t="s">
        <v>28655</v>
      </c>
      <c r="B4664" s="568" t="s">
        <v>15731</v>
      </c>
      <c r="C4664" s="569" t="s">
        <v>745</v>
      </c>
      <c r="D4664" s="570" t="s">
        <v>28656</v>
      </c>
    </row>
    <row r="4665" spans="1:4" ht="24.95" customHeight="1" x14ac:dyDescent="0.2">
      <c r="A4665" s="567" t="s">
        <v>28657</v>
      </c>
      <c r="B4665" s="568" t="s">
        <v>15732</v>
      </c>
      <c r="C4665" s="569" t="s">
        <v>745</v>
      </c>
      <c r="D4665" s="570" t="s">
        <v>19647</v>
      </c>
    </row>
    <row r="4666" spans="1:4" ht="24.95" customHeight="1" x14ac:dyDescent="0.2">
      <c r="A4666" s="567" t="s">
        <v>28658</v>
      </c>
      <c r="B4666" s="568" t="s">
        <v>15733</v>
      </c>
      <c r="C4666" s="569" t="s">
        <v>745</v>
      </c>
      <c r="D4666" s="570" t="s">
        <v>28612</v>
      </c>
    </row>
    <row r="4667" spans="1:4" ht="24.95" customHeight="1" x14ac:dyDescent="0.2">
      <c r="A4667" s="567" t="s">
        <v>28659</v>
      </c>
      <c r="B4667" s="568" t="s">
        <v>15734</v>
      </c>
      <c r="C4667" s="569" t="s">
        <v>745</v>
      </c>
      <c r="D4667" s="570" t="s">
        <v>28660</v>
      </c>
    </row>
    <row r="4668" spans="1:4" ht="24.95" customHeight="1" x14ac:dyDescent="0.2">
      <c r="A4668" s="567" t="s">
        <v>28661</v>
      </c>
      <c r="B4668" s="568" t="s">
        <v>15736</v>
      </c>
      <c r="C4668" s="569" t="s">
        <v>745</v>
      </c>
      <c r="D4668" s="570" t="s">
        <v>28662</v>
      </c>
    </row>
    <row r="4669" spans="1:4" ht="24.95" customHeight="1" x14ac:dyDescent="0.2">
      <c r="A4669" s="567" t="s">
        <v>28663</v>
      </c>
      <c r="B4669" s="568" t="s">
        <v>15737</v>
      </c>
      <c r="C4669" s="569" t="s">
        <v>745</v>
      </c>
      <c r="D4669" s="570" t="s">
        <v>17449</v>
      </c>
    </row>
    <row r="4670" spans="1:4" ht="24.95" customHeight="1" x14ac:dyDescent="0.2">
      <c r="A4670" s="567" t="s">
        <v>28664</v>
      </c>
      <c r="B4670" s="568" t="s">
        <v>15738</v>
      </c>
      <c r="C4670" s="569" t="s">
        <v>745</v>
      </c>
      <c r="D4670" s="570" t="s">
        <v>19910</v>
      </c>
    </row>
    <row r="4671" spans="1:4" ht="24.95" customHeight="1" x14ac:dyDescent="0.2">
      <c r="A4671" s="567" t="s">
        <v>28665</v>
      </c>
      <c r="B4671" s="568" t="s">
        <v>15739</v>
      </c>
      <c r="C4671" s="569" t="s">
        <v>745</v>
      </c>
      <c r="D4671" s="570" t="s">
        <v>28666</v>
      </c>
    </row>
    <row r="4672" spans="1:4" ht="24.95" customHeight="1" x14ac:dyDescent="0.2">
      <c r="A4672" s="567" t="s">
        <v>28667</v>
      </c>
      <c r="B4672" s="568" t="s">
        <v>15740</v>
      </c>
      <c r="C4672" s="569" t="s">
        <v>745</v>
      </c>
      <c r="D4672" s="570" t="s">
        <v>28668</v>
      </c>
    </row>
    <row r="4673" spans="1:4" ht="24.95" customHeight="1" x14ac:dyDescent="0.2">
      <c r="A4673" s="567" t="s">
        <v>28669</v>
      </c>
      <c r="B4673" s="568" t="s">
        <v>15741</v>
      </c>
      <c r="C4673" s="569" t="s">
        <v>745</v>
      </c>
      <c r="D4673" s="570" t="s">
        <v>14815</v>
      </c>
    </row>
    <row r="4674" spans="1:4" ht="24.95" customHeight="1" x14ac:dyDescent="0.2">
      <c r="A4674" s="567" t="s">
        <v>28670</v>
      </c>
      <c r="B4674" s="568" t="s">
        <v>15742</v>
      </c>
      <c r="C4674" s="569" t="s">
        <v>745</v>
      </c>
      <c r="D4674" s="570" t="s">
        <v>28671</v>
      </c>
    </row>
    <row r="4675" spans="1:4" ht="24.95" customHeight="1" x14ac:dyDescent="0.2">
      <c r="A4675" s="567" t="s">
        <v>28672</v>
      </c>
      <c r="B4675" s="568" t="s">
        <v>15743</v>
      </c>
      <c r="C4675" s="569" t="s">
        <v>745</v>
      </c>
      <c r="D4675" s="570" t="s">
        <v>28673</v>
      </c>
    </row>
    <row r="4676" spans="1:4" ht="24.95" customHeight="1" x14ac:dyDescent="0.2">
      <c r="A4676" s="567" t="s">
        <v>28674</v>
      </c>
      <c r="B4676" s="568" t="s">
        <v>15744</v>
      </c>
      <c r="C4676" s="569" t="s">
        <v>745</v>
      </c>
      <c r="D4676" s="570" t="s">
        <v>18630</v>
      </c>
    </row>
    <row r="4677" spans="1:4" ht="24.95" customHeight="1" x14ac:dyDescent="0.2">
      <c r="A4677" s="567" t="s">
        <v>28675</v>
      </c>
      <c r="B4677" s="568" t="s">
        <v>15745</v>
      </c>
      <c r="C4677" s="569" t="s">
        <v>745</v>
      </c>
      <c r="D4677" s="570" t="s">
        <v>28676</v>
      </c>
    </row>
    <row r="4678" spans="1:4" ht="24.95" customHeight="1" x14ac:dyDescent="0.2">
      <c r="A4678" s="567" t="s">
        <v>28677</v>
      </c>
      <c r="B4678" s="568" t="s">
        <v>15746</v>
      </c>
      <c r="C4678" s="569" t="s">
        <v>745</v>
      </c>
      <c r="D4678" s="570" t="s">
        <v>28678</v>
      </c>
    </row>
    <row r="4679" spans="1:4" ht="24.95" customHeight="1" x14ac:dyDescent="0.2">
      <c r="A4679" s="571" t="s">
        <v>15748</v>
      </c>
      <c r="B4679" s="568" t="s">
        <v>15749</v>
      </c>
      <c r="C4679" s="569" t="s">
        <v>745</v>
      </c>
      <c r="D4679" s="570" t="s">
        <v>22802</v>
      </c>
    </row>
    <row r="4680" spans="1:4" ht="24.95" customHeight="1" x14ac:dyDescent="0.2">
      <c r="A4680" s="571" t="s">
        <v>15750</v>
      </c>
      <c r="B4680" s="568" t="s">
        <v>15751</v>
      </c>
      <c r="C4680" s="569" t="s">
        <v>745</v>
      </c>
      <c r="D4680" s="570" t="s">
        <v>28679</v>
      </c>
    </row>
    <row r="4681" spans="1:4" ht="24.95" customHeight="1" x14ac:dyDescent="0.2">
      <c r="A4681" s="571" t="s">
        <v>15752</v>
      </c>
      <c r="B4681" s="568" t="s">
        <v>15753</v>
      </c>
      <c r="C4681" s="569" t="s">
        <v>745</v>
      </c>
      <c r="D4681" s="570" t="s">
        <v>28680</v>
      </c>
    </row>
    <row r="4682" spans="1:4" ht="24.95" customHeight="1" x14ac:dyDescent="0.2">
      <c r="A4682" s="567" t="s">
        <v>28681</v>
      </c>
      <c r="B4682" s="568" t="s">
        <v>15754</v>
      </c>
      <c r="C4682" s="569" t="s">
        <v>745</v>
      </c>
      <c r="D4682" s="570" t="s">
        <v>17422</v>
      </c>
    </row>
    <row r="4683" spans="1:4" ht="24.95" customHeight="1" x14ac:dyDescent="0.2">
      <c r="A4683" s="567" t="s">
        <v>28682</v>
      </c>
      <c r="B4683" s="568" t="s">
        <v>15756</v>
      </c>
      <c r="C4683" s="569" t="s">
        <v>745</v>
      </c>
      <c r="D4683" s="570" t="s">
        <v>28683</v>
      </c>
    </row>
    <row r="4684" spans="1:4" ht="24.95" customHeight="1" x14ac:dyDescent="0.2">
      <c r="A4684" s="567" t="s">
        <v>28684</v>
      </c>
      <c r="B4684" s="568" t="s">
        <v>15757</v>
      </c>
      <c r="C4684" s="569" t="s">
        <v>745</v>
      </c>
      <c r="D4684" s="570" t="s">
        <v>28685</v>
      </c>
    </row>
    <row r="4685" spans="1:4" ht="24.95" customHeight="1" x14ac:dyDescent="0.2">
      <c r="A4685" s="567" t="s">
        <v>28686</v>
      </c>
      <c r="B4685" s="568" t="s">
        <v>15758</v>
      </c>
      <c r="C4685" s="569" t="s">
        <v>745</v>
      </c>
      <c r="D4685" s="570" t="s">
        <v>18141</v>
      </c>
    </row>
    <row r="4686" spans="1:4" ht="24.95" customHeight="1" x14ac:dyDescent="0.2">
      <c r="A4686" s="567" t="s">
        <v>28687</v>
      </c>
      <c r="B4686" s="568" t="s">
        <v>15760</v>
      </c>
      <c r="C4686" s="569" t="s">
        <v>745</v>
      </c>
      <c r="D4686" s="570" t="s">
        <v>28688</v>
      </c>
    </row>
    <row r="4687" spans="1:4" ht="24.95" customHeight="1" x14ac:dyDescent="0.2">
      <c r="A4687" s="567" t="s">
        <v>28689</v>
      </c>
      <c r="B4687" s="568" t="s">
        <v>15761</v>
      </c>
      <c r="C4687" s="569" t="s">
        <v>745</v>
      </c>
      <c r="D4687" s="570" t="s">
        <v>17675</v>
      </c>
    </row>
    <row r="4688" spans="1:4" ht="24.95" customHeight="1" x14ac:dyDescent="0.2">
      <c r="A4688" s="567" t="s">
        <v>28690</v>
      </c>
      <c r="B4688" s="568" t="s">
        <v>15762</v>
      </c>
      <c r="C4688" s="569" t="s">
        <v>745</v>
      </c>
      <c r="D4688" s="570" t="s">
        <v>28691</v>
      </c>
    </row>
    <row r="4689" spans="1:4" ht="24.95" customHeight="1" x14ac:dyDescent="0.2">
      <c r="A4689" s="567" t="s">
        <v>28692</v>
      </c>
      <c r="B4689" s="568" t="s">
        <v>15764</v>
      </c>
      <c r="C4689" s="569" t="s">
        <v>745</v>
      </c>
      <c r="D4689" s="570" t="s">
        <v>13711</v>
      </c>
    </row>
    <row r="4690" spans="1:4" ht="24.95" customHeight="1" x14ac:dyDescent="0.2">
      <c r="A4690" s="567" t="s">
        <v>28693</v>
      </c>
      <c r="B4690" s="568" t="s">
        <v>15765</v>
      </c>
      <c r="C4690" s="569" t="s">
        <v>745</v>
      </c>
      <c r="D4690" s="570" t="s">
        <v>14114</v>
      </c>
    </row>
    <row r="4691" spans="1:4" ht="24.95" customHeight="1" x14ac:dyDescent="0.2">
      <c r="A4691" s="567" t="s">
        <v>28694</v>
      </c>
      <c r="B4691" s="568" t="s">
        <v>15766</v>
      </c>
      <c r="C4691" s="569" t="s">
        <v>745</v>
      </c>
      <c r="D4691" s="570" t="s">
        <v>18223</v>
      </c>
    </row>
    <row r="4692" spans="1:4" ht="24.95" customHeight="1" x14ac:dyDescent="0.2">
      <c r="A4692" s="567" t="s">
        <v>28695</v>
      </c>
      <c r="B4692" s="568" t="s">
        <v>15767</v>
      </c>
      <c r="C4692" s="569" t="s">
        <v>745</v>
      </c>
      <c r="D4692" s="570" t="s">
        <v>26784</v>
      </c>
    </row>
    <row r="4693" spans="1:4" ht="24.95" customHeight="1" x14ac:dyDescent="0.2">
      <c r="A4693" s="567" t="s">
        <v>28696</v>
      </c>
      <c r="B4693" s="568" t="s">
        <v>15768</v>
      </c>
      <c r="C4693" s="569" t="s">
        <v>745</v>
      </c>
      <c r="D4693" s="570" t="s">
        <v>28697</v>
      </c>
    </row>
    <row r="4694" spans="1:4" ht="24.95" customHeight="1" x14ac:dyDescent="0.2">
      <c r="A4694" s="567" t="s">
        <v>28698</v>
      </c>
      <c r="B4694" s="568" t="s">
        <v>15769</v>
      </c>
      <c r="C4694" s="569" t="s">
        <v>745</v>
      </c>
      <c r="D4694" s="570" t="s">
        <v>24893</v>
      </c>
    </row>
    <row r="4695" spans="1:4" ht="24.95" customHeight="1" x14ac:dyDescent="0.2">
      <c r="A4695" s="567" t="s">
        <v>28699</v>
      </c>
      <c r="B4695" s="568" t="s">
        <v>15770</v>
      </c>
      <c r="C4695" s="569" t="s">
        <v>745</v>
      </c>
      <c r="D4695" s="570" t="s">
        <v>28700</v>
      </c>
    </row>
    <row r="4696" spans="1:4" ht="24.95" customHeight="1" x14ac:dyDescent="0.2">
      <c r="A4696" s="567" t="s">
        <v>28701</v>
      </c>
      <c r="B4696" s="568" t="s">
        <v>15771</v>
      </c>
      <c r="C4696" s="569" t="s">
        <v>745</v>
      </c>
      <c r="D4696" s="570" t="s">
        <v>28702</v>
      </c>
    </row>
    <row r="4697" spans="1:4" ht="24.95" customHeight="1" x14ac:dyDescent="0.2">
      <c r="A4697" s="567" t="s">
        <v>28703</v>
      </c>
      <c r="B4697" s="568" t="s">
        <v>15772</v>
      </c>
      <c r="C4697" s="569" t="s">
        <v>745</v>
      </c>
      <c r="D4697" s="570" t="s">
        <v>28704</v>
      </c>
    </row>
    <row r="4698" spans="1:4" ht="24.95" customHeight="1" x14ac:dyDescent="0.2">
      <c r="A4698" s="567" t="s">
        <v>28705</v>
      </c>
      <c r="B4698" s="568" t="s">
        <v>15773</v>
      </c>
      <c r="C4698" s="569" t="s">
        <v>745</v>
      </c>
      <c r="D4698" s="570" t="s">
        <v>28706</v>
      </c>
    </row>
    <row r="4699" spans="1:4" ht="24.95" customHeight="1" x14ac:dyDescent="0.2">
      <c r="A4699" s="567" t="s">
        <v>28707</v>
      </c>
      <c r="B4699" s="568" t="s">
        <v>15774</v>
      </c>
      <c r="C4699" s="569" t="s">
        <v>745</v>
      </c>
      <c r="D4699" s="570" t="s">
        <v>28708</v>
      </c>
    </row>
    <row r="4700" spans="1:4" ht="24.95" customHeight="1" x14ac:dyDescent="0.2">
      <c r="A4700" s="567" t="s">
        <v>28709</v>
      </c>
      <c r="B4700" s="568" t="s">
        <v>15775</v>
      </c>
      <c r="C4700" s="569" t="s">
        <v>745</v>
      </c>
      <c r="D4700" s="570" t="s">
        <v>17430</v>
      </c>
    </row>
    <row r="4701" spans="1:4" ht="24.95" customHeight="1" x14ac:dyDescent="0.2">
      <c r="A4701" s="567" t="s">
        <v>28710</v>
      </c>
      <c r="B4701" s="568" t="s">
        <v>15776</v>
      </c>
      <c r="C4701" s="569" t="s">
        <v>745</v>
      </c>
      <c r="D4701" s="570" t="s">
        <v>18152</v>
      </c>
    </row>
    <row r="4702" spans="1:4" ht="24.95" customHeight="1" x14ac:dyDescent="0.2">
      <c r="A4702" s="567" t="s">
        <v>28711</v>
      </c>
      <c r="B4702" s="568" t="s">
        <v>15777</v>
      </c>
      <c r="C4702" s="569" t="s">
        <v>745</v>
      </c>
      <c r="D4702" s="570" t="s">
        <v>28712</v>
      </c>
    </row>
    <row r="4703" spans="1:4" ht="24.95" customHeight="1" x14ac:dyDescent="0.2">
      <c r="A4703" s="567" t="s">
        <v>28713</v>
      </c>
      <c r="B4703" s="568" t="s">
        <v>15778</v>
      </c>
      <c r="C4703" s="569" t="s">
        <v>745</v>
      </c>
      <c r="D4703" s="570" t="s">
        <v>28714</v>
      </c>
    </row>
    <row r="4704" spans="1:4" ht="24.95" customHeight="1" x14ac:dyDescent="0.2">
      <c r="A4704" s="567" t="s">
        <v>28715</v>
      </c>
      <c r="B4704" s="568" t="s">
        <v>15779</v>
      </c>
      <c r="C4704" s="569" t="s">
        <v>745</v>
      </c>
      <c r="D4704" s="570" t="s">
        <v>28716</v>
      </c>
    </row>
    <row r="4705" spans="1:4" ht="24.95" customHeight="1" x14ac:dyDescent="0.2">
      <c r="A4705" s="567" t="s">
        <v>28717</v>
      </c>
      <c r="B4705" s="568" t="s">
        <v>15780</v>
      </c>
      <c r="C4705" s="569" t="s">
        <v>745</v>
      </c>
      <c r="D4705" s="570" t="s">
        <v>28718</v>
      </c>
    </row>
    <row r="4706" spans="1:4" ht="24.95" customHeight="1" x14ac:dyDescent="0.2">
      <c r="A4706" s="567" t="s">
        <v>28719</v>
      </c>
      <c r="B4706" s="568" t="s">
        <v>15781</v>
      </c>
      <c r="C4706" s="569" t="s">
        <v>745</v>
      </c>
      <c r="D4706" s="570" t="s">
        <v>20249</v>
      </c>
    </row>
    <row r="4707" spans="1:4" ht="24.95" customHeight="1" x14ac:dyDescent="0.2">
      <c r="A4707" s="567" t="s">
        <v>28720</v>
      </c>
      <c r="B4707" s="568" t="s">
        <v>15782</v>
      </c>
      <c r="C4707" s="569" t="s">
        <v>745</v>
      </c>
      <c r="D4707" s="570" t="s">
        <v>16113</v>
      </c>
    </row>
    <row r="4708" spans="1:4" ht="24.95" customHeight="1" x14ac:dyDescent="0.2">
      <c r="A4708" s="567" t="s">
        <v>28721</v>
      </c>
      <c r="B4708" s="568" t="s">
        <v>15784</v>
      </c>
      <c r="C4708" s="569" t="s">
        <v>745</v>
      </c>
      <c r="D4708" s="570" t="s">
        <v>28722</v>
      </c>
    </row>
    <row r="4709" spans="1:4" ht="24.95" customHeight="1" x14ac:dyDescent="0.2">
      <c r="A4709" s="567" t="s">
        <v>28723</v>
      </c>
      <c r="B4709" s="568" t="s">
        <v>15785</v>
      </c>
      <c r="C4709" s="569" t="s">
        <v>745</v>
      </c>
      <c r="D4709" s="570" t="s">
        <v>28724</v>
      </c>
    </row>
    <row r="4710" spans="1:4" ht="24.95" customHeight="1" x14ac:dyDescent="0.2">
      <c r="A4710" s="567" t="s">
        <v>28725</v>
      </c>
      <c r="B4710" s="568" t="s">
        <v>15786</v>
      </c>
      <c r="C4710" s="569" t="s">
        <v>745</v>
      </c>
      <c r="D4710" s="570" t="s">
        <v>28726</v>
      </c>
    </row>
    <row r="4711" spans="1:4" ht="24.95" customHeight="1" x14ac:dyDescent="0.2">
      <c r="A4711" s="567" t="s">
        <v>28727</v>
      </c>
      <c r="B4711" s="568" t="s">
        <v>15787</v>
      </c>
      <c r="C4711" s="569" t="s">
        <v>745</v>
      </c>
      <c r="D4711" s="570" t="s">
        <v>11392</v>
      </c>
    </row>
    <row r="4712" spans="1:4" ht="24.95" customHeight="1" x14ac:dyDescent="0.2">
      <c r="A4712" s="567" t="s">
        <v>28728</v>
      </c>
      <c r="B4712" s="568" t="s">
        <v>15788</v>
      </c>
      <c r="C4712" s="569" t="s">
        <v>745</v>
      </c>
      <c r="D4712" s="570" t="s">
        <v>28729</v>
      </c>
    </row>
    <row r="4713" spans="1:4" ht="24.95" customHeight="1" x14ac:dyDescent="0.2">
      <c r="A4713" s="567" t="s">
        <v>28730</v>
      </c>
      <c r="B4713" s="568" t="s">
        <v>15789</v>
      </c>
      <c r="C4713" s="569" t="s">
        <v>745</v>
      </c>
      <c r="D4713" s="570" t="s">
        <v>28731</v>
      </c>
    </row>
    <row r="4714" spans="1:4" ht="24.95" customHeight="1" x14ac:dyDescent="0.2">
      <c r="A4714" s="567" t="s">
        <v>28732</v>
      </c>
      <c r="B4714" s="568" t="s">
        <v>15790</v>
      </c>
      <c r="C4714" s="569" t="s">
        <v>745</v>
      </c>
      <c r="D4714" s="570" t="s">
        <v>19619</v>
      </c>
    </row>
    <row r="4715" spans="1:4" ht="24.95" customHeight="1" x14ac:dyDescent="0.2">
      <c r="A4715" s="567" t="s">
        <v>28733</v>
      </c>
      <c r="B4715" s="568" t="s">
        <v>15791</v>
      </c>
      <c r="C4715" s="569" t="s">
        <v>745</v>
      </c>
      <c r="D4715" s="570" t="s">
        <v>14711</v>
      </c>
    </row>
    <row r="4716" spans="1:4" ht="24.95" customHeight="1" x14ac:dyDescent="0.2">
      <c r="A4716" s="567" t="s">
        <v>28734</v>
      </c>
      <c r="B4716" s="568" t="s">
        <v>15792</v>
      </c>
      <c r="C4716" s="569" t="s">
        <v>745</v>
      </c>
      <c r="D4716" s="570" t="s">
        <v>28735</v>
      </c>
    </row>
    <row r="4717" spans="1:4" ht="24.95" customHeight="1" x14ac:dyDescent="0.2">
      <c r="A4717" s="567" t="s">
        <v>28736</v>
      </c>
      <c r="B4717" s="568" t="s">
        <v>15793</v>
      </c>
      <c r="C4717" s="569" t="s">
        <v>745</v>
      </c>
      <c r="D4717" s="570" t="s">
        <v>28737</v>
      </c>
    </row>
    <row r="4718" spans="1:4" ht="24.95" customHeight="1" x14ac:dyDescent="0.2">
      <c r="A4718" s="567" t="s">
        <v>28738</v>
      </c>
      <c r="B4718" s="568" t="s">
        <v>15794</v>
      </c>
      <c r="C4718" s="569" t="s">
        <v>745</v>
      </c>
      <c r="D4718" s="570" t="s">
        <v>28739</v>
      </c>
    </row>
    <row r="4719" spans="1:4" ht="24.95" customHeight="1" x14ac:dyDescent="0.2">
      <c r="A4719" s="567" t="s">
        <v>28740</v>
      </c>
      <c r="B4719" s="568" t="s">
        <v>2199</v>
      </c>
      <c r="C4719" s="569" t="s">
        <v>745</v>
      </c>
      <c r="D4719" s="570" t="s">
        <v>10073</v>
      </c>
    </row>
    <row r="4720" spans="1:4" ht="24.95" customHeight="1" x14ac:dyDescent="0.2">
      <c r="A4720" s="567" t="s">
        <v>28741</v>
      </c>
      <c r="B4720" s="568" t="s">
        <v>15795</v>
      </c>
      <c r="C4720" s="569" t="s">
        <v>745</v>
      </c>
      <c r="D4720" s="570" t="s">
        <v>28742</v>
      </c>
    </row>
    <row r="4721" spans="1:4" ht="24.95" customHeight="1" x14ac:dyDescent="0.2">
      <c r="A4721" s="567" t="s">
        <v>28743</v>
      </c>
      <c r="B4721" s="568" t="s">
        <v>15796</v>
      </c>
      <c r="C4721" s="569" t="s">
        <v>745</v>
      </c>
      <c r="D4721" s="570" t="s">
        <v>9528</v>
      </c>
    </row>
    <row r="4722" spans="1:4" ht="24.95" customHeight="1" x14ac:dyDescent="0.2">
      <c r="A4722" s="567" t="s">
        <v>28744</v>
      </c>
      <c r="B4722" s="568" t="s">
        <v>15798</v>
      </c>
      <c r="C4722" s="569" t="s">
        <v>745</v>
      </c>
      <c r="D4722" s="570" t="s">
        <v>28745</v>
      </c>
    </row>
    <row r="4723" spans="1:4" ht="24.95" customHeight="1" x14ac:dyDescent="0.2">
      <c r="A4723" s="571" t="s">
        <v>15800</v>
      </c>
      <c r="B4723" s="568" t="s">
        <v>15801</v>
      </c>
      <c r="C4723" s="569" t="s">
        <v>745</v>
      </c>
      <c r="D4723" s="570" t="s">
        <v>28746</v>
      </c>
    </row>
    <row r="4724" spans="1:4" ht="24.95" customHeight="1" x14ac:dyDescent="0.2">
      <c r="A4724" s="571" t="s">
        <v>15802</v>
      </c>
      <c r="B4724" s="568" t="s">
        <v>2200</v>
      </c>
      <c r="C4724" s="569" t="s">
        <v>745</v>
      </c>
      <c r="D4724" s="570" t="s">
        <v>28747</v>
      </c>
    </row>
    <row r="4725" spans="1:4" ht="24.95" customHeight="1" x14ac:dyDescent="0.2">
      <c r="A4725" s="571" t="s">
        <v>15803</v>
      </c>
      <c r="B4725" s="568" t="s">
        <v>15804</v>
      </c>
      <c r="C4725" s="569" t="s">
        <v>745</v>
      </c>
      <c r="D4725" s="570" t="s">
        <v>28748</v>
      </c>
    </row>
    <row r="4726" spans="1:4" ht="24.95" customHeight="1" x14ac:dyDescent="0.2">
      <c r="A4726" s="567" t="s">
        <v>28749</v>
      </c>
      <c r="B4726" s="568" t="s">
        <v>2201</v>
      </c>
      <c r="C4726" s="569" t="s">
        <v>745</v>
      </c>
      <c r="D4726" s="570" t="s">
        <v>28750</v>
      </c>
    </row>
    <row r="4727" spans="1:4" ht="24.95" customHeight="1" x14ac:dyDescent="0.2">
      <c r="A4727" s="567" t="s">
        <v>28751</v>
      </c>
      <c r="B4727" s="568" t="s">
        <v>15805</v>
      </c>
      <c r="C4727" s="569" t="s">
        <v>745</v>
      </c>
      <c r="D4727" s="570" t="s">
        <v>11654</v>
      </c>
    </row>
    <row r="4728" spans="1:4" ht="24.95" customHeight="1" x14ac:dyDescent="0.2">
      <c r="A4728" s="567" t="s">
        <v>28752</v>
      </c>
      <c r="B4728" s="568" t="s">
        <v>15806</v>
      </c>
      <c r="C4728" s="569" t="s">
        <v>745</v>
      </c>
      <c r="D4728" s="570" t="s">
        <v>28753</v>
      </c>
    </row>
    <row r="4729" spans="1:4" ht="24.95" customHeight="1" x14ac:dyDescent="0.2">
      <c r="A4729" s="567" t="s">
        <v>28754</v>
      </c>
      <c r="B4729" s="568" t="s">
        <v>15807</v>
      </c>
      <c r="C4729" s="569" t="s">
        <v>745</v>
      </c>
      <c r="D4729" s="570" t="s">
        <v>28755</v>
      </c>
    </row>
    <row r="4730" spans="1:4" ht="24.95" customHeight="1" x14ac:dyDescent="0.2">
      <c r="A4730" s="567" t="s">
        <v>28756</v>
      </c>
      <c r="B4730" s="568" t="s">
        <v>15808</v>
      </c>
      <c r="C4730" s="569" t="s">
        <v>745</v>
      </c>
      <c r="D4730" s="570" t="s">
        <v>19574</v>
      </c>
    </row>
    <row r="4731" spans="1:4" ht="24.95" customHeight="1" x14ac:dyDescent="0.2">
      <c r="A4731" s="567" t="s">
        <v>28757</v>
      </c>
      <c r="B4731" s="568" t="s">
        <v>15810</v>
      </c>
      <c r="C4731" s="569" t="s">
        <v>745</v>
      </c>
      <c r="D4731" s="570" t="s">
        <v>10200</v>
      </c>
    </row>
    <row r="4732" spans="1:4" ht="24.95" customHeight="1" x14ac:dyDescent="0.2">
      <c r="A4732" s="567" t="s">
        <v>28758</v>
      </c>
      <c r="B4732" s="568" t="s">
        <v>15812</v>
      </c>
      <c r="C4732" s="569" t="s">
        <v>745</v>
      </c>
      <c r="D4732" s="570" t="s">
        <v>28759</v>
      </c>
    </row>
    <row r="4733" spans="1:4" ht="24.95" customHeight="1" x14ac:dyDescent="0.2">
      <c r="A4733" s="567" t="s">
        <v>28760</v>
      </c>
      <c r="B4733" s="568" t="s">
        <v>15813</v>
      </c>
      <c r="C4733" s="569" t="s">
        <v>745</v>
      </c>
      <c r="D4733" s="570" t="s">
        <v>28761</v>
      </c>
    </row>
    <row r="4734" spans="1:4" ht="24.95" customHeight="1" x14ac:dyDescent="0.2">
      <c r="A4734" s="567" t="s">
        <v>28762</v>
      </c>
      <c r="B4734" s="568" t="s">
        <v>15814</v>
      </c>
      <c r="C4734" s="569" t="s">
        <v>745</v>
      </c>
      <c r="D4734" s="570" t="s">
        <v>28763</v>
      </c>
    </row>
    <row r="4735" spans="1:4" ht="24.95" customHeight="1" x14ac:dyDescent="0.2">
      <c r="A4735" s="567" t="s">
        <v>28764</v>
      </c>
      <c r="B4735" s="568" t="s">
        <v>15815</v>
      </c>
      <c r="C4735" s="569" t="s">
        <v>745</v>
      </c>
      <c r="D4735" s="570" t="s">
        <v>24818</v>
      </c>
    </row>
    <row r="4736" spans="1:4" ht="24.95" customHeight="1" x14ac:dyDescent="0.2">
      <c r="A4736" s="567" t="s">
        <v>28765</v>
      </c>
      <c r="B4736" s="568" t="s">
        <v>15816</v>
      </c>
      <c r="C4736" s="569" t="s">
        <v>745</v>
      </c>
      <c r="D4736" s="570" t="s">
        <v>28766</v>
      </c>
    </row>
    <row r="4737" spans="1:4" ht="24.95" customHeight="1" x14ac:dyDescent="0.2">
      <c r="A4737" s="567" t="s">
        <v>28767</v>
      </c>
      <c r="B4737" s="568" t="s">
        <v>15817</v>
      </c>
      <c r="C4737" s="569" t="s">
        <v>745</v>
      </c>
      <c r="D4737" s="570" t="s">
        <v>28768</v>
      </c>
    </row>
    <row r="4738" spans="1:4" ht="24.95" customHeight="1" x14ac:dyDescent="0.2">
      <c r="A4738" s="567" t="s">
        <v>28769</v>
      </c>
      <c r="B4738" s="568" t="s">
        <v>15818</v>
      </c>
      <c r="C4738" s="569" t="s">
        <v>745</v>
      </c>
      <c r="D4738" s="570" t="s">
        <v>10010</v>
      </c>
    </row>
    <row r="4739" spans="1:4" ht="24.95" customHeight="1" x14ac:dyDescent="0.2">
      <c r="A4739" s="567" t="s">
        <v>28770</v>
      </c>
      <c r="B4739" s="568" t="s">
        <v>15819</v>
      </c>
      <c r="C4739" s="569" t="s">
        <v>745</v>
      </c>
      <c r="D4739" s="570" t="s">
        <v>27254</v>
      </c>
    </row>
    <row r="4740" spans="1:4" ht="24.95" customHeight="1" x14ac:dyDescent="0.2">
      <c r="A4740" s="567" t="s">
        <v>28771</v>
      </c>
      <c r="B4740" s="568" t="s">
        <v>15820</v>
      </c>
      <c r="C4740" s="569" t="s">
        <v>745</v>
      </c>
      <c r="D4740" s="570" t="s">
        <v>10096</v>
      </c>
    </row>
    <row r="4741" spans="1:4" ht="24.95" customHeight="1" x14ac:dyDescent="0.2">
      <c r="A4741" s="567" t="s">
        <v>28772</v>
      </c>
      <c r="B4741" s="568" t="s">
        <v>15822</v>
      </c>
      <c r="C4741" s="569" t="s">
        <v>745</v>
      </c>
      <c r="D4741" s="570" t="s">
        <v>18021</v>
      </c>
    </row>
    <row r="4742" spans="1:4" ht="24.95" customHeight="1" x14ac:dyDescent="0.2">
      <c r="A4742" s="567" t="s">
        <v>28773</v>
      </c>
      <c r="B4742" s="568" t="s">
        <v>15823</v>
      </c>
      <c r="C4742" s="569" t="s">
        <v>771</v>
      </c>
      <c r="D4742" s="570" t="s">
        <v>14966</v>
      </c>
    </row>
    <row r="4743" spans="1:4" ht="24.95" customHeight="1" x14ac:dyDescent="0.2">
      <c r="A4743" s="567" t="s">
        <v>28774</v>
      </c>
      <c r="B4743" s="568" t="s">
        <v>15824</v>
      </c>
      <c r="C4743" s="569" t="s">
        <v>771</v>
      </c>
      <c r="D4743" s="570" t="s">
        <v>10814</v>
      </c>
    </row>
    <row r="4744" spans="1:4" ht="24.95" customHeight="1" x14ac:dyDescent="0.2">
      <c r="A4744" s="571" t="s">
        <v>15825</v>
      </c>
      <c r="B4744" s="568" t="s">
        <v>15826</v>
      </c>
      <c r="C4744" s="569" t="s">
        <v>745</v>
      </c>
      <c r="D4744" s="570" t="s">
        <v>28775</v>
      </c>
    </row>
    <row r="4745" spans="1:4" ht="24.95" customHeight="1" x14ac:dyDescent="0.2">
      <c r="A4745" s="571" t="s">
        <v>15827</v>
      </c>
      <c r="B4745" s="568" t="s">
        <v>15828</v>
      </c>
      <c r="C4745" s="569" t="s">
        <v>745</v>
      </c>
      <c r="D4745" s="570" t="s">
        <v>28776</v>
      </c>
    </row>
    <row r="4746" spans="1:4" ht="24.95" customHeight="1" x14ac:dyDescent="0.2">
      <c r="A4746" s="571" t="s">
        <v>15829</v>
      </c>
      <c r="B4746" s="568" t="s">
        <v>15830</v>
      </c>
      <c r="C4746" s="569" t="s">
        <v>745</v>
      </c>
      <c r="D4746" s="570" t="s">
        <v>10573</v>
      </c>
    </row>
    <row r="4747" spans="1:4" ht="24.95" customHeight="1" x14ac:dyDescent="0.2">
      <c r="A4747" s="571" t="s">
        <v>15831</v>
      </c>
      <c r="B4747" s="568" t="s">
        <v>15832</v>
      </c>
      <c r="C4747" s="569" t="s">
        <v>745</v>
      </c>
      <c r="D4747" s="570" t="s">
        <v>28777</v>
      </c>
    </row>
    <row r="4748" spans="1:4" ht="24.95" customHeight="1" x14ac:dyDescent="0.2">
      <c r="A4748" s="567" t="s">
        <v>28778</v>
      </c>
      <c r="B4748" s="568" t="s">
        <v>15833</v>
      </c>
      <c r="C4748" s="569" t="s">
        <v>745</v>
      </c>
      <c r="D4748" s="570" t="s">
        <v>10163</v>
      </c>
    </row>
    <row r="4749" spans="1:4" ht="24.95" customHeight="1" x14ac:dyDescent="0.2">
      <c r="A4749" s="571" t="s">
        <v>15835</v>
      </c>
      <c r="B4749" s="568" t="s">
        <v>2202</v>
      </c>
      <c r="C4749" s="569" t="s">
        <v>745</v>
      </c>
      <c r="D4749" s="570" t="s">
        <v>24323</v>
      </c>
    </row>
    <row r="4750" spans="1:4" ht="24.95" customHeight="1" x14ac:dyDescent="0.2">
      <c r="A4750" s="567" t="s">
        <v>28779</v>
      </c>
      <c r="B4750" s="568" t="s">
        <v>2203</v>
      </c>
      <c r="C4750" s="569" t="s">
        <v>744</v>
      </c>
      <c r="D4750" s="570" t="s">
        <v>11509</v>
      </c>
    </row>
    <row r="4751" spans="1:4" ht="24.95" customHeight="1" x14ac:dyDescent="0.2">
      <c r="A4751" s="567" t="s">
        <v>28780</v>
      </c>
      <c r="B4751" s="568" t="s">
        <v>15837</v>
      </c>
      <c r="C4751" s="569" t="s">
        <v>745</v>
      </c>
      <c r="D4751" s="570" t="s">
        <v>10411</v>
      </c>
    </row>
    <row r="4752" spans="1:4" ht="24.95" customHeight="1" x14ac:dyDescent="0.2">
      <c r="A4752" s="567" t="s">
        <v>28781</v>
      </c>
      <c r="B4752" s="568" t="s">
        <v>15838</v>
      </c>
      <c r="C4752" s="569" t="s">
        <v>745</v>
      </c>
      <c r="D4752" s="570" t="s">
        <v>9302</v>
      </c>
    </row>
    <row r="4753" spans="1:4" ht="24.95" customHeight="1" x14ac:dyDescent="0.2">
      <c r="A4753" s="567" t="s">
        <v>28782</v>
      </c>
      <c r="B4753" s="568" t="s">
        <v>15840</v>
      </c>
      <c r="C4753" s="569" t="s">
        <v>744</v>
      </c>
      <c r="D4753" s="570" t="s">
        <v>17859</v>
      </c>
    </row>
    <row r="4754" spans="1:4" ht="24.95" customHeight="1" x14ac:dyDescent="0.2">
      <c r="A4754" s="567" t="s">
        <v>28783</v>
      </c>
      <c r="B4754" s="568" t="s">
        <v>15841</v>
      </c>
      <c r="C4754" s="569" t="s">
        <v>744</v>
      </c>
      <c r="D4754" s="570" t="s">
        <v>9472</v>
      </c>
    </row>
    <row r="4755" spans="1:4" ht="24.95" customHeight="1" x14ac:dyDescent="0.2">
      <c r="A4755" s="567" t="s">
        <v>28784</v>
      </c>
      <c r="B4755" s="568" t="s">
        <v>2204</v>
      </c>
      <c r="C4755" s="569" t="s">
        <v>744</v>
      </c>
      <c r="D4755" s="570" t="s">
        <v>11302</v>
      </c>
    </row>
    <row r="4756" spans="1:4" ht="24.95" customHeight="1" x14ac:dyDescent="0.2">
      <c r="A4756" s="567" t="s">
        <v>28785</v>
      </c>
      <c r="B4756" s="568" t="s">
        <v>15842</v>
      </c>
      <c r="C4756" s="569" t="s">
        <v>744</v>
      </c>
      <c r="D4756" s="570" t="s">
        <v>28786</v>
      </c>
    </row>
    <row r="4757" spans="1:4" ht="24.95" customHeight="1" x14ac:dyDescent="0.2">
      <c r="A4757" s="567" t="s">
        <v>28787</v>
      </c>
      <c r="B4757" s="568" t="s">
        <v>15843</v>
      </c>
      <c r="C4757" s="569" t="s">
        <v>744</v>
      </c>
      <c r="D4757" s="570" t="s">
        <v>28788</v>
      </c>
    </row>
    <row r="4758" spans="1:4" ht="24.95" customHeight="1" x14ac:dyDescent="0.2">
      <c r="A4758" s="567" t="s">
        <v>28789</v>
      </c>
      <c r="B4758" s="568" t="s">
        <v>5933</v>
      </c>
      <c r="C4758" s="569" t="s">
        <v>745</v>
      </c>
      <c r="D4758" s="570" t="s">
        <v>10326</v>
      </c>
    </row>
    <row r="4759" spans="1:4" ht="24.95" customHeight="1" x14ac:dyDescent="0.2">
      <c r="A4759" s="567" t="s">
        <v>28790</v>
      </c>
      <c r="B4759" s="568" t="s">
        <v>18161</v>
      </c>
      <c r="C4759" s="569" t="s">
        <v>744</v>
      </c>
      <c r="D4759" s="570" t="s">
        <v>9877</v>
      </c>
    </row>
    <row r="4760" spans="1:4" ht="24.95" customHeight="1" x14ac:dyDescent="0.2">
      <c r="A4760" s="567" t="s">
        <v>28791</v>
      </c>
      <c r="B4760" s="568" t="s">
        <v>18162</v>
      </c>
      <c r="C4760" s="569" t="s">
        <v>744</v>
      </c>
      <c r="D4760" s="570" t="s">
        <v>10591</v>
      </c>
    </row>
    <row r="4761" spans="1:4" ht="24.95" customHeight="1" x14ac:dyDescent="0.2">
      <c r="A4761" s="567" t="s">
        <v>28792</v>
      </c>
      <c r="B4761" s="568" t="s">
        <v>18163</v>
      </c>
      <c r="C4761" s="569" t="s">
        <v>744</v>
      </c>
      <c r="D4761" s="570" t="s">
        <v>16773</v>
      </c>
    </row>
    <row r="4762" spans="1:4" ht="24.95" customHeight="1" x14ac:dyDescent="0.2">
      <c r="A4762" s="567" t="s">
        <v>28793</v>
      </c>
      <c r="B4762" s="568" t="s">
        <v>18164</v>
      </c>
      <c r="C4762" s="569" t="s">
        <v>744</v>
      </c>
      <c r="D4762" s="570" t="s">
        <v>28794</v>
      </c>
    </row>
    <row r="4763" spans="1:4" ht="24.95" customHeight="1" x14ac:dyDescent="0.2">
      <c r="A4763" s="567" t="s">
        <v>28795</v>
      </c>
      <c r="B4763" s="568" t="s">
        <v>18165</v>
      </c>
      <c r="C4763" s="569" t="s">
        <v>744</v>
      </c>
      <c r="D4763" s="570" t="s">
        <v>28796</v>
      </c>
    </row>
    <row r="4764" spans="1:4" ht="24.95" customHeight="1" x14ac:dyDescent="0.2">
      <c r="A4764" s="567" t="s">
        <v>28797</v>
      </c>
      <c r="B4764" s="568" t="s">
        <v>18167</v>
      </c>
      <c r="C4764" s="569" t="s">
        <v>744</v>
      </c>
      <c r="D4764" s="570" t="s">
        <v>11252</v>
      </c>
    </row>
    <row r="4765" spans="1:4" ht="24.95" customHeight="1" x14ac:dyDescent="0.2">
      <c r="A4765" s="567" t="s">
        <v>28798</v>
      </c>
      <c r="B4765" s="568" t="s">
        <v>18168</v>
      </c>
      <c r="C4765" s="569" t="s">
        <v>744</v>
      </c>
      <c r="D4765" s="570" t="s">
        <v>28799</v>
      </c>
    </row>
    <row r="4766" spans="1:4" ht="24.95" customHeight="1" x14ac:dyDescent="0.2">
      <c r="A4766" s="567" t="s">
        <v>28800</v>
      </c>
      <c r="B4766" s="568" t="s">
        <v>18169</v>
      </c>
      <c r="C4766" s="569" t="s">
        <v>744</v>
      </c>
      <c r="D4766" s="570" t="s">
        <v>28801</v>
      </c>
    </row>
    <row r="4767" spans="1:4" ht="24.95" customHeight="1" x14ac:dyDescent="0.2">
      <c r="A4767" s="567" t="s">
        <v>28802</v>
      </c>
      <c r="B4767" s="568" t="s">
        <v>18170</v>
      </c>
      <c r="C4767" s="569" t="s">
        <v>744</v>
      </c>
      <c r="D4767" s="570" t="s">
        <v>28803</v>
      </c>
    </row>
    <row r="4768" spans="1:4" ht="24.95" customHeight="1" x14ac:dyDescent="0.2">
      <c r="A4768" s="567" t="s">
        <v>28804</v>
      </c>
      <c r="B4768" s="568" t="s">
        <v>18171</v>
      </c>
      <c r="C4768" s="569" t="s">
        <v>744</v>
      </c>
      <c r="D4768" s="570" t="s">
        <v>18157</v>
      </c>
    </row>
    <row r="4769" spans="1:4" ht="24.95" customHeight="1" x14ac:dyDescent="0.2">
      <c r="A4769" s="567" t="s">
        <v>28805</v>
      </c>
      <c r="B4769" s="568" t="s">
        <v>18172</v>
      </c>
      <c r="C4769" s="569" t="s">
        <v>744</v>
      </c>
      <c r="D4769" s="570" t="s">
        <v>17686</v>
      </c>
    </row>
    <row r="4770" spans="1:4" ht="24.95" customHeight="1" x14ac:dyDescent="0.2">
      <c r="A4770" s="567" t="s">
        <v>28806</v>
      </c>
      <c r="B4770" s="568" t="s">
        <v>18173</v>
      </c>
      <c r="C4770" s="569" t="s">
        <v>745</v>
      </c>
      <c r="D4770" s="570" t="s">
        <v>9358</v>
      </c>
    </row>
    <row r="4771" spans="1:4" ht="24.95" customHeight="1" x14ac:dyDescent="0.2">
      <c r="A4771" s="567" t="s">
        <v>28807</v>
      </c>
      <c r="B4771" s="568" t="s">
        <v>18174</v>
      </c>
      <c r="C4771" s="569" t="s">
        <v>745</v>
      </c>
      <c r="D4771" s="570" t="s">
        <v>9564</v>
      </c>
    </row>
    <row r="4772" spans="1:4" ht="24.95" customHeight="1" x14ac:dyDescent="0.2">
      <c r="A4772" s="567" t="s">
        <v>28808</v>
      </c>
      <c r="B4772" s="568" t="s">
        <v>15844</v>
      </c>
      <c r="C4772" s="569" t="s">
        <v>745</v>
      </c>
      <c r="D4772" s="570" t="s">
        <v>27771</v>
      </c>
    </row>
    <row r="4773" spans="1:4" ht="24.95" customHeight="1" x14ac:dyDescent="0.2">
      <c r="A4773" s="567" t="s">
        <v>28809</v>
      </c>
      <c r="B4773" s="568" t="s">
        <v>2205</v>
      </c>
      <c r="C4773" s="569" t="s">
        <v>745</v>
      </c>
      <c r="D4773" s="570" t="s">
        <v>10544</v>
      </c>
    </row>
    <row r="4774" spans="1:4" ht="24.95" customHeight="1" x14ac:dyDescent="0.2">
      <c r="A4774" s="567" t="s">
        <v>28810</v>
      </c>
      <c r="B4774" s="568" t="s">
        <v>2206</v>
      </c>
      <c r="C4774" s="569" t="s">
        <v>745</v>
      </c>
      <c r="D4774" s="570" t="s">
        <v>9692</v>
      </c>
    </row>
    <row r="4775" spans="1:4" ht="24.95" customHeight="1" x14ac:dyDescent="0.2">
      <c r="A4775" s="567" t="s">
        <v>28811</v>
      </c>
      <c r="B4775" s="568" t="s">
        <v>2207</v>
      </c>
      <c r="C4775" s="569" t="s">
        <v>745</v>
      </c>
      <c r="D4775" s="570" t="s">
        <v>11108</v>
      </c>
    </row>
    <row r="4776" spans="1:4" ht="24.95" customHeight="1" x14ac:dyDescent="0.2">
      <c r="A4776" s="567" t="s">
        <v>28812</v>
      </c>
      <c r="B4776" s="568" t="s">
        <v>2208</v>
      </c>
      <c r="C4776" s="569" t="s">
        <v>745</v>
      </c>
      <c r="D4776" s="570" t="s">
        <v>28813</v>
      </c>
    </row>
    <row r="4777" spans="1:4" ht="24.95" customHeight="1" x14ac:dyDescent="0.2">
      <c r="A4777" s="567" t="s">
        <v>28814</v>
      </c>
      <c r="B4777" s="568" t="s">
        <v>2209</v>
      </c>
      <c r="C4777" s="569" t="s">
        <v>745</v>
      </c>
      <c r="D4777" s="570" t="s">
        <v>17740</v>
      </c>
    </row>
    <row r="4778" spans="1:4" ht="24.95" customHeight="1" x14ac:dyDescent="0.2">
      <c r="A4778" s="567" t="s">
        <v>28815</v>
      </c>
      <c r="B4778" s="568" t="s">
        <v>2210</v>
      </c>
      <c r="C4778" s="569" t="s">
        <v>745</v>
      </c>
      <c r="D4778" s="570" t="s">
        <v>9304</v>
      </c>
    </row>
    <row r="4779" spans="1:4" ht="24.95" customHeight="1" x14ac:dyDescent="0.2">
      <c r="A4779" s="567" t="s">
        <v>28816</v>
      </c>
      <c r="B4779" s="568" t="s">
        <v>2211</v>
      </c>
      <c r="C4779" s="569" t="s">
        <v>771</v>
      </c>
      <c r="D4779" s="570" t="s">
        <v>9614</v>
      </c>
    </row>
    <row r="4780" spans="1:4" ht="24.95" customHeight="1" x14ac:dyDescent="0.2">
      <c r="A4780" s="567" t="s">
        <v>28817</v>
      </c>
      <c r="B4780" s="568" t="s">
        <v>2212</v>
      </c>
      <c r="C4780" s="569" t="s">
        <v>745</v>
      </c>
      <c r="D4780" s="570" t="s">
        <v>10775</v>
      </c>
    </row>
    <row r="4781" spans="1:4" ht="24.95" customHeight="1" x14ac:dyDescent="0.2">
      <c r="A4781" s="567" t="s">
        <v>28818</v>
      </c>
      <c r="B4781" s="568" t="s">
        <v>2213</v>
      </c>
      <c r="C4781" s="569" t="s">
        <v>745</v>
      </c>
      <c r="D4781" s="570" t="s">
        <v>9502</v>
      </c>
    </row>
    <row r="4782" spans="1:4" ht="24.95" customHeight="1" x14ac:dyDescent="0.2">
      <c r="A4782" s="567" t="s">
        <v>28819</v>
      </c>
      <c r="B4782" s="568" t="s">
        <v>15845</v>
      </c>
      <c r="C4782" s="569" t="s">
        <v>771</v>
      </c>
      <c r="D4782" s="570" t="s">
        <v>10775</v>
      </c>
    </row>
    <row r="4783" spans="1:4" ht="24.95" customHeight="1" x14ac:dyDescent="0.2">
      <c r="A4783" s="567" t="s">
        <v>28820</v>
      </c>
      <c r="B4783" s="568" t="s">
        <v>15846</v>
      </c>
      <c r="C4783" s="569" t="s">
        <v>745</v>
      </c>
      <c r="D4783" s="570" t="s">
        <v>9977</v>
      </c>
    </row>
    <row r="4784" spans="1:4" ht="24.95" customHeight="1" x14ac:dyDescent="0.2">
      <c r="A4784" s="571" t="s">
        <v>15847</v>
      </c>
      <c r="B4784" s="568" t="s">
        <v>2214</v>
      </c>
      <c r="C4784" s="569" t="s">
        <v>745</v>
      </c>
      <c r="D4784" s="570" t="s">
        <v>27594</v>
      </c>
    </row>
    <row r="4785" spans="1:4" ht="24.95" customHeight="1" x14ac:dyDescent="0.2">
      <c r="A4785" s="571" t="s">
        <v>15848</v>
      </c>
      <c r="B4785" s="568" t="s">
        <v>15849</v>
      </c>
      <c r="C4785" s="569" t="s">
        <v>744</v>
      </c>
      <c r="D4785" s="570" t="s">
        <v>28821</v>
      </c>
    </row>
    <row r="4786" spans="1:4" ht="24.95" customHeight="1" x14ac:dyDescent="0.2">
      <c r="A4786" s="571" t="s">
        <v>15850</v>
      </c>
      <c r="B4786" s="568" t="s">
        <v>15851</v>
      </c>
      <c r="C4786" s="569" t="s">
        <v>744</v>
      </c>
      <c r="D4786" s="570" t="s">
        <v>28822</v>
      </c>
    </row>
    <row r="4787" spans="1:4" ht="24.95" customHeight="1" x14ac:dyDescent="0.2">
      <c r="A4787" s="567" t="s">
        <v>28823</v>
      </c>
      <c r="B4787" s="568" t="s">
        <v>2215</v>
      </c>
      <c r="C4787" s="569" t="s">
        <v>745</v>
      </c>
      <c r="D4787" s="570" t="s">
        <v>10664</v>
      </c>
    </row>
    <row r="4788" spans="1:4" ht="24.95" customHeight="1" x14ac:dyDescent="0.2">
      <c r="A4788" s="567" t="s">
        <v>28824</v>
      </c>
      <c r="B4788" s="568" t="s">
        <v>2216</v>
      </c>
      <c r="C4788" s="569" t="s">
        <v>745</v>
      </c>
      <c r="D4788" s="570" t="s">
        <v>18088</v>
      </c>
    </row>
    <row r="4789" spans="1:4" ht="24.95" customHeight="1" x14ac:dyDescent="0.2">
      <c r="A4789" s="567" t="s">
        <v>28825</v>
      </c>
      <c r="B4789" s="568" t="s">
        <v>2217</v>
      </c>
      <c r="C4789" s="569" t="s">
        <v>745</v>
      </c>
      <c r="D4789" s="570" t="s">
        <v>10990</v>
      </c>
    </row>
    <row r="4790" spans="1:4" ht="24.95" customHeight="1" x14ac:dyDescent="0.2">
      <c r="A4790" s="567" t="s">
        <v>28826</v>
      </c>
      <c r="B4790" s="568" t="s">
        <v>2218</v>
      </c>
      <c r="C4790" s="569" t="s">
        <v>745</v>
      </c>
      <c r="D4790" s="570" t="s">
        <v>17336</v>
      </c>
    </row>
    <row r="4791" spans="1:4" ht="24.95" customHeight="1" x14ac:dyDescent="0.2">
      <c r="A4791" s="567" t="s">
        <v>28827</v>
      </c>
      <c r="B4791" s="568" t="s">
        <v>2219</v>
      </c>
      <c r="C4791" s="569" t="s">
        <v>745</v>
      </c>
      <c r="D4791" s="570" t="s">
        <v>23907</v>
      </c>
    </row>
    <row r="4792" spans="1:4" ht="24.95" customHeight="1" x14ac:dyDescent="0.2">
      <c r="A4792" s="567" t="s">
        <v>28828</v>
      </c>
      <c r="B4792" s="568" t="s">
        <v>15852</v>
      </c>
      <c r="C4792" s="569" t="s">
        <v>745</v>
      </c>
      <c r="D4792" s="570" t="s">
        <v>28829</v>
      </c>
    </row>
    <row r="4793" spans="1:4" ht="24.95" customHeight="1" x14ac:dyDescent="0.2">
      <c r="A4793" s="567" t="s">
        <v>28830</v>
      </c>
      <c r="B4793" s="568" t="s">
        <v>15854</v>
      </c>
      <c r="C4793" s="569" t="s">
        <v>745</v>
      </c>
      <c r="D4793" s="570" t="s">
        <v>10883</v>
      </c>
    </row>
    <row r="4794" spans="1:4" ht="24.95" customHeight="1" x14ac:dyDescent="0.2">
      <c r="A4794" s="567" t="s">
        <v>28831</v>
      </c>
      <c r="B4794" s="568" t="s">
        <v>15855</v>
      </c>
      <c r="C4794" s="569" t="s">
        <v>745</v>
      </c>
      <c r="D4794" s="570" t="s">
        <v>9911</v>
      </c>
    </row>
    <row r="4795" spans="1:4" ht="24.95" customHeight="1" x14ac:dyDescent="0.2">
      <c r="A4795" s="567" t="s">
        <v>28832</v>
      </c>
      <c r="B4795" s="568" t="s">
        <v>7755</v>
      </c>
      <c r="C4795" s="569" t="s">
        <v>745</v>
      </c>
      <c r="D4795" s="570" t="s">
        <v>28833</v>
      </c>
    </row>
    <row r="4796" spans="1:4" ht="24.95" customHeight="1" x14ac:dyDescent="0.2">
      <c r="A4796" s="567" t="s">
        <v>28834</v>
      </c>
      <c r="B4796" s="568" t="s">
        <v>15856</v>
      </c>
      <c r="C4796" s="569" t="s">
        <v>745</v>
      </c>
      <c r="D4796" s="570" t="s">
        <v>17304</v>
      </c>
    </row>
    <row r="4797" spans="1:4" ht="24.95" customHeight="1" x14ac:dyDescent="0.2">
      <c r="A4797" s="567" t="s">
        <v>28835</v>
      </c>
      <c r="B4797" s="568" t="s">
        <v>2220</v>
      </c>
      <c r="C4797" s="569" t="s">
        <v>745</v>
      </c>
      <c r="D4797" s="570" t="s">
        <v>17824</v>
      </c>
    </row>
    <row r="4798" spans="1:4" ht="24.95" customHeight="1" x14ac:dyDescent="0.2">
      <c r="A4798" s="567" t="s">
        <v>28836</v>
      </c>
      <c r="B4798" s="568" t="s">
        <v>15857</v>
      </c>
      <c r="C4798" s="569" t="s">
        <v>745</v>
      </c>
      <c r="D4798" s="570" t="s">
        <v>28829</v>
      </c>
    </row>
    <row r="4799" spans="1:4" ht="24.95" customHeight="1" x14ac:dyDescent="0.2">
      <c r="A4799" s="567" t="s">
        <v>28837</v>
      </c>
      <c r="B4799" s="568" t="s">
        <v>15858</v>
      </c>
      <c r="C4799" s="569" t="s">
        <v>745</v>
      </c>
      <c r="D4799" s="570" t="s">
        <v>28838</v>
      </c>
    </row>
    <row r="4800" spans="1:4" ht="24.95" customHeight="1" x14ac:dyDescent="0.2">
      <c r="A4800" s="567" t="s">
        <v>28839</v>
      </c>
      <c r="B4800" s="568" t="s">
        <v>15859</v>
      </c>
      <c r="C4800" s="569" t="s">
        <v>745</v>
      </c>
      <c r="D4800" s="570" t="s">
        <v>28840</v>
      </c>
    </row>
    <row r="4801" spans="1:4" ht="24.95" customHeight="1" x14ac:dyDescent="0.2">
      <c r="A4801" s="567" t="s">
        <v>28841</v>
      </c>
      <c r="B4801" s="568" t="s">
        <v>15860</v>
      </c>
      <c r="C4801" s="569" t="s">
        <v>745</v>
      </c>
      <c r="D4801" s="570" t="s">
        <v>17300</v>
      </c>
    </row>
    <row r="4802" spans="1:4" ht="24.95" customHeight="1" x14ac:dyDescent="0.2">
      <c r="A4802" s="567" t="s">
        <v>28842</v>
      </c>
      <c r="B4802" s="568" t="s">
        <v>15861</v>
      </c>
      <c r="C4802" s="569" t="s">
        <v>745</v>
      </c>
      <c r="D4802" s="570" t="s">
        <v>28843</v>
      </c>
    </row>
    <row r="4803" spans="1:4" ht="24.95" customHeight="1" x14ac:dyDescent="0.2">
      <c r="A4803" s="567" t="s">
        <v>28844</v>
      </c>
      <c r="B4803" s="568" t="s">
        <v>15862</v>
      </c>
      <c r="C4803" s="569" t="s">
        <v>745</v>
      </c>
      <c r="D4803" s="570" t="s">
        <v>18249</v>
      </c>
    </row>
    <row r="4804" spans="1:4" ht="24.95" customHeight="1" x14ac:dyDescent="0.2">
      <c r="A4804" s="567" t="s">
        <v>28845</v>
      </c>
      <c r="B4804" s="568" t="s">
        <v>15863</v>
      </c>
      <c r="C4804" s="569" t="s">
        <v>745</v>
      </c>
      <c r="D4804" s="570" t="s">
        <v>11074</v>
      </c>
    </row>
    <row r="4805" spans="1:4" ht="24.95" customHeight="1" x14ac:dyDescent="0.2">
      <c r="A4805" s="567" t="s">
        <v>28846</v>
      </c>
      <c r="B4805" s="568" t="s">
        <v>15864</v>
      </c>
      <c r="C4805" s="569" t="s">
        <v>745</v>
      </c>
      <c r="D4805" s="570" t="s">
        <v>17614</v>
      </c>
    </row>
    <row r="4806" spans="1:4" ht="24.95" customHeight="1" x14ac:dyDescent="0.2">
      <c r="A4806" s="567" t="s">
        <v>28847</v>
      </c>
      <c r="B4806" s="568" t="s">
        <v>15865</v>
      </c>
      <c r="C4806" s="569" t="s">
        <v>745</v>
      </c>
      <c r="D4806" s="570" t="s">
        <v>28848</v>
      </c>
    </row>
    <row r="4807" spans="1:4" ht="24.95" customHeight="1" x14ac:dyDescent="0.2">
      <c r="A4807" s="567" t="s">
        <v>28849</v>
      </c>
      <c r="B4807" s="568" t="s">
        <v>5934</v>
      </c>
      <c r="C4807" s="569" t="s">
        <v>745</v>
      </c>
      <c r="D4807" s="570" t="s">
        <v>17846</v>
      </c>
    </row>
    <row r="4808" spans="1:4" ht="24.95" customHeight="1" x14ac:dyDescent="0.2">
      <c r="A4808" s="567" t="s">
        <v>28850</v>
      </c>
      <c r="B4808" s="568" t="s">
        <v>18177</v>
      </c>
      <c r="C4808" s="569" t="s">
        <v>771</v>
      </c>
      <c r="D4808" s="570" t="s">
        <v>16807</v>
      </c>
    </row>
    <row r="4809" spans="1:4" ht="24.95" customHeight="1" x14ac:dyDescent="0.2">
      <c r="A4809" s="567" t="s">
        <v>28851</v>
      </c>
      <c r="B4809" s="568" t="s">
        <v>18178</v>
      </c>
      <c r="C4809" s="569" t="s">
        <v>773</v>
      </c>
      <c r="D4809" s="570" t="s">
        <v>17853</v>
      </c>
    </row>
    <row r="4810" spans="1:4" ht="24.95" customHeight="1" x14ac:dyDescent="0.2">
      <c r="A4810" s="567" t="s">
        <v>28852</v>
      </c>
      <c r="B4810" s="568" t="s">
        <v>18179</v>
      </c>
      <c r="C4810" s="569" t="s">
        <v>773</v>
      </c>
      <c r="D4810" s="570" t="s">
        <v>10713</v>
      </c>
    </row>
    <row r="4811" spans="1:4" ht="24.95" customHeight="1" x14ac:dyDescent="0.2">
      <c r="A4811" s="567" t="s">
        <v>28853</v>
      </c>
      <c r="B4811" s="568" t="s">
        <v>15867</v>
      </c>
      <c r="C4811" s="569" t="s">
        <v>745</v>
      </c>
      <c r="D4811" s="570" t="s">
        <v>17724</v>
      </c>
    </row>
    <row r="4812" spans="1:4" ht="24.95" customHeight="1" x14ac:dyDescent="0.2">
      <c r="A4812" s="567" t="s">
        <v>28854</v>
      </c>
      <c r="B4812" s="568" t="s">
        <v>2221</v>
      </c>
      <c r="C4812" s="569" t="s">
        <v>745</v>
      </c>
      <c r="D4812" s="570" t="s">
        <v>9679</v>
      </c>
    </row>
    <row r="4813" spans="1:4" ht="24.95" customHeight="1" x14ac:dyDescent="0.2">
      <c r="A4813" s="571" t="s">
        <v>15868</v>
      </c>
      <c r="B4813" s="568" t="s">
        <v>15869</v>
      </c>
      <c r="C4813" s="569" t="s">
        <v>771</v>
      </c>
      <c r="D4813" s="570" t="s">
        <v>28855</v>
      </c>
    </row>
    <row r="4814" spans="1:4" ht="24.95" customHeight="1" x14ac:dyDescent="0.2">
      <c r="A4814" s="571" t="s">
        <v>15870</v>
      </c>
      <c r="B4814" s="568" t="s">
        <v>2222</v>
      </c>
      <c r="C4814" s="569" t="s">
        <v>771</v>
      </c>
      <c r="D4814" s="570" t="s">
        <v>28856</v>
      </c>
    </row>
    <row r="4815" spans="1:4" ht="24.95" customHeight="1" x14ac:dyDescent="0.2">
      <c r="A4815" s="571" t="s">
        <v>15871</v>
      </c>
      <c r="B4815" s="568" t="s">
        <v>15872</v>
      </c>
      <c r="C4815" s="569" t="s">
        <v>745</v>
      </c>
      <c r="D4815" s="570" t="s">
        <v>11418</v>
      </c>
    </row>
    <row r="4816" spans="1:4" ht="24.95" customHeight="1" x14ac:dyDescent="0.2">
      <c r="A4816" s="567" t="s">
        <v>28857</v>
      </c>
      <c r="B4816" s="568" t="s">
        <v>2223</v>
      </c>
      <c r="C4816" s="569" t="s">
        <v>776</v>
      </c>
      <c r="D4816" s="570" t="s">
        <v>17560</v>
      </c>
    </row>
    <row r="4817" spans="1:4" ht="24.95" customHeight="1" x14ac:dyDescent="0.2">
      <c r="A4817" s="567" t="s">
        <v>28858</v>
      </c>
      <c r="B4817" s="568" t="s">
        <v>2224</v>
      </c>
      <c r="C4817" s="569" t="s">
        <v>776</v>
      </c>
      <c r="D4817" s="570" t="s">
        <v>28859</v>
      </c>
    </row>
    <row r="4818" spans="1:4" ht="24.95" customHeight="1" x14ac:dyDescent="0.2">
      <c r="A4818" s="571" t="s">
        <v>15873</v>
      </c>
      <c r="B4818" s="568" t="s">
        <v>2225</v>
      </c>
      <c r="C4818" s="569" t="s">
        <v>744</v>
      </c>
      <c r="D4818" s="570" t="s">
        <v>28860</v>
      </c>
    </row>
    <row r="4819" spans="1:4" ht="24.95" customHeight="1" x14ac:dyDescent="0.2">
      <c r="A4819" s="567" t="s">
        <v>28861</v>
      </c>
      <c r="B4819" s="568" t="s">
        <v>18180</v>
      </c>
      <c r="C4819" s="569" t="s">
        <v>744</v>
      </c>
      <c r="D4819" s="570" t="s">
        <v>28862</v>
      </c>
    </row>
    <row r="4820" spans="1:4" ht="24.95" customHeight="1" x14ac:dyDescent="0.2">
      <c r="A4820" s="567" t="s">
        <v>28863</v>
      </c>
      <c r="B4820" s="568" t="s">
        <v>18181</v>
      </c>
      <c r="C4820" s="569" t="s">
        <v>744</v>
      </c>
      <c r="D4820" s="570" t="s">
        <v>28864</v>
      </c>
    </row>
    <row r="4821" spans="1:4" ht="24.95" customHeight="1" x14ac:dyDescent="0.2">
      <c r="A4821" s="567" t="s">
        <v>28865</v>
      </c>
      <c r="B4821" s="568" t="s">
        <v>18182</v>
      </c>
      <c r="C4821" s="569" t="s">
        <v>744</v>
      </c>
      <c r="D4821" s="570" t="s">
        <v>28866</v>
      </c>
    </row>
    <row r="4822" spans="1:4" ht="24.95" customHeight="1" x14ac:dyDescent="0.2">
      <c r="A4822" s="567" t="s">
        <v>28867</v>
      </c>
      <c r="B4822" s="568" t="s">
        <v>18183</v>
      </c>
      <c r="C4822" s="569" t="s">
        <v>744</v>
      </c>
      <c r="D4822" s="570" t="s">
        <v>28868</v>
      </c>
    </row>
    <row r="4823" spans="1:4" ht="24.95" customHeight="1" x14ac:dyDescent="0.2">
      <c r="A4823" s="567" t="s">
        <v>28869</v>
      </c>
      <c r="B4823" s="568" t="s">
        <v>18184</v>
      </c>
      <c r="C4823" s="569" t="s">
        <v>744</v>
      </c>
      <c r="D4823" s="570" t="s">
        <v>28870</v>
      </c>
    </row>
    <row r="4824" spans="1:4" ht="24.95" customHeight="1" x14ac:dyDescent="0.2">
      <c r="A4824" s="567" t="s">
        <v>28871</v>
      </c>
      <c r="B4824" s="568" t="s">
        <v>18185</v>
      </c>
      <c r="C4824" s="569" t="s">
        <v>744</v>
      </c>
      <c r="D4824" s="570" t="s">
        <v>28872</v>
      </c>
    </row>
    <row r="4825" spans="1:4" ht="24.95" customHeight="1" x14ac:dyDescent="0.2">
      <c r="A4825" s="567" t="s">
        <v>28873</v>
      </c>
      <c r="B4825" s="568" t="s">
        <v>18186</v>
      </c>
      <c r="C4825" s="569" t="s">
        <v>744</v>
      </c>
      <c r="D4825" s="570" t="s">
        <v>28874</v>
      </c>
    </row>
    <row r="4826" spans="1:4" ht="24.95" customHeight="1" x14ac:dyDescent="0.2">
      <c r="A4826" s="567" t="s">
        <v>28875</v>
      </c>
      <c r="B4826" s="568" t="s">
        <v>18187</v>
      </c>
      <c r="C4826" s="569" t="s">
        <v>744</v>
      </c>
      <c r="D4826" s="570" t="s">
        <v>28876</v>
      </c>
    </row>
    <row r="4827" spans="1:4" ht="24.95" customHeight="1" x14ac:dyDescent="0.2">
      <c r="A4827" s="567" t="s">
        <v>28877</v>
      </c>
      <c r="B4827" s="568" t="s">
        <v>18188</v>
      </c>
      <c r="C4827" s="569" t="s">
        <v>744</v>
      </c>
      <c r="D4827" s="570" t="s">
        <v>28878</v>
      </c>
    </row>
    <row r="4828" spans="1:4" ht="24.95" customHeight="1" x14ac:dyDescent="0.2">
      <c r="A4828" s="567" t="s">
        <v>28879</v>
      </c>
      <c r="B4828" s="568" t="s">
        <v>18189</v>
      </c>
      <c r="C4828" s="569" t="s">
        <v>744</v>
      </c>
      <c r="D4828" s="570" t="s">
        <v>28880</v>
      </c>
    </row>
    <row r="4829" spans="1:4" ht="24.95" customHeight="1" x14ac:dyDescent="0.2">
      <c r="A4829" s="567" t="s">
        <v>28881</v>
      </c>
      <c r="B4829" s="568" t="s">
        <v>18190</v>
      </c>
      <c r="C4829" s="569" t="s">
        <v>745</v>
      </c>
      <c r="D4829" s="570" t="s">
        <v>9297</v>
      </c>
    </row>
    <row r="4830" spans="1:4" ht="24.95" customHeight="1" x14ac:dyDescent="0.2">
      <c r="A4830" s="567" t="s">
        <v>28882</v>
      </c>
      <c r="B4830" s="568" t="s">
        <v>18191</v>
      </c>
      <c r="C4830" s="569" t="s">
        <v>745</v>
      </c>
      <c r="D4830" s="570" t="s">
        <v>9767</v>
      </c>
    </row>
    <row r="4831" spans="1:4" ht="24.95" customHeight="1" x14ac:dyDescent="0.2">
      <c r="A4831" s="567" t="s">
        <v>28883</v>
      </c>
      <c r="B4831" s="568" t="s">
        <v>15874</v>
      </c>
      <c r="C4831" s="569" t="s">
        <v>744</v>
      </c>
      <c r="D4831" s="570" t="s">
        <v>19451</v>
      </c>
    </row>
    <row r="4832" spans="1:4" ht="24.95" customHeight="1" x14ac:dyDescent="0.2">
      <c r="A4832" s="567" t="s">
        <v>28884</v>
      </c>
      <c r="B4832" s="568" t="s">
        <v>15875</v>
      </c>
      <c r="C4832" s="569" t="s">
        <v>744</v>
      </c>
      <c r="D4832" s="570" t="s">
        <v>28885</v>
      </c>
    </row>
    <row r="4833" spans="1:4" ht="24.95" customHeight="1" x14ac:dyDescent="0.2">
      <c r="A4833" s="567" t="s">
        <v>28886</v>
      </c>
      <c r="B4833" s="568" t="s">
        <v>15876</v>
      </c>
      <c r="C4833" s="569" t="s">
        <v>744</v>
      </c>
      <c r="D4833" s="570" t="s">
        <v>28887</v>
      </c>
    </row>
    <row r="4834" spans="1:4" ht="24.95" customHeight="1" x14ac:dyDescent="0.2">
      <c r="A4834" s="567" t="s">
        <v>28888</v>
      </c>
      <c r="B4834" s="568" t="s">
        <v>15877</v>
      </c>
      <c r="C4834" s="569" t="s">
        <v>745</v>
      </c>
      <c r="D4834" s="570" t="s">
        <v>17794</v>
      </c>
    </row>
    <row r="4835" spans="1:4" ht="24.95" customHeight="1" x14ac:dyDescent="0.2">
      <c r="A4835" s="567" t="s">
        <v>28889</v>
      </c>
      <c r="B4835" s="568" t="s">
        <v>2226</v>
      </c>
      <c r="C4835" s="569" t="s">
        <v>745</v>
      </c>
      <c r="D4835" s="570" t="s">
        <v>26727</v>
      </c>
    </row>
    <row r="4836" spans="1:4" ht="24.95" customHeight="1" x14ac:dyDescent="0.2">
      <c r="A4836" s="571" t="s">
        <v>15879</v>
      </c>
      <c r="B4836" s="568" t="s">
        <v>5935</v>
      </c>
      <c r="C4836" s="569" t="s">
        <v>745</v>
      </c>
      <c r="D4836" s="570" t="s">
        <v>19603</v>
      </c>
    </row>
    <row r="4837" spans="1:4" ht="24.95" customHeight="1" x14ac:dyDescent="0.2">
      <c r="A4837" s="571" t="s">
        <v>15880</v>
      </c>
      <c r="B4837" s="568" t="s">
        <v>2227</v>
      </c>
      <c r="C4837" s="569" t="s">
        <v>745</v>
      </c>
      <c r="D4837" s="570" t="s">
        <v>18956</v>
      </c>
    </row>
    <row r="4838" spans="1:4" ht="24.95" customHeight="1" x14ac:dyDescent="0.2">
      <c r="A4838" s="567" t="s">
        <v>28890</v>
      </c>
      <c r="B4838" s="568" t="s">
        <v>2228</v>
      </c>
      <c r="C4838" s="569" t="s">
        <v>745</v>
      </c>
      <c r="D4838" s="570" t="s">
        <v>28891</v>
      </c>
    </row>
    <row r="4839" spans="1:4" ht="24.95" customHeight="1" x14ac:dyDescent="0.2">
      <c r="A4839" s="571" t="s">
        <v>15881</v>
      </c>
      <c r="B4839" s="568" t="s">
        <v>15882</v>
      </c>
      <c r="C4839" s="569" t="s">
        <v>745</v>
      </c>
      <c r="D4839" s="570" t="s">
        <v>9449</v>
      </c>
    </row>
    <row r="4840" spans="1:4" ht="24.95" customHeight="1" x14ac:dyDescent="0.2">
      <c r="A4840" s="567" t="s">
        <v>28892</v>
      </c>
      <c r="B4840" s="568" t="s">
        <v>2229</v>
      </c>
      <c r="C4840" s="569" t="s">
        <v>745</v>
      </c>
      <c r="D4840" s="570" t="s">
        <v>14233</v>
      </c>
    </row>
    <row r="4841" spans="1:4" ht="24.95" customHeight="1" x14ac:dyDescent="0.2">
      <c r="A4841" s="567" t="s">
        <v>28893</v>
      </c>
      <c r="B4841" s="568" t="s">
        <v>15883</v>
      </c>
      <c r="C4841" s="569" t="s">
        <v>745</v>
      </c>
      <c r="D4841" s="570" t="s">
        <v>10079</v>
      </c>
    </row>
    <row r="4842" spans="1:4" ht="24.95" customHeight="1" x14ac:dyDescent="0.2">
      <c r="A4842" s="567" t="s">
        <v>28894</v>
      </c>
      <c r="B4842" s="568" t="s">
        <v>15884</v>
      </c>
      <c r="C4842" s="569" t="s">
        <v>745</v>
      </c>
      <c r="D4842" s="570" t="s">
        <v>10534</v>
      </c>
    </row>
    <row r="4843" spans="1:4" ht="24.95" customHeight="1" x14ac:dyDescent="0.2">
      <c r="A4843" s="567" t="s">
        <v>28895</v>
      </c>
      <c r="B4843" s="568" t="s">
        <v>2230</v>
      </c>
      <c r="C4843" s="569" t="s">
        <v>745</v>
      </c>
      <c r="D4843" s="570" t="s">
        <v>9453</v>
      </c>
    </row>
    <row r="4844" spans="1:4" ht="24.95" customHeight="1" x14ac:dyDescent="0.2">
      <c r="A4844" s="567" t="s">
        <v>28896</v>
      </c>
      <c r="B4844" s="568" t="s">
        <v>2231</v>
      </c>
      <c r="C4844" s="569" t="s">
        <v>745</v>
      </c>
      <c r="D4844" s="570" t="s">
        <v>10269</v>
      </c>
    </row>
    <row r="4845" spans="1:4" ht="24.95" customHeight="1" x14ac:dyDescent="0.2">
      <c r="A4845" s="567" t="s">
        <v>28897</v>
      </c>
      <c r="B4845" s="568" t="s">
        <v>15885</v>
      </c>
      <c r="C4845" s="569" t="s">
        <v>745</v>
      </c>
      <c r="D4845" s="570" t="s">
        <v>24815</v>
      </c>
    </row>
    <row r="4846" spans="1:4" ht="24.95" customHeight="1" x14ac:dyDescent="0.2">
      <c r="A4846" s="567" t="s">
        <v>28898</v>
      </c>
      <c r="B4846" s="568" t="s">
        <v>15886</v>
      </c>
      <c r="C4846" s="569" t="s">
        <v>745</v>
      </c>
      <c r="D4846" s="570" t="s">
        <v>17821</v>
      </c>
    </row>
    <row r="4847" spans="1:4" ht="24.95" customHeight="1" x14ac:dyDescent="0.2">
      <c r="A4847" s="567" t="s">
        <v>28899</v>
      </c>
      <c r="B4847" s="568" t="s">
        <v>15888</v>
      </c>
      <c r="C4847" s="569" t="s">
        <v>745</v>
      </c>
      <c r="D4847" s="570" t="s">
        <v>9799</v>
      </c>
    </row>
    <row r="4848" spans="1:4" ht="24.95" customHeight="1" x14ac:dyDescent="0.2">
      <c r="A4848" s="567" t="s">
        <v>28900</v>
      </c>
      <c r="B4848" s="568" t="s">
        <v>15889</v>
      </c>
      <c r="C4848" s="569" t="s">
        <v>745</v>
      </c>
      <c r="D4848" s="570" t="s">
        <v>17733</v>
      </c>
    </row>
    <row r="4849" spans="1:4" ht="24.95" customHeight="1" x14ac:dyDescent="0.2">
      <c r="A4849" s="567" t="s">
        <v>28901</v>
      </c>
      <c r="B4849" s="568" t="s">
        <v>15890</v>
      </c>
      <c r="C4849" s="569" t="s">
        <v>745</v>
      </c>
      <c r="D4849" s="570" t="s">
        <v>22598</v>
      </c>
    </row>
    <row r="4850" spans="1:4" ht="24.95" customHeight="1" x14ac:dyDescent="0.2">
      <c r="A4850" s="567" t="s">
        <v>28902</v>
      </c>
      <c r="B4850" s="568" t="s">
        <v>2232</v>
      </c>
      <c r="C4850" s="569" t="s">
        <v>745</v>
      </c>
      <c r="D4850" s="570" t="s">
        <v>17244</v>
      </c>
    </row>
    <row r="4851" spans="1:4" ht="24.95" customHeight="1" x14ac:dyDescent="0.2">
      <c r="A4851" s="567" t="s">
        <v>28903</v>
      </c>
      <c r="B4851" s="568" t="s">
        <v>15891</v>
      </c>
      <c r="C4851" s="569" t="s">
        <v>745</v>
      </c>
      <c r="D4851" s="570" t="s">
        <v>10009</v>
      </c>
    </row>
    <row r="4852" spans="1:4" ht="24.95" customHeight="1" x14ac:dyDescent="0.2">
      <c r="A4852" s="567" t="s">
        <v>28904</v>
      </c>
      <c r="B4852" s="568" t="s">
        <v>15892</v>
      </c>
      <c r="C4852" s="569" t="s">
        <v>745</v>
      </c>
      <c r="D4852" s="570" t="s">
        <v>19242</v>
      </c>
    </row>
    <row r="4853" spans="1:4" ht="24.95" customHeight="1" x14ac:dyDescent="0.2">
      <c r="A4853" s="567" t="s">
        <v>28905</v>
      </c>
      <c r="B4853" s="568" t="s">
        <v>15893</v>
      </c>
      <c r="C4853" s="569" t="s">
        <v>745</v>
      </c>
      <c r="D4853" s="570" t="s">
        <v>17629</v>
      </c>
    </row>
    <row r="4854" spans="1:4" ht="24.95" customHeight="1" x14ac:dyDescent="0.2">
      <c r="A4854" s="567" t="s">
        <v>28906</v>
      </c>
      <c r="B4854" s="568" t="s">
        <v>15895</v>
      </c>
      <c r="C4854" s="569" t="s">
        <v>745</v>
      </c>
      <c r="D4854" s="570" t="s">
        <v>28907</v>
      </c>
    </row>
    <row r="4855" spans="1:4" ht="24.95" customHeight="1" x14ac:dyDescent="0.2">
      <c r="A4855" s="567" t="s">
        <v>28908</v>
      </c>
      <c r="B4855" s="568" t="s">
        <v>2233</v>
      </c>
      <c r="C4855" s="569" t="s">
        <v>745</v>
      </c>
      <c r="D4855" s="570" t="s">
        <v>17838</v>
      </c>
    </row>
    <row r="4856" spans="1:4" ht="24.95" customHeight="1" x14ac:dyDescent="0.2">
      <c r="A4856" s="567" t="s">
        <v>28909</v>
      </c>
      <c r="B4856" s="568" t="s">
        <v>2234</v>
      </c>
      <c r="C4856" s="569" t="s">
        <v>745</v>
      </c>
      <c r="D4856" s="570" t="s">
        <v>16473</v>
      </c>
    </row>
    <row r="4857" spans="1:4" ht="24.95" customHeight="1" x14ac:dyDescent="0.2">
      <c r="A4857" s="567" t="s">
        <v>28910</v>
      </c>
      <c r="B4857" s="568" t="s">
        <v>2235</v>
      </c>
      <c r="C4857" s="569" t="s">
        <v>745</v>
      </c>
      <c r="D4857" s="570" t="s">
        <v>9374</v>
      </c>
    </row>
    <row r="4858" spans="1:4" ht="24.95" customHeight="1" x14ac:dyDescent="0.2">
      <c r="A4858" s="567" t="s">
        <v>28911</v>
      </c>
      <c r="B4858" s="568" t="s">
        <v>2236</v>
      </c>
      <c r="C4858" s="569" t="s">
        <v>745</v>
      </c>
      <c r="D4858" s="570" t="s">
        <v>10619</v>
      </c>
    </row>
    <row r="4859" spans="1:4" ht="24.95" customHeight="1" x14ac:dyDescent="0.2">
      <c r="A4859" s="567" t="s">
        <v>28912</v>
      </c>
      <c r="B4859" s="568" t="s">
        <v>2237</v>
      </c>
      <c r="C4859" s="569" t="s">
        <v>745</v>
      </c>
      <c r="D4859" s="570" t="s">
        <v>11848</v>
      </c>
    </row>
    <row r="4860" spans="1:4" ht="24.95" customHeight="1" x14ac:dyDescent="0.2">
      <c r="A4860" s="567" t="s">
        <v>28913</v>
      </c>
      <c r="B4860" s="568" t="s">
        <v>2238</v>
      </c>
      <c r="C4860" s="569" t="s">
        <v>745</v>
      </c>
      <c r="D4860" s="570" t="s">
        <v>9589</v>
      </c>
    </row>
    <row r="4861" spans="1:4" ht="24.95" customHeight="1" x14ac:dyDescent="0.2">
      <c r="A4861" s="567" t="s">
        <v>28914</v>
      </c>
      <c r="B4861" s="568" t="s">
        <v>2239</v>
      </c>
      <c r="C4861" s="569" t="s">
        <v>745</v>
      </c>
      <c r="D4861" s="570" t="s">
        <v>10093</v>
      </c>
    </row>
    <row r="4862" spans="1:4" ht="24.95" customHeight="1" x14ac:dyDescent="0.2">
      <c r="A4862" s="567" t="s">
        <v>28915</v>
      </c>
      <c r="B4862" s="568" t="s">
        <v>15897</v>
      </c>
      <c r="C4862" s="569" t="s">
        <v>745</v>
      </c>
      <c r="D4862" s="570" t="s">
        <v>10707</v>
      </c>
    </row>
    <row r="4863" spans="1:4" ht="24.95" customHeight="1" x14ac:dyDescent="0.2">
      <c r="A4863" s="567" t="s">
        <v>28916</v>
      </c>
      <c r="B4863" s="568" t="s">
        <v>15898</v>
      </c>
      <c r="C4863" s="569" t="s">
        <v>745</v>
      </c>
      <c r="D4863" s="570" t="s">
        <v>9443</v>
      </c>
    </row>
    <row r="4864" spans="1:4" ht="24.95" customHeight="1" x14ac:dyDescent="0.2">
      <c r="A4864" s="567" t="s">
        <v>28917</v>
      </c>
      <c r="B4864" s="568" t="s">
        <v>2240</v>
      </c>
      <c r="C4864" s="569" t="s">
        <v>745</v>
      </c>
      <c r="D4864" s="570" t="s">
        <v>12082</v>
      </c>
    </row>
    <row r="4865" spans="1:4" ht="24.95" customHeight="1" x14ac:dyDescent="0.2">
      <c r="A4865" s="567" t="s">
        <v>28918</v>
      </c>
      <c r="B4865" s="568" t="s">
        <v>15899</v>
      </c>
      <c r="C4865" s="569" t="s">
        <v>745</v>
      </c>
      <c r="D4865" s="570" t="s">
        <v>17544</v>
      </c>
    </row>
    <row r="4866" spans="1:4" ht="24.95" customHeight="1" x14ac:dyDescent="0.2">
      <c r="A4866" s="567" t="s">
        <v>28919</v>
      </c>
      <c r="B4866" s="568" t="s">
        <v>15900</v>
      </c>
      <c r="C4866" s="569" t="s">
        <v>745</v>
      </c>
      <c r="D4866" s="570" t="s">
        <v>17812</v>
      </c>
    </row>
    <row r="4867" spans="1:4" ht="24.95" customHeight="1" x14ac:dyDescent="0.2">
      <c r="A4867" s="567" t="s">
        <v>28920</v>
      </c>
      <c r="B4867" s="568" t="s">
        <v>15901</v>
      </c>
      <c r="C4867" s="569" t="s">
        <v>745</v>
      </c>
      <c r="D4867" s="570" t="s">
        <v>9983</v>
      </c>
    </row>
    <row r="4868" spans="1:4" ht="24.95" customHeight="1" x14ac:dyDescent="0.2">
      <c r="A4868" s="567" t="s">
        <v>28921</v>
      </c>
      <c r="B4868" s="568" t="s">
        <v>15902</v>
      </c>
      <c r="C4868" s="569" t="s">
        <v>745</v>
      </c>
      <c r="D4868" s="570" t="s">
        <v>15343</v>
      </c>
    </row>
    <row r="4869" spans="1:4" ht="24.95" customHeight="1" x14ac:dyDescent="0.2">
      <c r="A4869" s="567" t="s">
        <v>28922</v>
      </c>
      <c r="B4869" s="568" t="s">
        <v>2241</v>
      </c>
      <c r="C4869" s="569" t="s">
        <v>745</v>
      </c>
      <c r="D4869" s="570" t="s">
        <v>12932</v>
      </c>
    </row>
    <row r="4870" spans="1:4" ht="24.95" customHeight="1" x14ac:dyDescent="0.2">
      <c r="A4870" s="567" t="s">
        <v>28923</v>
      </c>
      <c r="B4870" s="568" t="s">
        <v>2242</v>
      </c>
      <c r="C4870" s="569" t="s">
        <v>745</v>
      </c>
      <c r="D4870" s="570" t="s">
        <v>17532</v>
      </c>
    </row>
    <row r="4871" spans="1:4" ht="24.95" customHeight="1" x14ac:dyDescent="0.2">
      <c r="A4871" s="567" t="s">
        <v>28924</v>
      </c>
      <c r="B4871" s="568" t="s">
        <v>2243</v>
      </c>
      <c r="C4871" s="569" t="s">
        <v>745</v>
      </c>
      <c r="D4871" s="570" t="s">
        <v>11544</v>
      </c>
    </row>
    <row r="4872" spans="1:4" ht="24.95" customHeight="1" x14ac:dyDescent="0.2">
      <c r="A4872" s="567" t="s">
        <v>28925</v>
      </c>
      <c r="B4872" s="568" t="s">
        <v>15905</v>
      </c>
      <c r="C4872" s="569" t="s">
        <v>745</v>
      </c>
      <c r="D4872" s="570" t="s">
        <v>10692</v>
      </c>
    </row>
    <row r="4873" spans="1:4" ht="24.95" customHeight="1" x14ac:dyDescent="0.2">
      <c r="A4873" s="567" t="s">
        <v>28926</v>
      </c>
      <c r="B4873" s="568" t="s">
        <v>5936</v>
      </c>
      <c r="C4873" s="569" t="s">
        <v>745</v>
      </c>
      <c r="D4873" s="570" t="s">
        <v>28927</v>
      </c>
    </row>
    <row r="4874" spans="1:4" ht="24.95" customHeight="1" x14ac:dyDescent="0.2">
      <c r="A4874" s="567" t="s">
        <v>28928</v>
      </c>
      <c r="B4874" s="568" t="s">
        <v>5937</v>
      </c>
      <c r="C4874" s="569" t="s">
        <v>745</v>
      </c>
      <c r="D4874" s="570" t="s">
        <v>9866</v>
      </c>
    </row>
    <row r="4875" spans="1:4" ht="24.95" customHeight="1" x14ac:dyDescent="0.2">
      <c r="A4875" s="567" t="s">
        <v>28929</v>
      </c>
      <c r="B4875" s="568" t="s">
        <v>5938</v>
      </c>
      <c r="C4875" s="569" t="s">
        <v>745</v>
      </c>
      <c r="D4875" s="570" t="s">
        <v>11143</v>
      </c>
    </row>
    <row r="4876" spans="1:4" ht="24.95" customHeight="1" x14ac:dyDescent="0.2">
      <c r="A4876" s="567" t="s">
        <v>28930</v>
      </c>
      <c r="B4876" s="568" t="s">
        <v>5939</v>
      </c>
      <c r="C4876" s="569" t="s">
        <v>745</v>
      </c>
      <c r="D4876" s="570" t="s">
        <v>18343</v>
      </c>
    </row>
    <row r="4877" spans="1:4" ht="24.95" customHeight="1" x14ac:dyDescent="0.2">
      <c r="A4877" s="567" t="s">
        <v>28931</v>
      </c>
      <c r="B4877" s="568" t="s">
        <v>15907</v>
      </c>
      <c r="C4877" s="569" t="s">
        <v>745</v>
      </c>
      <c r="D4877" s="570" t="s">
        <v>12571</v>
      </c>
    </row>
    <row r="4878" spans="1:4" ht="24.95" customHeight="1" x14ac:dyDescent="0.2">
      <c r="A4878" s="567" t="s">
        <v>28932</v>
      </c>
      <c r="B4878" s="568" t="s">
        <v>15908</v>
      </c>
      <c r="C4878" s="569" t="s">
        <v>745</v>
      </c>
      <c r="D4878" s="570" t="s">
        <v>17567</v>
      </c>
    </row>
    <row r="4879" spans="1:4" ht="24.95" customHeight="1" x14ac:dyDescent="0.2">
      <c r="A4879" s="567" t="s">
        <v>28933</v>
      </c>
      <c r="B4879" s="568" t="s">
        <v>5940</v>
      </c>
      <c r="C4879" s="569" t="s">
        <v>745</v>
      </c>
      <c r="D4879" s="570" t="s">
        <v>12246</v>
      </c>
    </row>
    <row r="4880" spans="1:4" ht="24.95" customHeight="1" x14ac:dyDescent="0.2">
      <c r="A4880" s="567" t="s">
        <v>28934</v>
      </c>
      <c r="B4880" s="568" t="s">
        <v>18194</v>
      </c>
      <c r="C4880" s="569" t="s">
        <v>745</v>
      </c>
      <c r="D4880" s="570" t="s">
        <v>28935</v>
      </c>
    </row>
    <row r="4881" spans="1:4" ht="24.95" customHeight="1" x14ac:dyDescent="0.2">
      <c r="A4881" s="567" t="s">
        <v>28936</v>
      </c>
      <c r="B4881" s="568" t="s">
        <v>18195</v>
      </c>
      <c r="C4881" s="569" t="s">
        <v>745</v>
      </c>
      <c r="D4881" s="570" t="s">
        <v>9799</v>
      </c>
    </row>
    <row r="4882" spans="1:4" ht="24.95" customHeight="1" x14ac:dyDescent="0.2">
      <c r="A4882" s="567" t="s">
        <v>28937</v>
      </c>
      <c r="B4882" s="568" t="s">
        <v>18196</v>
      </c>
      <c r="C4882" s="569" t="s">
        <v>745</v>
      </c>
      <c r="D4882" s="570" t="s">
        <v>17451</v>
      </c>
    </row>
    <row r="4883" spans="1:4" ht="24.95" customHeight="1" x14ac:dyDescent="0.2">
      <c r="A4883" s="567" t="s">
        <v>28938</v>
      </c>
      <c r="B4883" s="568" t="s">
        <v>18198</v>
      </c>
      <c r="C4883" s="569" t="s">
        <v>745</v>
      </c>
      <c r="D4883" s="570" t="s">
        <v>9978</v>
      </c>
    </row>
    <row r="4884" spans="1:4" ht="24.95" customHeight="1" x14ac:dyDescent="0.2">
      <c r="A4884" s="567" t="s">
        <v>28939</v>
      </c>
      <c r="B4884" s="568" t="s">
        <v>18200</v>
      </c>
      <c r="C4884" s="569" t="s">
        <v>745</v>
      </c>
      <c r="D4884" s="570" t="s">
        <v>26999</v>
      </c>
    </row>
    <row r="4885" spans="1:4" ht="24.95" customHeight="1" x14ac:dyDescent="0.2">
      <c r="A4885" s="567" t="s">
        <v>28940</v>
      </c>
      <c r="B4885" s="568" t="s">
        <v>18201</v>
      </c>
      <c r="C4885" s="569" t="s">
        <v>745</v>
      </c>
      <c r="D4885" s="570" t="s">
        <v>28941</v>
      </c>
    </row>
    <row r="4886" spans="1:4" ht="24.95" customHeight="1" x14ac:dyDescent="0.2">
      <c r="A4886" s="567" t="s">
        <v>28942</v>
      </c>
      <c r="B4886" s="568" t="s">
        <v>18202</v>
      </c>
      <c r="C4886" s="569" t="s">
        <v>745</v>
      </c>
      <c r="D4886" s="570" t="s">
        <v>15946</v>
      </c>
    </row>
    <row r="4887" spans="1:4" ht="24.95" customHeight="1" x14ac:dyDescent="0.2">
      <c r="A4887" s="567" t="s">
        <v>28943</v>
      </c>
      <c r="B4887" s="568" t="s">
        <v>18203</v>
      </c>
      <c r="C4887" s="569" t="s">
        <v>745</v>
      </c>
      <c r="D4887" s="570" t="s">
        <v>14204</v>
      </c>
    </row>
    <row r="4888" spans="1:4" ht="24.95" customHeight="1" x14ac:dyDescent="0.2">
      <c r="A4888" s="567" t="s">
        <v>28944</v>
      </c>
      <c r="B4888" s="568" t="s">
        <v>18204</v>
      </c>
      <c r="C4888" s="569" t="s">
        <v>745</v>
      </c>
      <c r="D4888" s="570" t="s">
        <v>13845</v>
      </c>
    </row>
    <row r="4889" spans="1:4" ht="24.95" customHeight="1" x14ac:dyDescent="0.2">
      <c r="A4889" s="567" t="s">
        <v>28945</v>
      </c>
      <c r="B4889" s="568" t="s">
        <v>18205</v>
      </c>
      <c r="C4889" s="569" t="s">
        <v>745</v>
      </c>
      <c r="D4889" s="570" t="s">
        <v>11357</v>
      </c>
    </row>
    <row r="4890" spans="1:4" ht="24.95" customHeight="1" x14ac:dyDescent="0.2">
      <c r="A4890" s="567" t="s">
        <v>28946</v>
      </c>
      <c r="B4890" s="568" t="s">
        <v>2244</v>
      </c>
      <c r="C4890" s="569" t="s">
        <v>745</v>
      </c>
      <c r="D4890" s="570" t="s">
        <v>11284</v>
      </c>
    </row>
    <row r="4891" spans="1:4" ht="24.95" customHeight="1" x14ac:dyDescent="0.2">
      <c r="A4891" s="567" t="s">
        <v>28947</v>
      </c>
      <c r="B4891" s="568" t="s">
        <v>2245</v>
      </c>
      <c r="C4891" s="569" t="s">
        <v>745</v>
      </c>
      <c r="D4891" s="570" t="s">
        <v>18237</v>
      </c>
    </row>
    <row r="4892" spans="1:4" ht="24.95" customHeight="1" x14ac:dyDescent="0.2">
      <c r="A4892" s="571" t="s">
        <v>15913</v>
      </c>
      <c r="B4892" s="568" t="s">
        <v>2246</v>
      </c>
      <c r="C4892" s="569" t="s">
        <v>745</v>
      </c>
      <c r="D4892" s="570" t="s">
        <v>22671</v>
      </c>
    </row>
    <row r="4893" spans="1:4" ht="24.95" customHeight="1" x14ac:dyDescent="0.2">
      <c r="A4893" s="567" t="s">
        <v>28948</v>
      </c>
      <c r="B4893" s="568" t="s">
        <v>2247</v>
      </c>
      <c r="C4893" s="569" t="s">
        <v>745</v>
      </c>
      <c r="D4893" s="570" t="s">
        <v>28949</v>
      </c>
    </row>
    <row r="4894" spans="1:4" ht="24.95" customHeight="1" x14ac:dyDescent="0.2">
      <c r="A4894" s="567" t="s">
        <v>28950</v>
      </c>
      <c r="B4894" s="568" t="s">
        <v>2248</v>
      </c>
      <c r="C4894" s="569" t="s">
        <v>745</v>
      </c>
      <c r="D4894" s="570" t="s">
        <v>28951</v>
      </c>
    </row>
    <row r="4895" spans="1:4" ht="24.95" customHeight="1" x14ac:dyDescent="0.2">
      <c r="A4895" s="567" t="s">
        <v>28952</v>
      </c>
      <c r="B4895" s="568" t="s">
        <v>2249</v>
      </c>
      <c r="C4895" s="569" t="s">
        <v>745</v>
      </c>
      <c r="D4895" s="570" t="s">
        <v>17424</v>
      </c>
    </row>
    <row r="4896" spans="1:4" ht="24.95" customHeight="1" x14ac:dyDescent="0.2">
      <c r="A4896" s="567" t="s">
        <v>28953</v>
      </c>
      <c r="B4896" s="568" t="s">
        <v>2250</v>
      </c>
      <c r="C4896" s="569" t="s">
        <v>745</v>
      </c>
      <c r="D4896" s="570" t="s">
        <v>17825</v>
      </c>
    </row>
    <row r="4897" spans="1:4" ht="24.95" customHeight="1" x14ac:dyDescent="0.2">
      <c r="A4897" s="567" t="s">
        <v>28954</v>
      </c>
      <c r="B4897" s="568" t="s">
        <v>2252</v>
      </c>
      <c r="C4897" s="569" t="s">
        <v>745</v>
      </c>
      <c r="D4897" s="570" t="s">
        <v>11018</v>
      </c>
    </row>
    <row r="4898" spans="1:4" ht="24.95" customHeight="1" x14ac:dyDescent="0.2">
      <c r="A4898" s="567" t="s">
        <v>28955</v>
      </c>
      <c r="B4898" s="568" t="s">
        <v>2253</v>
      </c>
      <c r="C4898" s="569" t="s">
        <v>745</v>
      </c>
      <c r="D4898" s="570" t="s">
        <v>26572</v>
      </c>
    </row>
    <row r="4899" spans="1:4" ht="24.95" customHeight="1" x14ac:dyDescent="0.2">
      <c r="A4899" s="571" t="s">
        <v>15916</v>
      </c>
      <c r="B4899" s="568" t="s">
        <v>2254</v>
      </c>
      <c r="C4899" s="569" t="s">
        <v>745</v>
      </c>
      <c r="D4899" s="570" t="s">
        <v>15915</v>
      </c>
    </row>
    <row r="4900" spans="1:4" ht="24.95" customHeight="1" x14ac:dyDescent="0.2">
      <c r="A4900" s="571" t="s">
        <v>15917</v>
      </c>
      <c r="B4900" s="568" t="s">
        <v>2255</v>
      </c>
      <c r="C4900" s="569" t="s">
        <v>745</v>
      </c>
      <c r="D4900" s="570" t="s">
        <v>13112</v>
      </c>
    </row>
    <row r="4901" spans="1:4" ht="24.95" customHeight="1" x14ac:dyDescent="0.2">
      <c r="A4901" s="571" t="s">
        <v>15918</v>
      </c>
      <c r="B4901" s="568" t="s">
        <v>15919</v>
      </c>
      <c r="C4901" s="569" t="s">
        <v>745</v>
      </c>
      <c r="D4901" s="570" t="s">
        <v>19158</v>
      </c>
    </row>
    <row r="4902" spans="1:4" ht="24.95" customHeight="1" x14ac:dyDescent="0.2">
      <c r="A4902" s="571" t="s">
        <v>15920</v>
      </c>
      <c r="B4902" s="568" t="s">
        <v>15921</v>
      </c>
      <c r="C4902" s="569" t="s">
        <v>745</v>
      </c>
      <c r="D4902" s="570" t="s">
        <v>26172</v>
      </c>
    </row>
    <row r="4903" spans="1:4" ht="24.95" customHeight="1" x14ac:dyDescent="0.2">
      <c r="A4903" s="567" t="s">
        <v>28956</v>
      </c>
      <c r="B4903" s="568" t="s">
        <v>2256</v>
      </c>
      <c r="C4903" s="569" t="s">
        <v>745</v>
      </c>
      <c r="D4903" s="570" t="s">
        <v>18432</v>
      </c>
    </row>
    <row r="4904" spans="1:4" ht="24.95" customHeight="1" x14ac:dyDescent="0.2">
      <c r="A4904" s="567" t="s">
        <v>28957</v>
      </c>
      <c r="B4904" s="568" t="s">
        <v>2257</v>
      </c>
      <c r="C4904" s="569" t="s">
        <v>745</v>
      </c>
      <c r="D4904" s="570" t="s">
        <v>19096</v>
      </c>
    </row>
    <row r="4905" spans="1:4" ht="24.95" customHeight="1" x14ac:dyDescent="0.2">
      <c r="A4905" s="567" t="s">
        <v>28958</v>
      </c>
      <c r="B4905" s="568" t="s">
        <v>2258</v>
      </c>
      <c r="C4905" s="569" t="s">
        <v>745</v>
      </c>
      <c r="D4905" s="570" t="s">
        <v>10633</v>
      </c>
    </row>
    <row r="4906" spans="1:4" ht="24.95" customHeight="1" x14ac:dyDescent="0.2">
      <c r="A4906" s="571" t="s">
        <v>15922</v>
      </c>
      <c r="B4906" s="568" t="s">
        <v>2259</v>
      </c>
      <c r="C4906" s="569" t="s">
        <v>745</v>
      </c>
      <c r="D4906" s="570" t="s">
        <v>22461</v>
      </c>
    </row>
    <row r="4907" spans="1:4" ht="24.95" customHeight="1" x14ac:dyDescent="0.2">
      <c r="A4907" s="567" t="s">
        <v>28959</v>
      </c>
      <c r="B4907" s="568" t="s">
        <v>2260</v>
      </c>
      <c r="C4907" s="569" t="s">
        <v>745</v>
      </c>
      <c r="D4907" s="570" t="s">
        <v>28960</v>
      </c>
    </row>
    <row r="4908" spans="1:4" ht="24.95" customHeight="1" x14ac:dyDescent="0.2">
      <c r="A4908" s="567" t="s">
        <v>28961</v>
      </c>
      <c r="B4908" s="568" t="s">
        <v>2261</v>
      </c>
      <c r="C4908" s="569" t="s">
        <v>745</v>
      </c>
      <c r="D4908" s="570" t="s">
        <v>11240</v>
      </c>
    </row>
    <row r="4909" spans="1:4" ht="24.95" customHeight="1" x14ac:dyDescent="0.2">
      <c r="A4909" s="567" t="s">
        <v>28962</v>
      </c>
      <c r="B4909" s="568" t="s">
        <v>2262</v>
      </c>
      <c r="C4909" s="569" t="s">
        <v>745</v>
      </c>
      <c r="D4909" s="570" t="s">
        <v>9759</v>
      </c>
    </row>
    <row r="4910" spans="1:4" ht="24.95" customHeight="1" x14ac:dyDescent="0.2">
      <c r="A4910" s="567" t="s">
        <v>28963</v>
      </c>
      <c r="B4910" s="568" t="s">
        <v>2263</v>
      </c>
      <c r="C4910" s="569" t="s">
        <v>745</v>
      </c>
      <c r="D4910" s="570" t="s">
        <v>11063</v>
      </c>
    </row>
    <row r="4911" spans="1:4" ht="24.95" customHeight="1" x14ac:dyDescent="0.2">
      <c r="A4911" s="567" t="s">
        <v>28964</v>
      </c>
      <c r="B4911" s="568" t="s">
        <v>2251</v>
      </c>
      <c r="C4911" s="569" t="s">
        <v>745</v>
      </c>
      <c r="D4911" s="570" t="s">
        <v>28965</v>
      </c>
    </row>
    <row r="4912" spans="1:4" ht="24.95" customHeight="1" x14ac:dyDescent="0.2">
      <c r="A4912" s="567" t="s">
        <v>28966</v>
      </c>
      <c r="B4912" s="568" t="s">
        <v>2264</v>
      </c>
      <c r="C4912" s="569" t="s">
        <v>745</v>
      </c>
      <c r="D4912" s="570" t="s">
        <v>9907</v>
      </c>
    </row>
    <row r="4913" spans="1:4" ht="24.95" customHeight="1" x14ac:dyDescent="0.2">
      <c r="A4913" s="571" t="s">
        <v>15924</v>
      </c>
      <c r="B4913" s="568" t="s">
        <v>15925</v>
      </c>
      <c r="C4913" s="569" t="s">
        <v>745</v>
      </c>
      <c r="D4913" s="570" t="s">
        <v>12938</v>
      </c>
    </row>
    <row r="4914" spans="1:4" ht="24.95" customHeight="1" x14ac:dyDescent="0.2">
      <c r="A4914" s="571" t="s">
        <v>15926</v>
      </c>
      <c r="B4914" s="568" t="s">
        <v>2265</v>
      </c>
      <c r="C4914" s="569" t="s">
        <v>745</v>
      </c>
      <c r="D4914" s="570" t="s">
        <v>14399</v>
      </c>
    </row>
    <row r="4915" spans="1:4" ht="24.95" customHeight="1" x14ac:dyDescent="0.2">
      <c r="A4915" s="571" t="s">
        <v>15927</v>
      </c>
      <c r="B4915" s="568" t="s">
        <v>2266</v>
      </c>
      <c r="C4915" s="569" t="s">
        <v>745</v>
      </c>
      <c r="D4915" s="570" t="s">
        <v>28967</v>
      </c>
    </row>
    <row r="4916" spans="1:4" ht="24.95" customHeight="1" x14ac:dyDescent="0.2">
      <c r="A4916" s="571" t="s">
        <v>15928</v>
      </c>
      <c r="B4916" s="568" t="s">
        <v>2267</v>
      </c>
      <c r="C4916" s="569" t="s">
        <v>745</v>
      </c>
      <c r="D4916" s="570" t="s">
        <v>12377</v>
      </c>
    </row>
    <row r="4917" spans="1:4" ht="24.95" customHeight="1" x14ac:dyDescent="0.2">
      <c r="A4917" s="571" t="s">
        <v>15930</v>
      </c>
      <c r="B4917" s="568" t="s">
        <v>2268</v>
      </c>
      <c r="C4917" s="569" t="s">
        <v>745</v>
      </c>
      <c r="D4917" s="570" t="s">
        <v>9920</v>
      </c>
    </row>
    <row r="4918" spans="1:4" ht="24.95" customHeight="1" x14ac:dyDescent="0.2">
      <c r="A4918" s="571" t="s">
        <v>15932</v>
      </c>
      <c r="B4918" s="568" t="s">
        <v>2269</v>
      </c>
      <c r="C4918" s="569" t="s">
        <v>745</v>
      </c>
      <c r="D4918" s="570" t="s">
        <v>10754</v>
      </c>
    </row>
    <row r="4919" spans="1:4" ht="24.95" customHeight="1" x14ac:dyDescent="0.2">
      <c r="A4919" s="571" t="s">
        <v>15933</v>
      </c>
      <c r="B4919" s="568" t="s">
        <v>2270</v>
      </c>
      <c r="C4919" s="569" t="s">
        <v>745</v>
      </c>
      <c r="D4919" s="570" t="s">
        <v>10703</v>
      </c>
    </row>
    <row r="4920" spans="1:4" ht="24.95" customHeight="1" x14ac:dyDescent="0.2">
      <c r="A4920" s="571" t="s">
        <v>15934</v>
      </c>
      <c r="B4920" s="568" t="s">
        <v>15935</v>
      </c>
      <c r="C4920" s="569" t="s">
        <v>745</v>
      </c>
      <c r="D4920" s="570" t="s">
        <v>11324</v>
      </c>
    </row>
    <row r="4921" spans="1:4" ht="24.95" customHeight="1" x14ac:dyDescent="0.2">
      <c r="A4921" s="571" t="s">
        <v>15936</v>
      </c>
      <c r="B4921" s="568" t="s">
        <v>2271</v>
      </c>
      <c r="C4921" s="569" t="s">
        <v>745</v>
      </c>
      <c r="D4921" s="570" t="s">
        <v>15149</v>
      </c>
    </row>
    <row r="4922" spans="1:4" ht="24.95" customHeight="1" x14ac:dyDescent="0.2">
      <c r="A4922" s="571" t="s">
        <v>15938</v>
      </c>
      <c r="B4922" s="568" t="s">
        <v>15939</v>
      </c>
      <c r="C4922" s="569" t="s">
        <v>770</v>
      </c>
      <c r="D4922" s="570" t="s">
        <v>28965</v>
      </c>
    </row>
    <row r="4923" spans="1:4" ht="24.95" customHeight="1" x14ac:dyDescent="0.2">
      <c r="A4923" s="571" t="s">
        <v>15941</v>
      </c>
      <c r="B4923" s="568" t="s">
        <v>2272</v>
      </c>
      <c r="C4923" s="569" t="s">
        <v>745</v>
      </c>
      <c r="D4923" s="570" t="s">
        <v>10063</v>
      </c>
    </row>
    <row r="4924" spans="1:4" ht="24.95" customHeight="1" x14ac:dyDescent="0.2">
      <c r="A4924" s="567" t="s">
        <v>28968</v>
      </c>
      <c r="B4924" s="568" t="s">
        <v>2273</v>
      </c>
      <c r="C4924" s="569" t="s">
        <v>745</v>
      </c>
      <c r="D4924" s="570" t="s">
        <v>10755</v>
      </c>
    </row>
    <row r="4925" spans="1:4" ht="24.95" customHeight="1" x14ac:dyDescent="0.2">
      <c r="A4925" s="567" t="s">
        <v>28969</v>
      </c>
      <c r="B4925" s="568" t="s">
        <v>15942</v>
      </c>
      <c r="C4925" s="569" t="s">
        <v>745</v>
      </c>
      <c r="D4925" s="570" t="s">
        <v>10864</v>
      </c>
    </row>
    <row r="4926" spans="1:4" ht="24.95" customHeight="1" x14ac:dyDescent="0.2">
      <c r="A4926" s="567" t="s">
        <v>28970</v>
      </c>
      <c r="B4926" s="568" t="s">
        <v>15943</v>
      </c>
      <c r="C4926" s="569" t="s">
        <v>745</v>
      </c>
      <c r="D4926" s="570" t="s">
        <v>28971</v>
      </c>
    </row>
    <row r="4927" spans="1:4" ht="24.95" customHeight="1" x14ac:dyDescent="0.2">
      <c r="A4927" s="567" t="s">
        <v>28972</v>
      </c>
      <c r="B4927" s="568" t="s">
        <v>15944</v>
      </c>
      <c r="C4927" s="569" t="s">
        <v>745</v>
      </c>
      <c r="D4927" s="570" t="s">
        <v>9813</v>
      </c>
    </row>
    <row r="4928" spans="1:4" ht="24.95" customHeight="1" x14ac:dyDescent="0.2">
      <c r="A4928" s="567" t="s">
        <v>28973</v>
      </c>
      <c r="B4928" s="568" t="s">
        <v>2274</v>
      </c>
      <c r="C4928" s="569" t="s">
        <v>771</v>
      </c>
      <c r="D4928" s="570" t="s">
        <v>10202</v>
      </c>
    </row>
    <row r="4929" spans="1:4" ht="24.95" customHeight="1" x14ac:dyDescent="0.2">
      <c r="A4929" s="571" t="s">
        <v>15945</v>
      </c>
      <c r="B4929" s="568" t="s">
        <v>2275</v>
      </c>
      <c r="C4929" s="569" t="s">
        <v>745</v>
      </c>
      <c r="D4929" s="570" t="s">
        <v>18193</v>
      </c>
    </row>
    <row r="4930" spans="1:4" ht="24.95" customHeight="1" x14ac:dyDescent="0.2">
      <c r="A4930" s="571" t="s">
        <v>15947</v>
      </c>
      <c r="B4930" s="568" t="s">
        <v>2276</v>
      </c>
      <c r="C4930" s="569" t="s">
        <v>745</v>
      </c>
      <c r="D4930" s="570" t="s">
        <v>16177</v>
      </c>
    </row>
    <row r="4931" spans="1:4" ht="24.95" customHeight="1" x14ac:dyDescent="0.2">
      <c r="A4931" s="567" t="s">
        <v>28974</v>
      </c>
      <c r="B4931" s="568" t="s">
        <v>15948</v>
      </c>
      <c r="C4931" s="569" t="s">
        <v>2277</v>
      </c>
      <c r="D4931" s="570" t="s">
        <v>14383</v>
      </c>
    </row>
    <row r="4932" spans="1:4" ht="24.95" customHeight="1" x14ac:dyDescent="0.2">
      <c r="A4932" s="571" t="s">
        <v>15949</v>
      </c>
      <c r="B4932" s="568" t="s">
        <v>2278</v>
      </c>
      <c r="C4932" s="569" t="s">
        <v>745</v>
      </c>
      <c r="D4932" s="570" t="s">
        <v>17665</v>
      </c>
    </row>
    <row r="4933" spans="1:4" ht="24.95" customHeight="1" x14ac:dyDescent="0.2">
      <c r="A4933" s="567" t="s">
        <v>28975</v>
      </c>
      <c r="B4933" s="568" t="s">
        <v>15950</v>
      </c>
      <c r="C4933" s="569" t="s">
        <v>745</v>
      </c>
      <c r="D4933" s="570" t="s">
        <v>11242</v>
      </c>
    </row>
    <row r="4934" spans="1:4" ht="24.95" customHeight="1" x14ac:dyDescent="0.2">
      <c r="A4934" s="567" t="s">
        <v>28976</v>
      </c>
      <c r="B4934" s="568" t="s">
        <v>2279</v>
      </c>
      <c r="C4934" s="569" t="s">
        <v>745</v>
      </c>
      <c r="D4934" s="570" t="s">
        <v>16757</v>
      </c>
    </row>
    <row r="4935" spans="1:4" ht="24.95" customHeight="1" x14ac:dyDescent="0.2">
      <c r="A4935" s="567" t="s">
        <v>28977</v>
      </c>
      <c r="B4935" s="568" t="s">
        <v>2280</v>
      </c>
      <c r="C4935" s="569" t="s">
        <v>745</v>
      </c>
      <c r="D4935" s="570" t="s">
        <v>11068</v>
      </c>
    </row>
    <row r="4936" spans="1:4" ht="24.95" customHeight="1" x14ac:dyDescent="0.2">
      <c r="A4936" s="567" t="s">
        <v>28978</v>
      </c>
      <c r="B4936" s="568" t="s">
        <v>2281</v>
      </c>
      <c r="C4936" s="569" t="s">
        <v>745</v>
      </c>
      <c r="D4936" s="570" t="s">
        <v>9629</v>
      </c>
    </row>
    <row r="4937" spans="1:4" ht="24.95" customHeight="1" x14ac:dyDescent="0.2">
      <c r="A4937" s="567" t="s">
        <v>28979</v>
      </c>
      <c r="B4937" s="568" t="s">
        <v>15954</v>
      </c>
      <c r="C4937" s="569" t="s">
        <v>745</v>
      </c>
      <c r="D4937" s="570" t="s">
        <v>17236</v>
      </c>
    </row>
    <row r="4938" spans="1:4" ht="24.95" customHeight="1" x14ac:dyDescent="0.2">
      <c r="A4938" s="567" t="s">
        <v>28980</v>
      </c>
      <c r="B4938" s="568" t="s">
        <v>15955</v>
      </c>
      <c r="C4938" s="569" t="s">
        <v>745</v>
      </c>
      <c r="D4938" s="570" t="s">
        <v>28981</v>
      </c>
    </row>
    <row r="4939" spans="1:4" ht="24.95" customHeight="1" x14ac:dyDescent="0.2">
      <c r="A4939" s="571" t="s">
        <v>15956</v>
      </c>
      <c r="B4939" s="568" t="s">
        <v>15957</v>
      </c>
      <c r="C4939" s="569" t="s">
        <v>745</v>
      </c>
      <c r="D4939" s="570" t="s">
        <v>28982</v>
      </c>
    </row>
    <row r="4940" spans="1:4" ht="24.95" customHeight="1" x14ac:dyDescent="0.2">
      <c r="A4940" s="571" t="s">
        <v>15958</v>
      </c>
      <c r="B4940" s="568" t="s">
        <v>15959</v>
      </c>
      <c r="C4940" s="569" t="s">
        <v>745</v>
      </c>
      <c r="D4940" s="570" t="s">
        <v>28983</v>
      </c>
    </row>
    <row r="4941" spans="1:4" ht="24.95" customHeight="1" x14ac:dyDescent="0.2">
      <c r="A4941" s="571" t="s">
        <v>15961</v>
      </c>
      <c r="B4941" s="568" t="s">
        <v>15962</v>
      </c>
      <c r="C4941" s="569" t="s">
        <v>745</v>
      </c>
      <c r="D4941" s="570" t="s">
        <v>17828</v>
      </c>
    </row>
    <row r="4942" spans="1:4" ht="24.95" customHeight="1" x14ac:dyDescent="0.2">
      <c r="A4942" s="571" t="s">
        <v>15963</v>
      </c>
      <c r="B4942" s="568" t="s">
        <v>15964</v>
      </c>
      <c r="C4942" s="569" t="s">
        <v>745</v>
      </c>
      <c r="D4942" s="570" t="s">
        <v>28984</v>
      </c>
    </row>
    <row r="4943" spans="1:4" ht="24.95" customHeight="1" x14ac:dyDescent="0.2">
      <c r="A4943" s="571" t="s">
        <v>15965</v>
      </c>
      <c r="B4943" s="568" t="s">
        <v>15966</v>
      </c>
      <c r="C4943" s="569" t="s">
        <v>745</v>
      </c>
      <c r="D4943" s="570" t="s">
        <v>28985</v>
      </c>
    </row>
    <row r="4944" spans="1:4" ht="24.95" customHeight="1" x14ac:dyDescent="0.2">
      <c r="A4944" s="571" t="s">
        <v>15967</v>
      </c>
      <c r="B4944" s="568" t="s">
        <v>15968</v>
      </c>
      <c r="C4944" s="569" t="s">
        <v>745</v>
      </c>
      <c r="D4944" s="570" t="s">
        <v>26777</v>
      </c>
    </row>
    <row r="4945" spans="1:4" ht="24.95" customHeight="1" x14ac:dyDescent="0.2">
      <c r="A4945" s="571" t="s">
        <v>15969</v>
      </c>
      <c r="B4945" s="568" t="s">
        <v>15970</v>
      </c>
      <c r="C4945" s="569" t="s">
        <v>745</v>
      </c>
      <c r="D4945" s="570" t="s">
        <v>28986</v>
      </c>
    </row>
    <row r="4946" spans="1:4" ht="24.95" customHeight="1" x14ac:dyDescent="0.2">
      <c r="A4946" s="571" t="s">
        <v>15971</v>
      </c>
      <c r="B4946" s="568" t="s">
        <v>15972</v>
      </c>
      <c r="C4946" s="569" t="s">
        <v>745</v>
      </c>
      <c r="D4946" s="570" t="s">
        <v>17828</v>
      </c>
    </row>
    <row r="4947" spans="1:4" ht="24.95" customHeight="1" x14ac:dyDescent="0.2">
      <c r="A4947" s="571" t="s">
        <v>15973</v>
      </c>
      <c r="B4947" s="568" t="s">
        <v>15974</v>
      </c>
      <c r="C4947" s="569" t="s">
        <v>745</v>
      </c>
      <c r="D4947" s="570" t="s">
        <v>17330</v>
      </c>
    </row>
    <row r="4948" spans="1:4" ht="24.95" customHeight="1" x14ac:dyDescent="0.2">
      <c r="A4948" s="571" t="s">
        <v>15975</v>
      </c>
      <c r="B4948" s="568" t="s">
        <v>15976</v>
      </c>
      <c r="C4948" s="569" t="s">
        <v>745</v>
      </c>
      <c r="D4948" s="570" t="s">
        <v>28987</v>
      </c>
    </row>
    <row r="4949" spans="1:4" ht="24.95" customHeight="1" x14ac:dyDescent="0.2">
      <c r="A4949" s="571" t="s">
        <v>15977</v>
      </c>
      <c r="B4949" s="568" t="s">
        <v>15978</v>
      </c>
      <c r="C4949" s="569" t="s">
        <v>745</v>
      </c>
      <c r="D4949" s="570" t="s">
        <v>28988</v>
      </c>
    </row>
    <row r="4950" spans="1:4" ht="24.95" customHeight="1" x14ac:dyDescent="0.2">
      <c r="A4950" s="571" t="s">
        <v>15979</v>
      </c>
      <c r="B4950" s="568" t="s">
        <v>15980</v>
      </c>
      <c r="C4950" s="569" t="s">
        <v>745</v>
      </c>
      <c r="D4950" s="570" t="s">
        <v>11438</v>
      </c>
    </row>
    <row r="4951" spans="1:4" ht="24.95" customHeight="1" x14ac:dyDescent="0.2">
      <c r="A4951" s="571" t="s">
        <v>15981</v>
      </c>
      <c r="B4951" s="568" t="s">
        <v>15982</v>
      </c>
      <c r="C4951" s="569" t="s">
        <v>745</v>
      </c>
      <c r="D4951" s="570" t="s">
        <v>12108</v>
      </c>
    </row>
    <row r="4952" spans="1:4" ht="24.95" customHeight="1" x14ac:dyDescent="0.2">
      <c r="A4952" s="571" t="s">
        <v>15983</v>
      </c>
      <c r="B4952" s="568" t="s">
        <v>15984</v>
      </c>
      <c r="C4952" s="569" t="s">
        <v>745</v>
      </c>
      <c r="D4952" s="570" t="s">
        <v>28989</v>
      </c>
    </row>
    <row r="4953" spans="1:4" ht="24.95" customHeight="1" x14ac:dyDescent="0.2">
      <c r="A4953" s="571" t="s">
        <v>15985</v>
      </c>
      <c r="B4953" s="568" t="s">
        <v>15986</v>
      </c>
      <c r="C4953" s="569" t="s">
        <v>745</v>
      </c>
      <c r="D4953" s="570" t="s">
        <v>20281</v>
      </c>
    </row>
    <row r="4954" spans="1:4" ht="24.95" customHeight="1" x14ac:dyDescent="0.2">
      <c r="A4954" s="571" t="s">
        <v>15987</v>
      </c>
      <c r="B4954" s="568" t="s">
        <v>15988</v>
      </c>
      <c r="C4954" s="569" t="s">
        <v>745</v>
      </c>
      <c r="D4954" s="570" t="s">
        <v>18572</v>
      </c>
    </row>
    <row r="4955" spans="1:4" ht="24.95" customHeight="1" x14ac:dyDescent="0.2">
      <c r="A4955" s="571" t="s">
        <v>15989</v>
      </c>
      <c r="B4955" s="568" t="s">
        <v>15990</v>
      </c>
      <c r="C4955" s="569" t="s">
        <v>745</v>
      </c>
      <c r="D4955" s="570" t="s">
        <v>18928</v>
      </c>
    </row>
    <row r="4956" spans="1:4" ht="24.95" customHeight="1" x14ac:dyDescent="0.2">
      <c r="A4956" s="571" t="s">
        <v>15991</v>
      </c>
      <c r="B4956" s="568" t="s">
        <v>15992</v>
      </c>
      <c r="C4956" s="569" t="s">
        <v>745</v>
      </c>
      <c r="D4956" s="570" t="s">
        <v>28990</v>
      </c>
    </row>
    <row r="4957" spans="1:4" ht="24.95" customHeight="1" x14ac:dyDescent="0.2">
      <c r="A4957" s="567" t="s">
        <v>28991</v>
      </c>
      <c r="B4957" s="568" t="s">
        <v>15993</v>
      </c>
      <c r="C4957" s="569" t="s">
        <v>745</v>
      </c>
      <c r="D4957" s="570" t="s">
        <v>14790</v>
      </c>
    </row>
    <row r="4958" spans="1:4" ht="24.95" customHeight="1" x14ac:dyDescent="0.2">
      <c r="A4958" s="567" t="s">
        <v>28992</v>
      </c>
      <c r="B4958" s="568" t="s">
        <v>2282</v>
      </c>
      <c r="C4958" s="569" t="s">
        <v>745</v>
      </c>
      <c r="D4958" s="570" t="s">
        <v>11183</v>
      </c>
    </row>
    <row r="4959" spans="1:4" ht="24.95" customHeight="1" x14ac:dyDescent="0.2">
      <c r="A4959" s="567" t="s">
        <v>28993</v>
      </c>
      <c r="B4959" s="568" t="s">
        <v>15994</v>
      </c>
      <c r="C4959" s="569" t="s">
        <v>745</v>
      </c>
      <c r="D4959" s="570" t="s">
        <v>28644</v>
      </c>
    </row>
    <row r="4960" spans="1:4" ht="24.95" customHeight="1" x14ac:dyDescent="0.2">
      <c r="A4960" s="567" t="s">
        <v>28994</v>
      </c>
      <c r="B4960" s="568" t="s">
        <v>15995</v>
      </c>
      <c r="C4960" s="569" t="s">
        <v>745</v>
      </c>
      <c r="D4960" s="570" t="s">
        <v>28995</v>
      </c>
    </row>
    <row r="4961" spans="1:4" ht="24.95" customHeight="1" x14ac:dyDescent="0.2">
      <c r="A4961" s="567" t="s">
        <v>28996</v>
      </c>
      <c r="B4961" s="568" t="s">
        <v>15997</v>
      </c>
      <c r="C4961" s="569" t="s">
        <v>745</v>
      </c>
      <c r="D4961" s="570" t="s">
        <v>18893</v>
      </c>
    </row>
    <row r="4962" spans="1:4" ht="24.95" customHeight="1" x14ac:dyDescent="0.2">
      <c r="A4962" s="567" t="s">
        <v>28997</v>
      </c>
      <c r="B4962" s="568" t="s">
        <v>15999</v>
      </c>
      <c r="C4962" s="569" t="s">
        <v>745</v>
      </c>
      <c r="D4962" s="570" t="s">
        <v>17286</v>
      </c>
    </row>
    <row r="4963" spans="1:4" ht="24.95" customHeight="1" x14ac:dyDescent="0.2">
      <c r="A4963" s="567" t="s">
        <v>28998</v>
      </c>
      <c r="B4963" s="568" t="s">
        <v>16000</v>
      </c>
      <c r="C4963" s="569" t="s">
        <v>745</v>
      </c>
      <c r="D4963" s="570" t="s">
        <v>18221</v>
      </c>
    </row>
    <row r="4964" spans="1:4" ht="24.95" customHeight="1" x14ac:dyDescent="0.2">
      <c r="A4964" s="571" t="s">
        <v>16001</v>
      </c>
      <c r="B4964" s="568" t="s">
        <v>16002</v>
      </c>
      <c r="C4964" s="569" t="s">
        <v>745</v>
      </c>
      <c r="D4964" s="570" t="s">
        <v>28999</v>
      </c>
    </row>
    <row r="4965" spans="1:4" ht="24.95" customHeight="1" x14ac:dyDescent="0.2">
      <c r="A4965" s="567" t="s">
        <v>29000</v>
      </c>
      <c r="B4965" s="568" t="s">
        <v>2283</v>
      </c>
      <c r="C4965" s="569" t="s">
        <v>745</v>
      </c>
      <c r="D4965" s="570" t="s">
        <v>29001</v>
      </c>
    </row>
    <row r="4966" spans="1:4" ht="24.95" customHeight="1" x14ac:dyDescent="0.2">
      <c r="A4966" s="567" t="s">
        <v>29002</v>
      </c>
      <c r="B4966" s="568" t="s">
        <v>16003</v>
      </c>
      <c r="C4966" s="569" t="s">
        <v>745</v>
      </c>
      <c r="D4966" s="570" t="s">
        <v>29003</v>
      </c>
    </row>
    <row r="4967" spans="1:4" ht="24.95" customHeight="1" x14ac:dyDescent="0.2">
      <c r="A4967" s="567" t="s">
        <v>29004</v>
      </c>
      <c r="B4967" s="568" t="s">
        <v>16004</v>
      </c>
      <c r="C4967" s="569" t="s">
        <v>745</v>
      </c>
      <c r="D4967" s="570" t="s">
        <v>17503</v>
      </c>
    </row>
    <row r="4968" spans="1:4" ht="24.95" customHeight="1" x14ac:dyDescent="0.2">
      <c r="A4968" s="567" t="s">
        <v>29005</v>
      </c>
      <c r="B4968" s="568" t="s">
        <v>16005</v>
      </c>
      <c r="C4968" s="569" t="s">
        <v>745</v>
      </c>
      <c r="D4968" s="570" t="s">
        <v>29006</v>
      </c>
    </row>
    <row r="4969" spans="1:4" ht="24.95" customHeight="1" x14ac:dyDescent="0.2">
      <c r="A4969" s="567" t="s">
        <v>29007</v>
      </c>
      <c r="B4969" s="568" t="s">
        <v>16006</v>
      </c>
      <c r="C4969" s="569" t="s">
        <v>745</v>
      </c>
      <c r="D4969" s="570" t="s">
        <v>18532</v>
      </c>
    </row>
    <row r="4970" spans="1:4" ht="24.95" customHeight="1" x14ac:dyDescent="0.2">
      <c r="A4970" s="567" t="s">
        <v>29008</v>
      </c>
      <c r="B4970" s="568" t="s">
        <v>16008</v>
      </c>
      <c r="C4970" s="569" t="s">
        <v>745</v>
      </c>
      <c r="D4970" s="570" t="s">
        <v>25018</v>
      </c>
    </row>
    <row r="4971" spans="1:4" ht="24.95" customHeight="1" x14ac:dyDescent="0.2">
      <c r="A4971" s="567" t="s">
        <v>29009</v>
      </c>
      <c r="B4971" s="568" t="s">
        <v>16009</v>
      </c>
      <c r="C4971" s="569" t="s">
        <v>745</v>
      </c>
      <c r="D4971" s="570" t="s">
        <v>12977</v>
      </c>
    </row>
    <row r="4972" spans="1:4" ht="24.95" customHeight="1" x14ac:dyDescent="0.2">
      <c r="A4972" s="567" t="s">
        <v>29010</v>
      </c>
      <c r="B4972" s="568" t="s">
        <v>16010</v>
      </c>
      <c r="C4972" s="569" t="s">
        <v>745</v>
      </c>
      <c r="D4972" s="570" t="s">
        <v>22653</v>
      </c>
    </row>
    <row r="4973" spans="1:4" ht="24.95" customHeight="1" x14ac:dyDescent="0.2">
      <c r="A4973" s="567" t="s">
        <v>29011</v>
      </c>
      <c r="B4973" s="568" t="s">
        <v>16012</v>
      </c>
      <c r="C4973" s="569" t="s">
        <v>745</v>
      </c>
      <c r="D4973" s="570" t="s">
        <v>29012</v>
      </c>
    </row>
    <row r="4974" spans="1:4" ht="24.95" customHeight="1" x14ac:dyDescent="0.2">
      <c r="A4974" s="567" t="s">
        <v>29013</v>
      </c>
      <c r="B4974" s="568" t="s">
        <v>16013</v>
      </c>
      <c r="C4974" s="569" t="s">
        <v>745</v>
      </c>
      <c r="D4974" s="570" t="s">
        <v>29014</v>
      </c>
    </row>
    <row r="4975" spans="1:4" ht="24.95" customHeight="1" x14ac:dyDescent="0.2">
      <c r="A4975" s="567" t="s">
        <v>29015</v>
      </c>
      <c r="B4975" s="568" t="s">
        <v>16015</v>
      </c>
      <c r="C4975" s="569" t="s">
        <v>745</v>
      </c>
      <c r="D4975" s="570" t="s">
        <v>29016</v>
      </c>
    </row>
    <row r="4976" spans="1:4" ht="24.95" customHeight="1" x14ac:dyDescent="0.2">
      <c r="A4976" s="567" t="s">
        <v>29017</v>
      </c>
      <c r="B4976" s="568" t="s">
        <v>16016</v>
      </c>
      <c r="C4976" s="569" t="s">
        <v>745</v>
      </c>
      <c r="D4976" s="570" t="s">
        <v>29018</v>
      </c>
    </row>
    <row r="4977" spans="1:4" ht="24.95" customHeight="1" x14ac:dyDescent="0.2">
      <c r="A4977" s="567" t="s">
        <v>29019</v>
      </c>
      <c r="B4977" s="568" t="s">
        <v>16017</v>
      </c>
      <c r="C4977" s="569" t="s">
        <v>745</v>
      </c>
      <c r="D4977" s="570" t="s">
        <v>18093</v>
      </c>
    </row>
    <row r="4978" spans="1:4" ht="24.95" customHeight="1" x14ac:dyDescent="0.2">
      <c r="A4978" s="567" t="s">
        <v>29020</v>
      </c>
      <c r="B4978" s="568" t="s">
        <v>16018</v>
      </c>
      <c r="C4978" s="569" t="s">
        <v>745</v>
      </c>
      <c r="D4978" s="570" t="s">
        <v>18239</v>
      </c>
    </row>
    <row r="4979" spans="1:4" ht="25.5" x14ac:dyDescent="0.2">
      <c r="A4979" s="567" t="s">
        <v>29021</v>
      </c>
      <c r="B4979" s="568" t="s">
        <v>16019</v>
      </c>
      <c r="C4979" s="569" t="s">
        <v>745</v>
      </c>
      <c r="D4979" s="570" t="s">
        <v>29022</v>
      </c>
    </row>
    <row r="4980" spans="1:4" ht="24.95" customHeight="1" x14ac:dyDescent="0.2">
      <c r="A4980" s="567" t="s">
        <v>29023</v>
      </c>
      <c r="B4980" s="568" t="s">
        <v>16020</v>
      </c>
      <c r="C4980" s="569" t="s">
        <v>745</v>
      </c>
      <c r="D4980" s="570" t="s">
        <v>29024</v>
      </c>
    </row>
    <row r="4981" spans="1:4" ht="24.95" customHeight="1" x14ac:dyDescent="0.2">
      <c r="A4981" s="567" t="s">
        <v>29025</v>
      </c>
      <c r="B4981" s="568" t="s">
        <v>16021</v>
      </c>
      <c r="C4981" s="569" t="s">
        <v>745</v>
      </c>
      <c r="D4981" s="570" t="s">
        <v>10063</v>
      </c>
    </row>
    <row r="4982" spans="1:4" ht="24.95" customHeight="1" x14ac:dyDescent="0.2">
      <c r="A4982" s="567" t="s">
        <v>29026</v>
      </c>
      <c r="B4982" s="568" t="s">
        <v>16022</v>
      </c>
      <c r="C4982" s="569" t="s">
        <v>745</v>
      </c>
      <c r="D4982" s="570" t="s">
        <v>18007</v>
      </c>
    </row>
    <row r="4983" spans="1:4" ht="24.95" customHeight="1" x14ac:dyDescent="0.2">
      <c r="A4983" s="567" t="s">
        <v>29027</v>
      </c>
      <c r="B4983" s="568" t="s">
        <v>16023</v>
      </c>
      <c r="C4983" s="569" t="s">
        <v>745</v>
      </c>
      <c r="D4983" s="570" t="s">
        <v>17806</v>
      </c>
    </row>
    <row r="4984" spans="1:4" ht="24.95" customHeight="1" x14ac:dyDescent="0.2">
      <c r="A4984" s="567" t="s">
        <v>29028</v>
      </c>
      <c r="B4984" s="568" t="s">
        <v>16024</v>
      </c>
      <c r="C4984" s="569" t="s">
        <v>745</v>
      </c>
      <c r="D4984" s="570" t="s">
        <v>18230</v>
      </c>
    </row>
    <row r="4985" spans="1:4" ht="24.95" customHeight="1" x14ac:dyDescent="0.2">
      <c r="A4985" s="567" t="s">
        <v>29029</v>
      </c>
      <c r="B4985" s="568" t="s">
        <v>16025</v>
      </c>
      <c r="C4985" s="569" t="s">
        <v>745</v>
      </c>
      <c r="D4985" s="570" t="s">
        <v>29030</v>
      </c>
    </row>
    <row r="4986" spans="1:4" ht="24.95" customHeight="1" x14ac:dyDescent="0.2">
      <c r="A4986" s="571" t="s">
        <v>16026</v>
      </c>
      <c r="B4986" s="568" t="s">
        <v>2284</v>
      </c>
      <c r="C4986" s="569" t="s">
        <v>745</v>
      </c>
      <c r="D4986" s="570" t="s">
        <v>29031</v>
      </c>
    </row>
    <row r="4987" spans="1:4" ht="24.95" customHeight="1" x14ac:dyDescent="0.2">
      <c r="A4987" s="571" t="s">
        <v>16027</v>
      </c>
      <c r="B4987" s="568" t="s">
        <v>2285</v>
      </c>
      <c r="C4987" s="569" t="s">
        <v>745</v>
      </c>
      <c r="D4987" s="570" t="s">
        <v>29032</v>
      </c>
    </row>
    <row r="4988" spans="1:4" ht="24.95" customHeight="1" x14ac:dyDescent="0.2">
      <c r="A4988" s="567" t="s">
        <v>29033</v>
      </c>
      <c r="B4988" s="568" t="s">
        <v>2286</v>
      </c>
      <c r="C4988" s="569" t="s">
        <v>745</v>
      </c>
      <c r="D4988" s="570" t="s">
        <v>29034</v>
      </c>
    </row>
    <row r="4989" spans="1:4" ht="24.95" customHeight="1" x14ac:dyDescent="0.2">
      <c r="A4989" s="567" t="s">
        <v>29035</v>
      </c>
      <c r="B4989" s="568" t="s">
        <v>2287</v>
      </c>
      <c r="C4989" s="569" t="s">
        <v>745</v>
      </c>
      <c r="D4989" s="570" t="s">
        <v>29036</v>
      </c>
    </row>
    <row r="4990" spans="1:4" ht="24.95" customHeight="1" x14ac:dyDescent="0.2">
      <c r="A4990" s="567" t="s">
        <v>29037</v>
      </c>
      <c r="B4990" s="568" t="s">
        <v>16028</v>
      </c>
      <c r="C4990" s="569" t="s">
        <v>745</v>
      </c>
      <c r="D4990" s="570" t="s">
        <v>29038</v>
      </c>
    </row>
    <row r="4991" spans="1:4" ht="24.95" customHeight="1" x14ac:dyDescent="0.2">
      <c r="A4991" s="567" t="s">
        <v>29039</v>
      </c>
      <c r="B4991" s="568" t="s">
        <v>2288</v>
      </c>
      <c r="C4991" s="569" t="s">
        <v>745</v>
      </c>
      <c r="D4991" s="570" t="s">
        <v>29040</v>
      </c>
    </row>
    <row r="4992" spans="1:4" ht="24.95" customHeight="1" x14ac:dyDescent="0.2">
      <c r="A4992" s="567" t="s">
        <v>29041</v>
      </c>
      <c r="B4992" s="568" t="s">
        <v>16029</v>
      </c>
      <c r="C4992" s="569" t="s">
        <v>745</v>
      </c>
      <c r="D4992" s="570" t="s">
        <v>29040</v>
      </c>
    </row>
    <row r="4993" spans="1:4" ht="24.95" customHeight="1" x14ac:dyDescent="0.2">
      <c r="A4993" s="571" t="s">
        <v>16030</v>
      </c>
      <c r="B4993" s="568" t="s">
        <v>2289</v>
      </c>
      <c r="C4993" s="569" t="s">
        <v>745</v>
      </c>
      <c r="D4993" s="570" t="s">
        <v>29042</v>
      </c>
    </row>
    <row r="4994" spans="1:4" ht="24.95" customHeight="1" x14ac:dyDescent="0.2">
      <c r="A4994" s="567" t="s">
        <v>29043</v>
      </c>
      <c r="B4994" s="568" t="s">
        <v>2290</v>
      </c>
      <c r="C4994" s="569" t="s">
        <v>745</v>
      </c>
      <c r="D4994" s="570" t="s">
        <v>29044</v>
      </c>
    </row>
    <row r="4995" spans="1:4" ht="24.95" customHeight="1" x14ac:dyDescent="0.2">
      <c r="A4995" s="567" t="s">
        <v>29045</v>
      </c>
      <c r="B4995" s="568" t="s">
        <v>2291</v>
      </c>
      <c r="C4995" s="569" t="s">
        <v>745</v>
      </c>
      <c r="D4995" s="570" t="s">
        <v>10666</v>
      </c>
    </row>
    <row r="4996" spans="1:4" ht="24.95" customHeight="1" x14ac:dyDescent="0.2">
      <c r="A4996" s="567" t="s">
        <v>29046</v>
      </c>
      <c r="B4996" s="568" t="s">
        <v>2292</v>
      </c>
      <c r="C4996" s="569" t="s">
        <v>771</v>
      </c>
      <c r="D4996" s="570" t="s">
        <v>29047</v>
      </c>
    </row>
    <row r="4997" spans="1:4" ht="24.95" customHeight="1" x14ac:dyDescent="0.2">
      <c r="A4997" s="567" t="s">
        <v>29048</v>
      </c>
      <c r="B4997" s="568" t="s">
        <v>2293</v>
      </c>
      <c r="C4997" s="569" t="s">
        <v>745</v>
      </c>
      <c r="D4997" s="570" t="s">
        <v>29049</v>
      </c>
    </row>
    <row r="4998" spans="1:4" ht="24.95" customHeight="1" x14ac:dyDescent="0.2">
      <c r="A4998" s="567" t="s">
        <v>29050</v>
      </c>
      <c r="B4998" s="568" t="s">
        <v>16031</v>
      </c>
      <c r="C4998" s="569" t="s">
        <v>745</v>
      </c>
      <c r="D4998" s="570" t="s">
        <v>29051</v>
      </c>
    </row>
    <row r="4999" spans="1:4" ht="24.95" customHeight="1" x14ac:dyDescent="0.2">
      <c r="A4999" s="567" t="s">
        <v>29052</v>
      </c>
      <c r="B4999" s="568" t="s">
        <v>2294</v>
      </c>
      <c r="C4999" s="569" t="s">
        <v>745</v>
      </c>
      <c r="D4999" s="570" t="s">
        <v>29053</v>
      </c>
    </row>
    <row r="5000" spans="1:4" ht="24.95" customHeight="1" x14ac:dyDescent="0.2">
      <c r="A5000" s="567" t="s">
        <v>29054</v>
      </c>
      <c r="B5000" s="568" t="s">
        <v>16032</v>
      </c>
      <c r="C5000" s="569" t="s">
        <v>745</v>
      </c>
      <c r="D5000" s="570" t="s">
        <v>29055</v>
      </c>
    </row>
    <row r="5001" spans="1:4" ht="24.95" customHeight="1" x14ac:dyDescent="0.2">
      <c r="A5001" s="567" t="s">
        <v>29056</v>
      </c>
      <c r="B5001" s="568" t="s">
        <v>16033</v>
      </c>
      <c r="C5001" s="569" t="s">
        <v>745</v>
      </c>
      <c r="D5001" s="570" t="s">
        <v>29057</v>
      </c>
    </row>
    <row r="5002" spans="1:4" ht="24.95" customHeight="1" x14ac:dyDescent="0.2">
      <c r="A5002" s="567" t="s">
        <v>29058</v>
      </c>
      <c r="B5002" s="568" t="s">
        <v>16034</v>
      </c>
      <c r="C5002" s="569" t="s">
        <v>745</v>
      </c>
      <c r="D5002" s="570" t="s">
        <v>17885</v>
      </c>
    </row>
    <row r="5003" spans="1:4" ht="24.95" customHeight="1" x14ac:dyDescent="0.2">
      <c r="A5003" s="567" t="s">
        <v>29059</v>
      </c>
      <c r="B5003" s="568" t="s">
        <v>16035</v>
      </c>
      <c r="C5003" s="569" t="s">
        <v>745</v>
      </c>
      <c r="D5003" s="570" t="s">
        <v>29060</v>
      </c>
    </row>
    <row r="5004" spans="1:4" ht="24.95" customHeight="1" x14ac:dyDescent="0.2">
      <c r="A5004" s="571" t="s">
        <v>16036</v>
      </c>
      <c r="B5004" s="568" t="s">
        <v>16037</v>
      </c>
      <c r="C5004" s="569" t="s">
        <v>771</v>
      </c>
      <c r="D5004" s="570" t="s">
        <v>11450</v>
      </c>
    </row>
    <row r="5005" spans="1:4" ht="24.95" customHeight="1" x14ac:dyDescent="0.2">
      <c r="A5005" s="567" t="s">
        <v>29061</v>
      </c>
      <c r="B5005" s="568" t="s">
        <v>16038</v>
      </c>
      <c r="C5005" s="569" t="s">
        <v>771</v>
      </c>
      <c r="D5005" s="570" t="s">
        <v>29062</v>
      </c>
    </row>
    <row r="5006" spans="1:4" ht="24.95" customHeight="1" x14ac:dyDescent="0.2">
      <c r="A5006" s="571" t="s">
        <v>16039</v>
      </c>
      <c r="B5006" s="568" t="s">
        <v>2295</v>
      </c>
      <c r="C5006" s="569" t="s">
        <v>771</v>
      </c>
      <c r="D5006" s="570" t="s">
        <v>9448</v>
      </c>
    </row>
    <row r="5007" spans="1:4" ht="24.95" customHeight="1" x14ac:dyDescent="0.2">
      <c r="A5007" s="567" t="s">
        <v>29063</v>
      </c>
      <c r="B5007" s="568" t="s">
        <v>2296</v>
      </c>
      <c r="C5007" s="569" t="s">
        <v>771</v>
      </c>
      <c r="D5007" s="570" t="s">
        <v>11035</v>
      </c>
    </row>
    <row r="5008" spans="1:4" ht="24.95" customHeight="1" x14ac:dyDescent="0.2">
      <c r="A5008" s="567" t="s">
        <v>29064</v>
      </c>
      <c r="B5008" s="568" t="s">
        <v>16041</v>
      </c>
      <c r="C5008" s="569" t="s">
        <v>771</v>
      </c>
      <c r="D5008" s="570" t="s">
        <v>18566</v>
      </c>
    </row>
    <row r="5009" spans="1:4" ht="24.95" customHeight="1" x14ac:dyDescent="0.2">
      <c r="A5009" s="567" t="s">
        <v>29065</v>
      </c>
      <c r="B5009" s="568" t="s">
        <v>16042</v>
      </c>
      <c r="C5009" s="569" t="s">
        <v>771</v>
      </c>
      <c r="D5009" s="570" t="s">
        <v>9872</v>
      </c>
    </row>
    <row r="5010" spans="1:4" ht="24.95" customHeight="1" x14ac:dyDescent="0.2">
      <c r="A5010" s="567" t="s">
        <v>29066</v>
      </c>
      <c r="B5010" s="568" t="s">
        <v>16043</v>
      </c>
      <c r="C5010" s="569" t="s">
        <v>771</v>
      </c>
      <c r="D5010" s="570" t="s">
        <v>10995</v>
      </c>
    </row>
    <row r="5011" spans="1:4" ht="24.95" customHeight="1" x14ac:dyDescent="0.2">
      <c r="A5011" s="567" t="s">
        <v>29067</v>
      </c>
      <c r="B5011" s="568" t="s">
        <v>16044</v>
      </c>
      <c r="C5011" s="569" t="s">
        <v>771</v>
      </c>
      <c r="D5011" s="570" t="s">
        <v>10278</v>
      </c>
    </row>
    <row r="5012" spans="1:4" ht="24.95" customHeight="1" x14ac:dyDescent="0.2">
      <c r="A5012" s="571" t="s">
        <v>16045</v>
      </c>
      <c r="B5012" s="568" t="s">
        <v>2297</v>
      </c>
      <c r="C5012" s="569" t="s">
        <v>771</v>
      </c>
      <c r="D5012" s="570" t="s">
        <v>26539</v>
      </c>
    </row>
    <row r="5013" spans="1:4" ht="24.95" customHeight="1" x14ac:dyDescent="0.2">
      <c r="A5013" s="567" t="s">
        <v>29068</v>
      </c>
      <c r="B5013" s="568" t="s">
        <v>2298</v>
      </c>
      <c r="C5013" s="569" t="s">
        <v>771</v>
      </c>
      <c r="D5013" s="570" t="s">
        <v>29069</v>
      </c>
    </row>
    <row r="5014" spans="1:4" ht="24.95" customHeight="1" x14ac:dyDescent="0.2">
      <c r="A5014" s="567" t="s">
        <v>29070</v>
      </c>
      <c r="B5014" s="568" t="s">
        <v>2299</v>
      </c>
      <c r="C5014" s="569" t="s">
        <v>771</v>
      </c>
      <c r="D5014" s="570" t="s">
        <v>17972</v>
      </c>
    </row>
    <row r="5015" spans="1:4" ht="24.95" customHeight="1" x14ac:dyDescent="0.2">
      <c r="A5015" s="567" t="s">
        <v>29071</v>
      </c>
      <c r="B5015" s="568" t="s">
        <v>16046</v>
      </c>
      <c r="C5015" s="569" t="s">
        <v>745</v>
      </c>
      <c r="D5015" s="570" t="s">
        <v>29072</v>
      </c>
    </row>
    <row r="5016" spans="1:4" ht="24.95" customHeight="1" x14ac:dyDescent="0.2">
      <c r="A5016" s="567" t="s">
        <v>29073</v>
      </c>
      <c r="B5016" s="568" t="s">
        <v>16048</v>
      </c>
      <c r="C5016" s="569" t="s">
        <v>745</v>
      </c>
      <c r="D5016" s="570" t="s">
        <v>29074</v>
      </c>
    </row>
    <row r="5017" spans="1:4" ht="24.95" customHeight="1" x14ac:dyDescent="0.2">
      <c r="A5017" s="567" t="s">
        <v>29075</v>
      </c>
      <c r="B5017" s="568" t="s">
        <v>16049</v>
      </c>
      <c r="C5017" s="569" t="s">
        <v>745</v>
      </c>
      <c r="D5017" s="570" t="s">
        <v>29076</v>
      </c>
    </row>
    <row r="5018" spans="1:4" ht="24.95" customHeight="1" x14ac:dyDescent="0.2">
      <c r="A5018" s="567" t="s">
        <v>29077</v>
      </c>
      <c r="B5018" s="568" t="s">
        <v>16050</v>
      </c>
      <c r="C5018" s="569" t="s">
        <v>771</v>
      </c>
      <c r="D5018" s="570" t="s">
        <v>9826</v>
      </c>
    </row>
    <row r="5019" spans="1:4" ht="24.95" customHeight="1" x14ac:dyDescent="0.2">
      <c r="A5019" s="567" t="s">
        <v>29078</v>
      </c>
      <c r="B5019" s="568" t="s">
        <v>2300</v>
      </c>
      <c r="C5019" s="569" t="s">
        <v>771</v>
      </c>
      <c r="D5019" s="570" t="s">
        <v>9788</v>
      </c>
    </row>
    <row r="5020" spans="1:4" ht="24.95" customHeight="1" x14ac:dyDescent="0.2">
      <c r="A5020" s="567" t="s">
        <v>29079</v>
      </c>
      <c r="B5020" s="568" t="s">
        <v>2301</v>
      </c>
      <c r="C5020" s="569" t="s">
        <v>771</v>
      </c>
      <c r="D5020" s="570" t="s">
        <v>27524</v>
      </c>
    </row>
    <row r="5021" spans="1:4" ht="24.95" customHeight="1" x14ac:dyDescent="0.2">
      <c r="A5021" s="567" t="s">
        <v>29080</v>
      </c>
      <c r="B5021" s="568" t="s">
        <v>16052</v>
      </c>
      <c r="C5021" s="569" t="s">
        <v>744</v>
      </c>
      <c r="D5021" s="570" t="s">
        <v>29081</v>
      </c>
    </row>
    <row r="5022" spans="1:4" ht="24.95" customHeight="1" x14ac:dyDescent="0.2">
      <c r="A5022" s="567" t="s">
        <v>29082</v>
      </c>
      <c r="B5022" s="568" t="s">
        <v>5941</v>
      </c>
      <c r="C5022" s="569" t="s">
        <v>744</v>
      </c>
      <c r="D5022" s="570" t="s">
        <v>29083</v>
      </c>
    </row>
    <row r="5023" spans="1:4" ht="24.95" customHeight="1" x14ac:dyDescent="0.2">
      <c r="A5023" s="567" t="s">
        <v>29084</v>
      </c>
      <c r="B5023" s="568" t="s">
        <v>16053</v>
      </c>
      <c r="C5023" s="569" t="s">
        <v>745</v>
      </c>
      <c r="D5023" s="570" t="s">
        <v>29085</v>
      </c>
    </row>
    <row r="5024" spans="1:4" ht="24.95" customHeight="1" x14ac:dyDescent="0.2">
      <c r="A5024" s="567" t="s">
        <v>29086</v>
      </c>
      <c r="B5024" s="568" t="s">
        <v>16054</v>
      </c>
      <c r="C5024" s="569" t="s">
        <v>745</v>
      </c>
      <c r="D5024" s="570" t="s">
        <v>29087</v>
      </c>
    </row>
    <row r="5025" spans="1:4" ht="24.95" customHeight="1" x14ac:dyDescent="0.2">
      <c r="A5025" s="567" t="s">
        <v>29088</v>
      </c>
      <c r="B5025" s="568" t="s">
        <v>16055</v>
      </c>
      <c r="C5025" s="569" t="s">
        <v>745</v>
      </c>
      <c r="D5025" s="570" t="s">
        <v>28505</v>
      </c>
    </row>
    <row r="5026" spans="1:4" ht="24.95" customHeight="1" x14ac:dyDescent="0.2">
      <c r="A5026" s="567" t="s">
        <v>29089</v>
      </c>
      <c r="B5026" s="568" t="s">
        <v>16056</v>
      </c>
      <c r="C5026" s="569" t="s">
        <v>745</v>
      </c>
      <c r="D5026" s="570" t="s">
        <v>18166</v>
      </c>
    </row>
    <row r="5027" spans="1:4" ht="24.95" customHeight="1" x14ac:dyDescent="0.2">
      <c r="A5027" s="567" t="s">
        <v>29090</v>
      </c>
      <c r="B5027" s="568" t="s">
        <v>16057</v>
      </c>
      <c r="C5027" s="569" t="s">
        <v>745</v>
      </c>
      <c r="D5027" s="570" t="s">
        <v>28726</v>
      </c>
    </row>
    <row r="5028" spans="1:4" ht="24.95" customHeight="1" x14ac:dyDescent="0.2">
      <c r="A5028" s="567" t="s">
        <v>29091</v>
      </c>
      <c r="B5028" s="568" t="s">
        <v>16058</v>
      </c>
      <c r="C5028" s="569" t="s">
        <v>745</v>
      </c>
      <c r="D5028" s="570" t="s">
        <v>29092</v>
      </c>
    </row>
    <row r="5029" spans="1:4" ht="24.95" customHeight="1" x14ac:dyDescent="0.2">
      <c r="A5029" s="567" t="s">
        <v>29093</v>
      </c>
      <c r="B5029" s="568" t="s">
        <v>16059</v>
      </c>
      <c r="C5029" s="569" t="s">
        <v>745</v>
      </c>
      <c r="D5029" s="570" t="s">
        <v>29094</v>
      </c>
    </row>
    <row r="5030" spans="1:4" ht="24.95" customHeight="1" x14ac:dyDescent="0.2">
      <c r="A5030" s="567" t="s">
        <v>29095</v>
      </c>
      <c r="B5030" s="568" t="s">
        <v>16060</v>
      </c>
      <c r="C5030" s="569" t="s">
        <v>745</v>
      </c>
      <c r="D5030" s="570" t="s">
        <v>18882</v>
      </c>
    </row>
    <row r="5031" spans="1:4" ht="24.95" customHeight="1" x14ac:dyDescent="0.2">
      <c r="A5031" s="567" t="s">
        <v>29096</v>
      </c>
      <c r="B5031" s="568" t="s">
        <v>16061</v>
      </c>
      <c r="C5031" s="569" t="s">
        <v>745</v>
      </c>
      <c r="D5031" s="570" t="s">
        <v>25545</v>
      </c>
    </row>
    <row r="5032" spans="1:4" ht="24.95" customHeight="1" x14ac:dyDescent="0.2">
      <c r="A5032" s="567" t="s">
        <v>29097</v>
      </c>
      <c r="B5032" s="568" t="s">
        <v>16062</v>
      </c>
      <c r="C5032" s="569" t="s">
        <v>745</v>
      </c>
      <c r="D5032" s="570" t="s">
        <v>16193</v>
      </c>
    </row>
    <row r="5033" spans="1:4" ht="24.95" customHeight="1" x14ac:dyDescent="0.2">
      <c r="A5033" s="567" t="s">
        <v>29098</v>
      </c>
      <c r="B5033" s="568" t="s">
        <v>16063</v>
      </c>
      <c r="C5033" s="569" t="s">
        <v>745</v>
      </c>
      <c r="D5033" s="570" t="s">
        <v>23083</v>
      </c>
    </row>
    <row r="5034" spans="1:4" ht="24.95" customHeight="1" x14ac:dyDescent="0.2">
      <c r="A5034" s="567" t="s">
        <v>29099</v>
      </c>
      <c r="B5034" s="568" t="s">
        <v>16064</v>
      </c>
      <c r="C5034" s="569" t="s">
        <v>745</v>
      </c>
      <c r="D5034" s="570" t="s">
        <v>18140</v>
      </c>
    </row>
    <row r="5035" spans="1:4" ht="24.95" customHeight="1" x14ac:dyDescent="0.2">
      <c r="A5035" s="567" t="s">
        <v>29100</v>
      </c>
      <c r="B5035" s="568" t="s">
        <v>16065</v>
      </c>
      <c r="C5035" s="569" t="s">
        <v>745</v>
      </c>
      <c r="D5035" s="570" t="s">
        <v>9599</v>
      </c>
    </row>
    <row r="5036" spans="1:4" ht="24.95" customHeight="1" x14ac:dyDescent="0.2">
      <c r="A5036" s="567" t="s">
        <v>29101</v>
      </c>
      <c r="B5036" s="568" t="s">
        <v>16066</v>
      </c>
      <c r="C5036" s="569" t="s">
        <v>745</v>
      </c>
      <c r="D5036" s="570" t="s">
        <v>29102</v>
      </c>
    </row>
    <row r="5037" spans="1:4" ht="24.95" customHeight="1" x14ac:dyDescent="0.2">
      <c r="A5037" s="567" t="s">
        <v>29103</v>
      </c>
      <c r="B5037" s="568" t="s">
        <v>16067</v>
      </c>
      <c r="C5037" s="569" t="s">
        <v>745</v>
      </c>
      <c r="D5037" s="570" t="s">
        <v>23006</v>
      </c>
    </row>
    <row r="5038" spans="1:4" ht="24.95" customHeight="1" x14ac:dyDescent="0.2">
      <c r="A5038" s="567" t="s">
        <v>29104</v>
      </c>
      <c r="B5038" s="568" t="s">
        <v>16068</v>
      </c>
      <c r="C5038" s="569" t="s">
        <v>745</v>
      </c>
      <c r="D5038" s="570" t="s">
        <v>29105</v>
      </c>
    </row>
    <row r="5039" spans="1:4" ht="24.95" customHeight="1" x14ac:dyDescent="0.2">
      <c r="A5039" s="567" t="s">
        <v>29106</v>
      </c>
      <c r="B5039" s="568" t="s">
        <v>16069</v>
      </c>
      <c r="C5039" s="569" t="s">
        <v>745</v>
      </c>
      <c r="D5039" s="570" t="s">
        <v>17730</v>
      </c>
    </row>
    <row r="5040" spans="1:4" ht="24.95" customHeight="1" x14ac:dyDescent="0.2">
      <c r="A5040" s="567" t="s">
        <v>29107</v>
      </c>
      <c r="B5040" s="568" t="s">
        <v>16070</v>
      </c>
      <c r="C5040" s="569" t="s">
        <v>745</v>
      </c>
      <c r="D5040" s="570" t="s">
        <v>29108</v>
      </c>
    </row>
    <row r="5041" spans="1:4" ht="24.95" customHeight="1" x14ac:dyDescent="0.2">
      <c r="A5041" s="567" t="s">
        <v>29109</v>
      </c>
      <c r="B5041" s="568" t="s">
        <v>16071</v>
      </c>
      <c r="C5041" s="569" t="s">
        <v>745</v>
      </c>
      <c r="D5041" s="570" t="s">
        <v>29110</v>
      </c>
    </row>
    <row r="5042" spans="1:4" ht="24.95" customHeight="1" x14ac:dyDescent="0.2">
      <c r="A5042" s="567" t="s">
        <v>29111</v>
      </c>
      <c r="B5042" s="568" t="s">
        <v>16072</v>
      </c>
      <c r="C5042" s="569" t="s">
        <v>745</v>
      </c>
      <c r="D5042" s="570" t="s">
        <v>29112</v>
      </c>
    </row>
    <row r="5043" spans="1:4" ht="24.95" customHeight="1" x14ac:dyDescent="0.2">
      <c r="A5043" s="567" t="s">
        <v>29113</v>
      </c>
      <c r="B5043" s="568" t="s">
        <v>2302</v>
      </c>
      <c r="C5043" s="569" t="s">
        <v>745</v>
      </c>
      <c r="D5043" s="570" t="s">
        <v>29114</v>
      </c>
    </row>
    <row r="5044" spans="1:4" ht="24.95" customHeight="1" x14ac:dyDescent="0.2">
      <c r="A5044" s="567" t="s">
        <v>29115</v>
      </c>
      <c r="B5044" s="568" t="s">
        <v>16074</v>
      </c>
      <c r="C5044" s="569" t="s">
        <v>745</v>
      </c>
      <c r="D5044" s="570" t="s">
        <v>18584</v>
      </c>
    </row>
    <row r="5045" spans="1:4" ht="24.95" customHeight="1" x14ac:dyDescent="0.2">
      <c r="A5045" s="567" t="s">
        <v>29116</v>
      </c>
      <c r="B5045" s="568" t="s">
        <v>16075</v>
      </c>
      <c r="C5045" s="569" t="s">
        <v>745</v>
      </c>
      <c r="D5045" s="570" t="s">
        <v>18530</v>
      </c>
    </row>
    <row r="5046" spans="1:4" ht="24.95" customHeight="1" x14ac:dyDescent="0.2">
      <c r="A5046" s="567" t="s">
        <v>29117</v>
      </c>
      <c r="B5046" s="568" t="s">
        <v>16076</v>
      </c>
      <c r="C5046" s="569" t="s">
        <v>745</v>
      </c>
      <c r="D5046" s="570" t="s">
        <v>29118</v>
      </c>
    </row>
    <row r="5047" spans="1:4" ht="24.95" customHeight="1" x14ac:dyDescent="0.2">
      <c r="A5047" s="567" t="s">
        <v>29119</v>
      </c>
      <c r="B5047" s="568" t="s">
        <v>2303</v>
      </c>
      <c r="C5047" s="569" t="s">
        <v>745</v>
      </c>
      <c r="D5047" s="570" t="s">
        <v>14616</v>
      </c>
    </row>
    <row r="5048" spans="1:4" ht="24.95" customHeight="1" x14ac:dyDescent="0.2">
      <c r="A5048" s="567" t="s">
        <v>29120</v>
      </c>
      <c r="B5048" s="568" t="s">
        <v>16078</v>
      </c>
      <c r="C5048" s="569" t="s">
        <v>745</v>
      </c>
      <c r="D5048" s="570" t="s">
        <v>12564</v>
      </c>
    </row>
    <row r="5049" spans="1:4" ht="24.95" customHeight="1" x14ac:dyDescent="0.2">
      <c r="A5049" s="567" t="s">
        <v>29121</v>
      </c>
      <c r="B5049" s="568" t="s">
        <v>16079</v>
      </c>
      <c r="C5049" s="569" t="s">
        <v>745</v>
      </c>
      <c r="D5049" s="570" t="s">
        <v>18242</v>
      </c>
    </row>
    <row r="5050" spans="1:4" ht="24.95" customHeight="1" x14ac:dyDescent="0.2">
      <c r="A5050" s="567" t="s">
        <v>29122</v>
      </c>
      <c r="B5050" s="568" t="s">
        <v>16080</v>
      </c>
      <c r="C5050" s="569" t="s">
        <v>745</v>
      </c>
      <c r="D5050" s="570" t="s">
        <v>29123</v>
      </c>
    </row>
    <row r="5051" spans="1:4" ht="24.95" customHeight="1" x14ac:dyDescent="0.2">
      <c r="A5051" s="567" t="s">
        <v>29124</v>
      </c>
      <c r="B5051" s="568" t="s">
        <v>2304</v>
      </c>
      <c r="C5051" s="569" t="s">
        <v>745</v>
      </c>
      <c r="D5051" s="570" t="s">
        <v>29125</v>
      </c>
    </row>
    <row r="5052" spans="1:4" ht="24.95" customHeight="1" x14ac:dyDescent="0.2">
      <c r="A5052" s="567" t="s">
        <v>29126</v>
      </c>
      <c r="B5052" s="568" t="s">
        <v>16082</v>
      </c>
      <c r="C5052" s="569" t="s">
        <v>745</v>
      </c>
      <c r="D5052" s="570" t="s">
        <v>29127</v>
      </c>
    </row>
    <row r="5053" spans="1:4" ht="24.95" customHeight="1" x14ac:dyDescent="0.2">
      <c r="A5053" s="567" t="s">
        <v>29128</v>
      </c>
      <c r="B5053" s="568" t="s">
        <v>16083</v>
      </c>
      <c r="C5053" s="569" t="s">
        <v>745</v>
      </c>
      <c r="D5053" s="570" t="s">
        <v>29129</v>
      </c>
    </row>
    <row r="5054" spans="1:4" ht="24.95" customHeight="1" x14ac:dyDescent="0.2">
      <c r="A5054" s="567" t="s">
        <v>29130</v>
      </c>
      <c r="B5054" s="568" t="s">
        <v>16084</v>
      </c>
      <c r="C5054" s="569" t="s">
        <v>745</v>
      </c>
      <c r="D5054" s="570" t="s">
        <v>17500</v>
      </c>
    </row>
    <row r="5055" spans="1:4" ht="24.95" customHeight="1" x14ac:dyDescent="0.2">
      <c r="A5055" s="567" t="s">
        <v>29131</v>
      </c>
      <c r="B5055" s="568" t="s">
        <v>16085</v>
      </c>
      <c r="C5055" s="569" t="s">
        <v>745</v>
      </c>
      <c r="D5055" s="570" t="s">
        <v>29132</v>
      </c>
    </row>
    <row r="5056" spans="1:4" ht="24.95" customHeight="1" x14ac:dyDescent="0.2">
      <c r="A5056" s="567" t="s">
        <v>29133</v>
      </c>
      <c r="B5056" s="568" t="s">
        <v>16087</v>
      </c>
      <c r="C5056" s="569" t="s">
        <v>745</v>
      </c>
      <c r="D5056" s="570" t="s">
        <v>28951</v>
      </c>
    </row>
    <row r="5057" spans="1:4" ht="24.95" customHeight="1" x14ac:dyDescent="0.2">
      <c r="A5057" s="567" t="s">
        <v>29134</v>
      </c>
      <c r="B5057" s="568" t="s">
        <v>16088</v>
      </c>
      <c r="C5057" s="569" t="s">
        <v>745</v>
      </c>
      <c r="D5057" s="570" t="s">
        <v>29135</v>
      </c>
    </row>
    <row r="5058" spans="1:4" ht="24.95" customHeight="1" x14ac:dyDescent="0.2">
      <c r="A5058" s="567" t="s">
        <v>29136</v>
      </c>
      <c r="B5058" s="568" t="s">
        <v>16089</v>
      </c>
      <c r="C5058" s="569" t="s">
        <v>745</v>
      </c>
      <c r="D5058" s="570" t="s">
        <v>29137</v>
      </c>
    </row>
    <row r="5059" spans="1:4" ht="24.95" customHeight="1" x14ac:dyDescent="0.2">
      <c r="A5059" s="567" t="s">
        <v>29138</v>
      </c>
      <c r="B5059" s="568" t="s">
        <v>16090</v>
      </c>
      <c r="C5059" s="569" t="s">
        <v>745</v>
      </c>
      <c r="D5059" s="570" t="s">
        <v>17871</v>
      </c>
    </row>
    <row r="5060" spans="1:4" ht="24.95" customHeight="1" x14ac:dyDescent="0.2">
      <c r="A5060" s="567" t="s">
        <v>29139</v>
      </c>
      <c r="B5060" s="568" t="s">
        <v>16091</v>
      </c>
      <c r="C5060" s="569" t="s">
        <v>745</v>
      </c>
      <c r="D5060" s="570" t="s">
        <v>10948</v>
      </c>
    </row>
    <row r="5061" spans="1:4" ht="24.95" customHeight="1" x14ac:dyDescent="0.2">
      <c r="A5061" s="567" t="s">
        <v>29140</v>
      </c>
      <c r="B5061" s="568" t="s">
        <v>16092</v>
      </c>
      <c r="C5061" s="569" t="s">
        <v>745</v>
      </c>
      <c r="D5061" s="570" t="s">
        <v>19387</v>
      </c>
    </row>
    <row r="5062" spans="1:4" ht="24.95" customHeight="1" x14ac:dyDescent="0.2">
      <c r="A5062" s="567" t="s">
        <v>29141</v>
      </c>
      <c r="B5062" s="568" t="s">
        <v>16093</v>
      </c>
      <c r="C5062" s="569" t="s">
        <v>745</v>
      </c>
      <c r="D5062" s="570" t="s">
        <v>29142</v>
      </c>
    </row>
    <row r="5063" spans="1:4" ht="24.95" customHeight="1" x14ac:dyDescent="0.2">
      <c r="A5063" s="567" t="s">
        <v>29143</v>
      </c>
      <c r="B5063" s="568" t="s">
        <v>16094</v>
      </c>
      <c r="C5063" s="569" t="s">
        <v>745</v>
      </c>
      <c r="D5063" s="570" t="s">
        <v>26284</v>
      </c>
    </row>
    <row r="5064" spans="1:4" ht="24.95" customHeight="1" x14ac:dyDescent="0.2">
      <c r="A5064" s="567" t="s">
        <v>29144</v>
      </c>
      <c r="B5064" s="568" t="s">
        <v>16096</v>
      </c>
      <c r="C5064" s="569" t="s">
        <v>745</v>
      </c>
      <c r="D5064" s="570" t="s">
        <v>19996</v>
      </c>
    </row>
    <row r="5065" spans="1:4" ht="24.95" customHeight="1" x14ac:dyDescent="0.2">
      <c r="A5065" s="567" t="s">
        <v>29145</v>
      </c>
      <c r="B5065" s="568" t="s">
        <v>16097</v>
      </c>
      <c r="C5065" s="569" t="s">
        <v>745</v>
      </c>
      <c r="D5065" s="570" t="s">
        <v>29146</v>
      </c>
    </row>
    <row r="5066" spans="1:4" ht="24.95" customHeight="1" x14ac:dyDescent="0.2">
      <c r="A5066" s="567" t="s">
        <v>29147</v>
      </c>
      <c r="B5066" s="568" t="s">
        <v>16098</v>
      </c>
      <c r="C5066" s="569" t="s">
        <v>745</v>
      </c>
      <c r="D5066" s="570" t="s">
        <v>29148</v>
      </c>
    </row>
    <row r="5067" spans="1:4" ht="24.95" customHeight="1" x14ac:dyDescent="0.2">
      <c r="A5067" s="567" t="s">
        <v>29149</v>
      </c>
      <c r="B5067" s="568" t="s">
        <v>16099</v>
      </c>
      <c r="C5067" s="569" t="s">
        <v>745</v>
      </c>
      <c r="D5067" s="570" t="s">
        <v>10263</v>
      </c>
    </row>
    <row r="5068" spans="1:4" ht="24.95" customHeight="1" x14ac:dyDescent="0.2">
      <c r="A5068" s="567" t="s">
        <v>29150</v>
      </c>
      <c r="B5068" s="568" t="s">
        <v>16100</v>
      </c>
      <c r="C5068" s="569" t="s">
        <v>745</v>
      </c>
      <c r="D5068" s="570" t="s">
        <v>29151</v>
      </c>
    </row>
    <row r="5069" spans="1:4" ht="24.95" customHeight="1" x14ac:dyDescent="0.2">
      <c r="A5069" s="567" t="s">
        <v>29152</v>
      </c>
      <c r="B5069" s="568" t="s">
        <v>16101</v>
      </c>
      <c r="C5069" s="569" t="s">
        <v>745</v>
      </c>
      <c r="D5069" s="570" t="s">
        <v>29153</v>
      </c>
    </row>
    <row r="5070" spans="1:4" ht="24.95" customHeight="1" x14ac:dyDescent="0.2">
      <c r="A5070" s="567" t="s">
        <v>29154</v>
      </c>
      <c r="B5070" s="568" t="s">
        <v>16102</v>
      </c>
      <c r="C5070" s="569" t="s">
        <v>745</v>
      </c>
      <c r="D5070" s="570" t="s">
        <v>29155</v>
      </c>
    </row>
    <row r="5071" spans="1:4" ht="24.95" customHeight="1" x14ac:dyDescent="0.2">
      <c r="A5071" s="567" t="s">
        <v>29156</v>
      </c>
      <c r="B5071" s="568" t="s">
        <v>2305</v>
      </c>
      <c r="C5071" s="569" t="s">
        <v>745</v>
      </c>
      <c r="D5071" s="570" t="s">
        <v>29157</v>
      </c>
    </row>
    <row r="5072" spans="1:4" ht="24.95" customHeight="1" x14ac:dyDescent="0.2">
      <c r="A5072" s="567" t="s">
        <v>29158</v>
      </c>
      <c r="B5072" s="568" t="s">
        <v>2306</v>
      </c>
      <c r="C5072" s="569" t="s">
        <v>745</v>
      </c>
      <c r="D5072" s="570" t="s">
        <v>14220</v>
      </c>
    </row>
    <row r="5073" spans="1:4" ht="24.95" customHeight="1" x14ac:dyDescent="0.2">
      <c r="A5073" s="567" t="s">
        <v>29159</v>
      </c>
      <c r="B5073" s="568" t="s">
        <v>2307</v>
      </c>
      <c r="C5073" s="569" t="s">
        <v>745</v>
      </c>
      <c r="D5073" s="570" t="s">
        <v>27715</v>
      </c>
    </row>
    <row r="5074" spans="1:4" ht="24.95" customHeight="1" x14ac:dyDescent="0.2">
      <c r="A5074" s="567" t="s">
        <v>29160</v>
      </c>
      <c r="B5074" s="568" t="s">
        <v>2308</v>
      </c>
      <c r="C5074" s="569" t="s">
        <v>745</v>
      </c>
      <c r="D5074" s="570" t="s">
        <v>14845</v>
      </c>
    </row>
    <row r="5075" spans="1:4" ht="24.95" customHeight="1" x14ac:dyDescent="0.2">
      <c r="A5075" s="567" t="s">
        <v>29161</v>
      </c>
      <c r="B5075" s="568" t="s">
        <v>2309</v>
      </c>
      <c r="C5075" s="569" t="s">
        <v>745</v>
      </c>
      <c r="D5075" s="570" t="s">
        <v>11242</v>
      </c>
    </row>
    <row r="5076" spans="1:4" ht="24.95" customHeight="1" x14ac:dyDescent="0.2">
      <c r="A5076" s="567" t="s">
        <v>29162</v>
      </c>
      <c r="B5076" s="568" t="s">
        <v>2310</v>
      </c>
      <c r="C5076" s="569" t="s">
        <v>745</v>
      </c>
      <c r="D5076" s="570" t="s">
        <v>20046</v>
      </c>
    </row>
    <row r="5077" spans="1:4" ht="24.95" customHeight="1" x14ac:dyDescent="0.2">
      <c r="A5077" s="567" t="s">
        <v>29163</v>
      </c>
      <c r="B5077" s="568" t="s">
        <v>2311</v>
      </c>
      <c r="C5077" s="569" t="s">
        <v>745</v>
      </c>
      <c r="D5077" s="570" t="s">
        <v>29164</v>
      </c>
    </row>
    <row r="5078" spans="1:4" ht="24.95" customHeight="1" x14ac:dyDescent="0.2">
      <c r="A5078" s="567" t="s">
        <v>29165</v>
      </c>
      <c r="B5078" s="568" t="s">
        <v>16106</v>
      </c>
      <c r="C5078" s="569" t="s">
        <v>745</v>
      </c>
      <c r="D5078" s="570" t="s">
        <v>29166</v>
      </c>
    </row>
    <row r="5079" spans="1:4" ht="24.95" customHeight="1" x14ac:dyDescent="0.2">
      <c r="A5079" s="567" t="s">
        <v>29167</v>
      </c>
      <c r="B5079" s="568" t="s">
        <v>16107</v>
      </c>
      <c r="C5079" s="569" t="s">
        <v>745</v>
      </c>
      <c r="D5079" s="570" t="s">
        <v>29168</v>
      </c>
    </row>
    <row r="5080" spans="1:4" ht="24.95" customHeight="1" x14ac:dyDescent="0.2">
      <c r="A5080" s="567" t="s">
        <v>29169</v>
      </c>
      <c r="B5080" s="568" t="s">
        <v>16108</v>
      </c>
      <c r="C5080" s="569" t="s">
        <v>745</v>
      </c>
      <c r="D5080" s="570" t="s">
        <v>29170</v>
      </c>
    </row>
    <row r="5081" spans="1:4" ht="24.95" customHeight="1" x14ac:dyDescent="0.2">
      <c r="A5081" s="567" t="s">
        <v>29171</v>
      </c>
      <c r="B5081" s="568" t="s">
        <v>2312</v>
      </c>
      <c r="C5081" s="569" t="s">
        <v>745</v>
      </c>
      <c r="D5081" s="570" t="s">
        <v>29172</v>
      </c>
    </row>
    <row r="5082" spans="1:4" ht="24.95" customHeight="1" x14ac:dyDescent="0.2">
      <c r="A5082" s="567" t="s">
        <v>29173</v>
      </c>
      <c r="B5082" s="568" t="s">
        <v>16109</v>
      </c>
      <c r="C5082" s="569" t="s">
        <v>745</v>
      </c>
      <c r="D5082" s="570" t="s">
        <v>29174</v>
      </c>
    </row>
    <row r="5083" spans="1:4" ht="24.95" customHeight="1" x14ac:dyDescent="0.2">
      <c r="A5083" s="567" t="s">
        <v>29175</v>
      </c>
      <c r="B5083" s="568" t="s">
        <v>16111</v>
      </c>
      <c r="C5083" s="569" t="s">
        <v>745</v>
      </c>
      <c r="D5083" s="570" t="s">
        <v>29176</v>
      </c>
    </row>
    <row r="5084" spans="1:4" ht="24.95" customHeight="1" x14ac:dyDescent="0.2">
      <c r="A5084" s="567" t="s">
        <v>29177</v>
      </c>
      <c r="B5084" s="568" t="s">
        <v>16112</v>
      </c>
      <c r="C5084" s="569" t="s">
        <v>745</v>
      </c>
      <c r="D5084" s="570" t="s">
        <v>29178</v>
      </c>
    </row>
    <row r="5085" spans="1:4" ht="24.95" customHeight="1" x14ac:dyDescent="0.2">
      <c r="A5085" s="567" t="s">
        <v>29179</v>
      </c>
      <c r="B5085" s="568" t="s">
        <v>2313</v>
      </c>
      <c r="C5085" s="569" t="s">
        <v>745</v>
      </c>
      <c r="D5085" s="570" t="s">
        <v>29180</v>
      </c>
    </row>
    <row r="5086" spans="1:4" ht="24.95" customHeight="1" x14ac:dyDescent="0.2">
      <c r="A5086" s="567" t="s">
        <v>29181</v>
      </c>
      <c r="B5086" s="568" t="s">
        <v>16114</v>
      </c>
      <c r="C5086" s="569" t="s">
        <v>745</v>
      </c>
      <c r="D5086" s="570" t="s">
        <v>29182</v>
      </c>
    </row>
    <row r="5087" spans="1:4" ht="24.95" customHeight="1" x14ac:dyDescent="0.2">
      <c r="A5087" s="567" t="s">
        <v>29183</v>
      </c>
      <c r="B5087" s="568" t="s">
        <v>16115</v>
      </c>
      <c r="C5087" s="569" t="s">
        <v>745</v>
      </c>
      <c r="D5087" s="570" t="s">
        <v>29184</v>
      </c>
    </row>
    <row r="5088" spans="1:4" ht="24.95" customHeight="1" x14ac:dyDescent="0.2">
      <c r="A5088" s="567" t="s">
        <v>29185</v>
      </c>
      <c r="B5088" s="568" t="s">
        <v>16116</v>
      </c>
      <c r="C5088" s="569" t="s">
        <v>745</v>
      </c>
      <c r="D5088" s="570" t="s">
        <v>29186</v>
      </c>
    </row>
    <row r="5089" spans="1:4" ht="24.95" customHeight="1" x14ac:dyDescent="0.2">
      <c r="A5089" s="567" t="s">
        <v>29187</v>
      </c>
      <c r="B5089" s="568" t="s">
        <v>2314</v>
      </c>
      <c r="C5089" s="569" t="s">
        <v>745</v>
      </c>
      <c r="D5089" s="570" t="s">
        <v>17495</v>
      </c>
    </row>
    <row r="5090" spans="1:4" ht="24.95" customHeight="1" x14ac:dyDescent="0.2">
      <c r="A5090" s="567" t="s">
        <v>29188</v>
      </c>
      <c r="B5090" s="568" t="s">
        <v>16117</v>
      </c>
      <c r="C5090" s="569" t="s">
        <v>745</v>
      </c>
      <c r="D5090" s="570" t="s">
        <v>17869</v>
      </c>
    </row>
    <row r="5091" spans="1:4" ht="24.95" customHeight="1" x14ac:dyDescent="0.2">
      <c r="A5091" s="567" t="s">
        <v>29189</v>
      </c>
      <c r="B5091" s="568" t="s">
        <v>16118</v>
      </c>
      <c r="C5091" s="569" t="s">
        <v>745</v>
      </c>
      <c r="D5091" s="570" t="s">
        <v>29190</v>
      </c>
    </row>
    <row r="5092" spans="1:4" ht="24.95" customHeight="1" x14ac:dyDescent="0.2">
      <c r="A5092" s="567" t="s">
        <v>29191</v>
      </c>
      <c r="B5092" s="568" t="s">
        <v>16119</v>
      </c>
      <c r="C5092" s="569" t="s">
        <v>745</v>
      </c>
      <c r="D5092" s="570" t="s">
        <v>14797</v>
      </c>
    </row>
    <row r="5093" spans="1:4" ht="24.95" customHeight="1" x14ac:dyDescent="0.2">
      <c r="A5093" s="567" t="s">
        <v>29192</v>
      </c>
      <c r="B5093" s="568" t="s">
        <v>2315</v>
      </c>
      <c r="C5093" s="569" t="s">
        <v>745</v>
      </c>
      <c r="D5093" s="570" t="s">
        <v>19398</v>
      </c>
    </row>
    <row r="5094" spans="1:4" ht="24.95" customHeight="1" x14ac:dyDescent="0.2">
      <c r="A5094" s="567" t="s">
        <v>29193</v>
      </c>
      <c r="B5094" s="568" t="s">
        <v>16121</v>
      </c>
      <c r="C5094" s="569" t="s">
        <v>745</v>
      </c>
      <c r="D5094" s="570" t="s">
        <v>29194</v>
      </c>
    </row>
    <row r="5095" spans="1:4" ht="24.95" customHeight="1" x14ac:dyDescent="0.2">
      <c r="A5095" s="567" t="s">
        <v>29195</v>
      </c>
      <c r="B5095" s="568" t="s">
        <v>16122</v>
      </c>
      <c r="C5095" s="569" t="s">
        <v>745</v>
      </c>
      <c r="D5095" s="570" t="s">
        <v>23011</v>
      </c>
    </row>
    <row r="5096" spans="1:4" ht="24.95" customHeight="1" x14ac:dyDescent="0.2">
      <c r="A5096" s="567" t="s">
        <v>29196</v>
      </c>
      <c r="B5096" s="568" t="s">
        <v>16123</v>
      </c>
      <c r="C5096" s="569" t="s">
        <v>745</v>
      </c>
      <c r="D5096" s="570" t="s">
        <v>29197</v>
      </c>
    </row>
    <row r="5097" spans="1:4" ht="24.95" customHeight="1" x14ac:dyDescent="0.2">
      <c r="A5097" s="567" t="s">
        <v>29198</v>
      </c>
      <c r="B5097" s="568" t="s">
        <v>2316</v>
      </c>
      <c r="C5097" s="569" t="s">
        <v>745</v>
      </c>
      <c r="D5097" s="570" t="s">
        <v>29199</v>
      </c>
    </row>
    <row r="5098" spans="1:4" ht="24.95" customHeight="1" x14ac:dyDescent="0.2">
      <c r="A5098" s="567" t="s">
        <v>29200</v>
      </c>
      <c r="B5098" s="568" t="s">
        <v>16124</v>
      </c>
      <c r="C5098" s="569" t="s">
        <v>745</v>
      </c>
      <c r="D5098" s="570" t="s">
        <v>29201</v>
      </c>
    </row>
    <row r="5099" spans="1:4" ht="24.95" customHeight="1" x14ac:dyDescent="0.2">
      <c r="A5099" s="567" t="s">
        <v>29202</v>
      </c>
      <c r="B5099" s="568" t="s">
        <v>16125</v>
      </c>
      <c r="C5099" s="569" t="s">
        <v>745</v>
      </c>
      <c r="D5099" s="570" t="s">
        <v>29203</v>
      </c>
    </row>
    <row r="5100" spans="1:4" ht="24.95" customHeight="1" x14ac:dyDescent="0.2">
      <c r="A5100" s="567" t="s">
        <v>29204</v>
      </c>
      <c r="B5100" s="568" t="s">
        <v>16126</v>
      </c>
      <c r="C5100" s="569" t="s">
        <v>745</v>
      </c>
      <c r="D5100" s="570" t="s">
        <v>29205</v>
      </c>
    </row>
    <row r="5101" spans="1:4" ht="24.95" customHeight="1" x14ac:dyDescent="0.2">
      <c r="A5101" s="567" t="s">
        <v>29206</v>
      </c>
      <c r="B5101" s="568" t="s">
        <v>16127</v>
      </c>
      <c r="C5101" s="569" t="s">
        <v>745</v>
      </c>
      <c r="D5101" s="570" t="s">
        <v>9687</v>
      </c>
    </row>
    <row r="5102" spans="1:4" ht="24.95" customHeight="1" x14ac:dyDescent="0.2">
      <c r="A5102" s="567" t="s">
        <v>29207</v>
      </c>
      <c r="B5102" s="568" t="s">
        <v>16128</v>
      </c>
      <c r="C5102" s="569" t="s">
        <v>745</v>
      </c>
      <c r="D5102" s="570" t="s">
        <v>29208</v>
      </c>
    </row>
    <row r="5103" spans="1:4" ht="24.95" customHeight="1" x14ac:dyDescent="0.2">
      <c r="A5103" s="567" t="s">
        <v>29209</v>
      </c>
      <c r="B5103" s="568" t="s">
        <v>16129</v>
      </c>
      <c r="C5103" s="569" t="s">
        <v>745</v>
      </c>
      <c r="D5103" s="570" t="s">
        <v>17492</v>
      </c>
    </row>
    <row r="5104" spans="1:4" ht="24.95" customHeight="1" x14ac:dyDescent="0.2">
      <c r="A5104" s="567" t="s">
        <v>29210</v>
      </c>
      <c r="B5104" s="568" t="s">
        <v>16131</v>
      </c>
      <c r="C5104" s="569" t="s">
        <v>745</v>
      </c>
      <c r="D5104" s="570" t="s">
        <v>11154</v>
      </c>
    </row>
    <row r="5105" spans="1:4" ht="24.95" customHeight="1" x14ac:dyDescent="0.2">
      <c r="A5105" s="567" t="s">
        <v>29211</v>
      </c>
      <c r="B5105" s="568" t="s">
        <v>2317</v>
      </c>
      <c r="C5105" s="569" t="s">
        <v>771</v>
      </c>
      <c r="D5105" s="570" t="s">
        <v>17882</v>
      </c>
    </row>
    <row r="5106" spans="1:4" ht="24.95" customHeight="1" x14ac:dyDescent="0.2">
      <c r="A5106" s="567" t="s">
        <v>29212</v>
      </c>
      <c r="B5106" s="568" t="s">
        <v>5942</v>
      </c>
      <c r="C5106" s="569" t="s">
        <v>771</v>
      </c>
      <c r="D5106" s="570" t="s">
        <v>17425</v>
      </c>
    </row>
    <row r="5107" spans="1:4" ht="24.95" customHeight="1" x14ac:dyDescent="0.2">
      <c r="A5107" s="567" t="s">
        <v>29213</v>
      </c>
      <c r="B5107" s="568" t="s">
        <v>16132</v>
      </c>
      <c r="C5107" s="569" t="s">
        <v>745</v>
      </c>
      <c r="D5107" s="570" t="s">
        <v>10167</v>
      </c>
    </row>
    <row r="5108" spans="1:4" ht="24.95" customHeight="1" x14ac:dyDescent="0.2">
      <c r="A5108" s="567" t="s">
        <v>29214</v>
      </c>
      <c r="B5108" s="568" t="s">
        <v>16134</v>
      </c>
      <c r="C5108" s="569" t="s">
        <v>745</v>
      </c>
      <c r="D5108" s="570" t="s">
        <v>15149</v>
      </c>
    </row>
    <row r="5109" spans="1:4" ht="24.95" customHeight="1" x14ac:dyDescent="0.2">
      <c r="A5109" s="567" t="s">
        <v>29215</v>
      </c>
      <c r="B5109" s="568" t="s">
        <v>5943</v>
      </c>
      <c r="C5109" s="569" t="s">
        <v>745</v>
      </c>
      <c r="D5109" s="570" t="s">
        <v>12249</v>
      </c>
    </row>
    <row r="5110" spans="1:4" ht="24.95" customHeight="1" x14ac:dyDescent="0.2">
      <c r="A5110" s="567" t="s">
        <v>29216</v>
      </c>
      <c r="B5110" s="568" t="s">
        <v>5944</v>
      </c>
      <c r="C5110" s="569" t="s">
        <v>745</v>
      </c>
      <c r="D5110" s="570" t="s">
        <v>10270</v>
      </c>
    </row>
    <row r="5111" spans="1:4" ht="24.95" customHeight="1" x14ac:dyDescent="0.2">
      <c r="A5111" s="567" t="s">
        <v>29217</v>
      </c>
      <c r="B5111" s="568" t="s">
        <v>16135</v>
      </c>
      <c r="C5111" s="569" t="s">
        <v>745</v>
      </c>
      <c r="D5111" s="570" t="s">
        <v>14344</v>
      </c>
    </row>
    <row r="5112" spans="1:4" ht="24.95" customHeight="1" x14ac:dyDescent="0.2">
      <c r="A5112" s="567" t="s">
        <v>29218</v>
      </c>
      <c r="B5112" s="568" t="s">
        <v>5945</v>
      </c>
      <c r="C5112" s="569" t="s">
        <v>745</v>
      </c>
      <c r="D5112" s="570" t="s">
        <v>10592</v>
      </c>
    </row>
    <row r="5113" spans="1:4" ht="24.95" customHeight="1" x14ac:dyDescent="0.2">
      <c r="A5113" s="567" t="s">
        <v>29219</v>
      </c>
      <c r="B5113" s="568" t="s">
        <v>16136</v>
      </c>
      <c r="C5113" s="569" t="s">
        <v>745</v>
      </c>
      <c r="D5113" s="570" t="s">
        <v>28436</v>
      </c>
    </row>
    <row r="5114" spans="1:4" ht="24.95" customHeight="1" x14ac:dyDescent="0.2">
      <c r="A5114" s="567" t="s">
        <v>29220</v>
      </c>
      <c r="B5114" s="568" t="s">
        <v>16137</v>
      </c>
      <c r="C5114" s="569" t="s">
        <v>745</v>
      </c>
      <c r="D5114" s="570" t="s">
        <v>9386</v>
      </c>
    </row>
    <row r="5115" spans="1:4" ht="24.95" customHeight="1" x14ac:dyDescent="0.2">
      <c r="A5115" s="567" t="s">
        <v>29221</v>
      </c>
      <c r="B5115" s="568" t="s">
        <v>16138</v>
      </c>
      <c r="C5115" s="569" t="s">
        <v>745</v>
      </c>
      <c r="D5115" s="570" t="s">
        <v>11399</v>
      </c>
    </row>
    <row r="5116" spans="1:4" ht="24.95" customHeight="1" x14ac:dyDescent="0.2">
      <c r="A5116" s="567" t="s">
        <v>29222</v>
      </c>
      <c r="B5116" s="568" t="s">
        <v>16139</v>
      </c>
      <c r="C5116" s="569" t="s">
        <v>745</v>
      </c>
      <c r="D5116" s="570" t="s">
        <v>12065</v>
      </c>
    </row>
    <row r="5117" spans="1:4" ht="24.95" customHeight="1" x14ac:dyDescent="0.2">
      <c r="A5117" s="567" t="s">
        <v>29223</v>
      </c>
      <c r="B5117" s="568" t="s">
        <v>16140</v>
      </c>
      <c r="C5117" s="569" t="s">
        <v>745</v>
      </c>
      <c r="D5117" s="570" t="s">
        <v>10576</v>
      </c>
    </row>
    <row r="5118" spans="1:4" ht="24.95" customHeight="1" x14ac:dyDescent="0.2">
      <c r="A5118" s="567" t="s">
        <v>29224</v>
      </c>
      <c r="B5118" s="568" t="s">
        <v>16141</v>
      </c>
      <c r="C5118" s="569" t="s">
        <v>745</v>
      </c>
      <c r="D5118" s="570" t="s">
        <v>25229</v>
      </c>
    </row>
    <row r="5119" spans="1:4" ht="24.95" customHeight="1" x14ac:dyDescent="0.2">
      <c r="A5119" s="567" t="s">
        <v>29225</v>
      </c>
      <c r="B5119" s="568" t="s">
        <v>16142</v>
      </c>
      <c r="C5119" s="569" t="s">
        <v>745</v>
      </c>
      <c r="D5119" s="570" t="s">
        <v>16766</v>
      </c>
    </row>
    <row r="5120" spans="1:4" ht="24.95" customHeight="1" x14ac:dyDescent="0.2">
      <c r="A5120" s="567" t="s">
        <v>29226</v>
      </c>
      <c r="B5120" s="568" t="s">
        <v>16143</v>
      </c>
      <c r="C5120" s="569" t="s">
        <v>745</v>
      </c>
      <c r="D5120" s="570" t="s">
        <v>17721</v>
      </c>
    </row>
    <row r="5121" spans="1:4" ht="24.95" customHeight="1" x14ac:dyDescent="0.2">
      <c r="A5121" s="567" t="s">
        <v>29227</v>
      </c>
      <c r="B5121" s="568" t="s">
        <v>5946</v>
      </c>
      <c r="C5121" s="569" t="s">
        <v>745</v>
      </c>
      <c r="D5121" s="570" t="s">
        <v>17398</v>
      </c>
    </row>
    <row r="5122" spans="1:4" ht="24.95" customHeight="1" x14ac:dyDescent="0.2">
      <c r="A5122" s="567" t="s">
        <v>29228</v>
      </c>
      <c r="B5122" s="568" t="s">
        <v>16144</v>
      </c>
      <c r="C5122" s="569" t="s">
        <v>745</v>
      </c>
      <c r="D5122" s="570" t="s">
        <v>10826</v>
      </c>
    </row>
    <row r="5123" spans="1:4" ht="24.95" customHeight="1" x14ac:dyDescent="0.2">
      <c r="A5123" s="567" t="s">
        <v>29229</v>
      </c>
      <c r="B5123" s="568" t="s">
        <v>16145</v>
      </c>
      <c r="C5123" s="569" t="s">
        <v>745</v>
      </c>
      <c r="D5123" s="570" t="s">
        <v>15504</v>
      </c>
    </row>
    <row r="5124" spans="1:4" ht="24.95" customHeight="1" x14ac:dyDescent="0.2">
      <c r="A5124" s="567" t="s">
        <v>29230</v>
      </c>
      <c r="B5124" s="568" t="s">
        <v>16146</v>
      </c>
      <c r="C5124" s="569" t="s">
        <v>745</v>
      </c>
      <c r="D5124" s="570" t="s">
        <v>10093</v>
      </c>
    </row>
    <row r="5125" spans="1:4" ht="24.95" customHeight="1" x14ac:dyDescent="0.2">
      <c r="A5125" s="567" t="s">
        <v>29231</v>
      </c>
      <c r="B5125" s="568" t="s">
        <v>5947</v>
      </c>
      <c r="C5125" s="569" t="s">
        <v>745</v>
      </c>
      <c r="D5125" s="570" t="s">
        <v>9873</v>
      </c>
    </row>
    <row r="5126" spans="1:4" ht="24.95" customHeight="1" x14ac:dyDescent="0.2">
      <c r="A5126" s="567" t="s">
        <v>29232</v>
      </c>
      <c r="B5126" s="568" t="s">
        <v>5948</v>
      </c>
      <c r="C5126" s="569" t="s">
        <v>745</v>
      </c>
      <c r="D5126" s="570" t="s">
        <v>9674</v>
      </c>
    </row>
    <row r="5127" spans="1:4" ht="24.95" customHeight="1" x14ac:dyDescent="0.2">
      <c r="A5127" s="567" t="s">
        <v>29233</v>
      </c>
      <c r="B5127" s="568" t="s">
        <v>5949</v>
      </c>
      <c r="C5127" s="569" t="s">
        <v>745</v>
      </c>
      <c r="D5127" s="570" t="s">
        <v>9748</v>
      </c>
    </row>
    <row r="5128" spans="1:4" ht="24.95" customHeight="1" x14ac:dyDescent="0.2">
      <c r="A5128" s="567" t="s">
        <v>29234</v>
      </c>
      <c r="B5128" s="568" t="s">
        <v>5950</v>
      </c>
      <c r="C5128" s="569" t="s">
        <v>745</v>
      </c>
      <c r="D5128" s="570" t="s">
        <v>9362</v>
      </c>
    </row>
    <row r="5129" spans="1:4" ht="24.95" customHeight="1" x14ac:dyDescent="0.2">
      <c r="A5129" s="567" t="s">
        <v>29235</v>
      </c>
      <c r="B5129" s="568" t="s">
        <v>5951</v>
      </c>
      <c r="C5129" s="569" t="s">
        <v>745</v>
      </c>
      <c r="D5129" s="570" t="s">
        <v>18370</v>
      </c>
    </row>
    <row r="5130" spans="1:4" ht="24.95" customHeight="1" x14ac:dyDescent="0.2">
      <c r="A5130" s="567" t="s">
        <v>29236</v>
      </c>
      <c r="B5130" s="568" t="s">
        <v>16147</v>
      </c>
      <c r="C5130" s="569" t="s">
        <v>745</v>
      </c>
      <c r="D5130" s="570" t="s">
        <v>9438</v>
      </c>
    </row>
    <row r="5131" spans="1:4" ht="24.95" customHeight="1" x14ac:dyDescent="0.2">
      <c r="A5131" s="567" t="s">
        <v>29237</v>
      </c>
      <c r="B5131" s="568" t="s">
        <v>16148</v>
      </c>
      <c r="C5131" s="569" t="s">
        <v>745</v>
      </c>
      <c r="D5131" s="570" t="s">
        <v>19215</v>
      </c>
    </row>
    <row r="5132" spans="1:4" ht="24.95" customHeight="1" x14ac:dyDescent="0.2">
      <c r="A5132" s="567" t="s">
        <v>29238</v>
      </c>
      <c r="B5132" s="568" t="s">
        <v>16149</v>
      </c>
      <c r="C5132" s="569" t="s">
        <v>745</v>
      </c>
      <c r="D5132" s="570" t="s">
        <v>18113</v>
      </c>
    </row>
    <row r="5133" spans="1:4" ht="24.95" customHeight="1" x14ac:dyDescent="0.2">
      <c r="A5133" s="567" t="s">
        <v>29239</v>
      </c>
      <c r="B5133" s="568" t="s">
        <v>5952</v>
      </c>
      <c r="C5133" s="569" t="s">
        <v>745</v>
      </c>
      <c r="D5133" s="570" t="s">
        <v>11033</v>
      </c>
    </row>
    <row r="5134" spans="1:4" ht="24.95" customHeight="1" x14ac:dyDescent="0.2">
      <c r="A5134" s="567" t="s">
        <v>29240</v>
      </c>
      <c r="B5134" s="568" t="s">
        <v>5953</v>
      </c>
      <c r="C5134" s="569" t="s">
        <v>745</v>
      </c>
      <c r="D5134" s="570" t="s">
        <v>10467</v>
      </c>
    </row>
    <row r="5135" spans="1:4" ht="24.95" customHeight="1" x14ac:dyDescent="0.2">
      <c r="A5135" s="567" t="s">
        <v>29241</v>
      </c>
      <c r="B5135" s="568" t="s">
        <v>5954</v>
      </c>
      <c r="C5135" s="569" t="s">
        <v>745</v>
      </c>
      <c r="D5135" s="570" t="s">
        <v>11996</v>
      </c>
    </row>
    <row r="5136" spans="1:4" ht="24.95" customHeight="1" x14ac:dyDescent="0.2">
      <c r="A5136" s="567" t="s">
        <v>29242</v>
      </c>
      <c r="B5136" s="568" t="s">
        <v>5955</v>
      </c>
      <c r="C5136" s="569" t="s">
        <v>745</v>
      </c>
      <c r="D5136" s="570" t="s">
        <v>10000</v>
      </c>
    </row>
    <row r="5137" spans="1:4" ht="24.95" customHeight="1" x14ac:dyDescent="0.2">
      <c r="A5137" s="567" t="s">
        <v>29243</v>
      </c>
      <c r="B5137" s="568" t="s">
        <v>16150</v>
      </c>
      <c r="C5137" s="569" t="s">
        <v>745</v>
      </c>
      <c r="D5137" s="570" t="s">
        <v>9737</v>
      </c>
    </row>
    <row r="5138" spans="1:4" ht="24.95" customHeight="1" x14ac:dyDescent="0.2">
      <c r="A5138" s="567" t="s">
        <v>29244</v>
      </c>
      <c r="B5138" s="568" t="s">
        <v>16151</v>
      </c>
      <c r="C5138" s="569" t="s">
        <v>745</v>
      </c>
      <c r="D5138" s="570" t="s">
        <v>17343</v>
      </c>
    </row>
    <row r="5139" spans="1:4" ht="24.95" customHeight="1" x14ac:dyDescent="0.2">
      <c r="A5139" s="567" t="s">
        <v>29245</v>
      </c>
      <c r="B5139" s="568" t="s">
        <v>16152</v>
      </c>
      <c r="C5139" s="569" t="s">
        <v>745</v>
      </c>
      <c r="D5139" s="570" t="s">
        <v>29246</v>
      </c>
    </row>
    <row r="5140" spans="1:4" ht="24.95" customHeight="1" x14ac:dyDescent="0.2">
      <c r="A5140" s="567" t="s">
        <v>29247</v>
      </c>
      <c r="B5140" s="568" t="s">
        <v>2318</v>
      </c>
      <c r="C5140" s="569" t="s">
        <v>745</v>
      </c>
      <c r="D5140" s="570" t="s">
        <v>23123</v>
      </c>
    </row>
    <row r="5141" spans="1:4" ht="24.95" customHeight="1" x14ac:dyDescent="0.2">
      <c r="A5141" s="567" t="s">
        <v>29248</v>
      </c>
      <c r="B5141" s="568" t="s">
        <v>2319</v>
      </c>
      <c r="C5141" s="569" t="s">
        <v>745</v>
      </c>
      <c r="D5141" s="570" t="s">
        <v>23190</v>
      </c>
    </row>
    <row r="5142" spans="1:4" ht="24.95" customHeight="1" x14ac:dyDescent="0.2">
      <c r="A5142" s="567" t="s">
        <v>29249</v>
      </c>
      <c r="B5142" s="568" t="s">
        <v>2320</v>
      </c>
      <c r="C5142" s="569" t="s">
        <v>745</v>
      </c>
      <c r="D5142" s="570" t="s">
        <v>29250</v>
      </c>
    </row>
    <row r="5143" spans="1:4" ht="24.95" customHeight="1" x14ac:dyDescent="0.2">
      <c r="A5143" s="567" t="s">
        <v>29251</v>
      </c>
      <c r="B5143" s="568" t="s">
        <v>2321</v>
      </c>
      <c r="C5143" s="569" t="s">
        <v>745</v>
      </c>
      <c r="D5143" s="570" t="s">
        <v>16237</v>
      </c>
    </row>
    <row r="5144" spans="1:4" ht="24.95" customHeight="1" x14ac:dyDescent="0.2">
      <c r="A5144" s="567" t="s">
        <v>29252</v>
      </c>
      <c r="B5144" s="568" t="s">
        <v>16153</v>
      </c>
      <c r="C5144" s="569" t="s">
        <v>745</v>
      </c>
      <c r="D5144" s="570" t="s">
        <v>29253</v>
      </c>
    </row>
    <row r="5145" spans="1:4" ht="24.95" customHeight="1" x14ac:dyDescent="0.2">
      <c r="A5145" s="567" t="s">
        <v>29254</v>
      </c>
      <c r="B5145" s="568" t="s">
        <v>16154</v>
      </c>
      <c r="C5145" s="569" t="s">
        <v>745</v>
      </c>
      <c r="D5145" s="570" t="s">
        <v>17407</v>
      </c>
    </row>
    <row r="5146" spans="1:4" ht="24.95" customHeight="1" x14ac:dyDescent="0.2">
      <c r="A5146" s="567" t="s">
        <v>29255</v>
      </c>
      <c r="B5146" s="568" t="s">
        <v>16155</v>
      </c>
      <c r="C5146" s="569" t="s">
        <v>745</v>
      </c>
      <c r="D5146" s="570" t="s">
        <v>19766</v>
      </c>
    </row>
    <row r="5147" spans="1:4" ht="24.95" customHeight="1" x14ac:dyDescent="0.2">
      <c r="A5147" s="567" t="s">
        <v>29256</v>
      </c>
      <c r="B5147" s="568" t="s">
        <v>16156</v>
      </c>
      <c r="C5147" s="569" t="s">
        <v>745</v>
      </c>
      <c r="D5147" s="570" t="s">
        <v>17446</v>
      </c>
    </row>
    <row r="5148" spans="1:4" ht="24.95" customHeight="1" x14ac:dyDescent="0.2">
      <c r="A5148" s="567" t="s">
        <v>29257</v>
      </c>
      <c r="B5148" s="568" t="s">
        <v>16157</v>
      </c>
      <c r="C5148" s="569" t="s">
        <v>745</v>
      </c>
      <c r="D5148" s="570" t="s">
        <v>29258</v>
      </c>
    </row>
    <row r="5149" spans="1:4" ht="24.95" customHeight="1" x14ac:dyDescent="0.2">
      <c r="A5149" s="567" t="s">
        <v>29259</v>
      </c>
      <c r="B5149" s="568" t="s">
        <v>16158</v>
      </c>
      <c r="C5149" s="569" t="s">
        <v>745</v>
      </c>
      <c r="D5149" s="570" t="s">
        <v>15797</v>
      </c>
    </row>
    <row r="5150" spans="1:4" ht="24.95" customHeight="1" x14ac:dyDescent="0.2">
      <c r="A5150" s="567" t="s">
        <v>29260</v>
      </c>
      <c r="B5150" s="568" t="s">
        <v>16159</v>
      </c>
      <c r="C5150" s="569" t="s">
        <v>745</v>
      </c>
      <c r="D5150" s="570" t="s">
        <v>11032</v>
      </c>
    </row>
    <row r="5151" spans="1:4" ht="24.95" customHeight="1" x14ac:dyDescent="0.2">
      <c r="A5151" s="567" t="s">
        <v>29261</v>
      </c>
      <c r="B5151" s="568" t="s">
        <v>16160</v>
      </c>
      <c r="C5151" s="569" t="s">
        <v>745</v>
      </c>
      <c r="D5151" s="570" t="s">
        <v>9725</v>
      </c>
    </row>
    <row r="5152" spans="1:4" ht="24.95" customHeight="1" x14ac:dyDescent="0.2">
      <c r="A5152" s="567" t="s">
        <v>29262</v>
      </c>
      <c r="B5152" s="568" t="s">
        <v>16161</v>
      </c>
      <c r="C5152" s="569" t="s">
        <v>745</v>
      </c>
      <c r="D5152" s="570" t="s">
        <v>25583</v>
      </c>
    </row>
    <row r="5153" spans="1:4" ht="24.95" customHeight="1" x14ac:dyDescent="0.2">
      <c r="A5153" s="567" t="s">
        <v>29263</v>
      </c>
      <c r="B5153" s="568" t="s">
        <v>16162</v>
      </c>
      <c r="C5153" s="569" t="s">
        <v>745</v>
      </c>
      <c r="D5153" s="570" t="s">
        <v>9501</v>
      </c>
    </row>
    <row r="5154" spans="1:4" ht="24.95" customHeight="1" x14ac:dyDescent="0.2">
      <c r="A5154" s="567" t="s">
        <v>29264</v>
      </c>
      <c r="B5154" s="568" t="s">
        <v>16163</v>
      </c>
      <c r="C5154" s="569" t="s">
        <v>745</v>
      </c>
      <c r="D5154" s="570" t="s">
        <v>14592</v>
      </c>
    </row>
    <row r="5155" spans="1:4" ht="24.95" customHeight="1" x14ac:dyDescent="0.2">
      <c r="A5155" s="567" t="s">
        <v>29265</v>
      </c>
      <c r="B5155" s="568" t="s">
        <v>16164</v>
      </c>
      <c r="C5155" s="569" t="s">
        <v>745</v>
      </c>
      <c r="D5155" s="570" t="s">
        <v>18933</v>
      </c>
    </row>
    <row r="5156" spans="1:4" ht="24.95" customHeight="1" x14ac:dyDescent="0.2">
      <c r="A5156" s="567" t="s">
        <v>29266</v>
      </c>
      <c r="B5156" s="568" t="s">
        <v>16165</v>
      </c>
      <c r="C5156" s="569" t="s">
        <v>745</v>
      </c>
      <c r="D5156" s="570" t="s">
        <v>23171</v>
      </c>
    </row>
    <row r="5157" spans="1:4" ht="24.95" customHeight="1" x14ac:dyDescent="0.2">
      <c r="A5157" s="567" t="s">
        <v>29267</v>
      </c>
      <c r="B5157" s="568" t="s">
        <v>16166</v>
      </c>
      <c r="C5157" s="569" t="s">
        <v>745</v>
      </c>
      <c r="D5157" s="570" t="s">
        <v>14600</v>
      </c>
    </row>
    <row r="5158" spans="1:4" ht="24.95" customHeight="1" x14ac:dyDescent="0.2">
      <c r="A5158" s="567" t="s">
        <v>29268</v>
      </c>
      <c r="B5158" s="568" t="s">
        <v>16168</v>
      </c>
      <c r="C5158" s="569" t="s">
        <v>745</v>
      </c>
      <c r="D5158" s="570" t="s">
        <v>17839</v>
      </c>
    </row>
    <row r="5159" spans="1:4" ht="24.95" customHeight="1" x14ac:dyDescent="0.2">
      <c r="A5159" s="567" t="s">
        <v>29269</v>
      </c>
      <c r="B5159" s="568" t="s">
        <v>16169</v>
      </c>
      <c r="C5159" s="569" t="s">
        <v>745</v>
      </c>
      <c r="D5159" s="570" t="s">
        <v>9725</v>
      </c>
    </row>
    <row r="5160" spans="1:4" ht="24.95" customHeight="1" x14ac:dyDescent="0.2">
      <c r="A5160" s="567" t="s">
        <v>29270</v>
      </c>
      <c r="B5160" s="568" t="s">
        <v>16170</v>
      </c>
      <c r="C5160" s="569" t="s">
        <v>745</v>
      </c>
      <c r="D5160" s="570" t="s">
        <v>9978</v>
      </c>
    </row>
    <row r="5161" spans="1:4" ht="24.95" customHeight="1" x14ac:dyDescent="0.2">
      <c r="A5161" s="567" t="s">
        <v>29271</v>
      </c>
      <c r="B5161" s="568" t="s">
        <v>16172</v>
      </c>
      <c r="C5161" s="569" t="s">
        <v>745</v>
      </c>
      <c r="D5161" s="570" t="s">
        <v>29006</v>
      </c>
    </row>
    <row r="5162" spans="1:4" ht="24.95" customHeight="1" x14ac:dyDescent="0.2">
      <c r="A5162" s="567" t="s">
        <v>29272</v>
      </c>
      <c r="B5162" s="568" t="s">
        <v>16173</v>
      </c>
      <c r="C5162" s="569" t="s">
        <v>745</v>
      </c>
      <c r="D5162" s="570" t="s">
        <v>17406</v>
      </c>
    </row>
    <row r="5163" spans="1:4" ht="24.95" customHeight="1" x14ac:dyDescent="0.2">
      <c r="A5163" s="567" t="s">
        <v>29273</v>
      </c>
      <c r="B5163" s="568" t="s">
        <v>16174</v>
      </c>
      <c r="C5163" s="569" t="s">
        <v>745</v>
      </c>
      <c r="D5163" s="570" t="s">
        <v>29274</v>
      </c>
    </row>
    <row r="5164" spans="1:4" ht="24.95" customHeight="1" x14ac:dyDescent="0.2">
      <c r="A5164" s="567" t="s">
        <v>29275</v>
      </c>
      <c r="B5164" s="568" t="s">
        <v>16175</v>
      </c>
      <c r="C5164" s="569" t="s">
        <v>745</v>
      </c>
      <c r="D5164" s="570" t="s">
        <v>13570</v>
      </c>
    </row>
    <row r="5165" spans="1:4" ht="24.95" customHeight="1" x14ac:dyDescent="0.2">
      <c r="A5165" s="567" t="s">
        <v>29276</v>
      </c>
      <c r="B5165" s="568" t="s">
        <v>16176</v>
      </c>
      <c r="C5165" s="569" t="s">
        <v>745</v>
      </c>
      <c r="D5165" s="570" t="s">
        <v>18125</v>
      </c>
    </row>
    <row r="5166" spans="1:4" ht="24.95" customHeight="1" x14ac:dyDescent="0.2">
      <c r="A5166" s="567" t="s">
        <v>29277</v>
      </c>
      <c r="B5166" s="568" t="s">
        <v>16178</v>
      </c>
      <c r="C5166" s="569" t="s">
        <v>745</v>
      </c>
      <c r="D5166" s="570" t="s">
        <v>16473</v>
      </c>
    </row>
    <row r="5167" spans="1:4" ht="24.95" customHeight="1" x14ac:dyDescent="0.2">
      <c r="A5167" s="567" t="s">
        <v>29278</v>
      </c>
      <c r="B5167" s="568" t="s">
        <v>16179</v>
      </c>
      <c r="C5167" s="569" t="s">
        <v>745</v>
      </c>
      <c r="D5167" s="570" t="s">
        <v>14600</v>
      </c>
    </row>
    <row r="5168" spans="1:4" ht="24.95" customHeight="1" x14ac:dyDescent="0.2">
      <c r="A5168" s="567" t="s">
        <v>29279</v>
      </c>
      <c r="B5168" s="568" t="s">
        <v>16180</v>
      </c>
      <c r="C5168" s="569" t="s">
        <v>745</v>
      </c>
      <c r="D5168" s="570" t="s">
        <v>9894</v>
      </c>
    </row>
    <row r="5169" spans="1:4" ht="24.95" customHeight="1" x14ac:dyDescent="0.2">
      <c r="A5169" s="567" t="s">
        <v>29280</v>
      </c>
      <c r="B5169" s="568" t="s">
        <v>16181</v>
      </c>
      <c r="C5169" s="569" t="s">
        <v>745</v>
      </c>
      <c r="D5169" s="570" t="s">
        <v>29281</v>
      </c>
    </row>
    <row r="5170" spans="1:4" ht="24.95" customHeight="1" x14ac:dyDescent="0.2">
      <c r="A5170" s="567" t="s">
        <v>29282</v>
      </c>
      <c r="B5170" s="568" t="s">
        <v>16183</v>
      </c>
      <c r="C5170" s="569" t="s">
        <v>745</v>
      </c>
      <c r="D5170" s="570" t="s">
        <v>15027</v>
      </c>
    </row>
    <row r="5171" spans="1:4" ht="24.95" customHeight="1" x14ac:dyDescent="0.2">
      <c r="A5171" s="567" t="s">
        <v>29283</v>
      </c>
      <c r="B5171" s="568" t="s">
        <v>16184</v>
      </c>
      <c r="C5171" s="569" t="s">
        <v>745</v>
      </c>
      <c r="D5171" s="570" t="s">
        <v>10850</v>
      </c>
    </row>
    <row r="5172" spans="1:4" ht="24.95" customHeight="1" x14ac:dyDescent="0.2">
      <c r="A5172" s="567" t="s">
        <v>29284</v>
      </c>
      <c r="B5172" s="568" t="s">
        <v>2322</v>
      </c>
      <c r="C5172" s="569" t="s">
        <v>745</v>
      </c>
      <c r="D5172" s="570" t="s">
        <v>27730</v>
      </c>
    </row>
    <row r="5173" spans="1:4" ht="24.95" customHeight="1" x14ac:dyDescent="0.2">
      <c r="A5173" s="567" t="s">
        <v>29285</v>
      </c>
      <c r="B5173" s="568" t="s">
        <v>16185</v>
      </c>
      <c r="C5173" s="569" t="s">
        <v>745</v>
      </c>
      <c r="D5173" s="570" t="s">
        <v>29286</v>
      </c>
    </row>
    <row r="5174" spans="1:4" ht="24.95" customHeight="1" x14ac:dyDescent="0.2">
      <c r="A5174" s="567" t="s">
        <v>29287</v>
      </c>
      <c r="B5174" s="568" t="s">
        <v>16186</v>
      </c>
      <c r="C5174" s="569" t="s">
        <v>745</v>
      </c>
      <c r="D5174" s="570" t="s">
        <v>19411</v>
      </c>
    </row>
    <row r="5175" spans="1:4" ht="24.95" customHeight="1" x14ac:dyDescent="0.2">
      <c r="A5175" s="567" t="s">
        <v>29288</v>
      </c>
      <c r="B5175" s="568" t="s">
        <v>2323</v>
      </c>
      <c r="C5175" s="569" t="s">
        <v>745</v>
      </c>
      <c r="D5175" s="570" t="s">
        <v>17827</v>
      </c>
    </row>
    <row r="5176" spans="1:4" ht="24.95" customHeight="1" x14ac:dyDescent="0.2">
      <c r="A5176" s="567" t="s">
        <v>29289</v>
      </c>
      <c r="B5176" s="568" t="s">
        <v>16187</v>
      </c>
      <c r="C5176" s="569" t="s">
        <v>745</v>
      </c>
      <c r="D5176" s="570" t="s">
        <v>29290</v>
      </c>
    </row>
    <row r="5177" spans="1:4" ht="24.95" customHeight="1" x14ac:dyDescent="0.2">
      <c r="A5177" s="567" t="s">
        <v>29291</v>
      </c>
      <c r="B5177" s="568" t="s">
        <v>16188</v>
      </c>
      <c r="C5177" s="569" t="s">
        <v>745</v>
      </c>
      <c r="D5177" s="570" t="s">
        <v>10595</v>
      </c>
    </row>
    <row r="5178" spans="1:4" ht="24.95" customHeight="1" x14ac:dyDescent="0.2">
      <c r="A5178" s="567" t="s">
        <v>29292</v>
      </c>
      <c r="B5178" s="568" t="s">
        <v>16190</v>
      </c>
      <c r="C5178" s="569" t="s">
        <v>745</v>
      </c>
      <c r="D5178" s="570" t="s">
        <v>29293</v>
      </c>
    </row>
    <row r="5179" spans="1:4" ht="24.95" customHeight="1" x14ac:dyDescent="0.2">
      <c r="A5179" s="567" t="s">
        <v>29294</v>
      </c>
      <c r="B5179" s="568" t="s">
        <v>16191</v>
      </c>
      <c r="C5179" s="569" t="s">
        <v>745</v>
      </c>
      <c r="D5179" s="570" t="s">
        <v>12628</v>
      </c>
    </row>
    <row r="5180" spans="1:4" ht="24.95" customHeight="1" x14ac:dyDescent="0.2">
      <c r="A5180" s="567" t="s">
        <v>29295</v>
      </c>
      <c r="B5180" s="568" t="s">
        <v>16192</v>
      </c>
      <c r="C5180" s="569" t="s">
        <v>745</v>
      </c>
      <c r="D5180" s="570" t="s">
        <v>10007</v>
      </c>
    </row>
    <row r="5181" spans="1:4" ht="24.95" customHeight="1" x14ac:dyDescent="0.2">
      <c r="A5181" s="567" t="s">
        <v>29296</v>
      </c>
      <c r="B5181" s="568" t="s">
        <v>16194</v>
      </c>
      <c r="C5181" s="569" t="s">
        <v>745</v>
      </c>
      <c r="D5181" s="570" t="s">
        <v>27561</v>
      </c>
    </row>
    <row r="5182" spans="1:4" ht="24.95" customHeight="1" x14ac:dyDescent="0.2">
      <c r="A5182" s="567" t="s">
        <v>29297</v>
      </c>
      <c r="B5182" s="568" t="s">
        <v>16196</v>
      </c>
      <c r="C5182" s="569" t="s">
        <v>745</v>
      </c>
      <c r="D5182" s="570" t="s">
        <v>16769</v>
      </c>
    </row>
    <row r="5183" spans="1:4" ht="24.95" customHeight="1" x14ac:dyDescent="0.2">
      <c r="A5183" s="567" t="s">
        <v>29298</v>
      </c>
      <c r="B5183" s="568" t="s">
        <v>16197</v>
      </c>
      <c r="C5183" s="569" t="s">
        <v>745</v>
      </c>
      <c r="D5183" s="570" t="s">
        <v>16193</v>
      </c>
    </row>
    <row r="5184" spans="1:4" ht="24.95" customHeight="1" x14ac:dyDescent="0.2">
      <c r="A5184" s="567" t="s">
        <v>29299</v>
      </c>
      <c r="B5184" s="568" t="s">
        <v>16198</v>
      </c>
      <c r="C5184" s="569" t="s">
        <v>745</v>
      </c>
      <c r="D5184" s="570" t="s">
        <v>29300</v>
      </c>
    </row>
    <row r="5185" spans="1:4" ht="24.95" customHeight="1" x14ac:dyDescent="0.2">
      <c r="A5185" s="567" t="s">
        <v>29301</v>
      </c>
      <c r="B5185" s="568" t="s">
        <v>16199</v>
      </c>
      <c r="C5185" s="569" t="s">
        <v>745</v>
      </c>
      <c r="D5185" s="570" t="s">
        <v>20015</v>
      </c>
    </row>
    <row r="5186" spans="1:4" ht="24.95" customHeight="1" x14ac:dyDescent="0.2">
      <c r="A5186" s="567" t="s">
        <v>29302</v>
      </c>
      <c r="B5186" s="568" t="s">
        <v>16201</v>
      </c>
      <c r="C5186" s="569" t="s">
        <v>745</v>
      </c>
      <c r="D5186" s="570" t="s">
        <v>17858</v>
      </c>
    </row>
    <row r="5187" spans="1:4" ht="24.95" customHeight="1" x14ac:dyDescent="0.2">
      <c r="A5187" s="567" t="s">
        <v>29303</v>
      </c>
      <c r="B5187" s="568" t="s">
        <v>16202</v>
      </c>
      <c r="C5187" s="569" t="s">
        <v>745</v>
      </c>
      <c r="D5187" s="570" t="s">
        <v>9941</v>
      </c>
    </row>
    <row r="5188" spans="1:4" ht="24.95" customHeight="1" x14ac:dyDescent="0.2">
      <c r="A5188" s="567" t="s">
        <v>29304</v>
      </c>
      <c r="B5188" s="568" t="s">
        <v>18236</v>
      </c>
      <c r="C5188" s="569" t="s">
        <v>745</v>
      </c>
      <c r="D5188" s="570" t="s">
        <v>10004</v>
      </c>
    </row>
    <row r="5189" spans="1:4" ht="24.95" customHeight="1" x14ac:dyDescent="0.2">
      <c r="A5189" s="567" t="s">
        <v>29305</v>
      </c>
      <c r="B5189" s="568" t="s">
        <v>16203</v>
      </c>
      <c r="C5189" s="569" t="s">
        <v>745</v>
      </c>
      <c r="D5189" s="570" t="s">
        <v>18033</v>
      </c>
    </row>
    <row r="5190" spans="1:4" ht="24.95" customHeight="1" x14ac:dyDescent="0.2">
      <c r="A5190" s="567" t="s">
        <v>29306</v>
      </c>
      <c r="B5190" s="568" t="s">
        <v>16205</v>
      </c>
      <c r="C5190" s="569" t="s">
        <v>745</v>
      </c>
      <c r="D5190" s="570" t="s">
        <v>17599</v>
      </c>
    </row>
    <row r="5191" spans="1:4" ht="24.95" customHeight="1" x14ac:dyDescent="0.2">
      <c r="A5191" s="567" t="s">
        <v>29307</v>
      </c>
      <c r="B5191" s="568" t="s">
        <v>16207</v>
      </c>
      <c r="C5191" s="569" t="s">
        <v>745</v>
      </c>
      <c r="D5191" s="570" t="s">
        <v>11341</v>
      </c>
    </row>
    <row r="5192" spans="1:4" ht="24.95" customHeight="1" x14ac:dyDescent="0.2">
      <c r="A5192" s="567" t="s">
        <v>29308</v>
      </c>
      <c r="B5192" s="568" t="s">
        <v>16209</v>
      </c>
      <c r="C5192" s="569" t="s">
        <v>745</v>
      </c>
      <c r="D5192" s="570" t="s">
        <v>10110</v>
      </c>
    </row>
    <row r="5193" spans="1:4" ht="24.95" customHeight="1" x14ac:dyDescent="0.2">
      <c r="A5193" s="567" t="s">
        <v>29309</v>
      </c>
      <c r="B5193" s="568" t="s">
        <v>16210</v>
      </c>
      <c r="C5193" s="569" t="s">
        <v>745</v>
      </c>
      <c r="D5193" s="570" t="s">
        <v>9390</v>
      </c>
    </row>
    <row r="5194" spans="1:4" ht="24.95" customHeight="1" x14ac:dyDescent="0.2">
      <c r="A5194" s="567" t="s">
        <v>29310</v>
      </c>
      <c r="B5194" s="568" t="s">
        <v>16211</v>
      </c>
      <c r="C5194" s="569" t="s">
        <v>745</v>
      </c>
      <c r="D5194" s="570" t="s">
        <v>9806</v>
      </c>
    </row>
    <row r="5195" spans="1:4" ht="24.95" customHeight="1" x14ac:dyDescent="0.2">
      <c r="A5195" s="567" t="s">
        <v>29311</v>
      </c>
      <c r="B5195" s="568" t="s">
        <v>16212</v>
      </c>
      <c r="C5195" s="569" t="s">
        <v>745</v>
      </c>
      <c r="D5195" s="570" t="s">
        <v>10342</v>
      </c>
    </row>
    <row r="5196" spans="1:4" ht="24.95" customHeight="1" x14ac:dyDescent="0.2">
      <c r="A5196" s="567" t="s">
        <v>29312</v>
      </c>
      <c r="B5196" s="568" t="s">
        <v>16213</v>
      </c>
      <c r="C5196" s="569" t="s">
        <v>745</v>
      </c>
      <c r="D5196" s="570" t="s">
        <v>13800</v>
      </c>
    </row>
    <row r="5197" spans="1:4" ht="24.95" customHeight="1" x14ac:dyDescent="0.2">
      <c r="A5197" s="567" t="s">
        <v>29313</v>
      </c>
      <c r="B5197" s="568" t="s">
        <v>16214</v>
      </c>
      <c r="C5197" s="569" t="s">
        <v>745</v>
      </c>
      <c r="D5197" s="570" t="s">
        <v>29314</v>
      </c>
    </row>
    <row r="5198" spans="1:4" ht="24.95" customHeight="1" x14ac:dyDescent="0.2">
      <c r="A5198" s="567" t="s">
        <v>29315</v>
      </c>
      <c r="B5198" s="568" t="s">
        <v>16215</v>
      </c>
      <c r="C5198" s="569" t="s">
        <v>745</v>
      </c>
      <c r="D5198" s="570" t="s">
        <v>18007</v>
      </c>
    </row>
    <row r="5199" spans="1:4" ht="24.95" customHeight="1" x14ac:dyDescent="0.2">
      <c r="A5199" s="567" t="s">
        <v>29316</v>
      </c>
      <c r="B5199" s="568" t="s">
        <v>16216</v>
      </c>
      <c r="C5199" s="569" t="s">
        <v>745</v>
      </c>
      <c r="D5199" s="570" t="s">
        <v>25417</v>
      </c>
    </row>
    <row r="5200" spans="1:4" ht="24.95" customHeight="1" x14ac:dyDescent="0.2">
      <c r="A5200" s="567" t="s">
        <v>29317</v>
      </c>
      <c r="B5200" s="568" t="s">
        <v>16217</v>
      </c>
      <c r="C5200" s="569" t="s">
        <v>745</v>
      </c>
      <c r="D5200" s="570" t="s">
        <v>29318</v>
      </c>
    </row>
    <row r="5201" spans="1:4" ht="24.95" customHeight="1" x14ac:dyDescent="0.2">
      <c r="A5201" s="567" t="s">
        <v>29319</v>
      </c>
      <c r="B5201" s="568" t="s">
        <v>16218</v>
      </c>
      <c r="C5201" s="569" t="s">
        <v>745</v>
      </c>
      <c r="D5201" s="570" t="s">
        <v>29320</v>
      </c>
    </row>
    <row r="5202" spans="1:4" ht="24.95" customHeight="1" x14ac:dyDescent="0.2">
      <c r="A5202" s="567" t="s">
        <v>29321</v>
      </c>
      <c r="B5202" s="568" t="s">
        <v>16219</v>
      </c>
      <c r="C5202" s="569" t="s">
        <v>745</v>
      </c>
      <c r="D5202" s="570" t="s">
        <v>29322</v>
      </c>
    </row>
    <row r="5203" spans="1:4" ht="24.95" customHeight="1" x14ac:dyDescent="0.2">
      <c r="A5203" s="567" t="s">
        <v>29323</v>
      </c>
      <c r="B5203" s="568" t="s">
        <v>16221</v>
      </c>
      <c r="C5203" s="569" t="s">
        <v>745</v>
      </c>
      <c r="D5203" s="570" t="s">
        <v>14238</v>
      </c>
    </row>
    <row r="5204" spans="1:4" ht="24.95" customHeight="1" x14ac:dyDescent="0.2">
      <c r="A5204" s="567" t="s">
        <v>29324</v>
      </c>
      <c r="B5204" s="568" t="s">
        <v>16222</v>
      </c>
      <c r="C5204" s="569" t="s">
        <v>745</v>
      </c>
      <c r="D5204" s="570" t="s">
        <v>29325</v>
      </c>
    </row>
    <row r="5205" spans="1:4" ht="24.95" customHeight="1" x14ac:dyDescent="0.2">
      <c r="A5205" s="567" t="s">
        <v>29326</v>
      </c>
      <c r="B5205" s="568" t="s">
        <v>16223</v>
      </c>
      <c r="C5205" s="569" t="s">
        <v>745</v>
      </c>
      <c r="D5205" s="570" t="s">
        <v>17400</v>
      </c>
    </row>
    <row r="5206" spans="1:4" ht="24.95" customHeight="1" x14ac:dyDescent="0.2">
      <c r="A5206" s="567" t="s">
        <v>29327</v>
      </c>
      <c r="B5206" s="568" t="s">
        <v>16224</v>
      </c>
      <c r="C5206" s="569" t="s">
        <v>745</v>
      </c>
      <c r="D5206" s="570" t="s">
        <v>29328</v>
      </c>
    </row>
    <row r="5207" spans="1:4" ht="24.95" customHeight="1" x14ac:dyDescent="0.2">
      <c r="A5207" s="567" t="s">
        <v>29329</v>
      </c>
      <c r="B5207" s="568" t="s">
        <v>16225</v>
      </c>
      <c r="C5207" s="569" t="s">
        <v>745</v>
      </c>
      <c r="D5207" s="570" t="s">
        <v>19654</v>
      </c>
    </row>
    <row r="5208" spans="1:4" ht="24.95" customHeight="1" x14ac:dyDescent="0.2">
      <c r="A5208" s="567" t="s">
        <v>29330</v>
      </c>
      <c r="B5208" s="568" t="s">
        <v>16226</v>
      </c>
      <c r="C5208" s="569" t="s">
        <v>745</v>
      </c>
      <c r="D5208" s="570" t="s">
        <v>29331</v>
      </c>
    </row>
    <row r="5209" spans="1:4" ht="24.95" customHeight="1" x14ac:dyDescent="0.2">
      <c r="A5209" s="567" t="s">
        <v>29332</v>
      </c>
      <c r="B5209" s="568" t="s">
        <v>16227</v>
      </c>
      <c r="C5209" s="569" t="s">
        <v>745</v>
      </c>
      <c r="D5209" s="570" t="s">
        <v>29333</v>
      </c>
    </row>
    <row r="5210" spans="1:4" ht="24.95" customHeight="1" x14ac:dyDescent="0.2">
      <c r="A5210" s="567" t="s">
        <v>29334</v>
      </c>
      <c r="B5210" s="568" t="s">
        <v>16228</v>
      </c>
      <c r="C5210" s="569" t="s">
        <v>745</v>
      </c>
      <c r="D5210" s="570" t="s">
        <v>29335</v>
      </c>
    </row>
    <row r="5211" spans="1:4" ht="24.95" customHeight="1" x14ac:dyDescent="0.2">
      <c r="A5211" s="567" t="s">
        <v>29336</v>
      </c>
      <c r="B5211" s="568" t="s">
        <v>16229</v>
      </c>
      <c r="C5211" s="569" t="s">
        <v>745</v>
      </c>
      <c r="D5211" s="570" t="s">
        <v>25126</v>
      </c>
    </row>
    <row r="5212" spans="1:4" ht="24.95" customHeight="1" x14ac:dyDescent="0.2">
      <c r="A5212" s="567" t="s">
        <v>29337</v>
      </c>
      <c r="B5212" s="568" t="s">
        <v>16231</v>
      </c>
      <c r="C5212" s="569" t="s">
        <v>745</v>
      </c>
      <c r="D5212" s="570" t="s">
        <v>29338</v>
      </c>
    </row>
    <row r="5213" spans="1:4" ht="24.95" customHeight="1" x14ac:dyDescent="0.2">
      <c r="A5213" s="567" t="s">
        <v>29339</v>
      </c>
      <c r="B5213" s="568" t="s">
        <v>16232</v>
      </c>
      <c r="C5213" s="569" t="s">
        <v>745</v>
      </c>
      <c r="D5213" s="570" t="s">
        <v>29340</v>
      </c>
    </row>
    <row r="5214" spans="1:4" ht="24.95" customHeight="1" x14ac:dyDescent="0.2">
      <c r="A5214" s="567" t="s">
        <v>29341</v>
      </c>
      <c r="B5214" s="568" t="s">
        <v>16233</v>
      </c>
      <c r="C5214" s="569" t="s">
        <v>745</v>
      </c>
      <c r="D5214" s="570" t="s">
        <v>14766</v>
      </c>
    </row>
    <row r="5215" spans="1:4" ht="24.95" customHeight="1" x14ac:dyDescent="0.2">
      <c r="A5215" s="567" t="s">
        <v>29342</v>
      </c>
      <c r="B5215" s="568" t="s">
        <v>16234</v>
      </c>
      <c r="C5215" s="569" t="s">
        <v>745</v>
      </c>
      <c r="D5215" s="570" t="s">
        <v>18269</v>
      </c>
    </row>
    <row r="5216" spans="1:4" ht="24.95" customHeight="1" x14ac:dyDescent="0.2">
      <c r="A5216" s="567" t="s">
        <v>29343</v>
      </c>
      <c r="B5216" s="568" t="s">
        <v>16235</v>
      </c>
      <c r="C5216" s="569" t="s">
        <v>745</v>
      </c>
      <c r="D5216" s="570" t="s">
        <v>11015</v>
      </c>
    </row>
    <row r="5217" spans="1:4" ht="24.95" customHeight="1" x14ac:dyDescent="0.2">
      <c r="A5217" s="567" t="s">
        <v>29344</v>
      </c>
      <c r="B5217" s="568" t="s">
        <v>16236</v>
      </c>
      <c r="C5217" s="569" t="s">
        <v>745</v>
      </c>
      <c r="D5217" s="570" t="s">
        <v>20288</v>
      </c>
    </row>
    <row r="5218" spans="1:4" ht="24.95" customHeight="1" x14ac:dyDescent="0.2">
      <c r="A5218" s="567" t="s">
        <v>29345</v>
      </c>
      <c r="B5218" s="568" t="s">
        <v>16238</v>
      </c>
      <c r="C5218" s="569" t="s">
        <v>745</v>
      </c>
      <c r="D5218" s="570" t="s">
        <v>29346</v>
      </c>
    </row>
    <row r="5219" spans="1:4" ht="24.95" customHeight="1" x14ac:dyDescent="0.2">
      <c r="A5219" s="567" t="s">
        <v>29347</v>
      </c>
      <c r="B5219" s="568" t="s">
        <v>16239</v>
      </c>
      <c r="C5219" s="569" t="s">
        <v>745</v>
      </c>
      <c r="D5219" s="570" t="s">
        <v>18225</v>
      </c>
    </row>
    <row r="5220" spans="1:4" ht="24.95" customHeight="1" x14ac:dyDescent="0.2">
      <c r="A5220" s="567" t="s">
        <v>29348</v>
      </c>
      <c r="B5220" s="568" t="s">
        <v>16240</v>
      </c>
      <c r="C5220" s="569" t="s">
        <v>745</v>
      </c>
      <c r="D5220" s="570" t="s">
        <v>29349</v>
      </c>
    </row>
    <row r="5221" spans="1:4" ht="24.95" customHeight="1" x14ac:dyDescent="0.2">
      <c r="A5221" s="567" t="s">
        <v>29350</v>
      </c>
      <c r="B5221" s="568" t="s">
        <v>16241</v>
      </c>
      <c r="C5221" s="569" t="s">
        <v>745</v>
      </c>
      <c r="D5221" s="570" t="s">
        <v>29351</v>
      </c>
    </row>
    <row r="5222" spans="1:4" ht="24.95" customHeight="1" x14ac:dyDescent="0.2">
      <c r="A5222" s="567" t="s">
        <v>29352</v>
      </c>
      <c r="B5222" s="568" t="s">
        <v>16243</v>
      </c>
      <c r="C5222" s="569" t="s">
        <v>745</v>
      </c>
      <c r="D5222" s="570" t="s">
        <v>29353</v>
      </c>
    </row>
    <row r="5223" spans="1:4" ht="24.95" customHeight="1" x14ac:dyDescent="0.2">
      <c r="A5223" s="567" t="s">
        <v>29354</v>
      </c>
      <c r="B5223" s="568" t="s">
        <v>16244</v>
      </c>
      <c r="C5223" s="569" t="s">
        <v>745</v>
      </c>
      <c r="D5223" s="570" t="s">
        <v>29355</v>
      </c>
    </row>
    <row r="5224" spans="1:4" ht="24.95" customHeight="1" x14ac:dyDescent="0.2">
      <c r="A5224" s="567" t="s">
        <v>29356</v>
      </c>
      <c r="B5224" s="568" t="s">
        <v>16245</v>
      </c>
      <c r="C5224" s="569" t="s">
        <v>745</v>
      </c>
      <c r="D5224" s="570" t="s">
        <v>29357</v>
      </c>
    </row>
    <row r="5225" spans="1:4" ht="24.95" customHeight="1" x14ac:dyDescent="0.2">
      <c r="A5225" s="567" t="s">
        <v>29358</v>
      </c>
      <c r="B5225" s="568" t="s">
        <v>16246</v>
      </c>
      <c r="C5225" s="569" t="s">
        <v>745</v>
      </c>
      <c r="D5225" s="570" t="s">
        <v>13085</v>
      </c>
    </row>
    <row r="5226" spans="1:4" ht="24.95" customHeight="1" x14ac:dyDescent="0.2">
      <c r="A5226" s="567" t="s">
        <v>29359</v>
      </c>
      <c r="B5226" s="568" t="s">
        <v>16247</v>
      </c>
      <c r="C5226" s="569" t="s">
        <v>745</v>
      </c>
      <c r="D5226" s="570" t="s">
        <v>29360</v>
      </c>
    </row>
    <row r="5227" spans="1:4" ht="24.95" customHeight="1" x14ac:dyDescent="0.2">
      <c r="A5227" s="567" t="s">
        <v>29361</v>
      </c>
      <c r="B5227" s="568" t="s">
        <v>16248</v>
      </c>
      <c r="C5227" s="569" t="s">
        <v>745</v>
      </c>
      <c r="D5227" s="570" t="s">
        <v>29362</v>
      </c>
    </row>
    <row r="5228" spans="1:4" ht="24.95" customHeight="1" x14ac:dyDescent="0.2">
      <c r="A5228" s="567" t="s">
        <v>29363</v>
      </c>
      <c r="B5228" s="568" t="s">
        <v>16249</v>
      </c>
      <c r="C5228" s="569" t="s">
        <v>745</v>
      </c>
      <c r="D5228" s="570" t="s">
        <v>25859</v>
      </c>
    </row>
    <row r="5229" spans="1:4" ht="24.95" customHeight="1" x14ac:dyDescent="0.2">
      <c r="A5229" s="567" t="s">
        <v>29364</v>
      </c>
      <c r="B5229" s="568" t="s">
        <v>16250</v>
      </c>
      <c r="C5229" s="569" t="s">
        <v>745</v>
      </c>
      <c r="D5229" s="570" t="s">
        <v>29365</v>
      </c>
    </row>
    <row r="5230" spans="1:4" ht="24.95" customHeight="1" x14ac:dyDescent="0.2">
      <c r="A5230" s="567" t="s">
        <v>29366</v>
      </c>
      <c r="B5230" s="568" t="s">
        <v>16251</v>
      </c>
      <c r="C5230" s="569" t="s">
        <v>745</v>
      </c>
      <c r="D5230" s="570" t="s">
        <v>29367</v>
      </c>
    </row>
    <row r="5231" spans="1:4" ht="24.95" customHeight="1" x14ac:dyDescent="0.2">
      <c r="A5231" s="567" t="s">
        <v>29368</v>
      </c>
      <c r="B5231" s="568" t="s">
        <v>16252</v>
      </c>
      <c r="C5231" s="569" t="s">
        <v>745</v>
      </c>
      <c r="D5231" s="570" t="s">
        <v>29369</v>
      </c>
    </row>
    <row r="5232" spans="1:4" ht="24.95" customHeight="1" x14ac:dyDescent="0.2">
      <c r="A5232" s="567" t="s">
        <v>29370</v>
      </c>
      <c r="B5232" s="568" t="s">
        <v>16253</v>
      </c>
      <c r="C5232" s="569" t="s">
        <v>745</v>
      </c>
      <c r="D5232" s="570" t="s">
        <v>29371</v>
      </c>
    </row>
    <row r="5233" spans="1:4" ht="24.95" customHeight="1" x14ac:dyDescent="0.2">
      <c r="A5233" s="567" t="s">
        <v>29372</v>
      </c>
      <c r="B5233" s="568" t="s">
        <v>16254</v>
      </c>
      <c r="C5233" s="569" t="s">
        <v>745</v>
      </c>
      <c r="D5233" s="570" t="s">
        <v>29373</v>
      </c>
    </row>
    <row r="5234" spans="1:4" ht="24.95" customHeight="1" x14ac:dyDescent="0.2">
      <c r="A5234" s="567" t="s">
        <v>29374</v>
      </c>
      <c r="B5234" s="568" t="s">
        <v>16255</v>
      </c>
      <c r="C5234" s="569" t="s">
        <v>745</v>
      </c>
      <c r="D5234" s="570" t="s">
        <v>29375</v>
      </c>
    </row>
    <row r="5235" spans="1:4" ht="24.95" customHeight="1" x14ac:dyDescent="0.2">
      <c r="A5235" s="567" t="s">
        <v>29376</v>
      </c>
      <c r="B5235" s="568" t="s">
        <v>16256</v>
      </c>
      <c r="C5235" s="569" t="s">
        <v>745</v>
      </c>
      <c r="D5235" s="570" t="s">
        <v>29377</v>
      </c>
    </row>
    <row r="5236" spans="1:4" ht="24.95" customHeight="1" x14ac:dyDescent="0.2">
      <c r="A5236" s="567" t="s">
        <v>29378</v>
      </c>
      <c r="B5236" s="568" t="s">
        <v>16257</v>
      </c>
      <c r="C5236" s="569" t="s">
        <v>745</v>
      </c>
      <c r="D5236" s="570" t="s">
        <v>29379</v>
      </c>
    </row>
    <row r="5237" spans="1:4" ht="24.95" customHeight="1" x14ac:dyDescent="0.2">
      <c r="A5237" s="567" t="s">
        <v>29380</v>
      </c>
      <c r="B5237" s="568" t="s">
        <v>16258</v>
      </c>
      <c r="C5237" s="569" t="s">
        <v>745</v>
      </c>
      <c r="D5237" s="570" t="s">
        <v>28285</v>
      </c>
    </row>
    <row r="5238" spans="1:4" ht="24.95" customHeight="1" x14ac:dyDescent="0.2">
      <c r="A5238" s="567" t="s">
        <v>29381</v>
      </c>
      <c r="B5238" s="568" t="s">
        <v>16259</v>
      </c>
      <c r="C5238" s="569" t="s">
        <v>745</v>
      </c>
      <c r="D5238" s="570" t="s">
        <v>29382</v>
      </c>
    </row>
    <row r="5239" spans="1:4" ht="24.95" customHeight="1" x14ac:dyDescent="0.2">
      <c r="A5239" s="567" t="s">
        <v>29383</v>
      </c>
      <c r="B5239" s="568" t="s">
        <v>16260</v>
      </c>
      <c r="C5239" s="569" t="s">
        <v>745</v>
      </c>
      <c r="D5239" s="570" t="s">
        <v>18238</v>
      </c>
    </row>
    <row r="5240" spans="1:4" ht="24.95" customHeight="1" x14ac:dyDescent="0.2">
      <c r="A5240" s="567" t="s">
        <v>29384</v>
      </c>
      <c r="B5240" s="568" t="s">
        <v>16261</v>
      </c>
      <c r="C5240" s="569" t="s">
        <v>745</v>
      </c>
      <c r="D5240" s="570" t="s">
        <v>29385</v>
      </c>
    </row>
    <row r="5241" spans="1:4" ht="24.95" customHeight="1" x14ac:dyDescent="0.2">
      <c r="A5241" s="567" t="s">
        <v>29386</v>
      </c>
      <c r="B5241" s="568" t="s">
        <v>16262</v>
      </c>
      <c r="C5241" s="569" t="s">
        <v>745</v>
      </c>
      <c r="D5241" s="570" t="s">
        <v>29387</v>
      </c>
    </row>
    <row r="5242" spans="1:4" ht="24.95" customHeight="1" x14ac:dyDescent="0.2">
      <c r="A5242" s="567" t="s">
        <v>29388</v>
      </c>
      <c r="B5242" s="568" t="s">
        <v>16263</v>
      </c>
      <c r="C5242" s="569" t="s">
        <v>745</v>
      </c>
      <c r="D5242" s="570" t="s">
        <v>29389</v>
      </c>
    </row>
    <row r="5243" spans="1:4" ht="24.95" customHeight="1" x14ac:dyDescent="0.2">
      <c r="A5243" s="567" t="s">
        <v>29390</v>
      </c>
      <c r="B5243" s="568" t="s">
        <v>16264</v>
      </c>
      <c r="C5243" s="569" t="s">
        <v>745</v>
      </c>
      <c r="D5243" s="570" t="s">
        <v>18084</v>
      </c>
    </row>
    <row r="5244" spans="1:4" ht="24.95" customHeight="1" x14ac:dyDescent="0.2">
      <c r="A5244" s="567" t="s">
        <v>29391</v>
      </c>
      <c r="B5244" s="568" t="s">
        <v>16265</v>
      </c>
      <c r="C5244" s="569" t="s">
        <v>745</v>
      </c>
      <c r="D5244" s="570" t="s">
        <v>29392</v>
      </c>
    </row>
    <row r="5245" spans="1:4" ht="24.95" customHeight="1" x14ac:dyDescent="0.2">
      <c r="A5245" s="567" t="s">
        <v>29393</v>
      </c>
      <c r="B5245" s="568" t="s">
        <v>16266</v>
      </c>
      <c r="C5245" s="569" t="s">
        <v>745</v>
      </c>
      <c r="D5245" s="570" t="s">
        <v>29394</v>
      </c>
    </row>
    <row r="5246" spans="1:4" ht="24.95" customHeight="1" x14ac:dyDescent="0.2">
      <c r="A5246" s="567" t="s">
        <v>29395</v>
      </c>
      <c r="B5246" s="568" t="s">
        <v>16267</v>
      </c>
      <c r="C5246" s="569" t="s">
        <v>745</v>
      </c>
      <c r="D5246" s="570" t="s">
        <v>29396</v>
      </c>
    </row>
    <row r="5247" spans="1:4" ht="24.95" customHeight="1" x14ac:dyDescent="0.2">
      <c r="A5247" s="567" t="s">
        <v>29397</v>
      </c>
      <c r="B5247" s="568" t="s">
        <v>16268</v>
      </c>
      <c r="C5247" s="569" t="s">
        <v>745</v>
      </c>
      <c r="D5247" s="570" t="s">
        <v>17273</v>
      </c>
    </row>
    <row r="5248" spans="1:4" ht="24.95" customHeight="1" x14ac:dyDescent="0.2">
      <c r="A5248" s="567" t="s">
        <v>29398</v>
      </c>
      <c r="B5248" s="568" t="s">
        <v>16269</v>
      </c>
      <c r="C5248" s="569" t="s">
        <v>745</v>
      </c>
      <c r="D5248" s="570" t="s">
        <v>29399</v>
      </c>
    </row>
    <row r="5249" spans="1:4" ht="24.95" customHeight="1" x14ac:dyDescent="0.2">
      <c r="A5249" s="567" t="s">
        <v>29400</v>
      </c>
      <c r="B5249" s="568" t="s">
        <v>16270</v>
      </c>
      <c r="C5249" s="569" t="s">
        <v>745</v>
      </c>
      <c r="D5249" s="570" t="s">
        <v>29401</v>
      </c>
    </row>
    <row r="5250" spans="1:4" ht="24.95" customHeight="1" x14ac:dyDescent="0.2">
      <c r="A5250" s="567" t="s">
        <v>29402</v>
      </c>
      <c r="B5250" s="568" t="s">
        <v>16271</v>
      </c>
      <c r="C5250" s="569" t="s">
        <v>745</v>
      </c>
      <c r="D5250" s="570" t="s">
        <v>29403</v>
      </c>
    </row>
    <row r="5251" spans="1:4" ht="24.95" customHeight="1" x14ac:dyDescent="0.2">
      <c r="A5251" s="567" t="s">
        <v>29404</v>
      </c>
      <c r="B5251" s="568" t="s">
        <v>16272</v>
      </c>
      <c r="C5251" s="569" t="s">
        <v>745</v>
      </c>
      <c r="D5251" s="570" t="s">
        <v>29405</v>
      </c>
    </row>
    <row r="5252" spans="1:4" ht="24.95" customHeight="1" x14ac:dyDescent="0.2">
      <c r="A5252" s="567" t="s">
        <v>29406</v>
      </c>
      <c r="B5252" s="568" t="s">
        <v>16273</v>
      </c>
      <c r="C5252" s="569" t="s">
        <v>745</v>
      </c>
      <c r="D5252" s="570" t="s">
        <v>29407</v>
      </c>
    </row>
    <row r="5253" spans="1:4" ht="24.95" customHeight="1" x14ac:dyDescent="0.2">
      <c r="A5253" s="567" t="s">
        <v>29408</v>
      </c>
      <c r="B5253" s="568" t="s">
        <v>16274</v>
      </c>
      <c r="C5253" s="569" t="s">
        <v>745</v>
      </c>
      <c r="D5253" s="570" t="s">
        <v>29409</v>
      </c>
    </row>
    <row r="5254" spans="1:4" ht="24.95" customHeight="1" x14ac:dyDescent="0.2">
      <c r="A5254" s="567" t="s">
        <v>29410</v>
      </c>
      <c r="B5254" s="568" t="s">
        <v>16275</v>
      </c>
      <c r="C5254" s="569" t="s">
        <v>745</v>
      </c>
      <c r="D5254" s="570" t="s">
        <v>29411</v>
      </c>
    </row>
    <row r="5255" spans="1:4" ht="24.95" customHeight="1" x14ac:dyDescent="0.2">
      <c r="A5255" s="567" t="s">
        <v>29412</v>
      </c>
      <c r="B5255" s="568" t="s">
        <v>16276</v>
      </c>
      <c r="C5255" s="569" t="s">
        <v>745</v>
      </c>
      <c r="D5255" s="570" t="s">
        <v>27242</v>
      </c>
    </row>
    <row r="5256" spans="1:4" ht="24.95" customHeight="1" x14ac:dyDescent="0.2">
      <c r="A5256" s="567" t="s">
        <v>29413</v>
      </c>
      <c r="B5256" s="568" t="s">
        <v>16277</v>
      </c>
      <c r="C5256" s="569" t="s">
        <v>745</v>
      </c>
      <c r="D5256" s="570" t="s">
        <v>29414</v>
      </c>
    </row>
    <row r="5257" spans="1:4" ht="24.95" customHeight="1" x14ac:dyDescent="0.2">
      <c r="A5257" s="567" t="s">
        <v>29415</v>
      </c>
      <c r="B5257" s="568" t="s">
        <v>16278</v>
      </c>
      <c r="C5257" s="569" t="s">
        <v>745</v>
      </c>
      <c r="D5257" s="570" t="s">
        <v>29416</v>
      </c>
    </row>
    <row r="5258" spans="1:4" ht="24.95" customHeight="1" x14ac:dyDescent="0.2">
      <c r="A5258" s="567" t="s">
        <v>29417</v>
      </c>
      <c r="B5258" s="568" t="s">
        <v>16279</v>
      </c>
      <c r="C5258" s="569" t="s">
        <v>745</v>
      </c>
      <c r="D5258" s="570" t="s">
        <v>29418</v>
      </c>
    </row>
    <row r="5259" spans="1:4" ht="24.95" customHeight="1" x14ac:dyDescent="0.2">
      <c r="A5259" s="567" t="s">
        <v>29419</v>
      </c>
      <c r="B5259" s="568" t="s">
        <v>16280</v>
      </c>
      <c r="C5259" s="569" t="s">
        <v>745</v>
      </c>
      <c r="D5259" s="570" t="s">
        <v>29420</v>
      </c>
    </row>
    <row r="5260" spans="1:4" ht="24.95" customHeight="1" x14ac:dyDescent="0.2">
      <c r="A5260" s="567" t="s">
        <v>29421</v>
      </c>
      <c r="B5260" s="568" t="s">
        <v>16281</v>
      </c>
      <c r="C5260" s="569" t="s">
        <v>745</v>
      </c>
      <c r="D5260" s="570" t="s">
        <v>29422</v>
      </c>
    </row>
    <row r="5261" spans="1:4" ht="24.95" customHeight="1" x14ac:dyDescent="0.2">
      <c r="A5261" s="567" t="s">
        <v>29423</v>
      </c>
      <c r="B5261" s="568" t="s">
        <v>16282</v>
      </c>
      <c r="C5261" s="569" t="s">
        <v>745</v>
      </c>
      <c r="D5261" s="570" t="s">
        <v>29424</v>
      </c>
    </row>
    <row r="5262" spans="1:4" ht="24.95" customHeight="1" x14ac:dyDescent="0.2">
      <c r="A5262" s="567" t="s">
        <v>29425</v>
      </c>
      <c r="B5262" s="568" t="s">
        <v>16283</v>
      </c>
      <c r="C5262" s="569" t="s">
        <v>745</v>
      </c>
      <c r="D5262" s="570" t="s">
        <v>27841</v>
      </c>
    </row>
    <row r="5263" spans="1:4" ht="24.95" customHeight="1" x14ac:dyDescent="0.2">
      <c r="A5263" s="567" t="s">
        <v>29426</v>
      </c>
      <c r="B5263" s="568" t="s">
        <v>16284</v>
      </c>
      <c r="C5263" s="569" t="s">
        <v>745</v>
      </c>
      <c r="D5263" s="570" t="s">
        <v>29427</v>
      </c>
    </row>
    <row r="5264" spans="1:4" ht="24.95" customHeight="1" x14ac:dyDescent="0.2">
      <c r="A5264" s="567" t="s">
        <v>29428</v>
      </c>
      <c r="B5264" s="568" t="s">
        <v>16285</v>
      </c>
      <c r="C5264" s="569" t="s">
        <v>745</v>
      </c>
      <c r="D5264" s="570" t="s">
        <v>29429</v>
      </c>
    </row>
    <row r="5265" spans="1:4" ht="24.95" customHeight="1" x14ac:dyDescent="0.2">
      <c r="A5265" s="567" t="s">
        <v>29430</v>
      </c>
      <c r="B5265" s="568" t="s">
        <v>16286</v>
      </c>
      <c r="C5265" s="569" t="s">
        <v>745</v>
      </c>
      <c r="D5265" s="570" t="s">
        <v>29431</v>
      </c>
    </row>
    <row r="5266" spans="1:4" ht="24.95" customHeight="1" x14ac:dyDescent="0.2">
      <c r="A5266" s="567" t="s">
        <v>29432</v>
      </c>
      <c r="B5266" s="568" t="s">
        <v>16287</v>
      </c>
      <c r="C5266" s="569" t="s">
        <v>745</v>
      </c>
      <c r="D5266" s="570" t="s">
        <v>29433</v>
      </c>
    </row>
    <row r="5267" spans="1:4" ht="24.95" customHeight="1" x14ac:dyDescent="0.2">
      <c r="A5267" s="567" t="s">
        <v>29434</v>
      </c>
      <c r="B5267" s="568" t="s">
        <v>16288</v>
      </c>
      <c r="C5267" s="569" t="s">
        <v>745</v>
      </c>
      <c r="D5267" s="570" t="s">
        <v>29435</v>
      </c>
    </row>
    <row r="5268" spans="1:4" ht="24.95" customHeight="1" x14ac:dyDescent="0.2">
      <c r="A5268" s="567" t="s">
        <v>29436</v>
      </c>
      <c r="B5268" s="568" t="s">
        <v>16289</v>
      </c>
      <c r="C5268" s="569" t="s">
        <v>745</v>
      </c>
      <c r="D5268" s="570" t="s">
        <v>29437</v>
      </c>
    </row>
    <row r="5269" spans="1:4" ht="24.95" customHeight="1" x14ac:dyDescent="0.2">
      <c r="A5269" s="567" t="s">
        <v>29438</v>
      </c>
      <c r="B5269" s="568" t="s">
        <v>16290</v>
      </c>
      <c r="C5269" s="569" t="s">
        <v>745</v>
      </c>
      <c r="D5269" s="570" t="s">
        <v>29439</v>
      </c>
    </row>
    <row r="5270" spans="1:4" ht="24.95" customHeight="1" x14ac:dyDescent="0.2">
      <c r="A5270" s="567" t="s">
        <v>29440</v>
      </c>
      <c r="B5270" s="568" t="s">
        <v>16291</v>
      </c>
      <c r="C5270" s="569" t="s">
        <v>745</v>
      </c>
      <c r="D5270" s="570" t="s">
        <v>19423</v>
      </c>
    </row>
    <row r="5271" spans="1:4" ht="24.95" customHeight="1" x14ac:dyDescent="0.2">
      <c r="A5271" s="567" t="s">
        <v>29441</v>
      </c>
      <c r="B5271" s="568" t="s">
        <v>16292</v>
      </c>
      <c r="C5271" s="569" t="s">
        <v>745</v>
      </c>
      <c r="D5271" s="570" t="s">
        <v>11780</v>
      </c>
    </row>
    <row r="5272" spans="1:4" ht="24.95" customHeight="1" x14ac:dyDescent="0.2">
      <c r="A5272" s="567" t="s">
        <v>29442</v>
      </c>
      <c r="B5272" s="568" t="s">
        <v>16293</v>
      </c>
      <c r="C5272" s="569" t="s">
        <v>745</v>
      </c>
      <c r="D5272" s="570" t="s">
        <v>18333</v>
      </c>
    </row>
    <row r="5273" spans="1:4" ht="24.95" customHeight="1" x14ac:dyDescent="0.2">
      <c r="A5273" s="567" t="s">
        <v>29443</v>
      </c>
      <c r="B5273" s="568" t="s">
        <v>16294</v>
      </c>
      <c r="C5273" s="569" t="s">
        <v>745</v>
      </c>
      <c r="D5273" s="570" t="s">
        <v>13618</v>
      </c>
    </row>
    <row r="5274" spans="1:4" ht="24.95" customHeight="1" x14ac:dyDescent="0.2">
      <c r="A5274" s="567" t="s">
        <v>29444</v>
      </c>
      <c r="B5274" s="568" t="s">
        <v>16295</v>
      </c>
      <c r="C5274" s="569" t="s">
        <v>745</v>
      </c>
      <c r="D5274" s="570" t="s">
        <v>10947</v>
      </c>
    </row>
    <row r="5275" spans="1:4" ht="24.95" customHeight="1" x14ac:dyDescent="0.2">
      <c r="A5275" s="567" t="s">
        <v>29445</v>
      </c>
      <c r="B5275" s="568" t="s">
        <v>16296</v>
      </c>
      <c r="C5275" s="569" t="s">
        <v>745</v>
      </c>
      <c r="D5275" s="570" t="s">
        <v>10585</v>
      </c>
    </row>
    <row r="5276" spans="1:4" ht="24.95" customHeight="1" x14ac:dyDescent="0.2">
      <c r="A5276" s="567" t="s">
        <v>29446</v>
      </c>
      <c r="B5276" s="568" t="s">
        <v>16297</v>
      </c>
      <c r="C5276" s="569" t="s">
        <v>745</v>
      </c>
      <c r="D5276" s="570" t="s">
        <v>25516</v>
      </c>
    </row>
    <row r="5277" spans="1:4" ht="24.95" customHeight="1" x14ac:dyDescent="0.2">
      <c r="A5277" s="567" t="s">
        <v>29447</v>
      </c>
      <c r="B5277" s="568" t="s">
        <v>2324</v>
      </c>
      <c r="C5277" s="569" t="s">
        <v>745</v>
      </c>
      <c r="D5277" s="570" t="s">
        <v>9514</v>
      </c>
    </row>
    <row r="5278" spans="1:4" ht="24.95" customHeight="1" x14ac:dyDescent="0.2">
      <c r="A5278" s="567" t="s">
        <v>29448</v>
      </c>
      <c r="B5278" s="568" t="s">
        <v>2325</v>
      </c>
      <c r="C5278" s="569" t="s">
        <v>745</v>
      </c>
      <c r="D5278" s="570" t="s">
        <v>22520</v>
      </c>
    </row>
    <row r="5279" spans="1:4" ht="24.95" customHeight="1" x14ac:dyDescent="0.2">
      <c r="A5279" s="567" t="s">
        <v>29449</v>
      </c>
      <c r="B5279" s="568" t="s">
        <v>2326</v>
      </c>
      <c r="C5279" s="569" t="s">
        <v>745</v>
      </c>
      <c r="D5279" s="570" t="s">
        <v>29450</v>
      </c>
    </row>
    <row r="5280" spans="1:4" ht="24.95" customHeight="1" x14ac:dyDescent="0.2">
      <c r="A5280" s="567" t="s">
        <v>29451</v>
      </c>
      <c r="B5280" s="568" t="s">
        <v>2327</v>
      </c>
      <c r="C5280" s="569" t="s">
        <v>745</v>
      </c>
      <c r="D5280" s="570" t="s">
        <v>29452</v>
      </c>
    </row>
    <row r="5281" spans="1:4" ht="24.95" customHeight="1" x14ac:dyDescent="0.2">
      <c r="A5281" s="567" t="s">
        <v>29453</v>
      </c>
      <c r="B5281" s="568" t="s">
        <v>16298</v>
      </c>
      <c r="C5281" s="569" t="s">
        <v>745</v>
      </c>
      <c r="D5281" s="570" t="s">
        <v>29454</v>
      </c>
    </row>
    <row r="5282" spans="1:4" ht="24.95" customHeight="1" x14ac:dyDescent="0.2">
      <c r="A5282" s="567" t="s">
        <v>29455</v>
      </c>
      <c r="B5282" s="568" t="s">
        <v>16299</v>
      </c>
      <c r="C5282" s="569" t="s">
        <v>745</v>
      </c>
      <c r="D5282" s="570" t="s">
        <v>29456</v>
      </c>
    </row>
    <row r="5283" spans="1:4" ht="24.95" customHeight="1" x14ac:dyDescent="0.2">
      <c r="A5283" s="567" t="s">
        <v>29457</v>
      </c>
      <c r="B5283" s="568" t="s">
        <v>16300</v>
      </c>
      <c r="C5283" s="569" t="s">
        <v>745</v>
      </c>
      <c r="D5283" s="570" t="s">
        <v>29458</v>
      </c>
    </row>
    <row r="5284" spans="1:4" ht="24.95" customHeight="1" x14ac:dyDescent="0.2">
      <c r="A5284" s="567" t="s">
        <v>29459</v>
      </c>
      <c r="B5284" s="568" t="s">
        <v>16301</v>
      </c>
      <c r="C5284" s="569" t="s">
        <v>745</v>
      </c>
      <c r="D5284" s="570" t="s">
        <v>29460</v>
      </c>
    </row>
    <row r="5285" spans="1:4" ht="24.95" customHeight="1" x14ac:dyDescent="0.2">
      <c r="A5285" s="567" t="s">
        <v>29461</v>
      </c>
      <c r="B5285" s="568" t="s">
        <v>16302</v>
      </c>
      <c r="C5285" s="569" t="s">
        <v>745</v>
      </c>
      <c r="D5285" s="570" t="s">
        <v>29462</v>
      </c>
    </row>
    <row r="5286" spans="1:4" ht="24.95" customHeight="1" x14ac:dyDescent="0.2">
      <c r="A5286" s="567" t="s">
        <v>29463</v>
      </c>
      <c r="B5286" s="568" t="s">
        <v>16304</v>
      </c>
      <c r="C5286" s="569" t="s">
        <v>745</v>
      </c>
      <c r="D5286" s="570" t="s">
        <v>29464</v>
      </c>
    </row>
    <row r="5287" spans="1:4" ht="24.95" customHeight="1" x14ac:dyDescent="0.2">
      <c r="A5287" s="567" t="s">
        <v>29465</v>
      </c>
      <c r="B5287" s="568" t="s">
        <v>16305</v>
      </c>
      <c r="C5287" s="569" t="s">
        <v>745</v>
      </c>
      <c r="D5287" s="570" t="s">
        <v>29466</v>
      </c>
    </row>
    <row r="5288" spans="1:4" ht="24.95" customHeight="1" x14ac:dyDescent="0.2">
      <c r="A5288" s="567" t="s">
        <v>29467</v>
      </c>
      <c r="B5288" s="568" t="s">
        <v>16306</v>
      </c>
      <c r="C5288" s="569" t="s">
        <v>745</v>
      </c>
      <c r="D5288" s="570" t="s">
        <v>29468</v>
      </c>
    </row>
    <row r="5289" spans="1:4" ht="24.95" customHeight="1" x14ac:dyDescent="0.2">
      <c r="A5289" s="567" t="s">
        <v>29469</v>
      </c>
      <c r="B5289" s="568" t="s">
        <v>16307</v>
      </c>
      <c r="C5289" s="569" t="s">
        <v>745</v>
      </c>
      <c r="D5289" s="570" t="s">
        <v>29470</v>
      </c>
    </row>
    <row r="5290" spans="1:4" ht="24.95" customHeight="1" x14ac:dyDescent="0.2">
      <c r="A5290" s="567" t="s">
        <v>29471</v>
      </c>
      <c r="B5290" s="568" t="s">
        <v>16308</v>
      </c>
      <c r="C5290" s="569" t="s">
        <v>745</v>
      </c>
      <c r="D5290" s="570" t="s">
        <v>28753</v>
      </c>
    </row>
    <row r="5291" spans="1:4" ht="24.95" customHeight="1" x14ac:dyDescent="0.2">
      <c r="A5291" s="567" t="s">
        <v>29472</v>
      </c>
      <c r="B5291" s="568" t="s">
        <v>16309</v>
      </c>
      <c r="C5291" s="569" t="s">
        <v>745</v>
      </c>
      <c r="D5291" s="570" t="s">
        <v>29473</v>
      </c>
    </row>
    <row r="5292" spans="1:4" ht="24.95" customHeight="1" x14ac:dyDescent="0.2">
      <c r="A5292" s="567" t="s">
        <v>29474</v>
      </c>
      <c r="B5292" s="568" t="s">
        <v>16310</v>
      </c>
      <c r="C5292" s="569" t="s">
        <v>745</v>
      </c>
      <c r="D5292" s="570" t="s">
        <v>29475</v>
      </c>
    </row>
    <row r="5293" spans="1:4" ht="24.95" customHeight="1" x14ac:dyDescent="0.2">
      <c r="A5293" s="567" t="s">
        <v>29476</v>
      </c>
      <c r="B5293" s="568" t="s">
        <v>16311</v>
      </c>
      <c r="C5293" s="569" t="s">
        <v>745</v>
      </c>
      <c r="D5293" s="570" t="s">
        <v>29477</v>
      </c>
    </row>
    <row r="5294" spans="1:4" ht="24.95" customHeight="1" x14ac:dyDescent="0.2">
      <c r="A5294" s="567" t="s">
        <v>29478</v>
      </c>
      <c r="B5294" s="568" t="s">
        <v>16312</v>
      </c>
      <c r="C5294" s="569" t="s">
        <v>745</v>
      </c>
      <c r="D5294" s="570" t="s">
        <v>29479</v>
      </c>
    </row>
    <row r="5295" spans="1:4" ht="24.95" customHeight="1" x14ac:dyDescent="0.2">
      <c r="A5295" s="567" t="s">
        <v>29480</v>
      </c>
      <c r="B5295" s="568" t="s">
        <v>16313</v>
      </c>
      <c r="C5295" s="569" t="s">
        <v>745</v>
      </c>
      <c r="D5295" s="570" t="s">
        <v>29481</v>
      </c>
    </row>
    <row r="5296" spans="1:4" ht="24.95" customHeight="1" x14ac:dyDescent="0.2">
      <c r="A5296" s="567" t="s">
        <v>29482</v>
      </c>
      <c r="B5296" s="568" t="s">
        <v>16314</v>
      </c>
      <c r="C5296" s="569" t="s">
        <v>745</v>
      </c>
      <c r="D5296" s="570" t="s">
        <v>29483</v>
      </c>
    </row>
    <row r="5297" spans="1:4" ht="24.95" customHeight="1" x14ac:dyDescent="0.2">
      <c r="A5297" s="567" t="s">
        <v>29484</v>
      </c>
      <c r="B5297" s="568" t="s">
        <v>16315</v>
      </c>
      <c r="C5297" s="569" t="s">
        <v>745</v>
      </c>
      <c r="D5297" s="570" t="s">
        <v>29485</v>
      </c>
    </row>
    <row r="5298" spans="1:4" ht="24.95" customHeight="1" x14ac:dyDescent="0.2">
      <c r="A5298" s="567" t="s">
        <v>29486</v>
      </c>
      <c r="B5298" s="568" t="s">
        <v>16316</v>
      </c>
      <c r="C5298" s="569" t="s">
        <v>745</v>
      </c>
      <c r="D5298" s="570" t="s">
        <v>29487</v>
      </c>
    </row>
    <row r="5299" spans="1:4" ht="24.95" customHeight="1" x14ac:dyDescent="0.2">
      <c r="A5299" s="567" t="s">
        <v>29488</v>
      </c>
      <c r="B5299" s="568" t="s">
        <v>16317</v>
      </c>
      <c r="C5299" s="569" t="s">
        <v>745</v>
      </c>
      <c r="D5299" s="570" t="s">
        <v>29489</v>
      </c>
    </row>
    <row r="5300" spans="1:4" ht="24.95" customHeight="1" x14ac:dyDescent="0.2">
      <c r="A5300" s="567" t="s">
        <v>29490</v>
      </c>
      <c r="B5300" s="568" t="s">
        <v>16318</v>
      </c>
      <c r="C5300" s="569" t="s">
        <v>745</v>
      </c>
      <c r="D5300" s="570" t="s">
        <v>29491</v>
      </c>
    </row>
    <row r="5301" spans="1:4" ht="24.95" customHeight="1" x14ac:dyDescent="0.2">
      <c r="A5301" s="567" t="s">
        <v>29492</v>
      </c>
      <c r="B5301" s="568" t="s">
        <v>16320</v>
      </c>
      <c r="C5301" s="569" t="s">
        <v>745</v>
      </c>
      <c r="D5301" s="570" t="s">
        <v>12915</v>
      </c>
    </row>
    <row r="5302" spans="1:4" ht="24.95" customHeight="1" x14ac:dyDescent="0.2">
      <c r="A5302" s="567" t="s">
        <v>29493</v>
      </c>
      <c r="B5302" s="568" t="s">
        <v>16322</v>
      </c>
      <c r="C5302" s="569" t="s">
        <v>745</v>
      </c>
      <c r="D5302" s="570" t="s">
        <v>29494</v>
      </c>
    </row>
    <row r="5303" spans="1:4" ht="24.95" customHeight="1" x14ac:dyDescent="0.2">
      <c r="A5303" s="567" t="s">
        <v>29495</v>
      </c>
      <c r="B5303" s="568" t="s">
        <v>16323</v>
      </c>
      <c r="C5303" s="569" t="s">
        <v>745</v>
      </c>
      <c r="D5303" s="570" t="s">
        <v>19305</v>
      </c>
    </row>
    <row r="5304" spans="1:4" ht="24.95" customHeight="1" x14ac:dyDescent="0.2">
      <c r="A5304" s="567" t="s">
        <v>29496</v>
      </c>
      <c r="B5304" s="568" t="s">
        <v>16324</v>
      </c>
      <c r="C5304" s="569" t="s">
        <v>745</v>
      </c>
      <c r="D5304" s="570" t="s">
        <v>18159</v>
      </c>
    </row>
    <row r="5305" spans="1:4" ht="24.95" customHeight="1" x14ac:dyDescent="0.2">
      <c r="A5305" s="567" t="s">
        <v>29497</v>
      </c>
      <c r="B5305" s="568" t="s">
        <v>16325</v>
      </c>
      <c r="C5305" s="569" t="s">
        <v>771</v>
      </c>
      <c r="D5305" s="570" t="s">
        <v>29498</v>
      </c>
    </row>
    <row r="5306" spans="1:4" ht="24.95" customHeight="1" x14ac:dyDescent="0.2">
      <c r="A5306" s="567" t="s">
        <v>29499</v>
      </c>
      <c r="B5306" s="568" t="s">
        <v>16326</v>
      </c>
      <c r="C5306" s="569" t="s">
        <v>771</v>
      </c>
      <c r="D5306" s="570" t="s">
        <v>29500</v>
      </c>
    </row>
    <row r="5307" spans="1:4" ht="24.95" customHeight="1" x14ac:dyDescent="0.2">
      <c r="A5307" s="567" t="s">
        <v>29501</v>
      </c>
      <c r="B5307" s="568" t="s">
        <v>2328</v>
      </c>
      <c r="C5307" s="569" t="s">
        <v>771</v>
      </c>
      <c r="D5307" s="570" t="s">
        <v>9353</v>
      </c>
    </row>
    <row r="5308" spans="1:4" ht="24.95" customHeight="1" x14ac:dyDescent="0.2">
      <c r="A5308" s="567" t="s">
        <v>29502</v>
      </c>
      <c r="B5308" s="568" t="s">
        <v>16327</v>
      </c>
      <c r="C5308" s="569" t="s">
        <v>771</v>
      </c>
      <c r="D5308" s="570" t="s">
        <v>17632</v>
      </c>
    </row>
    <row r="5309" spans="1:4" ht="24.95" customHeight="1" x14ac:dyDescent="0.2">
      <c r="A5309" s="567" t="s">
        <v>29503</v>
      </c>
      <c r="B5309" s="568" t="s">
        <v>16328</v>
      </c>
      <c r="C5309" s="569" t="s">
        <v>745</v>
      </c>
      <c r="D5309" s="570" t="s">
        <v>22798</v>
      </c>
    </row>
    <row r="5310" spans="1:4" ht="24.95" customHeight="1" x14ac:dyDescent="0.2">
      <c r="A5310" s="567" t="s">
        <v>29504</v>
      </c>
      <c r="B5310" s="568" t="s">
        <v>16329</v>
      </c>
      <c r="C5310" s="569" t="s">
        <v>745</v>
      </c>
      <c r="D5310" s="570" t="s">
        <v>29505</v>
      </c>
    </row>
    <row r="5311" spans="1:4" ht="24.95" customHeight="1" x14ac:dyDescent="0.2">
      <c r="A5311" s="567" t="s">
        <v>29506</v>
      </c>
      <c r="B5311" s="568" t="s">
        <v>16331</v>
      </c>
      <c r="C5311" s="569" t="s">
        <v>771</v>
      </c>
      <c r="D5311" s="570" t="s">
        <v>14963</v>
      </c>
    </row>
    <row r="5312" spans="1:4" ht="24.95" customHeight="1" x14ac:dyDescent="0.2">
      <c r="A5312" s="567" t="s">
        <v>29507</v>
      </c>
      <c r="B5312" s="568" t="s">
        <v>16333</v>
      </c>
      <c r="C5312" s="569" t="s">
        <v>745</v>
      </c>
      <c r="D5312" s="570" t="s">
        <v>12650</v>
      </c>
    </row>
    <row r="5313" spans="1:4" ht="24.95" customHeight="1" x14ac:dyDescent="0.2">
      <c r="A5313" s="567" t="s">
        <v>29508</v>
      </c>
      <c r="B5313" s="568" t="s">
        <v>16334</v>
      </c>
      <c r="C5313" s="569" t="s">
        <v>745</v>
      </c>
      <c r="D5313" s="570" t="s">
        <v>29509</v>
      </c>
    </row>
    <row r="5314" spans="1:4" ht="24.95" customHeight="1" x14ac:dyDescent="0.2">
      <c r="A5314" s="567" t="s">
        <v>29510</v>
      </c>
      <c r="B5314" s="568" t="s">
        <v>16335</v>
      </c>
      <c r="C5314" s="569" t="s">
        <v>745</v>
      </c>
      <c r="D5314" s="570" t="s">
        <v>10586</v>
      </c>
    </row>
    <row r="5315" spans="1:4" ht="24.95" customHeight="1" x14ac:dyDescent="0.2">
      <c r="A5315" s="567" t="s">
        <v>29511</v>
      </c>
      <c r="B5315" s="568" t="s">
        <v>16336</v>
      </c>
      <c r="C5315" s="569" t="s">
        <v>745</v>
      </c>
      <c r="D5315" s="570" t="s">
        <v>29512</v>
      </c>
    </row>
    <row r="5316" spans="1:4" ht="24.95" customHeight="1" x14ac:dyDescent="0.2">
      <c r="A5316" s="567" t="s">
        <v>29513</v>
      </c>
      <c r="B5316" s="568" t="s">
        <v>16337</v>
      </c>
      <c r="C5316" s="569" t="s">
        <v>771</v>
      </c>
      <c r="D5316" s="570" t="s">
        <v>9592</v>
      </c>
    </row>
    <row r="5317" spans="1:4" ht="24.95" customHeight="1" x14ac:dyDescent="0.2">
      <c r="A5317" s="567" t="s">
        <v>29514</v>
      </c>
      <c r="B5317" s="568" t="s">
        <v>16338</v>
      </c>
      <c r="C5317" s="569" t="s">
        <v>771</v>
      </c>
      <c r="D5317" s="570" t="s">
        <v>13874</v>
      </c>
    </row>
    <row r="5318" spans="1:4" ht="24.95" customHeight="1" x14ac:dyDescent="0.2">
      <c r="A5318" s="567" t="s">
        <v>29515</v>
      </c>
      <c r="B5318" s="568" t="s">
        <v>16339</v>
      </c>
      <c r="C5318" s="569" t="s">
        <v>771</v>
      </c>
      <c r="D5318" s="570" t="s">
        <v>26792</v>
      </c>
    </row>
    <row r="5319" spans="1:4" ht="24.95" customHeight="1" x14ac:dyDescent="0.2">
      <c r="A5319" s="567" t="s">
        <v>29516</v>
      </c>
      <c r="B5319" s="568" t="s">
        <v>16340</v>
      </c>
      <c r="C5319" s="569" t="s">
        <v>745</v>
      </c>
      <c r="D5319" s="570" t="s">
        <v>29517</v>
      </c>
    </row>
    <row r="5320" spans="1:4" ht="24.95" customHeight="1" x14ac:dyDescent="0.2">
      <c r="A5320" s="567" t="s">
        <v>29518</v>
      </c>
      <c r="B5320" s="568" t="s">
        <v>16341</v>
      </c>
      <c r="C5320" s="569" t="s">
        <v>745</v>
      </c>
      <c r="D5320" s="570" t="s">
        <v>29519</v>
      </c>
    </row>
    <row r="5321" spans="1:4" ht="24.95" customHeight="1" x14ac:dyDescent="0.2">
      <c r="A5321" s="571" t="s">
        <v>16342</v>
      </c>
      <c r="B5321" s="568" t="s">
        <v>2329</v>
      </c>
      <c r="C5321" s="569" t="s">
        <v>771</v>
      </c>
      <c r="D5321" s="570" t="s">
        <v>27457</v>
      </c>
    </row>
    <row r="5322" spans="1:4" ht="24.95" customHeight="1" x14ac:dyDescent="0.2">
      <c r="A5322" s="567" t="s">
        <v>29520</v>
      </c>
      <c r="B5322" s="568" t="s">
        <v>16343</v>
      </c>
      <c r="C5322" s="569" t="s">
        <v>745</v>
      </c>
      <c r="D5322" s="570" t="s">
        <v>14727</v>
      </c>
    </row>
    <row r="5323" spans="1:4" ht="24.95" customHeight="1" x14ac:dyDescent="0.2">
      <c r="A5323" s="567" t="s">
        <v>29521</v>
      </c>
      <c r="B5323" s="568" t="s">
        <v>18251</v>
      </c>
      <c r="C5323" s="569" t="s">
        <v>745</v>
      </c>
      <c r="D5323" s="570" t="s">
        <v>14735</v>
      </c>
    </row>
    <row r="5324" spans="1:4" ht="24.95" customHeight="1" x14ac:dyDescent="0.2">
      <c r="A5324" s="567" t="s">
        <v>29522</v>
      </c>
      <c r="B5324" s="568" t="s">
        <v>18252</v>
      </c>
      <c r="C5324" s="569" t="s">
        <v>745</v>
      </c>
      <c r="D5324" s="570" t="s">
        <v>11358</v>
      </c>
    </row>
    <row r="5325" spans="1:4" ht="24.95" customHeight="1" x14ac:dyDescent="0.2">
      <c r="A5325" s="567" t="s">
        <v>29523</v>
      </c>
      <c r="B5325" s="568" t="s">
        <v>16345</v>
      </c>
      <c r="C5325" s="569" t="s">
        <v>771</v>
      </c>
      <c r="D5325" s="570" t="s">
        <v>11034</v>
      </c>
    </row>
    <row r="5326" spans="1:4" ht="24.95" customHeight="1" x14ac:dyDescent="0.2">
      <c r="A5326" s="567" t="s">
        <v>29524</v>
      </c>
      <c r="B5326" s="568" t="s">
        <v>18254</v>
      </c>
      <c r="C5326" s="569" t="s">
        <v>745</v>
      </c>
      <c r="D5326" s="570" t="s">
        <v>25841</v>
      </c>
    </row>
    <row r="5327" spans="1:4" ht="24.95" customHeight="1" x14ac:dyDescent="0.2">
      <c r="A5327" s="567" t="s">
        <v>29525</v>
      </c>
      <c r="B5327" s="568" t="s">
        <v>18255</v>
      </c>
      <c r="C5327" s="569" t="s">
        <v>745</v>
      </c>
      <c r="D5327" s="570" t="s">
        <v>29053</v>
      </c>
    </row>
    <row r="5328" spans="1:4" ht="24.95" customHeight="1" x14ac:dyDescent="0.2">
      <c r="A5328" s="567" t="s">
        <v>29526</v>
      </c>
      <c r="B5328" s="568" t="s">
        <v>16346</v>
      </c>
      <c r="C5328" s="569" t="s">
        <v>745</v>
      </c>
      <c r="D5328" s="570" t="s">
        <v>29527</v>
      </c>
    </row>
    <row r="5329" spans="1:4" ht="24.95" customHeight="1" x14ac:dyDescent="0.2">
      <c r="A5329" s="571" t="s">
        <v>16347</v>
      </c>
      <c r="B5329" s="568" t="s">
        <v>2330</v>
      </c>
      <c r="C5329" s="569" t="s">
        <v>745</v>
      </c>
      <c r="D5329" s="570" t="s">
        <v>29528</v>
      </c>
    </row>
    <row r="5330" spans="1:4" ht="24.95" customHeight="1" x14ac:dyDescent="0.2">
      <c r="A5330" s="567" t="s">
        <v>29529</v>
      </c>
      <c r="B5330" s="568" t="s">
        <v>16348</v>
      </c>
      <c r="C5330" s="569" t="s">
        <v>745</v>
      </c>
      <c r="D5330" s="570" t="s">
        <v>29530</v>
      </c>
    </row>
    <row r="5331" spans="1:4" ht="24.95" customHeight="1" x14ac:dyDescent="0.2">
      <c r="A5331" s="567" t="s">
        <v>29531</v>
      </c>
      <c r="B5331" s="568" t="s">
        <v>2331</v>
      </c>
      <c r="C5331" s="569" t="s">
        <v>745</v>
      </c>
      <c r="D5331" s="570" t="s">
        <v>29532</v>
      </c>
    </row>
    <row r="5332" spans="1:4" ht="24.95" customHeight="1" x14ac:dyDescent="0.2">
      <c r="A5332" s="567" t="s">
        <v>29533</v>
      </c>
      <c r="B5332" s="568" t="s">
        <v>16349</v>
      </c>
      <c r="C5332" s="569" t="s">
        <v>745</v>
      </c>
      <c r="D5332" s="570" t="s">
        <v>13470</v>
      </c>
    </row>
    <row r="5333" spans="1:4" ht="24.95" customHeight="1" x14ac:dyDescent="0.2">
      <c r="A5333" s="567" t="s">
        <v>29534</v>
      </c>
      <c r="B5333" s="568" t="s">
        <v>16350</v>
      </c>
      <c r="C5333" s="569" t="s">
        <v>745</v>
      </c>
      <c r="D5333" s="570" t="s">
        <v>9711</v>
      </c>
    </row>
    <row r="5334" spans="1:4" ht="24.95" customHeight="1" x14ac:dyDescent="0.2">
      <c r="A5334" s="567" t="s">
        <v>29535</v>
      </c>
      <c r="B5334" s="568" t="s">
        <v>16352</v>
      </c>
      <c r="C5334" s="569" t="s">
        <v>745</v>
      </c>
      <c r="D5334" s="570" t="s">
        <v>10566</v>
      </c>
    </row>
    <row r="5335" spans="1:4" ht="24.95" customHeight="1" x14ac:dyDescent="0.2">
      <c r="A5335" s="567" t="s">
        <v>29536</v>
      </c>
      <c r="B5335" s="568" t="s">
        <v>16353</v>
      </c>
      <c r="C5335" s="569" t="s">
        <v>745</v>
      </c>
      <c r="D5335" s="570" t="s">
        <v>10379</v>
      </c>
    </row>
    <row r="5336" spans="1:4" ht="24.95" customHeight="1" x14ac:dyDescent="0.2">
      <c r="A5336" s="567" t="s">
        <v>29537</v>
      </c>
      <c r="B5336" s="568" t="s">
        <v>16355</v>
      </c>
      <c r="C5336" s="569" t="s">
        <v>745</v>
      </c>
      <c r="D5336" s="570" t="s">
        <v>17351</v>
      </c>
    </row>
    <row r="5337" spans="1:4" ht="24.95" customHeight="1" x14ac:dyDescent="0.2">
      <c r="A5337" s="567" t="s">
        <v>29538</v>
      </c>
      <c r="B5337" s="568" t="s">
        <v>16357</v>
      </c>
      <c r="C5337" s="569" t="s">
        <v>745</v>
      </c>
      <c r="D5337" s="570" t="s">
        <v>10550</v>
      </c>
    </row>
    <row r="5338" spans="1:4" ht="24.95" customHeight="1" x14ac:dyDescent="0.2">
      <c r="A5338" s="567" t="s">
        <v>29539</v>
      </c>
      <c r="B5338" s="568" t="s">
        <v>2332</v>
      </c>
      <c r="C5338" s="569" t="s">
        <v>745</v>
      </c>
      <c r="D5338" s="570" t="s">
        <v>15421</v>
      </c>
    </row>
    <row r="5339" spans="1:4" ht="24.95" customHeight="1" x14ac:dyDescent="0.2">
      <c r="A5339" s="567" t="s">
        <v>29540</v>
      </c>
      <c r="B5339" s="568" t="s">
        <v>16358</v>
      </c>
      <c r="C5339" s="569" t="s">
        <v>745</v>
      </c>
      <c r="D5339" s="570" t="s">
        <v>11800</v>
      </c>
    </row>
    <row r="5340" spans="1:4" ht="24.95" customHeight="1" x14ac:dyDescent="0.2">
      <c r="A5340" s="567" t="s">
        <v>29541</v>
      </c>
      <c r="B5340" s="568" t="s">
        <v>2333</v>
      </c>
      <c r="C5340" s="569" t="s">
        <v>744</v>
      </c>
      <c r="D5340" s="570" t="s">
        <v>29542</v>
      </c>
    </row>
    <row r="5341" spans="1:4" ht="24.95" customHeight="1" x14ac:dyDescent="0.2">
      <c r="A5341" s="567" t="s">
        <v>29543</v>
      </c>
      <c r="B5341" s="568" t="s">
        <v>2334</v>
      </c>
      <c r="C5341" s="569" t="s">
        <v>744</v>
      </c>
      <c r="D5341" s="570" t="s">
        <v>29544</v>
      </c>
    </row>
    <row r="5342" spans="1:4" ht="24.95" customHeight="1" x14ac:dyDescent="0.2">
      <c r="A5342" s="567" t="s">
        <v>29545</v>
      </c>
      <c r="B5342" s="568" t="s">
        <v>16361</v>
      </c>
      <c r="C5342" s="569" t="s">
        <v>744</v>
      </c>
      <c r="D5342" s="570" t="s">
        <v>29546</v>
      </c>
    </row>
    <row r="5343" spans="1:4" ht="24.95" customHeight="1" x14ac:dyDescent="0.2">
      <c r="A5343" s="567" t="s">
        <v>29547</v>
      </c>
      <c r="B5343" s="568" t="s">
        <v>16362</v>
      </c>
      <c r="C5343" s="569" t="s">
        <v>744</v>
      </c>
      <c r="D5343" s="570" t="s">
        <v>29548</v>
      </c>
    </row>
    <row r="5344" spans="1:4" ht="24.95" customHeight="1" x14ac:dyDescent="0.2">
      <c r="A5344" s="567" t="s">
        <v>29549</v>
      </c>
      <c r="B5344" s="568" t="s">
        <v>16363</v>
      </c>
      <c r="C5344" s="569" t="s">
        <v>744</v>
      </c>
      <c r="D5344" s="570" t="s">
        <v>29550</v>
      </c>
    </row>
    <row r="5345" spans="1:4" ht="24.95" customHeight="1" x14ac:dyDescent="0.2">
      <c r="A5345" s="567" t="s">
        <v>29551</v>
      </c>
      <c r="B5345" s="568" t="s">
        <v>16364</v>
      </c>
      <c r="C5345" s="569" t="s">
        <v>744</v>
      </c>
      <c r="D5345" s="570" t="s">
        <v>29552</v>
      </c>
    </row>
    <row r="5346" spans="1:4" ht="24.95" customHeight="1" x14ac:dyDescent="0.2">
      <c r="A5346" s="567" t="s">
        <v>29553</v>
      </c>
      <c r="B5346" s="568" t="s">
        <v>16365</v>
      </c>
      <c r="C5346" s="569" t="s">
        <v>744</v>
      </c>
      <c r="D5346" s="570" t="s">
        <v>29554</v>
      </c>
    </row>
    <row r="5347" spans="1:4" ht="24.95" customHeight="1" x14ac:dyDescent="0.2">
      <c r="A5347" s="567" t="s">
        <v>29555</v>
      </c>
      <c r="B5347" s="568" t="s">
        <v>16366</v>
      </c>
      <c r="C5347" s="569" t="s">
        <v>744</v>
      </c>
      <c r="D5347" s="570" t="s">
        <v>29556</v>
      </c>
    </row>
    <row r="5348" spans="1:4" ht="24.95" customHeight="1" x14ac:dyDescent="0.2">
      <c r="A5348" s="567" t="s">
        <v>29557</v>
      </c>
      <c r="B5348" s="568" t="s">
        <v>16367</v>
      </c>
      <c r="C5348" s="569" t="s">
        <v>744</v>
      </c>
      <c r="D5348" s="570" t="s">
        <v>29558</v>
      </c>
    </row>
    <row r="5349" spans="1:4" ht="24.95" customHeight="1" x14ac:dyDescent="0.2">
      <c r="A5349" s="567" t="s">
        <v>29559</v>
      </c>
      <c r="B5349" s="568" t="s">
        <v>16368</v>
      </c>
      <c r="C5349" s="569" t="s">
        <v>744</v>
      </c>
      <c r="D5349" s="570" t="s">
        <v>29560</v>
      </c>
    </row>
    <row r="5350" spans="1:4" ht="24.95" customHeight="1" x14ac:dyDescent="0.2">
      <c r="A5350" s="567" t="s">
        <v>29561</v>
      </c>
      <c r="B5350" s="568" t="s">
        <v>16369</v>
      </c>
      <c r="C5350" s="569" t="s">
        <v>744</v>
      </c>
      <c r="D5350" s="570" t="s">
        <v>29562</v>
      </c>
    </row>
    <row r="5351" spans="1:4" ht="24.95" customHeight="1" x14ac:dyDescent="0.2">
      <c r="A5351" s="567" t="s">
        <v>29563</v>
      </c>
      <c r="B5351" s="568" t="s">
        <v>16370</v>
      </c>
      <c r="C5351" s="569" t="s">
        <v>744</v>
      </c>
      <c r="D5351" s="570" t="s">
        <v>29564</v>
      </c>
    </row>
    <row r="5352" spans="1:4" ht="24.95" customHeight="1" x14ac:dyDescent="0.2">
      <c r="A5352" s="567" t="s">
        <v>29565</v>
      </c>
      <c r="B5352" s="568" t="s">
        <v>16371</v>
      </c>
      <c r="C5352" s="569" t="s">
        <v>744</v>
      </c>
      <c r="D5352" s="570" t="s">
        <v>29566</v>
      </c>
    </row>
    <row r="5353" spans="1:4" ht="24.95" customHeight="1" x14ac:dyDescent="0.2">
      <c r="A5353" s="567" t="s">
        <v>29567</v>
      </c>
      <c r="B5353" s="568" t="s">
        <v>16373</v>
      </c>
      <c r="C5353" s="569" t="s">
        <v>744</v>
      </c>
      <c r="D5353" s="570" t="s">
        <v>29568</v>
      </c>
    </row>
    <row r="5354" spans="1:4" ht="24.95" customHeight="1" x14ac:dyDescent="0.2">
      <c r="A5354" s="567" t="s">
        <v>29569</v>
      </c>
      <c r="B5354" s="568" t="s">
        <v>16374</v>
      </c>
      <c r="C5354" s="569" t="s">
        <v>744</v>
      </c>
      <c r="D5354" s="570" t="s">
        <v>29570</v>
      </c>
    </row>
    <row r="5355" spans="1:4" ht="24.95" customHeight="1" x14ac:dyDescent="0.2">
      <c r="A5355" s="567" t="s">
        <v>29571</v>
      </c>
      <c r="B5355" s="568" t="s">
        <v>16375</v>
      </c>
      <c r="C5355" s="569" t="s">
        <v>744</v>
      </c>
      <c r="D5355" s="570" t="s">
        <v>29572</v>
      </c>
    </row>
    <row r="5356" spans="1:4" ht="24.95" customHeight="1" x14ac:dyDescent="0.2">
      <c r="A5356" s="567" t="s">
        <v>29573</v>
      </c>
      <c r="B5356" s="568" t="s">
        <v>16376</v>
      </c>
      <c r="C5356" s="569" t="s">
        <v>744</v>
      </c>
      <c r="D5356" s="570" t="s">
        <v>29574</v>
      </c>
    </row>
    <row r="5357" spans="1:4" ht="24.95" customHeight="1" x14ac:dyDescent="0.2">
      <c r="A5357" s="567" t="s">
        <v>29575</v>
      </c>
      <c r="B5357" s="568" t="s">
        <v>16377</v>
      </c>
      <c r="C5357" s="569" t="s">
        <v>744</v>
      </c>
      <c r="D5357" s="570" t="s">
        <v>29576</v>
      </c>
    </row>
    <row r="5358" spans="1:4" ht="24.95" customHeight="1" x14ac:dyDescent="0.2">
      <c r="A5358" s="567" t="s">
        <v>29577</v>
      </c>
      <c r="B5358" s="568" t="s">
        <v>16378</v>
      </c>
      <c r="C5358" s="569" t="s">
        <v>744</v>
      </c>
      <c r="D5358" s="570" t="s">
        <v>29578</v>
      </c>
    </row>
    <row r="5359" spans="1:4" ht="24.95" customHeight="1" x14ac:dyDescent="0.2">
      <c r="A5359" s="567" t="s">
        <v>29579</v>
      </c>
      <c r="B5359" s="568" t="s">
        <v>16379</v>
      </c>
      <c r="C5359" s="569" t="s">
        <v>744</v>
      </c>
      <c r="D5359" s="570" t="s">
        <v>29580</v>
      </c>
    </row>
    <row r="5360" spans="1:4" ht="24.95" customHeight="1" x14ac:dyDescent="0.2">
      <c r="A5360" s="567" t="s">
        <v>29581</v>
      </c>
      <c r="B5360" s="568" t="s">
        <v>16380</v>
      </c>
      <c r="C5360" s="569" t="s">
        <v>744</v>
      </c>
      <c r="D5360" s="570" t="s">
        <v>29582</v>
      </c>
    </row>
    <row r="5361" spans="1:4" ht="24.95" customHeight="1" x14ac:dyDescent="0.2">
      <c r="A5361" s="567" t="s">
        <v>29583</v>
      </c>
      <c r="B5361" s="568" t="s">
        <v>16381</v>
      </c>
      <c r="C5361" s="569" t="s">
        <v>744</v>
      </c>
      <c r="D5361" s="570" t="s">
        <v>29584</v>
      </c>
    </row>
    <row r="5362" spans="1:4" ht="24.95" customHeight="1" x14ac:dyDescent="0.2">
      <c r="A5362" s="567" t="s">
        <v>29585</v>
      </c>
      <c r="B5362" s="568" t="s">
        <v>16382</v>
      </c>
      <c r="C5362" s="569" t="s">
        <v>744</v>
      </c>
      <c r="D5362" s="570" t="s">
        <v>23932</v>
      </c>
    </row>
    <row r="5363" spans="1:4" ht="24.95" customHeight="1" x14ac:dyDescent="0.2">
      <c r="A5363" s="567" t="s">
        <v>29586</v>
      </c>
      <c r="B5363" s="568" t="s">
        <v>16383</v>
      </c>
      <c r="C5363" s="569" t="s">
        <v>744</v>
      </c>
      <c r="D5363" s="570" t="s">
        <v>29587</v>
      </c>
    </row>
    <row r="5364" spans="1:4" ht="24.95" customHeight="1" x14ac:dyDescent="0.2">
      <c r="A5364" s="567" t="s">
        <v>29588</v>
      </c>
      <c r="B5364" s="568" t="s">
        <v>16384</v>
      </c>
      <c r="C5364" s="569" t="s">
        <v>744</v>
      </c>
      <c r="D5364" s="570" t="s">
        <v>29589</v>
      </c>
    </row>
    <row r="5365" spans="1:4" ht="24.95" customHeight="1" x14ac:dyDescent="0.2">
      <c r="A5365" s="567" t="s">
        <v>29590</v>
      </c>
      <c r="B5365" s="568" t="s">
        <v>16385</v>
      </c>
      <c r="C5365" s="569" t="s">
        <v>744</v>
      </c>
      <c r="D5365" s="570" t="s">
        <v>29591</v>
      </c>
    </row>
    <row r="5366" spans="1:4" ht="24.95" customHeight="1" x14ac:dyDescent="0.2">
      <c r="A5366" s="567" t="s">
        <v>29592</v>
      </c>
      <c r="B5366" s="568" t="s">
        <v>16386</v>
      </c>
      <c r="C5366" s="569" t="s">
        <v>744</v>
      </c>
      <c r="D5366" s="570" t="s">
        <v>29593</v>
      </c>
    </row>
    <row r="5367" spans="1:4" ht="24.95" customHeight="1" x14ac:dyDescent="0.2">
      <c r="A5367" s="567" t="s">
        <v>29594</v>
      </c>
      <c r="B5367" s="568" t="s">
        <v>16387</v>
      </c>
      <c r="C5367" s="569" t="s">
        <v>744</v>
      </c>
      <c r="D5367" s="570" t="s">
        <v>29595</v>
      </c>
    </row>
    <row r="5368" spans="1:4" ht="24.95" customHeight="1" x14ac:dyDescent="0.2">
      <c r="A5368" s="567" t="s">
        <v>29596</v>
      </c>
      <c r="B5368" s="568" t="s">
        <v>16388</v>
      </c>
      <c r="C5368" s="569" t="s">
        <v>744</v>
      </c>
      <c r="D5368" s="570" t="s">
        <v>29597</v>
      </c>
    </row>
    <row r="5369" spans="1:4" ht="24.95" customHeight="1" x14ac:dyDescent="0.2">
      <c r="A5369" s="567" t="s">
        <v>29598</v>
      </c>
      <c r="B5369" s="568" t="s">
        <v>16389</v>
      </c>
      <c r="C5369" s="569" t="s">
        <v>744</v>
      </c>
      <c r="D5369" s="570" t="s">
        <v>29599</v>
      </c>
    </row>
    <row r="5370" spans="1:4" ht="24.95" customHeight="1" x14ac:dyDescent="0.2">
      <c r="A5370" s="567" t="s">
        <v>29600</v>
      </c>
      <c r="B5370" s="568" t="s">
        <v>16390</v>
      </c>
      <c r="C5370" s="569" t="s">
        <v>744</v>
      </c>
      <c r="D5370" s="570" t="s">
        <v>29601</v>
      </c>
    </row>
    <row r="5371" spans="1:4" ht="24.95" customHeight="1" x14ac:dyDescent="0.2">
      <c r="A5371" s="567" t="s">
        <v>29602</v>
      </c>
      <c r="B5371" s="568" t="s">
        <v>16391</v>
      </c>
      <c r="C5371" s="569" t="s">
        <v>744</v>
      </c>
      <c r="D5371" s="570" t="s">
        <v>29603</v>
      </c>
    </row>
    <row r="5372" spans="1:4" ht="24.95" customHeight="1" x14ac:dyDescent="0.2">
      <c r="A5372" s="567" t="s">
        <v>29604</v>
      </c>
      <c r="B5372" s="568" t="s">
        <v>16392</v>
      </c>
      <c r="C5372" s="569" t="s">
        <v>744</v>
      </c>
      <c r="D5372" s="570" t="s">
        <v>29605</v>
      </c>
    </row>
    <row r="5373" spans="1:4" ht="24.95" customHeight="1" x14ac:dyDescent="0.2">
      <c r="A5373" s="567" t="s">
        <v>29606</v>
      </c>
      <c r="B5373" s="568" t="s">
        <v>16393</v>
      </c>
      <c r="C5373" s="569" t="s">
        <v>744</v>
      </c>
      <c r="D5373" s="570" t="s">
        <v>29607</v>
      </c>
    </row>
    <row r="5374" spans="1:4" ht="24.95" customHeight="1" x14ac:dyDescent="0.2">
      <c r="A5374" s="567" t="s">
        <v>29608</v>
      </c>
      <c r="B5374" s="568" t="s">
        <v>16394</v>
      </c>
      <c r="C5374" s="569" t="s">
        <v>744</v>
      </c>
      <c r="D5374" s="570" t="s">
        <v>29609</v>
      </c>
    </row>
    <row r="5375" spans="1:4" ht="24.95" customHeight="1" x14ac:dyDescent="0.2">
      <c r="A5375" s="567" t="s">
        <v>29610</v>
      </c>
      <c r="B5375" s="568" t="s">
        <v>16395</v>
      </c>
      <c r="C5375" s="569" t="s">
        <v>744</v>
      </c>
      <c r="D5375" s="570" t="s">
        <v>29611</v>
      </c>
    </row>
    <row r="5376" spans="1:4" ht="24.95" customHeight="1" x14ac:dyDescent="0.2">
      <c r="A5376" s="567" t="s">
        <v>29612</v>
      </c>
      <c r="B5376" s="568" t="s">
        <v>16396</v>
      </c>
      <c r="C5376" s="569" t="s">
        <v>744</v>
      </c>
      <c r="D5376" s="570" t="s">
        <v>29613</v>
      </c>
    </row>
    <row r="5377" spans="1:4" ht="24.95" customHeight="1" x14ac:dyDescent="0.2">
      <c r="A5377" s="567" t="s">
        <v>29614</v>
      </c>
      <c r="B5377" s="568" t="s">
        <v>16397</v>
      </c>
      <c r="C5377" s="569" t="s">
        <v>744</v>
      </c>
      <c r="D5377" s="570" t="s">
        <v>29615</v>
      </c>
    </row>
    <row r="5378" spans="1:4" ht="24.95" customHeight="1" x14ac:dyDescent="0.2">
      <c r="A5378" s="567" t="s">
        <v>29616</v>
      </c>
      <c r="B5378" s="568" t="s">
        <v>16398</v>
      </c>
      <c r="C5378" s="569" t="s">
        <v>744</v>
      </c>
      <c r="D5378" s="570" t="s">
        <v>29617</v>
      </c>
    </row>
    <row r="5379" spans="1:4" ht="24.95" customHeight="1" x14ac:dyDescent="0.2">
      <c r="A5379" s="567" t="s">
        <v>29618</v>
      </c>
      <c r="B5379" s="568" t="s">
        <v>16399</v>
      </c>
      <c r="C5379" s="569" t="s">
        <v>744</v>
      </c>
      <c r="D5379" s="570" t="s">
        <v>29619</v>
      </c>
    </row>
    <row r="5380" spans="1:4" ht="24.95" customHeight="1" x14ac:dyDescent="0.2">
      <c r="A5380" s="567" t="s">
        <v>29620</v>
      </c>
      <c r="B5380" s="568" t="s">
        <v>16400</v>
      </c>
      <c r="C5380" s="569" t="s">
        <v>744</v>
      </c>
      <c r="D5380" s="570" t="s">
        <v>29621</v>
      </c>
    </row>
    <row r="5381" spans="1:4" ht="24.95" customHeight="1" x14ac:dyDescent="0.2">
      <c r="A5381" s="567" t="s">
        <v>29622</v>
      </c>
      <c r="B5381" s="568" t="s">
        <v>16401</v>
      </c>
      <c r="C5381" s="569" t="s">
        <v>744</v>
      </c>
      <c r="D5381" s="570" t="s">
        <v>29623</v>
      </c>
    </row>
    <row r="5382" spans="1:4" ht="24.95" customHeight="1" x14ac:dyDescent="0.2">
      <c r="A5382" s="567" t="s">
        <v>29624</v>
      </c>
      <c r="B5382" s="568" t="s">
        <v>16402</v>
      </c>
      <c r="C5382" s="569" t="s">
        <v>744</v>
      </c>
      <c r="D5382" s="570" t="s">
        <v>29625</v>
      </c>
    </row>
    <row r="5383" spans="1:4" ht="24.95" customHeight="1" x14ac:dyDescent="0.2">
      <c r="A5383" s="567" t="s">
        <v>29626</v>
      </c>
      <c r="B5383" s="568" t="s">
        <v>16403</v>
      </c>
      <c r="C5383" s="569" t="s">
        <v>744</v>
      </c>
      <c r="D5383" s="570" t="s">
        <v>29627</v>
      </c>
    </row>
    <row r="5384" spans="1:4" ht="24.95" customHeight="1" x14ac:dyDescent="0.2">
      <c r="A5384" s="567" t="s">
        <v>29628</v>
      </c>
      <c r="B5384" s="568" t="s">
        <v>16404</v>
      </c>
      <c r="C5384" s="569" t="s">
        <v>744</v>
      </c>
      <c r="D5384" s="570" t="s">
        <v>29629</v>
      </c>
    </row>
    <row r="5385" spans="1:4" ht="24.95" customHeight="1" x14ac:dyDescent="0.2">
      <c r="A5385" s="567" t="s">
        <v>29630</v>
      </c>
      <c r="B5385" s="568" t="s">
        <v>16405</v>
      </c>
      <c r="C5385" s="569" t="s">
        <v>744</v>
      </c>
      <c r="D5385" s="570" t="s">
        <v>29631</v>
      </c>
    </row>
    <row r="5386" spans="1:4" ht="24.95" customHeight="1" x14ac:dyDescent="0.2">
      <c r="A5386" s="567" t="s">
        <v>29632</v>
      </c>
      <c r="B5386" s="568" t="s">
        <v>16406</v>
      </c>
      <c r="C5386" s="569" t="s">
        <v>744</v>
      </c>
      <c r="D5386" s="570" t="s">
        <v>29633</v>
      </c>
    </row>
    <row r="5387" spans="1:4" ht="24.95" customHeight="1" x14ac:dyDescent="0.2">
      <c r="A5387" s="567" t="s">
        <v>29634</v>
      </c>
      <c r="B5387" s="568" t="s">
        <v>16407</v>
      </c>
      <c r="C5387" s="569" t="s">
        <v>744</v>
      </c>
      <c r="D5387" s="570" t="s">
        <v>29635</v>
      </c>
    </row>
    <row r="5388" spans="1:4" ht="24.95" customHeight="1" x14ac:dyDescent="0.2">
      <c r="A5388" s="567" t="s">
        <v>29636</v>
      </c>
      <c r="B5388" s="568" t="s">
        <v>16408</v>
      </c>
      <c r="C5388" s="569" t="s">
        <v>744</v>
      </c>
      <c r="D5388" s="570" t="s">
        <v>29637</v>
      </c>
    </row>
    <row r="5389" spans="1:4" ht="24.95" customHeight="1" x14ac:dyDescent="0.2">
      <c r="A5389" s="567" t="s">
        <v>29638</v>
      </c>
      <c r="B5389" s="568" t="s">
        <v>16409</v>
      </c>
      <c r="C5389" s="569" t="s">
        <v>744</v>
      </c>
      <c r="D5389" s="570" t="s">
        <v>29639</v>
      </c>
    </row>
    <row r="5390" spans="1:4" ht="24.95" customHeight="1" x14ac:dyDescent="0.2">
      <c r="A5390" s="567" t="s">
        <v>29640</v>
      </c>
      <c r="B5390" s="568" t="s">
        <v>16410</v>
      </c>
      <c r="C5390" s="569" t="s">
        <v>744</v>
      </c>
      <c r="D5390" s="570" t="s">
        <v>29641</v>
      </c>
    </row>
    <row r="5391" spans="1:4" ht="24.95" customHeight="1" x14ac:dyDescent="0.2">
      <c r="A5391" s="567" t="s">
        <v>29642</v>
      </c>
      <c r="B5391" s="568" t="s">
        <v>16411</v>
      </c>
      <c r="C5391" s="569" t="s">
        <v>744</v>
      </c>
      <c r="D5391" s="570" t="s">
        <v>29643</v>
      </c>
    </row>
    <row r="5392" spans="1:4" ht="24.95" customHeight="1" x14ac:dyDescent="0.2">
      <c r="A5392" s="567" t="s">
        <v>29644</v>
      </c>
      <c r="B5392" s="568" t="s">
        <v>16412</v>
      </c>
      <c r="C5392" s="569" t="s">
        <v>744</v>
      </c>
      <c r="D5392" s="570" t="s">
        <v>29645</v>
      </c>
    </row>
    <row r="5393" spans="1:4" ht="24.95" customHeight="1" x14ac:dyDescent="0.2">
      <c r="A5393" s="567" t="s">
        <v>29646</v>
      </c>
      <c r="B5393" s="568" t="s">
        <v>16413</v>
      </c>
      <c r="C5393" s="569" t="s">
        <v>744</v>
      </c>
      <c r="D5393" s="570" t="s">
        <v>29647</v>
      </c>
    </row>
    <row r="5394" spans="1:4" ht="24.95" customHeight="1" x14ac:dyDescent="0.2">
      <c r="A5394" s="567" t="s">
        <v>29648</v>
      </c>
      <c r="B5394" s="568" t="s">
        <v>16414</v>
      </c>
      <c r="C5394" s="569" t="s">
        <v>744</v>
      </c>
      <c r="D5394" s="570" t="s">
        <v>29649</v>
      </c>
    </row>
    <row r="5395" spans="1:4" ht="24.95" customHeight="1" x14ac:dyDescent="0.2">
      <c r="A5395" s="567" t="s">
        <v>29650</v>
      </c>
      <c r="B5395" s="568" t="s">
        <v>16415</v>
      </c>
      <c r="C5395" s="569" t="s">
        <v>744</v>
      </c>
      <c r="D5395" s="570" t="s">
        <v>29651</v>
      </c>
    </row>
    <row r="5396" spans="1:4" ht="24.95" customHeight="1" x14ac:dyDescent="0.2">
      <c r="A5396" s="567" t="s">
        <v>29652</v>
      </c>
      <c r="B5396" s="568" t="s">
        <v>16416</v>
      </c>
      <c r="C5396" s="569" t="s">
        <v>744</v>
      </c>
      <c r="D5396" s="570" t="s">
        <v>29653</v>
      </c>
    </row>
    <row r="5397" spans="1:4" ht="24.95" customHeight="1" x14ac:dyDescent="0.2">
      <c r="A5397" s="567" t="s">
        <v>29654</v>
      </c>
      <c r="B5397" s="568" t="s">
        <v>16417</v>
      </c>
      <c r="C5397" s="569" t="s">
        <v>744</v>
      </c>
      <c r="D5397" s="570" t="s">
        <v>20097</v>
      </c>
    </row>
    <row r="5398" spans="1:4" ht="24.95" customHeight="1" x14ac:dyDescent="0.2">
      <c r="A5398" s="567" t="s">
        <v>29655</v>
      </c>
      <c r="B5398" s="568" t="s">
        <v>16418</v>
      </c>
      <c r="C5398" s="569" t="s">
        <v>744</v>
      </c>
      <c r="D5398" s="570" t="s">
        <v>17715</v>
      </c>
    </row>
    <row r="5399" spans="1:4" ht="24.95" customHeight="1" x14ac:dyDescent="0.2">
      <c r="A5399" s="567" t="s">
        <v>29656</v>
      </c>
      <c r="B5399" s="568" t="s">
        <v>16419</v>
      </c>
      <c r="C5399" s="569" t="s">
        <v>744</v>
      </c>
      <c r="D5399" s="570" t="s">
        <v>29657</v>
      </c>
    </row>
    <row r="5400" spans="1:4" ht="24.95" customHeight="1" x14ac:dyDescent="0.2">
      <c r="A5400" s="567" t="s">
        <v>29658</v>
      </c>
      <c r="B5400" s="568" t="s">
        <v>16420</v>
      </c>
      <c r="C5400" s="569" t="s">
        <v>744</v>
      </c>
      <c r="D5400" s="570" t="s">
        <v>29659</v>
      </c>
    </row>
    <row r="5401" spans="1:4" ht="24.95" customHeight="1" x14ac:dyDescent="0.2">
      <c r="A5401" s="567" t="s">
        <v>29660</v>
      </c>
      <c r="B5401" s="568" t="s">
        <v>16421</v>
      </c>
      <c r="C5401" s="569" t="s">
        <v>744</v>
      </c>
      <c r="D5401" s="570" t="s">
        <v>29661</v>
      </c>
    </row>
    <row r="5402" spans="1:4" ht="24.95" customHeight="1" x14ac:dyDescent="0.2">
      <c r="A5402" s="567" t="s">
        <v>29662</v>
      </c>
      <c r="B5402" s="568" t="s">
        <v>16422</v>
      </c>
      <c r="C5402" s="569" t="s">
        <v>744</v>
      </c>
      <c r="D5402" s="570" t="s">
        <v>29663</v>
      </c>
    </row>
    <row r="5403" spans="1:4" ht="24.95" customHeight="1" x14ac:dyDescent="0.2">
      <c r="A5403" s="567" t="s">
        <v>29664</v>
      </c>
      <c r="B5403" s="568" t="s">
        <v>16423</v>
      </c>
      <c r="C5403" s="569" t="s">
        <v>744</v>
      </c>
      <c r="D5403" s="570" t="s">
        <v>29665</v>
      </c>
    </row>
    <row r="5404" spans="1:4" ht="24.95" customHeight="1" x14ac:dyDescent="0.2">
      <c r="A5404" s="567" t="s">
        <v>29666</v>
      </c>
      <c r="B5404" s="568" t="s">
        <v>16424</v>
      </c>
      <c r="C5404" s="569" t="s">
        <v>744</v>
      </c>
      <c r="D5404" s="570" t="s">
        <v>18996</v>
      </c>
    </row>
    <row r="5405" spans="1:4" ht="24.95" customHeight="1" x14ac:dyDescent="0.2">
      <c r="A5405" s="567" t="s">
        <v>29667</v>
      </c>
      <c r="B5405" s="568" t="s">
        <v>16425</v>
      </c>
      <c r="C5405" s="569" t="s">
        <v>744</v>
      </c>
      <c r="D5405" s="570" t="s">
        <v>29668</v>
      </c>
    </row>
    <row r="5406" spans="1:4" ht="24.95" customHeight="1" x14ac:dyDescent="0.2">
      <c r="A5406" s="567" t="s">
        <v>29669</v>
      </c>
      <c r="B5406" s="568" t="s">
        <v>16426</v>
      </c>
      <c r="C5406" s="569" t="s">
        <v>744</v>
      </c>
      <c r="D5406" s="570" t="s">
        <v>29670</v>
      </c>
    </row>
    <row r="5407" spans="1:4" ht="24.95" customHeight="1" x14ac:dyDescent="0.2">
      <c r="A5407" s="567" t="s">
        <v>29671</v>
      </c>
      <c r="B5407" s="568" t="s">
        <v>16427</v>
      </c>
      <c r="C5407" s="569" t="s">
        <v>744</v>
      </c>
      <c r="D5407" s="570" t="s">
        <v>29672</v>
      </c>
    </row>
    <row r="5408" spans="1:4" ht="24.95" customHeight="1" x14ac:dyDescent="0.2">
      <c r="A5408" s="567" t="s">
        <v>29673</v>
      </c>
      <c r="B5408" s="568" t="s">
        <v>16428</v>
      </c>
      <c r="C5408" s="569" t="s">
        <v>744</v>
      </c>
      <c r="D5408" s="570" t="s">
        <v>29674</v>
      </c>
    </row>
    <row r="5409" spans="1:4" ht="24.95" customHeight="1" x14ac:dyDescent="0.2">
      <c r="A5409" s="567" t="s">
        <v>29675</v>
      </c>
      <c r="B5409" s="568" t="s">
        <v>16429</v>
      </c>
      <c r="C5409" s="569" t="s">
        <v>744</v>
      </c>
      <c r="D5409" s="570" t="s">
        <v>29676</v>
      </c>
    </row>
    <row r="5410" spans="1:4" ht="24.95" customHeight="1" x14ac:dyDescent="0.2">
      <c r="A5410" s="567" t="s">
        <v>29677</v>
      </c>
      <c r="B5410" s="568" t="s">
        <v>16430</v>
      </c>
      <c r="C5410" s="569" t="s">
        <v>744</v>
      </c>
      <c r="D5410" s="570" t="s">
        <v>29678</v>
      </c>
    </row>
    <row r="5411" spans="1:4" ht="24.95" customHeight="1" x14ac:dyDescent="0.2">
      <c r="A5411" s="567" t="s">
        <v>29679</v>
      </c>
      <c r="B5411" s="568" t="s">
        <v>16431</v>
      </c>
      <c r="C5411" s="569" t="s">
        <v>744</v>
      </c>
      <c r="D5411" s="570" t="s">
        <v>29680</v>
      </c>
    </row>
    <row r="5412" spans="1:4" ht="24.95" customHeight="1" x14ac:dyDescent="0.2">
      <c r="A5412" s="567" t="s">
        <v>29681</v>
      </c>
      <c r="B5412" s="568" t="s">
        <v>16432</v>
      </c>
      <c r="C5412" s="569" t="s">
        <v>744</v>
      </c>
      <c r="D5412" s="570" t="s">
        <v>29682</v>
      </c>
    </row>
    <row r="5413" spans="1:4" ht="24.95" customHeight="1" x14ac:dyDescent="0.2">
      <c r="A5413" s="567" t="s">
        <v>29683</v>
      </c>
      <c r="B5413" s="568" t="s">
        <v>16433</v>
      </c>
      <c r="C5413" s="569" t="s">
        <v>744</v>
      </c>
      <c r="D5413" s="570" t="s">
        <v>29684</v>
      </c>
    </row>
    <row r="5414" spans="1:4" ht="24.95" customHeight="1" x14ac:dyDescent="0.2">
      <c r="A5414" s="567" t="s">
        <v>29685</v>
      </c>
      <c r="B5414" s="568" t="s">
        <v>16434</v>
      </c>
      <c r="C5414" s="569" t="s">
        <v>744</v>
      </c>
      <c r="D5414" s="570" t="s">
        <v>29686</v>
      </c>
    </row>
    <row r="5415" spans="1:4" ht="24.95" customHeight="1" x14ac:dyDescent="0.2">
      <c r="A5415" s="567" t="s">
        <v>29687</v>
      </c>
      <c r="B5415" s="568" t="s">
        <v>16435</v>
      </c>
      <c r="C5415" s="569" t="s">
        <v>744</v>
      </c>
      <c r="D5415" s="570" t="s">
        <v>29688</v>
      </c>
    </row>
    <row r="5416" spans="1:4" ht="24.95" customHeight="1" x14ac:dyDescent="0.2">
      <c r="A5416" s="567" t="s">
        <v>29689</v>
      </c>
      <c r="B5416" s="568" t="s">
        <v>16436</v>
      </c>
      <c r="C5416" s="569" t="s">
        <v>744</v>
      </c>
      <c r="D5416" s="570" t="s">
        <v>29690</v>
      </c>
    </row>
    <row r="5417" spans="1:4" ht="24.95" customHeight="1" x14ac:dyDescent="0.2">
      <c r="A5417" s="567" t="s">
        <v>29691</v>
      </c>
      <c r="B5417" s="568" t="s">
        <v>16437</v>
      </c>
      <c r="C5417" s="569" t="s">
        <v>744</v>
      </c>
      <c r="D5417" s="570" t="s">
        <v>29692</v>
      </c>
    </row>
    <row r="5418" spans="1:4" ht="24.95" customHeight="1" x14ac:dyDescent="0.2">
      <c r="A5418" s="567" t="s">
        <v>29693</v>
      </c>
      <c r="B5418" s="568" t="s">
        <v>2335</v>
      </c>
      <c r="C5418" s="569" t="s">
        <v>744</v>
      </c>
      <c r="D5418" s="570" t="s">
        <v>29694</v>
      </c>
    </row>
    <row r="5419" spans="1:4" ht="24.95" customHeight="1" x14ac:dyDescent="0.2">
      <c r="A5419" s="567" t="s">
        <v>29695</v>
      </c>
      <c r="B5419" s="568" t="s">
        <v>16438</v>
      </c>
      <c r="C5419" s="569" t="s">
        <v>744</v>
      </c>
      <c r="D5419" s="570" t="s">
        <v>29696</v>
      </c>
    </row>
    <row r="5420" spans="1:4" ht="24.95" customHeight="1" x14ac:dyDescent="0.2">
      <c r="A5420" s="567" t="s">
        <v>29697</v>
      </c>
      <c r="B5420" s="568" t="s">
        <v>16439</v>
      </c>
      <c r="C5420" s="569" t="s">
        <v>744</v>
      </c>
      <c r="D5420" s="570" t="s">
        <v>29698</v>
      </c>
    </row>
    <row r="5421" spans="1:4" ht="24.95" customHeight="1" x14ac:dyDescent="0.2">
      <c r="A5421" s="567" t="s">
        <v>29699</v>
      </c>
      <c r="B5421" s="568" t="s">
        <v>16440</v>
      </c>
      <c r="C5421" s="569" t="s">
        <v>744</v>
      </c>
      <c r="D5421" s="570" t="s">
        <v>29700</v>
      </c>
    </row>
    <row r="5422" spans="1:4" ht="24.95" customHeight="1" x14ac:dyDescent="0.2">
      <c r="A5422" s="567" t="s">
        <v>29701</v>
      </c>
      <c r="B5422" s="568" t="s">
        <v>16441</v>
      </c>
      <c r="C5422" s="569" t="s">
        <v>744</v>
      </c>
      <c r="D5422" s="570" t="s">
        <v>29702</v>
      </c>
    </row>
    <row r="5423" spans="1:4" ht="24.95" customHeight="1" x14ac:dyDescent="0.2">
      <c r="A5423" s="567" t="s">
        <v>29703</v>
      </c>
      <c r="B5423" s="568" t="s">
        <v>16442</v>
      </c>
      <c r="C5423" s="569" t="s">
        <v>744</v>
      </c>
      <c r="D5423" s="570" t="s">
        <v>29704</v>
      </c>
    </row>
    <row r="5424" spans="1:4" ht="24.95" customHeight="1" x14ac:dyDescent="0.2">
      <c r="A5424" s="567" t="s">
        <v>29705</v>
      </c>
      <c r="B5424" s="568" t="s">
        <v>16443</v>
      </c>
      <c r="C5424" s="569" t="s">
        <v>744</v>
      </c>
      <c r="D5424" s="570" t="s">
        <v>29706</v>
      </c>
    </row>
    <row r="5425" spans="1:4" ht="24.95" customHeight="1" x14ac:dyDescent="0.2">
      <c r="A5425" s="567" t="s">
        <v>29707</v>
      </c>
      <c r="B5425" s="568" t="s">
        <v>16444</v>
      </c>
      <c r="C5425" s="569" t="s">
        <v>744</v>
      </c>
      <c r="D5425" s="570" t="s">
        <v>29708</v>
      </c>
    </row>
    <row r="5426" spans="1:4" ht="24.95" customHeight="1" x14ac:dyDescent="0.2">
      <c r="A5426" s="567" t="s">
        <v>29709</v>
      </c>
      <c r="B5426" s="568" t="s">
        <v>16445</v>
      </c>
      <c r="C5426" s="569" t="s">
        <v>744</v>
      </c>
      <c r="D5426" s="570" t="s">
        <v>29710</v>
      </c>
    </row>
    <row r="5427" spans="1:4" ht="24.95" customHeight="1" x14ac:dyDescent="0.2">
      <c r="A5427" s="567" t="s">
        <v>29711</v>
      </c>
      <c r="B5427" s="568" t="s">
        <v>16446</v>
      </c>
      <c r="C5427" s="569" t="s">
        <v>744</v>
      </c>
      <c r="D5427" s="570" t="s">
        <v>29712</v>
      </c>
    </row>
    <row r="5428" spans="1:4" ht="24.95" customHeight="1" x14ac:dyDescent="0.2">
      <c r="A5428" s="567" t="s">
        <v>29713</v>
      </c>
      <c r="B5428" s="568" t="s">
        <v>16447</v>
      </c>
      <c r="C5428" s="569" t="s">
        <v>744</v>
      </c>
      <c r="D5428" s="570" t="s">
        <v>29714</v>
      </c>
    </row>
    <row r="5429" spans="1:4" ht="24.95" customHeight="1" x14ac:dyDescent="0.2">
      <c r="A5429" s="567" t="s">
        <v>29715</v>
      </c>
      <c r="B5429" s="568" t="s">
        <v>16448</v>
      </c>
      <c r="C5429" s="569" t="s">
        <v>744</v>
      </c>
      <c r="D5429" s="570" t="s">
        <v>29716</v>
      </c>
    </row>
    <row r="5430" spans="1:4" ht="24.95" customHeight="1" x14ac:dyDescent="0.2">
      <c r="A5430" s="567" t="s">
        <v>29717</v>
      </c>
      <c r="B5430" s="568" t="s">
        <v>16449</v>
      </c>
      <c r="C5430" s="569" t="s">
        <v>744</v>
      </c>
      <c r="D5430" s="570" t="s">
        <v>29718</v>
      </c>
    </row>
    <row r="5431" spans="1:4" ht="24.95" customHeight="1" x14ac:dyDescent="0.2">
      <c r="A5431" s="567" t="s">
        <v>29719</v>
      </c>
      <c r="B5431" s="568" t="s">
        <v>16450</v>
      </c>
      <c r="C5431" s="569" t="s">
        <v>744</v>
      </c>
      <c r="D5431" s="570" t="s">
        <v>29720</v>
      </c>
    </row>
    <row r="5432" spans="1:4" ht="24.95" customHeight="1" x14ac:dyDescent="0.2">
      <c r="A5432" s="567" t="s">
        <v>29721</v>
      </c>
      <c r="B5432" s="568" t="s">
        <v>16451</v>
      </c>
      <c r="C5432" s="569" t="s">
        <v>744</v>
      </c>
      <c r="D5432" s="570" t="s">
        <v>29722</v>
      </c>
    </row>
    <row r="5433" spans="1:4" ht="24.95" customHeight="1" x14ac:dyDescent="0.2">
      <c r="A5433" s="567" t="s">
        <v>29723</v>
      </c>
      <c r="B5433" s="568" t="s">
        <v>16452</v>
      </c>
      <c r="C5433" s="569" t="s">
        <v>744</v>
      </c>
      <c r="D5433" s="570" t="s">
        <v>29724</v>
      </c>
    </row>
    <row r="5434" spans="1:4" ht="24.95" customHeight="1" x14ac:dyDescent="0.2">
      <c r="A5434" s="567" t="s">
        <v>29725</v>
      </c>
      <c r="B5434" s="568" t="s">
        <v>16453</v>
      </c>
      <c r="C5434" s="569" t="s">
        <v>744</v>
      </c>
      <c r="D5434" s="570" t="s">
        <v>29726</v>
      </c>
    </row>
    <row r="5435" spans="1:4" ht="24.95" customHeight="1" x14ac:dyDescent="0.2">
      <c r="A5435" s="567" t="s">
        <v>29727</v>
      </c>
      <c r="B5435" s="568" t="s">
        <v>2336</v>
      </c>
      <c r="C5435" s="569" t="s">
        <v>744</v>
      </c>
      <c r="D5435" s="570" t="s">
        <v>29728</v>
      </c>
    </row>
    <row r="5436" spans="1:4" ht="24.95" customHeight="1" x14ac:dyDescent="0.2">
      <c r="A5436" s="567" t="s">
        <v>29729</v>
      </c>
      <c r="B5436" s="568" t="s">
        <v>2337</v>
      </c>
      <c r="C5436" s="569" t="s">
        <v>744</v>
      </c>
      <c r="D5436" s="570" t="s">
        <v>29730</v>
      </c>
    </row>
    <row r="5437" spans="1:4" ht="24.95" customHeight="1" x14ac:dyDescent="0.2">
      <c r="A5437" s="567" t="s">
        <v>29731</v>
      </c>
      <c r="B5437" s="568" t="s">
        <v>2338</v>
      </c>
      <c r="C5437" s="569" t="s">
        <v>744</v>
      </c>
      <c r="D5437" s="570" t="s">
        <v>29732</v>
      </c>
    </row>
    <row r="5438" spans="1:4" ht="24.95" customHeight="1" x14ac:dyDescent="0.2">
      <c r="A5438" s="567" t="s">
        <v>29733</v>
      </c>
      <c r="B5438" s="568" t="s">
        <v>2339</v>
      </c>
      <c r="C5438" s="569" t="s">
        <v>744</v>
      </c>
      <c r="D5438" s="570" t="s">
        <v>29734</v>
      </c>
    </row>
    <row r="5439" spans="1:4" ht="24.95" customHeight="1" x14ac:dyDescent="0.2">
      <c r="A5439" s="567" t="s">
        <v>29735</v>
      </c>
      <c r="B5439" s="568" t="s">
        <v>2340</v>
      </c>
      <c r="C5439" s="569" t="s">
        <v>744</v>
      </c>
      <c r="D5439" s="570" t="s">
        <v>29736</v>
      </c>
    </row>
    <row r="5440" spans="1:4" ht="24.95" customHeight="1" x14ac:dyDescent="0.2">
      <c r="A5440" s="567" t="s">
        <v>29737</v>
      </c>
      <c r="B5440" s="568" t="s">
        <v>2341</v>
      </c>
      <c r="C5440" s="569" t="s">
        <v>744</v>
      </c>
      <c r="D5440" s="570" t="s">
        <v>29738</v>
      </c>
    </row>
    <row r="5441" spans="1:4" ht="24.95" customHeight="1" x14ac:dyDescent="0.2">
      <c r="A5441" s="567" t="s">
        <v>29739</v>
      </c>
      <c r="B5441" s="568" t="s">
        <v>16454</v>
      </c>
      <c r="C5441" s="569" t="s">
        <v>744</v>
      </c>
      <c r="D5441" s="570" t="s">
        <v>29740</v>
      </c>
    </row>
    <row r="5442" spans="1:4" ht="24.95" customHeight="1" x14ac:dyDescent="0.2">
      <c r="A5442" s="567" t="s">
        <v>29741</v>
      </c>
      <c r="B5442" s="568" t="s">
        <v>16455</v>
      </c>
      <c r="C5442" s="569" t="s">
        <v>744</v>
      </c>
      <c r="D5442" s="570" t="s">
        <v>29742</v>
      </c>
    </row>
    <row r="5443" spans="1:4" ht="24.95" customHeight="1" x14ac:dyDescent="0.2">
      <c r="A5443" s="567" t="s">
        <v>29743</v>
      </c>
      <c r="B5443" s="568" t="s">
        <v>16456</v>
      </c>
      <c r="C5443" s="569" t="s">
        <v>744</v>
      </c>
      <c r="D5443" s="570" t="s">
        <v>29744</v>
      </c>
    </row>
    <row r="5444" spans="1:4" ht="24.95" customHeight="1" x14ac:dyDescent="0.2">
      <c r="A5444" s="567" t="s">
        <v>29745</v>
      </c>
      <c r="B5444" s="568" t="s">
        <v>16457</v>
      </c>
      <c r="C5444" s="569" t="s">
        <v>744</v>
      </c>
      <c r="D5444" s="570" t="s">
        <v>29746</v>
      </c>
    </row>
    <row r="5445" spans="1:4" ht="24.95" customHeight="1" x14ac:dyDescent="0.2">
      <c r="A5445" s="567" t="s">
        <v>29747</v>
      </c>
      <c r="B5445" s="568" t="s">
        <v>2342</v>
      </c>
      <c r="C5445" s="569" t="s">
        <v>744</v>
      </c>
      <c r="D5445" s="570" t="s">
        <v>29748</v>
      </c>
    </row>
    <row r="5446" spans="1:4" ht="24.95" customHeight="1" x14ac:dyDescent="0.2">
      <c r="A5446" s="567" t="s">
        <v>29749</v>
      </c>
      <c r="B5446" s="568" t="s">
        <v>16458</v>
      </c>
      <c r="C5446" s="569" t="s">
        <v>744</v>
      </c>
      <c r="D5446" s="570" t="s">
        <v>29750</v>
      </c>
    </row>
    <row r="5447" spans="1:4" ht="24.95" customHeight="1" x14ac:dyDescent="0.2">
      <c r="A5447" s="567" t="s">
        <v>29751</v>
      </c>
      <c r="B5447" s="568" t="s">
        <v>16459</v>
      </c>
      <c r="C5447" s="569" t="s">
        <v>744</v>
      </c>
      <c r="D5447" s="570" t="s">
        <v>29752</v>
      </c>
    </row>
    <row r="5448" spans="1:4" ht="24.95" customHeight="1" x14ac:dyDescent="0.2">
      <c r="A5448" s="567" t="s">
        <v>29753</v>
      </c>
      <c r="B5448" s="568" t="s">
        <v>2343</v>
      </c>
      <c r="C5448" s="569" t="s">
        <v>744</v>
      </c>
      <c r="D5448" s="570" t="s">
        <v>29754</v>
      </c>
    </row>
    <row r="5449" spans="1:4" ht="24.95" customHeight="1" x14ac:dyDescent="0.2">
      <c r="A5449" s="567" t="s">
        <v>29755</v>
      </c>
      <c r="B5449" s="568" t="s">
        <v>2344</v>
      </c>
      <c r="C5449" s="569" t="s">
        <v>744</v>
      </c>
      <c r="D5449" s="570" t="s">
        <v>29756</v>
      </c>
    </row>
    <row r="5450" spans="1:4" ht="24.95" customHeight="1" x14ac:dyDescent="0.2">
      <c r="A5450" s="567" t="s">
        <v>29757</v>
      </c>
      <c r="B5450" s="568" t="s">
        <v>16460</v>
      </c>
      <c r="C5450" s="569" t="s">
        <v>744</v>
      </c>
      <c r="D5450" s="570" t="s">
        <v>29758</v>
      </c>
    </row>
    <row r="5451" spans="1:4" ht="24.95" customHeight="1" x14ac:dyDescent="0.2">
      <c r="A5451" s="567" t="s">
        <v>29759</v>
      </c>
      <c r="B5451" s="568" t="s">
        <v>2345</v>
      </c>
      <c r="C5451" s="569" t="s">
        <v>744</v>
      </c>
      <c r="D5451" s="570" t="s">
        <v>29760</v>
      </c>
    </row>
    <row r="5452" spans="1:4" ht="24.95" customHeight="1" x14ac:dyDescent="0.2">
      <c r="A5452" s="567" t="s">
        <v>29761</v>
      </c>
      <c r="B5452" s="568" t="s">
        <v>16461</v>
      </c>
      <c r="C5452" s="569" t="s">
        <v>744</v>
      </c>
      <c r="D5452" s="570" t="s">
        <v>29762</v>
      </c>
    </row>
    <row r="5453" spans="1:4" ht="24.95" customHeight="1" x14ac:dyDescent="0.2">
      <c r="A5453" s="567" t="s">
        <v>29763</v>
      </c>
      <c r="B5453" s="568" t="s">
        <v>16462</v>
      </c>
      <c r="C5453" s="569" t="s">
        <v>744</v>
      </c>
      <c r="D5453" s="570" t="s">
        <v>29764</v>
      </c>
    </row>
    <row r="5454" spans="1:4" ht="24.95" customHeight="1" x14ac:dyDescent="0.2">
      <c r="A5454" s="567" t="s">
        <v>29765</v>
      </c>
      <c r="B5454" s="568" t="s">
        <v>16463</v>
      </c>
      <c r="C5454" s="569" t="s">
        <v>744</v>
      </c>
      <c r="D5454" s="570" t="s">
        <v>29766</v>
      </c>
    </row>
    <row r="5455" spans="1:4" ht="24.95" customHeight="1" x14ac:dyDescent="0.2">
      <c r="A5455" s="567" t="s">
        <v>29767</v>
      </c>
      <c r="B5455" s="568" t="s">
        <v>16464</v>
      </c>
      <c r="C5455" s="569" t="s">
        <v>744</v>
      </c>
      <c r="D5455" s="570" t="s">
        <v>29768</v>
      </c>
    </row>
    <row r="5456" spans="1:4" ht="24.95" customHeight="1" x14ac:dyDescent="0.2">
      <c r="A5456" s="567" t="s">
        <v>29769</v>
      </c>
      <c r="B5456" s="568" t="s">
        <v>16465</v>
      </c>
      <c r="C5456" s="569" t="s">
        <v>744</v>
      </c>
      <c r="D5456" s="570" t="s">
        <v>29770</v>
      </c>
    </row>
    <row r="5457" spans="1:4" ht="24.95" customHeight="1" x14ac:dyDescent="0.2">
      <c r="A5457" s="567" t="s">
        <v>29771</v>
      </c>
      <c r="B5457" s="568" t="s">
        <v>16466</v>
      </c>
      <c r="C5457" s="569" t="s">
        <v>744</v>
      </c>
      <c r="D5457" s="570" t="s">
        <v>29772</v>
      </c>
    </row>
    <row r="5458" spans="1:4" ht="24.95" customHeight="1" x14ac:dyDescent="0.2">
      <c r="A5458" s="567" t="s">
        <v>29773</v>
      </c>
      <c r="B5458" s="568" t="s">
        <v>16468</v>
      </c>
      <c r="C5458" s="569" t="s">
        <v>744</v>
      </c>
      <c r="D5458" s="570" t="s">
        <v>29774</v>
      </c>
    </row>
    <row r="5459" spans="1:4" ht="24.95" customHeight="1" x14ac:dyDescent="0.2">
      <c r="A5459" s="567" t="s">
        <v>29775</v>
      </c>
      <c r="B5459" s="568" t="s">
        <v>16469</v>
      </c>
      <c r="C5459" s="569" t="s">
        <v>744</v>
      </c>
      <c r="D5459" s="570" t="s">
        <v>29776</v>
      </c>
    </row>
    <row r="5460" spans="1:4" ht="24.95" customHeight="1" x14ac:dyDescent="0.2">
      <c r="A5460" s="567" t="s">
        <v>29777</v>
      </c>
      <c r="B5460" s="568" t="s">
        <v>16470</v>
      </c>
      <c r="C5460" s="569" t="s">
        <v>744</v>
      </c>
      <c r="D5460" s="570" t="s">
        <v>29778</v>
      </c>
    </row>
    <row r="5461" spans="1:4" ht="24.95" customHeight="1" x14ac:dyDescent="0.2">
      <c r="A5461" s="567" t="s">
        <v>29779</v>
      </c>
      <c r="B5461" s="568" t="s">
        <v>18256</v>
      </c>
      <c r="C5461" s="569" t="s">
        <v>744</v>
      </c>
      <c r="D5461" s="570" t="s">
        <v>29780</v>
      </c>
    </row>
    <row r="5462" spans="1:4" ht="24.95" customHeight="1" x14ac:dyDescent="0.2">
      <c r="A5462" s="567" t="s">
        <v>29781</v>
      </c>
      <c r="B5462" s="568" t="s">
        <v>2346</v>
      </c>
      <c r="C5462" s="569" t="s">
        <v>744</v>
      </c>
      <c r="D5462" s="570" t="s">
        <v>9913</v>
      </c>
    </row>
    <row r="5463" spans="1:4" ht="24.95" customHeight="1" x14ac:dyDescent="0.2">
      <c r="A5463" s="567" t="s">
        <v>29782</v>
      </c>
      <c r="B5463" s="568" t="s">
        <v>2347</v>
      </c>
      <c r="C5463" s="569" t="s">
        <v>744</v>
      </c>
      <c r="D5463" s="570" t="s">
        <v>14457</v>
      </c>
    </row>
    <row r="5464" spans="1:4" ht="24.95" customHeight="1" x14ac:dyDescent="0.2">
      <c r="A5464" s="567" t="s">
        <v>29783</v>
      </c>
      <c r="B5464" s="568" t="s">
        <v>2348</v>
      </c>
      <c r="C5464" s="569" t="s">
        <v>744</v>
      </c>
      <c r="D5464" s="570" t="s">
        <v>23048</v>
      </c>
    </row>
    <row r="5465" spans="1:4" ht="24.95" customHeight="1" x14ac:dyDescent="0.2">
      <c r="A5465" s="567" t="s">
        <v>29784</v>
      </c>
      <c r="B5465" s="568" t="s">
        <v>2349</v>
      </c>
      <c r="C5465" s="569" t="s">
        <v>744</v>
      </c>
      <c r="D5465" s="570" t="s">
        <v>11373</v>
      </c>
    </row>
    <row r="5466" spans="1:4" ht="24.95" customHeight="1" x14ac:dyDescent="0.2">
      <c r="A5466" s="567" t="s">
        <v>29785</v>
      </c>
      <c r="B5466" s="568" t="s">
        <v>2350</v>
      </c>
      <c r="C5466" s="569" t="s">
        <v>744</v>
      </c>
      <c r="D5466" s="570" t="s">
        <v>15455</v>
      </c>
    </row>
    <row r="5467" spans="1:4" ht="24.95" customHeight="1" x14ac:dyDescent="0.2">
      <c r="A5467" s="567" t="s">
        <v>29786</v>
      </c>
      <c r="B5467" s="568" t="s">
        <v>2351</v>
      </c>
      <c r="C5467" s="569" t="s">
        <v>744</v>
      </c>
      <c r="D5467" s="570" t="s">
        <v>9952</v>
      </c>
    </row>
    <row r="5468" spans="1:4" ht="24.95" customHeight="1" x14ac:dyDescent="0.2">
      <c r="A5468" s="567" t="s">
        <v>29787</v>
      </c>
      <c r="B5468" s="568" t="s">
        <v>2352</v>
      </c>
      <c r="C5468" s="569" t="s">
        <v>744</v>
      </c>
      <c r="D5468" s="570" t="s">
        <v>11339</v>
      </c>
    </row>
    <row r="5469" spans="1:4" ht="24.95" customHeight="1" x14ac:dyDescent="0.2">
      <c r="A5469" s="567" t="s">
        <v>29788</v>
      </c>
      <c r="B5469" s="568" t="s">
        <v>16474</v>
      </c>
      <c r="C5469" s="569" t="s">
        <v>744</v>
      </c>
      <c r="D5469" s="570" t="s">
        <v>13195</v>
      </c>
    </row>
    <row r="5470" spans="1:4" ht="24.95" customHeight="1" x14ac:dyDescent="0.2">
      <c r="A5470" s="567" t="s">
        <v>29789</v>
      </c>
      <c r="B5470" s="568" t="s">
        <v>2353</v>
      </c>
      <c r="C5470" s="569" t="s">
        <v>770</v>
      </c>
      <c r="D5470" s="570" t="s">
        <v>12183</v>
      </c>
    </row>
    <row r="5471" spans="1:4" ht="24.95" customHeight="1" x14ac:dyDescent="0.2">
      <c r="A5471" s="567" t="s">
        <v>29790</v>
      </c>
      <c r="B5471" s="568" t="s">
        <v>2354</v>
      </c>
      <c r="C5471" s="569" t="s">
        <v>770</v>
      </c>
      <c r="D5471" s="570" t="s">
        <v>18581</v>
      </c>
    </row>
    <row r="5472" spans="1:4" ht="24.95" customHeight="1" x14ac:dyDescent="0.2">
      <c r="A5472" s="567" t="s">
        <v>29791</v>
      </c>
      <c r="B5472" s="568" t="s">
        <v>2355</v>
      </c>
      <c r="C5472" s="569" t="s">
        <v>770</v>
      </c>
      <c r="D5472" s="570" t="s">
        <v>12174</v>
      </c>
    </row>
    <row r="5473" spans="1:4" ht="24.95" customHeight="1" x14ac:dyDescent="0.2">
      <c r="A5473" s="567" t="s">
        <v>29792</v>
      </c>
      <c r="B5473" s="568" t="s">
        <v>2356</v>
      </c>
      <c r="C5473" s="569" t="s">
        <v>770</v>
      </c>
      <c r="D5473" s="570" t="s">
        <v>9805</v>
      </c>
    </row>
    <row r="5474" spans="1:4" ht="24.95" customHeight="1" x14ac:dyDescent="0.2">
      <c r="A5474" s="567" t="s">
        <v>29793</v>
      </c>
      <c r="B5474" s="568" t="s">
        <v>2357</v>
      </c>
      <c r="C5474" s="569" t="s">
        <v>770</v>
      </c>
      <c r="D5474" s="570" t="s">
        <v>10992</v>
      </c>
    </row>
    <row r="5475" spans="1:4" ht="24.95" customHeight="1" x14ac:dyDescent="0.2">
      <c r="A5475" s="567" t="s">
        <v>29794</v>
      </c>
      <c r="B5475" s="568" t="s">
        <v>2358</v>
      </c>
      <c r="C5475" s="569" t="s">
        <v>770</v>
      </c>
      <c r="D5475" s="570" t="s">
        <v>10363</v>
      </c>
    </row>
    <row r="5476" spans="1:4" ht="24.95" customHeight="1" x14ac:dyDescent="0.2">
      <c r="A5476" s="567" t="s">
        <v>29795</v>
      </c>
      <c r="B5476" s="568" t="s">
        <v>2359</v>
      </c>
      <c r="C5476" s="569" t="s">
        <v>770</v>
      </c>
      <c r="D5476" s="570" t="s">
        <v>12054</v>
      </c>
    </row>
    <row r="5477" spans="1:4" ht="24.95" customHeight="1" x14ac:dyDescent="0.2">
      <c r="A5477" s="567" t="s">
        <v>29796</v>
      </c>
      <c r="B5477" s="568" t="s">
        <v>2360</v>
      </c>
      <c r="C5477" s="569" t="s">
        <v>770</v>
      </c>
      <c r="D5477" s="570" t="s">
        <v>9302</v>
      </c>
    </row>
    <row r="5478" spans="1:4" ht="24.95" customHeight="1" x14ac:dyDescent="0.2">
      <c r="A5478" s="567" t="s">
        <v>29797</v>
      </c>
      <c r="B5478" s="568" t="s">
        <v>2361</v>
      </c>
      <c r="C5478" s="569" t="s">
        <v>770</v>
      </c>
      <c r="D5478" s="570" t="s">
        <v>11316</v>
      </c>
    </row>
    <row r="5479" spans="1:4" ht="24.95" customHeight="1" x14ac:dyDescent="0.2">
      <c r="A5479" s="567" t="s">
        <v>29798</v>
      </c>
      <c r="B5479" s="568" t="s">
        <v>2362</v>
      </c>
      <c r="C5479" s="569" t="s">
        <v>770</v>
      </c>
      <c r="D5479" s="570" t="s">
        <v>9508</v>
      </c>
    </row>
    <row r="5480" spans="1:4" ht="24.95" customHeight="1" x14ac:dyDescent="0.2">
      <c r="A5480" s="567" t="s">
        <v>29799</v>
      </c>
      <c r="B5480" s="568" t="s">
        <v>2363</v>
      </c>
      <c r="C5480" s="569" t="s">
        <v>770</v>
      </c>
      <c r="D5480" s="570" t="s">
        <v>10887</v>
      </c>
    </row>
    <row r="5481" spans="1:4" ht="24.95" customHeight="1" x14ac:dyDescent="0.2">
      <c r="A5481" s="567" t="s">
        <v>29800</v>
      </c>
      <c r="B5481" s="568" t="s">
        <v>2364</v>
      </c>
      <c r="C5481" s="569" t="s">
        <v>770</v>
      </c>
      <c r="D5481" s="570" t="s">
        <v>10884</v>
      </c>
    </row>
    <row r="5482" spans="1:4" ht="24.95" customHeight="1" x14ac:dyDescent="0.2">
      <c r="A5482" s="567" t="s">
        <v>29801</v>
      </c>
      <c r="B5482" s="568" t="s">
        <v>2365</v>
      </c>
      <c r="C5482" s="569" t="s">
        <v>770</v>
      </c>
      <c r="D5482" s="570" t="s">
        <v>10418</v>
      </c>
    </row>
    <row r="5483" spans="1:4" ht="24.95" customHeight="1" x14ac:dyDescent="0.2">
      <c r="A5483" s="567" t="s">
        <v>29802</v>
      </c>
      <c r="B5483" s="568" t="s">
        <v>2366</v>
      </c>
      <c r="C5483" s="569" t="s">
        <v>770</v>
      </c>
      <c r="D5483" s="570" t="s">
        <v>9657</v>
      </c>
    </row>
    <row r="5484" spans="1:4" ht="24.95" customHeight="1" x14ac:dyDescent="0.2">
      <c r="A5484" s="567" t="s">
        <v>29803</v>
      </c>
      <c r="B5484" s="568" t="s">
        <v>2367</v>
      </c>
      <c r="C5484" s="569" t="s">
        <v>770</v>
      </c>
      <c r="D5484" s="570" t="s">
        <v>12174</v>
      </c>
    </row>
    <row r="5485" spans="1:4" ht="24.95" customHeight="1" x14ac:dyDescent="0.2">
      <c r="A5485" s="567" t="s">
        <v>29804</v>
      </c>
      <c r="B5485" s="568" t="s">
        <v>2368</v>
      </c>
      <c r="C5485" s="569" t="s">
        <v>770</v>
      </c>
      <c r="D5485" s="570" t="s">
        <v>9301</v>
      </c>
    </row>
    <row r="5486" spans="1:4" ht="24.95" customHeight="1" x14ac:dyDescent="0.2">
      <c r="A5486" s="567" t="s">
        <v>29805</v>
      </c>
      <c r="B5486" s="568" t="s">
        <v>2369</v>
      </c>
      <c r="C5486" s="569" t="s">
        <v>770</v>
      </c>
      <c r="D5486" s="570" t="s">
        <v>10903</v>
      </c>
    </row>
    <row r="5487" spans="1:4" ht="24.95" customHeight="1" x14ac:dyDescent="0.2">
      <c r="A5487" s="567" t="s">
        <v>29806</v>
      </c>
      <c r="B5487" s="568" t="s">
        <v>2370</v>
      </c>
      <c r="C5487" s="569" t="s">
        <v>770</v>
      </c>
      <c r="D5487" s="570" t="s">
        <v>10886</v>
      </c>
    </row>
    <row r="5488" spans="1:4" ht="24.95" customHeight="1" x14ac:dyDescent="0.2">
      <c r="A5488" s="567" t="s">
        <v>29807</v>
      </c>
      <c r="B5488" s="568" t="s">
        <v>2371</v>
      </c>
      <c r="C5488" s="569" t="s">
        <v>745</v>
      </c>
      <c r="D5488" s="570" t="s">
        <v>9384</v>
      </c>
    </row>
    <row r="5489" spans="1:4" ht="24.95" customHeight="1" x14ac:dyDescent="0.2">
      <c r="A5489" s="567" t="s">
        <v>29808</v>
      </c>
      <c r="B5489" s="568" t="s">
        <v>16476</v>
      </c>
      <c r="C5489" s="569" t="s">
        <v>745</v>
      </c>
      <c r="D5489" s="570" t="s">
        <v>9581</v>
      </c>
    </row>
    <row r="5490" spans="1:4" ht="24.95" customHeight="1" x14ac:dyDescent="0.2">
      <c r="A5490" s="567" t="s">
        <v>29809</v>
      </c>
      <c r="B5490" s="568" t="s">
        <v>16477</v>
      </c>
      <c r="C5490" s="569" t="s">
        <v>745</v>
      </c>
      <c r="D5490" s="570" t="s">
        <v>9514</v>
      </c>
    </row>
    <row r="5491" spans="1:4" ht="24.95" customHeight="1" x14ac:dyDescent="0.2">
      <c r="A5491" s="567" t="s">
        <v>29810</v>
      </c>
      <c r="B5491" s="568" t="s">
        <v>16478</v>
      </c>
      <c r="C5491" s="569" t="s">
        <v>745</v>
      </c>
      <c r="D5491" s="570" t="s">
        <v>9696</v>
      </c>
    </row>
    <row r="5492" spans="1:4" ht="24.95" customHeight="1" x14ac:dyDescent="0.2">
      <c r="A5492" s="567" t="s">
        <v>29811</v>
      </c>
      <c r="B5492" s="568" t="s">
        <v>16479</v>
      </c>
      <c r="C5492" s="569" t="s">
        <v>745</v>
      </c>
      <c r="D5492" s="570" t="s">
        <v>9304</v>
      </c>
    </row>
    <row r="5493" spans="1:4" ht="24.95" customHeight="1" x14ac:dyDescent="0.2">
      <c r="A5493" s="567" t="s">
        <v>29812</v>
      </c>
      <c r="B5493" s="568" t="s">
        <v>16480</v>
      </c>
      <c r="C5493" s="569" t="s">
        <v>745</v>
      </c>
      <c r="D5493" s="570" t="s">
        <v>10012</v>
      </c>
    </row>
    <row r="5494" spans="1:4" ht="24.95" customHeight="1" x14ac:dyDescent="0.2">
      <c r="A5494" s="567" t="s">
        <v>29813</v>
      </c>
      <c r="B5494" s="568" t="s">
        <v>16481</v>
      </c>
      <c r="C5494" s="569" t="s">
        <v>745</v>
      </c>
      <c r="D5494" s="570" t="s">
        <v>9655</v>
      </c>
    </row>
    <row r="5495" spans="1:4" ht="24.95" customHeight="1" x14ac:dyDescent="0.2">
      <c r="A5495" s="567" t="s">
        <v>29814</v>
      </c>
      <c r="B5495" s="568" t="s">
        <v>16482</v>
      </c>
      <c r="C5495" s="569" t="s">
        <v>745</v>
      </c>
      <c r="D5495" s="570" t="s">
        <v>9945</v>
      </c>
    </row>
    <row r="5496" spans="1:4" ht="24.95" customHeight="1" x14ac:dyDescent="0.2">
      <c r="A5496" s="567" t="s">
        <v>29815</v>
      </c>
      <c r="B5496" s="568" t="s">
        <v>16483</v>
      </c>
      <c r="C5496" s="569" t="s">
        <v>745</v>
      </c>
      <c r="D5496" s="570" t="s">
        <v>9535</v>
      </c>
    </row>
    <row r="5497" spans="1:4" ht="24.95" customHeight="1" x14ac:dyDescent="0.2">
      <c r="A5497" s="567" t="s">
        <v>29816</v>
      </c>
      <c r="B5497" s="568" t="s">
        <v>2372</v>
      </c>
      <c r="C5497" s="569" t="s">
        <v>745</v>
      </c>
      <c r="D5497" s="570" t="s">
        <v>9659</v>
      </c>
    </row>
    <row r="5498" spans="1:4" ht="24.95" customHeight="1" x14ac:dyDescent="0.2">
      <c r="A5498" s="567" t="s">
        <v>29817</v>
      </c>
      <c r="B5498" s="568" t="s">
        <v>2373</v>
      </c>
      <c r="C5498" s="569" t="s">
        <v>745</v>
      </c>
      <c r="D5498" s="570" t="s">
        <v>9660</v>
      </c>
    </row>
    <row r="5499" spans="1:4" ht="24.95" customHeight="1" x14ac:dyDescent="0.2">
      <c r="A5499" s="567" t="s">
        <v>29818</v>
      </c>
      <c r="B5499" s="568" t="s">
        <v>2374</v>
      </c>
      <c r="C5499" s="569" t="s">
        <v>745</v>
      </c>
      <c r="D5499" s="570" t="s">
        <v>10418</v>
      </c>
    </row>
    <row r="5500" spans="1:4" ht="24.95" customHeight="1" x14ac:dyDescent="0.2">
      <c r="A5500" s="567" t="s">
        <v>29819</v>
      </c>
      <c r="B5500" s="568" t="s">
        <v>16484</v>
      </c>
      <c r="C5500" s="569" t="s">
        <v>745</v>
      </c>
      <c r="D5500" s="570" t="s">
        <v>10885</v>
      </c>
    </row>
    <row r="5501" spans="1:4" ht="24.95" customHeight="1" x14ac:dyDescent="0.2">
      <c r="A5501" s="567" t="s">
        <v>29820</v>
      </c>
      <c r="B5501" s="568" t="s">
        <v>2375</v>
      </c>
      <c r="C5501" s="569" t="s">
        <v>2376</v>
      </c>
      <c r="D5501" s="570" t="s">
        <v>9659</v>
      </c>
    </row>
    <row r="5502" spans="1:4" ht="24.95" customHeight="1" x14ac:dyDescent="0.2">
      <c r="A5502" s="567" t="s">
        <v>29821</v>
      </c>
      <c r="B5502" s="568" t="s">
        <v>16485</v>
      </c>
      <c r="C5502" s="569" t="s">
        <v>770</v>
      </c>
      <c r="D5502" s="570" t="s">
        <v>10885</v>
      </c>
    </row>
    <row r="5503" spans="1:4" ht="24.95" customHeight="1" x14ac:dyDescent="0.2">
      <c r="A5503" s="567" t="s">
        <v>29822</v>
      </c>
      <c r="B5503" s="568" t="s">
        <v>16486</v>
      </c>
      <c r="C5503" s="569" t="s">
        <v>770</v>
      </c>
      <c r="D5503" s="570" t="s">
        <v>10363</v>
      </c>
    </row>
    <row r="5504" spans="1:4" ht="24.95" customHeight="1" x14ac:dyDescent="0.2">
      <c r="A5504" s="567" t="s">
        <v>29823</v>
      </c>
      <c r="B5504" s="568" t="s">
        <v>2377</v>
      </c>
      <c r="C5504" s="569" t="s">
        <v>745</v>
      </c>
      <c r="D5504" s="570" t="s">
        <v>9671</v>
      </c>
    </row>
    <row r="5505" spans="1:4" ht="24.95" customHeight="1" x14ac:dyDescent="0.2">
      <c r="A5505" s="567" t="s">
        <v>29824</v>
      </c>
      <c r="B5505" s="568" t="s">
        <v>2378</v>
      </c>
      <c r="C5505" s="569" t="s">
        <v>2376</v>
      </c>
      <c r="D5505" s="570" t="s">
        <v>10884</v>
      </c>
    </row>
    <row r="5506" spans="1:4" ht="24.95" customHeight="1" x14ac:dyDescent="0.2">
      <c r="A5506" s="567" t="s">
        <v>29825</v>
      </c>
      <c r="B5506" s="568" t="s">
        <v>16487</v>
      </c>
      <c r="C5506" s="569" t="s">
        <v>2376</v>
      </c>
      <c r="D5506" s="570" t="s">
        <v>9658</v>
      </c>
    </row>
    <row r="5507" spans="1:4" ht="24.95" customHeight="1" x14ac:dyDescent="0.2">
      <c r="A5507" s="567" t="s">
        <v>29826</v>
      </c>
      <c r="B5507" s="568" t="s">
        <v>16488</v>
      </c>
      <c r="C5507" s="569" t="s">
        <v>776</v>
      </c>
      <c r="D5507" s="570" t="s">
        <v>10400</v>
      </c>
    </row>
    <row r="5508" spans="1:4" ht="24.95" customHeight="1" x14ac:dyDescent="0.2">
      <c r="A5508" s="567" t="s">
        <v>29827</v>
      </c>
      <c r="B5508" s="568" t="s">
        <v>16489</v>
      </c>
      <c r="C5508" s="569" t="s">
        <v>776</v>
      </c>
      <c r="D5508" s="570" t="s">
        <v>13822</v>
      </c>
    </row>
    <row r="5509" spans="1:4" ht="24.95" customHeight="1" x14ac:dyDescent="0.2">
      <c r="A5509" s="567" t="s">
        <v>29828</v>
      </c>
      <c r="B5509" s="568" t="s">
        <v>16491</v>
      </c>
      <c r="C5509" s="569" t="s">
        <v>776</v>
      </c>
      <c r="D5509" s="570" t="s">
        <v>9443</v>
      </c>
    </row>
    <row r="5510" spans="1:4" ht="24.95" customHeight="1" x14ac:dyDescent="0.2">
      <c r="A5510" s="567" t="s">
        <v>29829</v>
      </c>
      <c r="B5510" s="568" t="s">
        <v>16492</v>
      </c>
      <c r="C5510" s="569" t="s">
        <v>776</v>
      </c>
      <c r="D5510" s="570" t="s">
        <v>9443</v>
      </c>
    </row>
    <row r="5511" spans="1:4" ht="24.95" customHeight="1" x14ac:dyDescent="0.2">
      <c r="A5511" s="567" t="s">
        <v>29830</v>
      </c>
      <c r="B5511" s="568" t="s">
        <v>16493</v>
      </c>
      <c r="C5511" s="569" t="s">
        <v>776</v>
      </c>
      <c r="D5511" s="570" t="s">
        <v>25622</v>
      </c>
    </row>
    <row r="5512" spans="1:4" ht="24.95" customHeight="1" x14ac:dyDescent="0.2">
      <c r="A5512" s="567" t="s">
        <v>29831</v>
      </c>
      <c r="B5512" s="568" t="s">
        <v>16494</v>
      </c>
      <c r="C5512" s="569" t="s">
        <v>776</v>
      </c>
      <c r="D5512" s="570" t="s">
        <v>28960</v>
      </c>
    </row>
    <row r="5513" spans="1:4" ht="24.95" customHeight="1" x14ac:dyDescent="0.2">
      <c r="A5513" s="567" t="s">
        <v>29832</v>
      </c>
      <c r="B5513" s="568" t="s">
        <v>16495</v>
      </c>
      <c r="C5513" s="569" t="s">
        <v>776</v>
      </c>
      <c r="D5513" s="570" t="s">
        <v>28960</v>
      </c>
    </row>
    <row r="5514" spans="1:4" ht="24.95" customHeight="1" x14ac:dyDescent="0.2">
      <c r="A5514" s="567" t="s">
        <v>29833</v>
      </c>
      <c r="B5514" s="568" t="s">
        <v>16496</v>
      </c>
      <c r="C5514" s="569" t="s">
        <v>776</v>
      </c>
      <c r="D5514" s="570" t="s">
        <v>10074</v>
      </c>
    </row>
    <row r="5515" spans="1:4" ht="24.95" customHeight="1" x14ac:dyDescent="0.2">
      <c r="A5515" s="567" t="s">
        <v>29834</v>
      </c>
      <c r="B5515" s="568" t="s">
        <v>16497</v>
      </c>
      <c r="C5515" s="569" t="s">
        <v>776</v>
      </c>
      <c r="D5515" s="570" t="s">
        <v>19594</v>
      </c>
    </row>
    <row r="5516" spans="1:4" ht="24.95" customHeight="1" x14ac:dyDescent="0.2">
      <c r="A5516" s="567" t="s">
        <v>29835</v>
      </c>
      <c r="B5516" s="568" t="s">
        <v>16499</v>
      </c>
      <c r="C5516" s="569" t="s">
        <v>776</v>
      </c>
      <c r="D5516" s="570" t="s">
        <v>19594</v>
      </c>
    </row>
    <row r="5517" spans="1:4" ht="24.95" customHeight="1" x14ac:dyDescent="0.2">
      <c r="A5517" s="567" t="s">
        <v>29836</v>
      </c>
      <c r="B5517" s="568" t="s">
        <v>16500</v>
      </c>
      <c r="C5517" s="569" t="s">
        <v>776</v>
      </c>
      <c r="D5517" s="570" t="s">
        <v>17414</v>
      </c>
    </row>
    <row r="5518" spans="1:4" ht="24.95" customHeight="1" x14ac:dyDescent="0.2">
      <c r="A5518" s="567" t="s">
        <v>29837</v>
      </c>
      <c r="B5518" s="568" t="s">
        <v>16501</v>
      </c>
      <c r="C5518" s="569" t="s">
        <v>776</v>
      </c>
      <c r="D5518" s="570" t="s">
        <v>18211</v>
      </c>
    </row>
    <row r="5519" spans="1:4" ht="24.95" customHeight="1" x14ac:dyDescent="0.2">
      <c r="A5519" s="567" t="s">
        <v>29838</v>
      </c>
      <c r="B5519" s="568" t="s">
        <v>16502</v>
      </c>
      <c r="C5519" s="569" t="s">
        <v>2379</v>
      </c>
      <c r="D5519" s="570" t="s">
        <v>9532</v>
      </c>
    </row>
    <row r="5520" spans="1:4" ht="24.95" customHeight="1" x14ac:dyDescent="0.2">
      <c r="A5520" s="567" t="s">
        <v>29839</v>
      </c>
      <c r="B5520" s="568" t="s">
        <v>16503</v>
      </c>
      <c r="C5520" s="569" t="s">
        <v>2379</v>
      </c>
      <c r="D5520" s="570" t="s">
        <v>10855</v>
      </c>
    </row>
    <row r="5521" spans="1:4" ht="24.95" customHeight="1" x14ac:dyDescent="0.2">
      <c r="A5521" s="567" t="s">
        <v>29840</v>
      </c>
      <c r="B5521" s="568" t="s">
        <v>16504</v>
      </c>
      <c r="C5521" s="569" t="s">
        <v>2379</v>
      </c>
      <c r="D5521" s="570" t="s">
        <v>10589</v>
      </c>
    </row>
    <row r="5522" spans="1:4" ht="24.95" customHeight="1" x14ac:dyDescent="0.2">
      <c r="A5522" s="567" t="s">
        <v>29841</v>
      </c>
      <c r="B5522" s="568" t="s">
        <v>16505</v>
      </c>
      <c r="C5522" s="569" t="s">
        <v>2379</v>
      </c>
      <c r="D5522" s="570" t="s">
        <v>9582</v>
      </c>
    </row>
    <row r="5523" spans="1:4" ht="24.95" customHeight="1" x14ac:dyDescent="0.2">
      <c r="A5523" s="567" t="s">
        <v>29842</v>
      </c>
      <c r="B5523" s="568" t="s">
        <v>2380</v>
      </c>
      <c r="C5523" s="569" t="s">
        <v>776</v>
      </c>
      <c r="D5523" s="570" t="s">
        <v>17414</v>
      </c>
    </row>
    <row r="5524" spans="1:4" ht="24.95" customHeight="1" x14ac:dyDescent="0.2">
      <c r="A5524" s="567" t="s">
        <v>29843</v>
      </c>
      <c r="B5524" s="568" t="s">
        <v>2381</v>
      </c>
      <c r="C5524" s="569" t="s">
        <v>776</v>
      </c>
      <c r="D5524" s="570" t="s">
        <v>29844</v>
      </c>
    </row>
    <row r="5525" spans="1:4" ht="24.95" customHeight="1" x14ac:dyDescent="0.2">
      <c r="A5525" s="567" t="s">
        <v>29845</v>
      </c>
      <c r="B5525" s="568" t="s">
        <v>2382</v>
      </c>
      <c r="C5525" s="569" t="s">
        <v>776</v>
      </c>
      <c r="D5525" s="570" t="s">
        <v>27937</v>
      </c>
    </row>
    <row r="5526" spans="1:4" ht="24.95" customHeight="1" x14ac:dyDescent="0.2">
      <c r="A5526" s="567" t="s">
        <v>29846</v>
      </c>
      <c r="B5526" s="568" t="s">
        <v>2383</v>
      </c>
      <c r="C5526" s="569" t="s">
        <v>776</v>
      </c>
      <c r="D5526" s="570" t="s">
        <v>11202</v>
      </c>
    </row>
    <row r="5527" spans="1:4" ht="24.95" customHeight="1" x14ac:dyDescent="0.2">
      <c r="A5527" s="567" t="s">
        <v>29847</v>
      </c>
      <c r="B5527" s="568" t="s">
        <v>2384</v>
      </c>
      <c r="C5527" s="569" t="s">
        <v>776</v>
      </c>
      <c r="D5527" s="570" t="s">
        <v>9946</v>
      </c>
    </row>
    <row r="5528" spans="1:4" ht="24.95" customHeight="1" x14ac:dyDescent="0.2">
      <c r="A5528" s="567" t="s">
        <v>29848</v>
      </c>
      <c r="B5528" s="568" t="s">
        <v>2385</v>
      </c>
      <c r="C5528" s="569" t="s">
        <v>776</v>
      </c>
      <c r="D5528" s="570" t="s">
        <v>17414</v>
      </c>
    </row>
    <row r="5529" spans="1:4" ht="24.95" customHeight="1" x14ac:dyDescent="0.2">
      <c r="A5529" s="567" t="s">
        <v>29849</v>
      </c>
      <c r="B5529" s="568" t="s">
        <v>16509</v>
      </c>
      <c r="C5529" s="569" t="s">
        <v>771</v>
      </c>
      <c r="D5529" s="570" t="s">
        <v>9301</v>
      </c>
    </row>
    <row r="5530" spans="1:4" ht="24.95" customHeight="1" x14ac:dyDescent="0.2">
      <c r="A5530" s="567" t="s">
        <v>29850</v>
      </c>
      <c r="B5530" s="568" t="s">
        <v>2386</v>
      </c>
      <c r="C5530" s="569" t="s">
        <v>771</v>
      </c>
      <c r="D5530" s="570" t="s">
        <v>9508</v>
      </c>
    </row>
    <row r="5531" spans="1:4" ht="24.95" customHeight="1" x14ac:dyDescent="0.2">
      <c r="A5531" s="567" t="s">
        <v>29851</v>
      </c>
      <c r="B5531" s="568" t="s">
        <v>2387</v>
      </c>
      <c r="C5531" s="569" t="s">
        <v>771</v>
      </c>
      <c r="D5531" s="570" t="s">
        <v>9301</v>
      </c>
    </row>
    <row r="5532" spans="1:4" ht="24.95" customHeight="1" x14ac:dyDescent="0.2">
      <c r="A5532" s="567" t="s">
        <v>29852</v>
      </c>
      <c r="B5532" s="568" t="s">
        <v>16510</v>
      </c>
      <c r="C5532" s="569" t="s">
        <v>771</v>
      </c>
      <c r="D5532" s="570" t="s">
        <v>10886</v>
      </c>
    </row>
    <row r="5533" spans="1:4" ht="24.95" customHeight="1" x14ac:dyDescent="0.2">
      <c r="A5533" s="567" t="s">
        <v>29853</v>
      </c>
      <c r="B5533" s="568" t="s">
        <v>16511</v>
      </c>
      <c r="C5533" s="569" t="s">
        <v>771</v>
      </c>
      <c r="D5533" s="570" t="s">
        <v>9508</v>
      </c>
    </row>
    <row r="5534" spans="1:4" ht="24.95" customHeight="1" x14ac:dyDescent="0.2">
      <c r="A5534" s="567" t="s">
        <v>29854</v>
      </c>
      <c r="B5534" s="568" t="s">
        <v>2388</v>
      </c>
      <c r="C5534" s="569" t="s">
        <v>771</v>
      </c>
      <c r="D5534" s="570" t="s">
        <v>9660</v>
      </c>
    </row>
    <row r="5535" spans="1:4" ht="24.95" customHeight="1" x14ac:dyDescent="0.2">
      <c r="A5535" s="567" t="s">
        <v>29855</v>
      </c>
      <c r="B5535" s="568" t="s">
        <v>16512</v>
      </c>
      <c r="C5535" s="569" t="s">
        <v>771</v>
      </c>
      <c r="D5535" s="570" t="s">
        <v>9508</v>
      </c>
    </row>
    <row r="5536" spans="1:4" ht="24.95" customHeight="1" x14ac:dyDescent="0.2">
      <c r="A5536" s="567" t="s">
        <v>29856</v>
      </c>
      <c r="B5536" s="568" t="s">
        <v>16513</v>
      </c>
      <c r="C5536" s="569" t="s">
        <v>771</v>
      </c>
      <c r="D5536" s="570" t="s">
        <v>12330</v>
      </c>
    </row>
    <row r="5537" spans="1:4" ht="24.95" customHeight="1" x14ac:dyDescent="0.2">
      <c r="A5537" s="567" t="s">
        <v>29857</v>
      </c>
      <c r="B5537" s="568" t="s">
        <v>16514</v>
      </c>
      <c r="C5537" s="569" t="s">
        <v>771</v>
      </c>
      <c r="D5537" s="570" t="s">
        <v>10363</v>
      </c>
    </row>
    <row r="5538" spans="1:4" ht="24.95" customHeight="1" x14ac:dyDescent="0.2">
      <c r="A5538" s="567" t="s">
        <v>29858</v>
      </c>
      <c r="B5538" s="568" t="s">
        <v>16515</v>
      </c>
      <c r="C5538" s="569" t="s">
        <v>771</v>
      </c>
      <c r="D5538" s="570" t="s">
        <v>10885</v>
      </c>
    </row>
    <row r="5539" spans="1:4" ht="24.95" customHeight="1" x14ac:dyDescent="0.2">
      <c r="A5539" s="567" t="s">
        <v>29859</v>
      </c>
      <c r="B5539" s="568" t="s">
        <v>16516</v>
      </c>
      <c r="C5539" s="569" t="s">
        <v>771</v>
      </c>
      <c r="D5539" s="570" t="s">
        <v>9332</v>
      </c>
    </row>
    <row r="5540" spans="1:4" ht="24.95" customHeight="1" x14ac:dyDescent="0.2">
      <c r="A5540" s="567" t="s">
        <v>29860</v>
      </c>
      <c r="B5540" s="568" t="s">
        <v>16517</v>
      </c>
      <c r="C5540" s="569" t="s">
        <v>771</v>
      </c>
      <c r="D5540" s="570" t="s">
        <v>9659</v>
      </c>
    </row>
    <row r="5541" spans="1:4" ht="24.95" customHeight="1" x14ac:dyDescent="0.2">
      <c r="A5541" s="567" t="s">
        <v>29861</v>
      </c>
      <c r="B5541" s="568" t="s">
        <v>16518</v>
      </c>
      <c r="C5541" s="569" t="s">
        <v>771</v>
      </c>
      <c r="D5541" s="570" t="s">
        <v>9660</v>
      </c>
    </row>
    <row r="5542" spans="1:4" ht="24.95" customHeight="1" x14ac:dyDescent="0.2">
      <c r="A5542" s="567" t="s">
        <v>29862</v>
      </c>
      <c r="B5542" s="568" t="s">
        <v>16519</v>
      </c>
      <c r="C5542" s="569" t="s">
        <v>771</v>
      </c>
      <c r="D5542" s="570" t="s">
        <v>12135</v>
      </c>
    </row>
    <row r="5543" spans="1:4" ht="24.95" customHeight="1" x14ac:dyDescent="0.2">
      <c r="A5543" s="567" t="s">
        <v>29863</v>
      </c>
      <c r="B5543" s="568" t="s">
        <v>16520</v>
      </c>
      <c r="C5543" s="569" t="s">
        <v>771</v>
      </c>
      <c r="D5543" s="570" t="s">
        <v>9508</v>
      </c>
    </row>
    <row r="5544" spans="1:4" ht="24.95" customHeight="1" x14ac:dyDescent="0.2">
      <c r="A5544" s="567" t="s">
        <v>29864</v>
      </c>
      <c r="B5544" s="568" t="s">
        <v>16521</v>
      </c>
      <c r="C5544" s="569" t="s">
        <v>771</v>
      </c>
      <c r="D5544" s="570" t="s">
        <v>9333</v>
      </c>
    </row>
    <row r="5545" spans="1:4" ht="24.95" customHeight="1" x14ac:dyDescent="0.2">
      <c r="A5545" s="567" t="s">
        <v>29865</v>
      </c>
      <c r="B5545" s="568" t="s">
        <v>16522</v>
      </c>
      <c r="C5545" s="569" t="s">
        <v>771</v>
      </c>
      <c r="D5545" s="570" t="s">
        <v>9332</v>
      </c>
    </row>
    <row r="5546" spans="1:4" ht="24.95" customHeight="1" x14ac:dyDescent="0.2">
      <c r="A5546" s="567" t="s">
        <v>29866</v>
      </c>
      <c r="B5546" s="568" t="s">
        <v>16523</v>
      </c>
      <c r="C5546" s="569" t="s">
        <v>771</v>
      </c>
      <c r="D5546" s="570" t="s">
        <v>9533</v>
      </c>
    </row>
    <row r="5547" spans="1:4" ht="24.95" customHeight="1" x14ac:dyDescent="0.2">
      <c r="A5547" s="567" t="s">
        <v>29867</v>
      </c>
      <c r="B5547" s="568" t="s">
        <v>16524</v>
      </c>
      <c r="C5547" s="569" t="s">
        <v>771</v>
      </c>
      <c r="D5547" s="570" t="s">
        <v>9318</v>
      </c>
    </row>
    <row r="5548" spans="1:4" ht="24.95" customHeight="1" x14ac:dyDescent="0.2">
      <c r="A5548" s="567" t="s">
        <v>29868</v>
      </c>
      <c r="B5548" s="568" t="s">
        <v>16525</v>
      </c>
      <c r="C5548" s="569" t="s">
        <v>771</v>
      </c>
      <c r="D5548" s="570" t="s">
        <v>11105</v>
      </c>
    </row>
    <row r="5549" spans="1:4" ht="24.95" customHeight="1" x14ac:dyDescent="0.2">
      <c r="A5549" s="567" t="s">
        <v>29869</v>
      </c>
      <c r="B5549" s="568" t="s">
        <v>2389</v>
      </c>
      <c r="C5549" s="569" t="s">
        <v>744</v>
      </c>
      <c r="D5549" s="570" t="s">
        <v>17608</v>
      </c>
    </row>
    <row r="5550" spans="1:4" ht="24.95" customHeight="1" x14ac:dyDescent="0.2">
      <c r="A5550" s="567" t="s">
        <v>29870</v>
      </c>
      <c r="B5550" s="568" t="s">
        <v>2390</v>
      </c>
      <c r="C5550" s="569" t="s">
        <v>773</v>
      </c>
      <c r="D5550" s="570" t="s">
        <v>10886</v>
      </c>
    </row>
    <row r="5551" spans="1:4" ht="24.95" customHeight="1" x14ac:dyDescent="0.2">
      <c r="A5551" s="567" t="s">
        <v>29871</v>
      </c>
      <c r="B5551" s="568" t="s">
        <v>16526</v>
      </c>
      <c r="C5551" s="569" t="s">
        <v>2379</v>
      </c>
      <c r="D5551" s="570" t="s">
        <v>10012</v>
      </c>
    </row>
    <row r="5552" spans="1:4" ht="24.95" customHeight="1" x14ac:dyDescent="0.2">
      <c r="A5552" s="567" t="s">
        <v>29872</v>
      </c>
      <c r="B5552" s="568" t="s">
        <v>16527</v>
      </c>
      <c r="C5552" s="569" t="s">
        <v>2379</v>
      </c>
      <c r="D5552" s="570" t="s">
        <v>11830</v>
      </c>
    </row>
    <row r="5553" spans="1:4" ht="24.95" customHeight="1" x14ac:dyDescent="0.2">
      <c r="A5553" s="567" t="s">
        <v>29873</v>
      </c>
      <c r="B5553" s="568" t="s">
        <v>16528</v>
      </c>
      <c r="C5553" s="569" t="s">
        <v>2379</v>
      </c>
      <c r="D5553" s="570" t="s">
        <v>11876</v>
      </c>
    </row>
    <row r="5554" spans="1:4" ht="24.95" customHeight="1" x14ac:dyDescent="0.2">
      <c r="A5554" s="567" t="s">
        <v>29874</v>
      </c>
      <c r="B5554" s="568" t="s">
        <v>16529</v>
      </c>
      <c r="C5554" s="569" t="s">
        <v>2379</v>
      </c>
      <c r="D5554" s="570" t="s">
        <v>9328</v>
      </c>
    </row>
    <row r="5555" spans="1:4" ht="24.95" customHeight="1" x14ac:dyDescent="0.2">
      <c r="A5555" s="567" t="s">
        <v>29875</v>
      </c>
      <c r="B5555" s="568" t="s">
        <v>2391</v>
      </c>
      <c r="C5555" s="569" t="s">
        <v>776</v>
      </c>
      <c r="D5555" s="570" t="s">
        <v>24815</v>
      </c>
    </row>
    <row r="5556" spans="1:4" ht="24.95" customHeight="1" x14ac:dyDescent="0.2">
      <c r="A5556" s="567" t="s">
        <v>29876</v>
      </c>
      <c r="B5556" s="568" t="s">
        <v>2392</v>
      </c>
      <c r="C5556" s="569" t="s">
        <v>776</v>
      </c>
      <c r="D5556" s="570" t="s">
        <v>18566</v>
      </c>
    </row>
    <row r="5557" spans="1:4" ht="24.95" customHeight="1" x14ac:dyDescent="0.2">
      <c r="A5557" s="567" t="s">
        <v>29877</v>
      </c>
      <c r="B5557" s="568" t="s">
        <v>2393</v>
      </c>
      <c r="C5557" s="569" t="s">
        <v>776</v>
      </c>
      <c r="D5557" s="570" t="s">
        <v>12179</v>
      </c>
    </row>
    <row r="5558" spans="1:4" ht="24.95" customHeight="1" x14ac:dyDescent="0.2">
      <c r="A5558" s="567" t="s">
        <v>29878</v>
      </c>
      <c r="B5558" s="568" t="s">
        <v>2394</v>
      </c>
      <c r="C5558" s="569" t="s">
        <v>776</v>
      </c>
      <c r="D5558" s="570" t="s">
        <v>19265</v>
      </c>
    </row>
    <row r="5559" spans="1:4" ht="24.95" customHeight="1" x14ac:dyDescent="0.2">
      <c r="A5559" s="567" t="s">
        <v>29879</v>
      </c>
      <c r="B5559" s="568" t="s">
        <v>16531</v>
      </c>
      <c r="C5559" s="569" t="s">
        <v>2395</v>
      </c>
      <c r="D5559" s="570" t="s">
        <v>17434</v>
      </c>
    </row>
    <row r="5560" spans="1:4" ht="24.95" customHeight="1" x14ac:dyDescent="0.2">
      <c r="A5560" s="567" t="s">
        <v>29880</v>
      </c>
      <c r="B5560" s="568" t="s">
        <v>16532</v>
      </c>
      <c r="C5560" s="569" t="s">
        <v>2395</v>
      </c>
      <c r="D5560" s="570" t="s">
        <v>29881</v>
      </c>
    </row>
    <row r="5561" spans="1:4" ht="24.95" customHeight="1" x14ac:dyDescent="0.2">
      <c r="A5561" s="567" t="s">
        <v>29882</v>
      </c>
      <c r="B5561" s="568" t="s">
        <v>2396</v>
      </c>
      <c r="C5561" s="569" t="s">
        <v>2395</v>
      </c>
      <c r="D5561" s="570" t="s">
        <v>9370</v>
      </c>
    </row>
    <row r="5562" spans="1:4" ht="24.95" customHeight="1" x14ac:dyDescent="0.2">
      <c r="A5562" s="567" t="s">
        <v>29883</v>
      </c>
      <c r="B5562" s="568" t="s">
        <v>16533</v>
      </c>
      <c r="C5562" s="569" t="s">
        <v>2395</v>
      </c>
      <c r="D5562" s="570" t="s">
        <v>29884</v>
      </c>
    </row>
    <row r="5563" spans="1:4" ht="24.95" customHeight="1" x14ac:dyDescent="0.2">
      <c r="A5563" s="567" t="s">
        <v>29885</v>
      </c>
      <c r="B5563" s="568" t="s">
        <v>16534</v>
      </c>
      <c r="C5563" s="569" t="s">
        <v>2395</v>
      </c>
      <c r="D5563" s="570" t="s">
        <v>17434</v>
      </c>
    </row>
    <row r="5564" spans="1:4" ht="24.95" customHeight="1" x14ac:dyDescent="0.2">
      <c r="A5564" s="567" t="s">
        <v>29886</v>
      </c>
      <c r="B5564" s="568" t="s">
        <v>2397</v>
      </c>
      <c r="C5564" s="569" t="s">
        <v>2395</v>
      </c>
      <c r="D5564" s="570" t="s">
        <v>9370</v>
      </c>
    </row>
    <row r="5565" spans="1:4" ht="24.95" customHeight="1" x14ac:dyDescent="0.2">
      <c r="A5565" s="567" t="s">
        <v>29887</v>
      </c>
      <c r="B5565" s="568" t="s">
        <v>16535</v>
      </c>
      <c r="C5565" s="569" t="s">
        <v>2395</v>
      </c>
      <c r="D5565" s="570" t="s">
        <v>29888</v>
      </c>
    </row>
    <row r="5566" spans="1:4" ht="24.95" customHeight="1" x14ac:dyDescent="0.2">
      <c r="A5566" s="567" t="s">
        <v>29889</v>
      </c>
      <c r="B5566" s="568" t="s">
        <v>16536</v>
      </c>
      <c r="C5566" s="569" t="s">
        <v>2395</v>
      </c>
      <c r="D5566" s="570" t="s">
        <v>29884</v>
      </c>
    </row>
    <row r="5567" spans="1:4" ht="24.95" customHeight="1" x14ac:dyDescent="0.2">
      <c r="A5567" s="567" t="s">
        <v>29890</v>
      </c>
      <c r="B5567" s="568" t="s">
        <v>2398</v>
      </c>
      <c r="C5567" s="569" t="s">
        <v>2395</v>
      </c>
      <c r="D5567" s="570" t="s">
        <v>10585</v>
      </c>
    </row>
    <row r="5568" spans="1:4" ht="24.95" customHeight="1" x14ac:dyDescent="0.2">
      <c r="A5568" s="567" t="s">
        <v>29891</v>
      </c>
      <c r="B5568" s="568" t="s">
        <v>16538</v>
      </c>
      <c r="C5568" s="569" t="s">
        <v>2395</v>
      </c>
      <c r="D5568" s="570" t="s">
        <v>29892</v>
      </c>
    </row>
    <row r="5569" spans="1:4" ht="24.95" customHeight="1" x14ac:dyDescent="0.2">
      <c r="A5569" s="567" t="s">
        <v>29893</v>
      </c>
      <c r="B5569" s="568" t="s">
        <v>16539</v>
      </c>
      <c r="C5569" s="569" t="s">
        <v>2395</v>
      </c>
      <c r="D5569" s="570" t="s">
        <v>29894</v>
      </c>
    </row>
    <row r="5570" spans="1:4" ht="24.95" customHeight="1" x14ac:dyDescent="0.2">
      <c r="A5570" s="567" t="s">
        <v>29895</v>
      </c>
      <c r="B5570" s="568" t="s">
        <v>2399</v>
      </c>
      <c r="C5570" s="569" t="s">
        <v>2395</v>
      </c>
      <c r="D5570" s="570" t="s">
        <v>29896</v>
      </c>
    </row>
    <row r="5571" spans="1:4" ht="24.95" customHeight="1" x14ac:dyDescent="0.2">
      <c r="A5571" s="567" t="s">
        <v>29897</v>
      </c>
      <c r="B5571" s="568" t="s">
        <v>2400</v>
      </c>
      <c r="C5571" s="569" t="s">
        <v>744</v>
      </c>
      <c r="D5571" s="570" t="s">
        <v>24473</v>
      </c>
    </row>
    <row r="5572" spans="1:4" ht="24.95" customHeight="1" x14ac:dyDescent="0.2">
      <c r="A5572" s="567" t="s">
        <v>29898</v>
      </c>
      <c r="B5572" s="568" t="s">
        <v>2401</v>
      </c>
      <c r="C5572" s="569" t="s">
        <v>744</v>
      </c>
      <c r="D5572" s="570" t="s">
        <v>15516</v>
      </c>
    </row>
    <row r="5573" spans="1:4" ht="24.95" customHeight="1" x14ac:dyDescent="0.2">
      <c r="A5573" s="567" t="s">
        <v>29899</v>
      </c>
      <c r="B5573" s="568" t="s">
        <v>2402</v>
      </c>
      <c r="C5573" s="569" t="s">
        <v>744</v>
      </c>
      <c r="D5573" s="570" t="s">
        <v>29900</v>
      </c>
    </row>
    <row r="5574" spans="1:4" ht="24.95" customHeight="1" x14ac:dyDescent="0.2">
      <c r="A5574" s="567" t="s">
        <v>29901</v>
      </c>
      <c r="B5574" s="568" t="s">
        <v>5956</v>
      </c>
      <c r="C5574" s="569" t="s">
        <v>745</v>
      </c>
      <c r="D5574" s="570" t="s">
        <v>9462</v>
      </c>
    </row>
    <row r="5575" spans="1:4" ht="24.95" customHeight="1" x14ac:dyDescent="0.2">
      <c r="A5575" s="567" t="s">
        <v>29902</v>
      </c>
      <c r="B5575" s="568" t="s">
        <v>5957</v>
      </c>
      <c r="C5575" s="569" t="s">
        <v>745</v>
      </c>
      <c r="D5575" s="570" t="s">
        <v>9502</v>
      </c>
    </row>
    <row r="5576" spans="1:4" ht="24.95" customHeight="1" x14ac:dyDescent="0.2">
      <c r="A5576" s="567" t="s">
        <v>29903</v>
      </c>
      <c r="B5576" s="568" t="s">
        <v>16540</v>
      </c>
      <c r="C5576" s="569" t="s">
        <v>770</v>
      </c>
      <c r="D5576" s="570" t="s">
        <v>16550</v>
      </c>
    </row>
    <row r="5577" spans="1:4" ht="24.95" customHeight="1" x14ac:dyDescent="0.2">
      <c r="A5577" s="567" t="s">
        <v>29904</v>
      </c>
      <c r="B5577" s="568" t="s">
        <v>5958</v>
      </c>
      <c r="C5577" s="569" t="s">
        <v>770</v>
      </c>
      <c r="D5577" s="570" t="s">
        <v>9662</v>
      </c>
    </row>
    <row r="5578" spans="1:4" ht="24.95" customHeight="1" x14ac:dyDescent="0.2">
      <c r="A5578" s="567" t="s">
        <v>29905</v>
      </c>
      <c r="B5578" s="568" t="s">
        <v>16541</v>
      </c>
      <c r="C5578" s="569" t="s">
        <v>770</v>
      </c>
      <c r="D5578" s="570" t="s">
        <v>9309</v>
      </c>
    </row>
    <row r="5579" spans="1:4" ht="24.95" customHeight="1" x14ac:dyDescent="0.2">
      <c r="A5579" s="567" t="s">
        <v>29906</v>
      </c>
      <c r="B5579" s="568" t="s">
        <v>16542</v>
      </c>
      <c r="C5579" s="569" t="s">
        <v>770</v>
      </c>
      <c r="D5579" s="570" t="s">
        <v>10423</v>
      </c>
    </row>
    <row r="5580" spans="1:4" ht="24.95" customHeight="1" x14ac:dyDescent="0.2">
      <c r="A5580" s="567" t="s">
        <v>29907</v>
      </c>
      <c r="B5580" s="568" t="s">
        <v>16543</v>
      </c>
      <c r="C5580" s="569" t="s">
        <v>770</v>
      </c>
      <c r="D5580" s="570" t="s">
        <v>9829</v>
      </c>
    </row>
    <row r="5581" spans="1:4" ht="24.95" customHeight="1" x14ac:dyDescent="0.2">
      <c r="A5581" s="567" t="s">
        <v>29908</v>
      </c>
      <c r="B5581" s="568" t="s">
        <v>16544</v>
      </c>
      <c r="C5581" s="569" t="s">
        <v>770</v>
      </c>
      <c r="D5581" s="570" t="s">
        <v>10424</v>
      </c>
    </row>
    <row r="5582" spans="1:4" ht="24.95" customHeight="1" x14ac:dyDescent="0.2">
      <c r="A5582" s="567" t="s">
        <v>29909</v>
      </c>
      <c r="B5582" s="568" t="s">
        <v>16545</v>
      </c>
      <c r="C5582" s="569" t="s">
        <v>770</v>
      </c>
      <c r="D5582" s="570" t="s">
        <v>9587</v>
      </c>
    </row>
    <row r="5583" spans="1:4" ht="24.95" customHeight="1" x14ac:dyDescent="0.2">
      <c r="A5583" s="567" t="s">
        <v>29910</v>
      </c>
      <c r="B5583" s="568" t="s">
        <v>16546</v>
      </c>
      <c r="C5583" s="569" t="s">
        <v>770</v>
      </c>
      <c r="D5583" s="570" t="s">
        <v>29911</v>
      </c>
    </row>
    <row r="5584" spans="1:4" ht="24.95" customHeight="1" x14ac:dyDescent="0.2">
      <c r="A5584" s="567" t="s">
        <v>29912</v>
      </c>
      <c r="B5584" s="568" t="s">
        <v>16548</v>
      </c>
      <c r="C5584" s="569" t="s">
        <v>770</v>
      </c>
      <c r="D5584" s="570" t="s">
        <v>17342</v>
      </c>
    </row>
    <row r="5585" spans="1:4" ht="24.95" customHeight="1" x14ac:dyDescent="0.2">
      <c r="A5585" s="567" t="s">
        <v>29913</v>
      </c>
      <c r="B5585" s="568" t="s">
        <v>16549</v>
      </c>
      <c r="C5585" s="569" t="s">
        <v>770</v>
      </c>
      <c r="D5585" s="570" t="s">
        <v>14384</v>
      </c>
    </row>
    <row r="5586" spans="1:4" ht="24.95" customHeight="1" x14ac:dyDescent="0.2">
      <c r="A5586" s="567" t="s">
        <v>29914</v>
      </c>
      <c r="B5586" s="568" t="s">
        <v>5959</v>
      </c>
      <c r="C5586" s="569" t="s">
        <v>745</v>
      </c>
      <c r="D5586" s="570" t="s">
        <v>9307</v>
      </c>
    </row>
    <row r="5587" spans="1:4" ht="24.95" customHeight="1" x14ac:dyDescent="0.2">
      <c r="A5587" s="567" t="s">
        <v>29915</v>
      </c>
      <c r="B5587" s="568" t="s">
        <v>5960</v>
      </c>
      <c r="C5587" s="569" t="s">
        <v>745</v>
      </c>
      <c r="D5587" s="570" t="s">
        <v>9765</v>
      </c>
    </row>
    <row r="5588" spans="1:4" ht="24.95" customHeight="1" x14ac:dyDescent="0.2">
      <c r="A5588" s="567" t="s">
        <v>29916</v>
      </c>
      <c r="B5588" s="568" t="s">
        <v>5961</v>
      </c>
      <c r="C5588" s="569" t="s">
        <v>773</v>
      </c>
      <c r="D5588" s="570" t="s">
        <v>9301</v>
      </c>
    </row>
    <row r="5589" spans="1:4" ht="24.95" customHeight="1" x14ac:dyDescent="0.2">
      <c r="A5589" s="567" t="s">
        <v>29917</v>
      </c>
      <c r="B5589" s="568" t="s">
        <v>16551</v>
      </c>
      <c r="C5589" s="569" t="s">
        <v>745</v>
      </c>
      <c r="D5589" s="570" t="s">
        <v>9327</v>
      </c>
    </row>
    <row r="5590" spans="1:4" ht="24.95" customHeight="1" x14ac:dyDescent="0.2">
      <c r="A5590" s="567" t="s">
        <v>29918</v>
      </c>
      <c r="B5590" s="568" t="s">
        <v>5962</v>
      </c>
      <c r="C5590" s="569" t="s">
        <v>745</v>
      </c>
      <c r="D5590" s="570" t="s">
        <v>9656</v>
      </c>
    </row>
    <row r="5591" spans="1:4" ht="24.95" customHeight="1" x14ac:dyDescent="0.2">
      <c r="A5591" s="567" t="s">
        <v>29919</v>
      </c>
      <c r="B5591" s="568" t="s">
        <v>16552</v>
      </c>
      <c r="C5591" s="569" t="s">
        <v>745</v>
      </c>
      <c r="D5591" s="570" t="s">
        <v>10831</v>
      </c>
    </row>
    <row r="5592" spans="1:4" ht="24.95" customHeight="1" x14ac:dyDescent="0.2">
      <c r="A5592" s="567" t="s">
        <v>29920</v>
      </c>
      <c r="B5592" s="568" t="s">
        <v>16553</v>
      </c>
      <c r="C5592" s="569" t="s">
        <v>745</v>
      </c>
      <c r="D5592" s="570" t="s">
        <v>10885</v>
      </c>
    </row>
    <row r="5593" spans="1:4" ht="24.95" customHeight="1" x14ac:dyDescent="0.2">
      <c r="A5593" s="567" t="s">
        <v>29921</v>
      </c>
      <c r="B5593" s="568" t="s">
        <v>16554</v>
      </c>
      <c r="C5593" s="569" t="s">
        <v>770</v>
      </c>
      <c r="D5593" s="570" t="s">
        <v>12320</v>
      </c>
    </row>
    <row r="5594" spans="1:4" ht="24.95" customHeight="1" x14ac:dyDescent="0.2">
      <c r="A5594" s="567" t="s">
        <v>29922</v>
      </c>
      <c r="B5594" s="568" t="s">
        <v>16555</v>
      </c>
      <c r="C5594" s="569" t="s">
        <v>770</v>
      </c>
      <c r="D5594" s="570" t="s">
        <v>10902</v>
      </c>
    </row>
    <row r="5595" spans="1:4" ht="24.95" customHeight="1" x14ac:dyDescent="0.2">
      <c r="A5595" s="567" t="s">
        <v>29923</v>
      </c>
      <c r="B5595" s="568" t="s">
        <v>16556</v>
      </c>
      <c r="C5595" s="569" t="s">
        <v>770</v>
      </c>
      <c r="D5595" s="570" t="s">
        <v>9479</v>
      </c>
    </row>
    <row r="5596" spans="1:4" ht="24.95" customHeight="1" x14ac:dyDescent="0.2">
      <c r="A5596" s="567" t="s">
        <v>29924</v>
      </c>
      <c r="B5596" s="568" t="s">
        <v>16557</v>
      </c>
      <c r="C5596" s="569" t="s">
        <v>770</v>
      </c>
      <c r="D5596" s="570" t="s">
        <v>9384</v>
      </c>
    </row>
    <row r="5597" spans="1:4" ht="24.95" customHeight="1" x14ac:dyDescent="0.2">
      <c r="A5597" s="567" t="s">
        <v>29925</v>
      </c>
      <c r="B5597" s="568" t="s">
        <v>16558</v>
      </c>
      <c r="C5597" s="569" t="s">
        <v>770</v>
      </c>
      <c r="D5597" s="570" t="s">
        <v>10424</v>
      </c>
    </row>
    <row r="5598" spans="1:4" ht="24.95" customHeight="1" x14ac:dyDescent="0.2">
      <c r="A5598" s="567" t="s">
        <v>29926</v>
      </c>
      <c r="B5598" s="568" t="s">
        <v>16559</v>
      </c>
      <c r="C5598" s="569" t="s">
        <v>770</v>
      </c>
      <c r="D5598" s="570" t="s">
        <v>10554</v>
      </c>
    </row>
    <row r="5599" spans="1:4" ht="24.95" customHeight="1" x14ac:dyDescent="0.2">
      <c r="A5599" s="567" t="s">
        <v>29927</v>
      </c>
      <c r="B5599" s="568" t="s">
        <v>16560</v>
      </c>
      <c r="C5599" s="569" t="s">
        <v>770</v>
      </c>
      <c r="D5599" s="570" t="s">
        <v>11876</v>
      </c>
    </row>
    <row r="5600" spans="1:4" ht="24.95" customHeight="1" x14ac:dyDescent="0.2">
      <c r="A5600" s="567" t="s">
        <v>29928</v>
      </c>
      <c r="B5600" s="568" t="s">
        <v>16561</v>
      </c>
      <c r="C5600" s="569" t="s">
        <v>745</v>
      </c>
      <c r="D5600" s="570" t="s">
        <v>11800</v>
      </c>
    </row>
    <row r="5601" spans="1:4" ht="24.95" customHeight="1" x14ac:dyDescent="0.2">
      <c r="A5601" s="567" t="s">
        <v>29929</v>
      </c>
      <c r="B5601" s="568" t="s">
        <v>16562</v>
      </c>
      <c r="C5601" s="569" t="s">
        <v>745</v>
      </c>
      <c r="D5601" s="570" t="s">
        <v>10902</v>
      </c>
    </row>
    <row r="5602" spans="1:4" ht="24.95" customHeight="1" x14ac:dyDescent="0.2">
      <c r="A5602" s="567" t="s">
        <v>29930</v>
      </c>
      <c r="B5602" s="568" t="s">
        <v>16563</v>
      </c>
      <c r="C5602" s="569" t="s">
        <v>745</v>
      </c>
      <c r="D5602" s="570" t="s">
        <v>9732</v>
      </c>
    </row>
    <row r="5603" spans="1:4" ht="24.95" customHeight="1" x14ac:dyDescent="0.2">
      <c r="A5603" s="567" t="s">
        <v>29931</v>
      </c>
      <c r="B5603" s="568" t="s">
        <v>16564</v>
      </c>
      <c r="C5603" s="569" t="s">
        <v>745</v>
      </c>
      <c r="D5603" s="570" t="s">
        <v>9614</v>
      </c>
    </row>
    <row r="5604" spans="1:4" ht="24.95" customHeight="1" x14ac:dyDescent="0.2">
      <c r="A5604" s="567" t="s">
        <v>29932</v>
      </c>
      <c r="B5604" s="568" t="s">
        <v>16565</v>
      </c>
      <c r="C5604" s="569" t="s">
        <v>745</v>
      </c>
      <c r="D5604" s="570" t="s">
        <v>10901</v>
      </c>
    </row>
    <row r="5605" spans="1:4" ht="24.95" customHeight="1" x14ac:dyDescent="0.2">
      <c r="A5605" s="567" t="s">
        <v>29933</v>
      </c>
      <c r="B5605" s="568" t="s">
        <v>16566</v>
      </c>
      <c r="C5605" s="569" t="s">
        <v>745</v>
      </c>
      <c r="D5605" s="570" t="s">
        <v>9479</v>
      </c>
    </row>
    <row r="5606" spans="1:4" ht="24.95" customHeight="1" x14ac:dyDescent="0.2">
      <c r="A5606" s="567" t="s">
        <v>29934</v>
      </c>
      <c r="B5606" s="568" t="s">
        <v>16567</v>
      </c>
      <c r="C5606" s="569" t="s">
        <v>771</v>
      </c>
      <c r="D5606" s="570" t="s">
        <v>9515</v>
      </c>
    </row>
    <row r="5607" spans="1:4" ht="24.95" customHeight="1" x14ac:dyDescent="0.2">
      <c r="A5607" s="567" t="s">
        <v>29935</v>
      </c>
      <c r="B5607" s="568" t="s">
        <v>5963</v>
      </c>
      <c r="C5607" s="569" t="s">
        <v>771</v>
      </c>
      <c r="D5607" s="570" t="s">
        <v>9741</v>
      </c>
    </row>
    <row r="5608" spans="1:4" ht="24.95" customHeight="1" x14ac:dyDescent="0.2">
      <c r="A5608" s="567" t="s">
        <v>29936</v>
      </c>
      <c r="B5608" s="568" t="s">
        <v>5964</v>
      </c>
      <c r="C5608" s="569" t="s">
        <v>771</v>
      </c>
      <c r="D5608" s="570" t="s">
        <v>9535</v>
      </c>
    </row>
    <row r="5609" spans="1:4" ht="24.95" customHeight="1" x14ac:dyDescent="0.2">
      <c r="A5609" s="567" t="s">
        <v>29937</v>
      </c>
      <c r="B5609" s="568" t="s">
        <v>2403</v>
      </c>
      <c r="C5609" s="569" t="s">
        <v>745</v>
      </c>
      <c r="D5609" s="570" t="s">
        <v>9594</v>
      </c>
    </row>
    <row r="5610" spans="1:4" ht="24.95" customHeight="1" x14ac:dyDescent="0.2">
      <c r="A5610" s="571" t="s">
        <v>16568</v>
      </c>
      <c r="B5610" s="568" t="s">
        <v>2404</v>
      </c>
      <c r="C5610" s="569" t="s">
        <v>745</v>
      </c>
      <c r="D5610" s="570" t="s">
        <v>9611</v>
      </c>
    </row>
    <row r="5611" spans="1:4" ht="24.95" customHeight="1" x14ac:dyDescent="0.2">
      <c r="A5611" s="571" t="s">
        <v>16569</v>
      </c>
      <c r="B5611" s="568" t="s">
        <v>2405</v>
      </c>
      <c r="C5611" s="569" t="s">
        <v>745</v>
      </c>
      <c r="D5611" s="570" t="s">
        <v>14351</v>
      </c>
    </row>
    <row r="5612" spans="1:4" ht="24.95" customHeight="1" x14ac:dyDescent="0.2">
      <c r="A5612" s="571" t="s">
        <v>16570</v>
      </c>
      <c r="B5612" s="568" t="s">
        <v>2406</v>
      </c>
      <c r="C5612" s="569" t="s">
        <v>745</v>
      </c>
      <c r="D5612" s="570" t="s">
        <v>10755</v>
      </c>
    </row>
    <row r="5613" spans="1:4" ht="24.95" customHeight="1" x14ac:dyDescent="0.2">
      <c r="A5613" s="571" t="s">
        <v>16572</v>
      </c>
      <c r="B5613" s="568" t="s">
        <v>2407</v>
      </c>
      <c r="C5613" s="569" t="s">
        <v>745</v>
      </c>
      <c r="D5613" s="570" t="s">
        <v>11283</v>
      </c>
    </row>
    <row r="5614" spans="1:4" ht="24.95" customHeight="1" x14ac:dyDescent="0.2">
      <c r="A5614" s="571" t="s">
        <v>16573</v>
      </c>
      <c r="B5614" s="568" t="s">
        <v>2408</v>
      </c>
      <c r="C5614" s="569" t="s">
        <v>745</v>
      </c>
      <c r="D5614" s="570" t="s">
        <v>29938</v>
      </c>
    </row>
    <row r="5615" spans="1:4" ht="24.95" customHeight="1" x14ac:dyDescent="0.2">
      <c r="A5615" s="571" t="s">
        <v>16574</v>
      </c>
      <c r="B5615" s="568" t="s">
        <v>2409</v>
      </c>
      <c r="C5615" s="569" t="s">
        <v>745</v>
      </c>
      <c r="D5615" s="570" t="s">
        <v>10846</v>
      </c>
    </row>
    <row r="5616" spans="1:4" ht="24.95" customHeight="1" x14ac:dyDescent="0.2">
      <c r="A5616" s="571" t="s">
        <v>16575</v>
      </c>
      <c r="B5616" s="568" t="s">
        <v>2410</v>
      </c>
      <c r="C5616" s="569" t="s">
        <v>745</v>
      </c>
      <c r="D5616" s="570" t="s">
        <v>29939</v>
      </c>
    </row>
    <row r="5617" spans="1:4" ht="24.95" customHeight="1" x14ac:dyDescent="0.2">
      <c r="A5617" s="571" t="s">
        <v>16576</v>
      </c>
      <c r="B5617" s="568" t="s">
        <v>2411</v>
      </c>
      <c r="C5617" s="569" t="s">
        <v>745</v>
      </c>
      <c r="D5617" s="570" t="s">
        <v>9378</v>
      </c>
    </row>
    <row r="5618" spans="1:4" ht="24.95" customHeight="1" x14ac:dyDescent="0.2">
      <c r="A5618" s="571" t="s">
        <v>16577</v>
      </c>
      <c r="B5618" s="568" t="s">
        <v>2412</v>
      </c>
      <c r="C5618" s="569" t="s">
        <v>770</v>
      </c>
      <c r="D5618" s="570" t="s">
        <v>18892</v>
      </c>
    </row>
    <row r="5619" spans="1:4" ht="24.95" customHeight="1" x14ac:dyDescent="0.2">
      <c r="A5619" s="567" t="s">
        <v>29940</v>
      </c>
      <c r="B5619" s="568" t="s">
        <v>2413</v>
      </c>
      <c r="C5619" s="569" t="s">
        <v>745</v>
      </c>
      <c r="D5619" s="570" t="s">
        <v>9546</v>
      </c>
    </row>
    <row r="5620" spans="1:4" ht="24.95" customHeight="1" x14ac:dyDescent="0.2">
      <c r="A5620" s="567" t="s">
        <v>29941</v>
      </c>
      <c r="B5620" s="568" t="s">
        <v>2414</v>
      </c>
      <c r="C5620" s="569" t="s">
        <v>745</v>
      </c>
      <c r="D5620" s="570" t="s">
        <v>25583</v>
      </c>
    </row>
    <row r="5621" spans="1:4" ht="24.95" customHeight="1" x14ac:dyDescent="0.2">
      <c r="A5621" s="567" t="s">
        <v>29942</v>
      </c>
      <c r="B5621" s="568" t="s">
        <v>2415</v>
      </c>
      <c r="C5621" s="569" t="s">
        <v>745</v>
      </c>
      <c r="D5621" s="570" t="s">
        <v>9555</v>
      </c>
    </row>
    <row r="5622" spans="1:4" ht="24.95" customHeight="1" x14ac:dyDescent="0.2">
      <c r="A5622" s="567" t="s">
        <v>29943</v>
      </c>
      <c r="B5622" s="568" t="s">
        <v>2416</v>
      </c>
      <c r="C5622" s="569" t="s">
        <v>745</v>
      </c>
      <c r="D5622" s="570" t="s">
        <v>11509</v>
      </c>
    </row>
    <row r="5623" spans="1:4" ht="24.95" customHeight="1" x14ac:dyDescent="0.2">
      <c r="A5623" s="571" t="s">
        <v>16578</v>
      </c>
      <c r="B5623" s="568" t="s">
        <v>2417</v>
      </c>
      <c r="C5623" s="569" t="s">
        <v>771</v>
      </c>
      <c r="D5623" s="570" t="s">
        <v>29944</v>
      </c>
    </row>
    <row r="5624" spans="1:4" ht="24.95" customHeight="1" x14ac:dyDescent="0.2">
      <c r="A5624" s="571" t="s">
        <v>16579</v>
      </c>
      <c r="B5624" s="568" t="s">
        <v>2418</v>
      </c>
      <c r="C5624" s="569" t="s">
        <v>771</v>
      </c>
      <c r="D5624" s="570" t="s">
        <v>29945</v>
      </c>
    </row>
    <row r="5625" spans="1:4" ht="24.95" customHeight="1" x14ac:dyDescent="0.2">
      <c r="A5625" s="567" t="s">
        <v>29946</v>
      </c>
      <c r="B5625" s="568" t="s">
        <v>2419</v>
      </c>
      <c r="C5625" s="569" t="s">
        <v>771</v>
      </c>
      <c r="D5625" s="570" t="s">
        <v>29947</v>
      </c>
    </row>
    <row r="5626" spans="1:4" ht="24.95" customHeight="1" x14ac:dyDescent="0.2">
      <c r="A5626" s="567" t="s">
        <v>29948</v>
      </c>
      <c r="B5626" s="568" t="s">
        <v>2420</v>
      </c>
      <c r="C5626" s="569" t="s">
        <v>770</v>
      </c>
      <c r="D5626" s="570" t="s">
        <v>18144</v>
      </c>
    </row>
    <row r="5627" spans="1:4" ht="24.95" customHeight="1" x14ac:dyDescent="0.2">
      <c r="A5627" s="567" t="s">
        <v>29949</v>
      </c>
      <c r="B5627" s="568" t="s">
        <v>2421</v>
      </c>
      <c r="C5627" s="569" t="s">
        <v>771</v>
      </c>
      <c r="D5627" s="570" t="s">
        <v>29950</v>
      </c>
    </row>
    <row r="5628" spans="1:4" ht="24.95" customHeight="1" x14ac:dyDescent="0.2">
      <c r="A5628" s="567" t="s">
        <v>29951</v>
      </c>
      <c r="B5628" s="568" t="s">
        <v>16580</v>
      </c>
      <c r="C5628" s="569" t="s">
        <v>771</v>
      </c>
      <c r="D5628" s="570" t="s">
        <v>29952</v>
      </c>
    </row>
    <row r="5629" spans="1:4" ht="24.95" customHeight="1" x14ac:dyDescent="0.2">
      <c r="A5629" s="567" t="s">
        <v>29953</v>
      </c>
      <c r="B5629" s="568" t="s">
        <v>16581</v>
      </c>
      <c r="C5629" s="569" t="s">
        <v>771</v>
      </c>
      <c r="D5629" s="570" t="s">
        <v>29954</v>
      </c>
    </row>
    <row r="5630" spans="1:4" ht="24.95" customHeight="1" x14ac:dyDescent="0.2">
      <c r="A5630" s="567" t="s">
        <v>29955</v>
      </c>
      <c r="B5630" s="568" t="s">
        <v>16582</v>
      </c>
      <c r="C5630" s="569" t="s">
        <v>770</v>
      </c>
      <c r="D5630" s="570" t="s">
        <v>15369</v>
      </c>
    </row>
    <row r="5631" spans="1:4" ht="24.95" customHeight="1" x14ac:dyDescent="0.2">
      <c r="A5631" s="567" t="s">
        <v>29956</v>
      </c>
      <c r="B5631" s="568" t="s">
        <v>2422</v>
      </c>
      <c r="C5631" s="569" t="s">
        <v>744</v>
      </c>
      <c r="D5631" s="570" t="s">
        <v>29957</v>
      </c>
    </row>
    <row r="5632" spans="1:4" ht="24.95" customHeight="1" x14ac:dyDescent="0.2">
      <c r="A5632" s="567" t="s">
        <v>29958</v>
      </c>
      <c r="B5632" s="568" t="s">
        <v>16584</v>
      </c>
      <c r="C5632" s="569" t="s">
        <v>770</v>
      </c>
      <c r="D5632" s="570" t="s">
        <v>29959</v>
      </c>
    </row>
    <row r="5633" spans="1:4" ht="24.95" customHeight="1" x14ac:dyDescent="0.2">
      <c r="A5633" s="567" t="s">
        <v>29960</v>
      </c>
      <c r="B5633" s="568" t="s">
        <v>2424</v>
      </c>
      <c r="C5633" s="569" t="s">
        <v>770</v>
      </c>
      <c r="D5633" s="570" t="s">
        <v>29961</v>
      </c>
    </row>
    <row r="5634" spans="1:4" ht="24.95" customHeight="1" x14ac:dyDescent="0.2">
      <c r="A5634" s="567" t="s">
        <v>29962</v>
      </c>
      <c r="B5634" s="568" t="s">
        <v>2425</v>
      </c>
      <c r="C5634" s="569" t="s">
        <v>770</v>
      </c>
      <c r="D5634" s="570" t="s">
        <v>17841</v>
      </c>
    </row>
    <row r="5635" spans="1:4" ht="24.95" customHeight="1" x14ac:dyDescent="0.2">
      <c r="A5635" s="567" t="s">
        <v>29963</v>
      </c>
      <c r="B5635" s="568" t="s">
        <v>18262</v>
      </c>
      <c r="C5635" s="569" t="s">
        <v>771</v>
      </c>
      <c r="D5635" s="570" t="s">
        <v>25881</v>
      </c>
    </row>
    <row r="5636" spans="1:4" ht="24.95" customHeight="1" x14ac:dyDescent="0.2">
      <c r="A5636" s="567" t="s">
        <v>29964</v>
      </c>
      <c r="B5636" s="568" t="s">
        <v>18263</v>
      </c>
      <c r="C5636" s="569" t="s">
        <v>771</v>
      </c>
      <c r="D5636" s="570" t="s">
        <v>25034</v>
      </c>
    </row>
    <row r="5637" spans="1:4" ht="24.95" customHeight="1" x14ac:dyDescent="0.2">
      <c r="A5637" s="567" t="s">
        <v>29965</v>
      </c>
      <c r="B5637" s="568" t="s">
        <v>18264</v>
      </c>
      <c r="C5637" s="569" t="s">
        <v>771</v>
      </c>
      <c r="D5637" s="570" t="s">
        <v>15894</v>
      </c>
    </row>
    <row r="5638" spans="1:4" ht="24.95" customHeight="1" x14ac:dyDescent="0.2">
      <c r="A5638" s="567" t="s">
        <v>29966</v>
      </c>
      <c r="B5638" s="568" t="s">
        <v>18265</v>
      </c>
      <c r="C5638" s="569" t="s">
        <v>771</v>
      </c>
      <c r="D5638" s="570" t="s">
        <v>17828</v>
      </c>
    </row>
    <row r="5639" spans="1:4" ht="24.95" customHeight="1" x14ac:dyDescent="0.2">
      <c r="A5639" s="567" t="s">
        <v>29967</v>
      </c>
      <c r="B5639" s="568" t="s">
        <v>18267</v>
      </c>
      <c r="C5639" s="569" t="s">
        <v>771</v>
      </c>
      <c r="D5639" s="570" t="s">
        <v>11327</v>
      </c>
    </row>
    <row r="5640" spans="1:4" ht="24.95" customHeight="1" x14ac:dyDescent="0.2">
      <c r="A5640" s="567" t="s">
        <v>29968</v>
      </c>
      <c r="B5640" s="568" t="s">
        <v>18268</v>
      </c>
      <c r="C5640" s="569" t="s">
        <v>771</v>
      </c>
      <c r="D5640" s="570" t="s">
        <v>29969</v>
      </c>
    </row>
    <row r="5641" spans="1:4" ht="24.95" customHeight="1" x14ac:dyDescent="0.2">
      <c r="A5641" s="567" t="s">
        <v>29970</v>
      </c>
      <c r="B5641" s="568" t="s">
        <v>18270</v>
      </c>
      <c r="C5641" s="569" t="s">
        <v>771</v>
      </c>
      <c r="D5641" s="570" t="s">
        <v>12099</v>
      </c>
    </row>
    <row r="5642" spans="1:4" ht="24.95" customHeight="1" x14ac:dyDescent="0.2">
      <c r="A5642" s="567" t="s">
        <v>29971</v>
      </c>
      <c r="B5642" s="568" t="s">
        <v>18271</v>
      </c>
      <c r="C5642" s="569" t="s">
        <v>771</v>
      </c>
      <c r="D5642" s="570" t="s">
        <v>17311</v>
      </c>
    </row>
    <row r="5643" spans="1:4" ht="24.95" customHeight="1" x14ac:dyDescent="0.2">
      <c r="A5643" s="567" t="s">
        <v>29972</v>
      </c>
      <c r="B5643" s="568" t="s">
        <v>18272</v>
      </c>
      <c r="C5643" s="569" t="s">
        <v>771</v>
      </c>
      <c r="D5643" s="570" t="s">
        <v>29973</v>
      </c>
    </row>
    <row r="5644" spans="1:4" ht="24.95" customHeight="1" x14ac:dyDescent="0.2">
      <c r="A5644" s="567" t="s">
        <v>29974</v>
      </c>
      <c r="B5644" s="568" t="s">
        <v>18273</v>
      </c>
      <c r="C5644" s="569" t="s">
        <v>771</v>
      </c>
      <c r="D5644" s="570" t="s">
        <v>29975</v>
      </c>
    </row>
    <row r="5645" spans="1:4" ht="24.95" customHeight="1" x14ac:dyDescent="0.2">
      <c r="A5645" s="567" t="s">
        <v>29976</v>
      </c>
      <c r="B5645" s="568" t="s">
        <v>18274</v>
      </c>
      <c r="C5645" s="569" t="s">
        <v>771</v>
      </c>
      <c r="D5645" s="570" t="s">
        <v>9397</v>
      </c>
    </row>
    <row r="5646" spans="1:4" ht="24.95" customHeight="1" x14ac:dyDescent="0.2">
      <c r="A5646" s="567" t="s">
        <v>29977</v>
      </c>
      <c r="B5646" s="568" t="s">
        <v>18276</v>
      </c>
      <c r="C5646" s="569" t="s">
        <v>745</v>
      </c>
      <c r="D5646" s="570" t="s">
        <v>12977</v>
      </c>
    </row>
    <row r="5647" spans="1:4" ht="24.95" customHeight="1" x14ac:dyDescent="0.2">
      <c r="A5647" s="567" t="s">
        <v>29978</v>
      </c>
      <c r="B5647" s="568" t="s">
        <v>18277</v>
      </c>
      <c r="C5647" s="569" t="s">
        <v>745</v>
      </c>
      <c r="D5647" s="570" t="s">
        <v>9949</v>
      </c>
    </row>
    <row r="5648" spans="1:4" ht="24.95" customHeight="1" x14ac:dyDescent="0.2">
      <c r="A5648" s="567" t="s">
        <v>29979</v>
      </c>
      <c r="B5648" s="568" t="s">
        <v>18278</v>
      </c>
      <c r="C5648" s="569" t="s">
        <v>745</v>
      </c>
      <c r="D5648" s="570" t="s">
        <v>29980</v>
      </c>
    </row>
    <row r="5649" spans="1:4" ht="24.95" customHeight="1" x14ac:dyDescent="0.2">
      <c r="A5649" s="567" t="s">
        <v>29981</v>
      </c>
      <c r="B5649" s="568" t="s">
        <v>18279</v>
      </c>
      <c r="C5649" s="569" t="s">
        <v>745</v>
      </c>
      <c r="D5649" s="570" t="s">
        <v>10162</v>
      </c>
    </row>
    <row r="5650" spans="1:4" ht="24.95" customHeight="1" x14ac:dyDescent="0.2">
      <c r="A5650" s="567" t="s">
        <v>29982</v>
      </c>
      <c r="B5650" s="568" t="s">
        <v>18280</v>
      </c>
      <c r="C5650" s="569" t="s">
        <v>745</v>
      </c>
      <c r="D5650" s="570" t="s">
        <v>10711</v>
      </c>
    </row>
    <row r="5651" spans="1:4" ht="24.95" customHeight="1" x14ac:dyDescent="0.2">
      <c r="A5651" s="567" t="s">
        <v>29983</v>
      </c>
      <c r="B5651" s="568" t="s">
        <v>18281</v>
      </c>
      <c r="C5651" s="569" t="s">
        <v>771</v>
      </c>
      <c r="D5651" s="570" t="s">
        <v>10864</v>
      </c>
    </row>
    <row r="5652" spans="1:4" ht="24.95" customHeight="1" x14ac:dyDescent="0.2">
      <c r="A5652" s="567" t="s">
        <v>29984</v>
      </c>
      <c r="B5652" s="568" t="s">
        <v>18283</v>
      </c>
      <c r="C5652" s="569" t="s">
        <v>744</v>
      </c>
      <c r="D5652" s="570" t="s">
        <v>10552</v>
      </c>
    </row>
    <row r="5653" spans="1:4" ht="24.95" customHeight="1" x14ac:dyDescent="0.2">
      <c r="A5653" s="567" t="s">
        <v>29985</v>
      </c>
      <c r="B5653" s="568" t="s">
        <v>18284</v>
      </c>
      <c r="C5653" s="569" t="s">
        <v>745</v>
      </c>
      <c r="D5653" s="570" t="s">
        <v>29986</v>
      </c>
    </row>
    <row r="5654" spans="1:4" ht="24.95" customHeight="1" x14ac:dyDescent="0.2">
      <c r="A5654" s="567" t="s">
        <v>29987</v>
      </c>
      <c r="B5654" s="568" t="s">
        <v>18285</v>
      </c>
      <c r="C5654" s="569" t="s">
        <v>771</v>
      </c>
      <c r="D5654" s="570" t="s">
        <v>29988</v>
      </c>
    </row>
    <row r="5655" spans="1:4" ht="24.95" customHeight="1" x14ac:dyDescent="0.2">
      <c r="A5655" s="571" t="s">
        <v>16586</v>
      </c>
      <c r="B5655" s="568" t="s">
        <v>2426</v>
      </c>
      <c r="C5655" s="569" t="s">
        <v>770</v>
      </c>
      <c r="D5655" s="570" t="s">
        <v>29989</v>
      </c>
    </row>
    <row r="5656" spans="1:4" ht="24.95" customHeight="1" x14ac:dyDescent="0.2">
      <c r="A5656" s="567" t="s">
        <v>29990</v>
      </c>
      <c r="B5656" s="568" t="s">
        <v>16587</v>
      </c>
      <c r="C5656" s="569" t="s">
        <v>745</v>
      </c>
      <c r="D5656" s="570" t="s">
        <v>9945</v>
      </c>
    </row>
    <row r="5657" spans="1:4" ht="24.95" customHeight="1" x14ac:dyDescent="0.2">
      <c r="A5657" s="571" t="s">
        <v>16588</v>
      </c>
      <c r="B5657" s="568" t="s">
        <v>16589</v>
      </c>
      <c r="C5657" s="569" t="s">
        <v>745</v>
      </c>
      <c r="D5657" s="570" t="s">
        <v>11316</v>
      </c>
    </row>
    <row r="5658" spans="1:4" ht="24.95" customHeight="1" x14ac:dyDescent="0.2">
      <c r="A5658" s="571" t="s">
        <v>16590</v>
      </c>
      <c r="B5658" s="568" t="s">
        <v>16591</v>
      </c>
      <c r="C5658" s="569" t="s">
        <v>745</v>
      </c>
      <c r="D5658" s="570" t="s">
        <v>9302</v>
      </c>
    </row>
    <row r="5659" spans="1:4" ht="24.95" customHeight="1" x14ac:dyDescent="0.2">
      <c r="A5659" s="571" t="s">
        <v>16592</v>
      </c>
      <c r="B5659" s="568" t="s">
        <v>2427</v>
      </c>
      <c r="C5659" s="569" t="s">
        <v>745</v>
      </c>
      <c r="D5659" s="570" t="s">
        <v>9515</v>
      </c>
    </row>
    <row r="5660" spans="1:4" ht="24.95" customHeight="1" x14ac:dyDescent="0.2">
      <c r="A5660" s="567" t="s">
        <v>29991</v>
      </c>
      <c r="B5660" s="568" t="s">
        <v>2428</v>
      </c>
      <c r="C5660" s="569" t="s">
        <v>745</v>
      </c>
      <c r="D5660" s="570" t="s">
        <v>12178</v>
      </c>
    </row>
    <row r="5661" spans="1:4" ht="24.95" customHeight="1" x14ac:dyDescent="0.2">
      <c r="A5661" s="567" t="s">
        <v>29992</v>
      </c>
      <c r="B5661" s="568" t="s">
        <v>2429</v>
      </c>
      <c r="C5661" s="569" t="s">
        <v>745</v>
      </c>
      <c r="D5661" s="570" t="s">
        <v>22520</v>
      </c>
    </row>
    <row r="5662" spans="1:4" ht="24.95" customHeight="1" x14ac:dyDescent="0.2">
      <c r="A5662" s="571" t="s">
        <v>16593</v>
      </c>
      <c r="B5662" s="568" t="s">
        <v>16594</v>
      </c>
      <c r="C5662" s="569" t="s">
        <v>745</v>
      </c>
      <c r="D5662" s="570" t="s">
        <v>29166</v>
      </c>
    </row>
    <row r="5663" spans="1:4" ht="24.95" customHeight="1" x14ac:dyDescent="0.2">
      <c r="A5663" s="571" t="s">
        <v>16595</v>
      </c>
      <c r="B5663" s="568" t="s">
        <v>2430</v>
      </c>
      <c r="C5663" s="569" t="s">
        <v>771</v>
      </c>
      <c r="D5663" s="570" t="s">
        <v>9313</v>
      </c>
    </row>
    <row r="5664" spans="1:4" ht="24.95" customHeight="1" x14ac:dyDescent="0.2">
      <c r="A5664" s="571" t="s">
        <v>16597</v>
      </c>
      <c r="B5664" s="568" t="s">
        <v>2431</v>
      </c>
      <c r="C5664" s="569" t="s">
        <v>745</v>
      </c>
      <c r="D5664" s="570" t="s">
        <v>29993</v>
      </c>
    </row>
    <row r="5665" spans="1:4" ht="24.95" customHeight="1" x14ac:dyDescent="0.2">
      <c r="A5665" s="571" t="s">
        <v>16598</v>
      </c>
      <c r="B5665" s="568" t="s">
        <v>2432</v>
      </c>
      <c r="C5665" s="569" t="s">
        <v>745</v>
      </c>
      <c r="D5665" s="570" t="s">
        <v>20179</v>
      </c>
    </row>
    <row r="5666" spans="1:4" ht="24.95" customHeight="1" x14ac:dyDescent="0.2">
      <c r="A5666" s="567" t="s">
        <v>29994</v>
      </c>
      <c r="B5666" s="568" t="s">
        <v>16599</v>
      </c>
      <c r="C5666" s="569" t="s">
        <v>745</v>
      </c>
      <c r="D5666" s="570" t="s">
        <v>11055</v>
      </c>
    </row>
    <row r="5667" spans="1:4" ht="24.95" customHeight="1" x14ac:dyDescent="0.2">
      <c r="A5667" s="567" t="s">
        <v>29995</v>
      </c>
      <c r="B5667" s="568" t="s">
        <v>2433</v>
      </c>
      <c r="C5667" s="569" t="s">
        <v>745</v>
      </c>
      <c r="D5667" s="570" t="s">
        <v>14947</v>
      </c>
    </row>
    <row r="5668" spans="1:4" ht="24.95" customHeight="1" x14ac:dyDescent="0.2">
      <c r="A5668" s="567" t="s">
        <v>29996</v>
      </c>
      <c r="B5668" s="568" t="s">
        <v>18286</v>
      </c>
      <c r="C5668" s="569" t="s">
        <v>744</v>
      </c>
      <c r="D5668" s="570" t="s">
        <v>17705</v>
      </c>
    </row>
    <row r="5669" spans="1:4" ht="24.95" customHeight="1" x14ac:dyDescent="0.2">
      <c r="A5669" s="567" t="s">
        <v>29997</v>
      </c>
      <c r="B5669" s="568" t="s">
        <v>18287</v>
      </c>
      <c r="C5669" s="569" t="s">
        <v>744</v>
      </c>
      <c r="D5669" s="570" t="s">
        <v>29998</v>
      </c>
    </row>
    <row r="5670" spans="1:4" ht="24.95" customHeight="1" x14ac:dyDescent="0.2">
      <c r="A5670" s="567" t="s">
        <v>29999</v>
      </c>
      <c r="B5670" s="568" t="s">
        <v>18288</v>
      </c>
      <c r="C5670" s="569" t="s">
        <v>744</v>
      </c>
      <c r="D5670" s="570" t="s">
        <v>30000</v>
      </c>
    </row>
    <row r="5671" spans="1:4" ht="24.95" customHeight="1" x14ac:dyDescent="0.2">
      <c r="A5671" s="567" t="s">
        <v>30001</v>
      </c>
      <c r="B5671" s="568" t="s">
        <v>18289</v>
      </c>
      <c r="C5671" s="569" t="s">
        <v>744</v>
      </c>
      <c r="D5671" s="570" t="s">
        <v>17726</v>
      </c>
    </row>
    <row r="5672" spans="1:4" ht="24.95" customHeight="1" x14ac:dyDescent="0.2">
      <c r="A5672" s="567" t="s">
        <v>30002</v>
      </c>
      <c r="B5672" s="568" t="s">
        <v>18290</v>
      </c>
      <c r="C5672" s="569" t="s">
        <v>744</v>
      </c>
      <c r="D5672" s="570" t="s">
        <v>30003</v>
      </c>
    </row>
    <row r="5673" spans="1:4" ht="24.95" customHeight="1" x14ac:dyDescent="0.2">
      <c r="A5673" s="567" t="s">
        <v>30004</v>
      </c>
      <c r="B5673" s="568" t="s">
        <v>18291</v>
      </c>
      <c r="C5673" s="569" t="s">
        <v>744</v>
      </c>
      <c r="D5673" s="570" t="s">
        <v>30005</v>
      </c>
    </row>
    <row r="5674" spans="1:4" ht="24.95" customHeight="1" x14ac:dyDescent="0.2">
      <c r="A5674" s="567" t="s">
        <v>30006</v>
      </c>
      <c r="B5674" s="568" t="s">
        <v>18292</v>
      </c>
      <c r="C5674" s="569" t="s">
        <v>744</v>
      </c>
      <c r="D5674" s="570" t="s">
        <v>30007</v>
      </c>
    </row>
    <row r="5675" spans="1:4" ht="24.95" customHeight="1" x14ac:dyDescent="0.2">
      <c r="A5675" s="567" t="s">
        <v>30008</v>
      </c>
      <c r="B5675" s="568" t="s">
        <v>18293</v>
      </c>
      <c r="C5675" s="569" t="s">
        <v>744</v>
      </c>
      <c r="D5675" s="570" t="s">
        <v>30009</v>
      </c>
    </row>
    <row r="5676" spans="1:4" ht="24.95" customHeight="1" x14ac:dyDescent="0.2">
      <c r="A5676" s="567" t="s">
        <v>30010</v>
      </c>
      <c r="B5676" s="568" t="s">
        <v>18294</v>
      </c>
      <c r="C5676" s="569" t="s">
        <v>744</v>
      </c>
      <c r="D5676" s="570" t="s">
        <v>30011</v>
      </c>
    </row>
    <row r="5677" spans="1:4" ht="24.95" customHeight="1" x14ac:dyDescent="0.2">
      <c r="A5677" s="567" t="s">
        <v>30012</v>
      </c>
      <c r="B5677" s="568" t="s">
        <v>18295</v>
      </c>
      <c r="C5677" s="569" t="s">
        <v>745</v>
      </c>
      <c r="D5677" s="570" t="s">
        <v>11989</v>
      </c>
    </row>
    <row r="5678" spans="1:4" ht="24.95" customHeight="1" x14ac:dyDescent="0.2">
      <c r="A5678" s="567" t="s">
        <v>30013</v>
      </c>
      <c r="B5678" s="568" t="s">
        <v>18296</v>
      </c>
      <c r="C5678" s="569" t="s">
        <v>771</v>
      </c>
      <c r="D5678" s="570" t="s">
        <v>9308</v>
      </c>
    </row>
    <row r="5679" spans="1:4" ht="24.95" customHeight="1" x14ac:dyDescent="0.2">
      <c r="A5679" s="567" t="s">
        <v>30014</v>
      </c>
      <c r="B5679" s="568" t="s">
        <v>18297</v>
      </c>
      <c r="C5679" s="569" t="s">
        <v>745</v>
      </c>
      <c r="D5679" s="570" t="s">
        <v>27543</v>
      </c>
    </row>
    <row r="5680" spans="1:4" ht="24.95" customHeight="1" x14ac:dyDescent="0.2">
      <c r="A5680" s="567" t="s">
        <v>30015</v>
      </c>
      <c r="B5680" s="568" t="s">
        <v>18298</v>
      </c>
      <c r="C5680" s="569" t="s">
        <v>745</v>
      </c>
      <c r="D5680" s="570" t="s">
        <v>15442</v>
      </c>
    </row>
    <row r="5681" spans="1:5" ht="24.95" customHeight="1" x14ac:dyDescent="0.2">
      <c r="A5681" s="567" t="s">
        <v>30016</v>
      </c>
      <c r="B5681" s="568" t="s">
        <v>18299</v>
      </c>
      <c r="C5681" s="569" t="s">
        <v>745</v>
      </c>
      <c r="D5681" s="570" t="s">
        <v>9967</v>
      </c>
    </row>
    <row r="5682" spans="1:5" ht="24.95" customHeight="1" x14ac:dyDescent="0.2">
      <c r="A5682" s="567" t="s">
        <v>30017</v>
      </c>
      <c r="B5682" s="568" t="s">
        <v>18300</v>
      </c>
      <c r="C5682" s="569" t="s">
        <v>745</v>
      </c>
      <c r="D5682" s="570" t="s">
        <v>14122</v>
      </c>
    </row>
    <row r="5683" spans="1:5" ht="24.95" customHeight="1" x14ac:dyDescent="0.2">
      <c r="A5683" s="567" t="s">
        <v>30018</v>
      </c>
      <c r="B5683" s="568" t="s">
        <v>18301</v>
      </c>
      <c r="C5683" s="569" t="s">
        <v>745</v>
      </c>
      <c r="D5683" s="570" t="s">
        <v>9306</v>
      </c>
    </row>
    <row r="5684" spans="1:5" ht="24.95" customHeight="1" x14ac:dyDescent="0.2">
      <c r="A5684" s="567" t="s">
        <v>30019</v>
      </c>
      <c r="B5684" s="568" t="s">
        <v>18302</v>
      </c>
      <c r="C5684" s="569" t="s">
        <v>745</v>
      </c>
      <c r="D5684" s="570" t="s">
        <v>11029</v>
      </c>
    </row>
    <row r="5685" spans="1:5" ht="24.95" customHeight="1" x14ac:dyDescent="0.2">
      <c r="A5685" s="567" t="s">
        <v>30020</v>
      </c>
      <c r="B5685" s="568" t="s">
        <v>18303</v>
      </c>
      <c r="C5685" s="569" t="s">
        <v>745</v>
      </c>
      <c r="D5685" s="570" t="s">
        <v>11088</v>
      </c>
    </row>
    <row r="5686" spans="1:5" ht="24.95" customHeight="1" x14ac:dyDescent="0.2">
      <c r="A5686" s="567" t="s">
        <v>30021</v>
      </c>
      <c r="B5686" s="568" t="s">
        <v>18305</v>
      </c>
      <c r="C5686" s="569" t="s">
        <v>745</v>
      </c>
      <c r="D5686" s="570" t="s">
        <v>10286</v>
      </c>
    </row>
    <row r="5687" spans="1:5" ht="24.95" customHeight="1" x14ac:dyDescent="0.2">
      <c r="A5687" s="567" t="s">
        <v>30022</v>
      </c>
      <c r="B5687" s="568" t="s">
        <v>18306</v>
      </c>
      <c r="C5687" s="569" t="s">
        <v>745</v>
      </c>
      <c r="D5687" s="570" t="s">
        <v>10753</v>
      </c>
    </row>
    <row r="5688" spans="1:5" ht="24.95" customHeight="1" x14ac:dyDescent="0.2">
      <c r="A5688" s="567" t="s">
        <v>30023</v>
      </c>
      <c r="B5688" s="568" t="s">
        <v>18307</v>
      </c>
      <c r="C5688" s="569" t="s">
        <v>745</v>
      </c>
      <c r="D5688" s="570" t="s">
        <v>9608</v>
      </c>
    </row>
    <row r="5689" spans="1:5" ht="24.95" customHeight="1" x14ac:dyDescent="0.2">
      <c r="A5689" s="567" t="s">
        <v>30024</v>
      </c>
      <c r="B5689" s="568" t="s">
        <v>18308</v>
      </c>
      <c r="C5689" s="569" t="s">
        <v>745</v>
      </c>
      <c r="D5689" s="570" t="s">
        <v>26720</v>
      </c>
    </row>
    <row r="5690" spans="1:5" ht="24.95" customHeight="1" x14ac:dyDescent="0.2">
      <c r="A5690" s="567" t="s">
        <v>30025</v>
      </c>
      <c r="B5690" s="568" t="s">
        <v>18309</v>
      </c>
      <c r="C5690" s="569" t="s">
        <v>745</v>
      </c>
      <c r="D5690" s="570" t="s">
        <v>9474</v>
      </c>
    </row>
    <row r="5691" spans="1:5" ht="24.95" customHeight="1" x14ac:dyDescent="0.2">
      <c r="A5691" s="567" t="s">
        <v>30026</v>
      </c>
      <c r="B5691" s="568" t="s">
        <v>18310</v>
      </c>
      <c r="C5691" s="569" t="s">
        <v>745</v>
      </c>
      <c r="D5691" s="570" t="s">
        <v>9899</v>
      </c>
    </row>
    <row r="5692" spans="1:5" ht="24.95" customHeight="1" x14ac:dyDescent="0.2">
      <c r="A5692" s="567" t="s">
        <v>30027</v>
      </c>
      <c r="B5692" s="568" t="s">
        <v>18311</v>
      </c>
      <c r="C5692" s="569" t="s">
        <v>745</v>
      </c>
      <c r="D5692" s="570" t="s">
        <v>15421</v>
      </c>
    </row>
    <row r="5693" spans="1:5" ht="24.95" customHeight="1" x14ac:dyDescent="0.2">
      <c r="A5693" s="567" t="s">
        <v>30028</v>
      </c>
      <c r="B5693" s="568" t="s">
        <v>18312</v>
      </c>
      <c r="C5693" s="569" t="s">
        <v>745</v>
      </c>
      <c r="D5693" s="570" t="s">
        <v>9837</v>
      </c>
    </row>
    <row r="5694" spans="1:5" ht="24.95" customHeight="1" x14ac:dyDescent="0.2">
      <c r="A5694" s="567" t="s">
        <v>30029</v>
      </c>
      <c r="B5694" s="568" t="s">
        <v>18313</v>
      </c>
      <c r="C5694" s="569" t="s">
        <v>745</v>
      </c>
      <c r="D5694" s="570" t="s">
        <v>9321</v>
      </c>
    </row>
    <row r="5695" spans="1:5" ht="24.95" customHeight="1" x14ac:dyDescent="0.2">
      <c r="A5695" s="567" t="s">
        <v>30030</v>
      </c>
      <c r="B5695" s="568" t="s">
        <v>18314</v>
      </c>
      <c r="C5695" s="569" t="s">
        <v>745</v>
      </c>
      <c r="D5695" s="570" t="s">
        <v>10461</v>
      </c>
    </row>
    <row r="5696" spans="1:5" ht="24.95" customHeight="1" x14ac:dyDescent="0.2">
      <c r="A5696" s="567" t="s">
        <v>30031</v>
      </c>
      <c r="B5696" s="568" t="s">
        <v>18315</v>
      </c>
      <c r="C5696" s="569" t="s">
        <v>770</v>
      </c>
      <c r="D5696" s="570" t="s">
        <v>30032</v>
      </c>
      <c r="E5696" s="114"/>
    </row>
    <row r="5697" spans="1:4" ht="24.95" customHeight="1" x14ac:dyDescent="0.2">
      <c r="A5697" s="567" t="s">
        <v>30033</v>
      </c>
      <c r="B5697" s="568" t="s">
        <v>18316</v>
      </c>
      <c r="C5697" s="569" t="s">
        <v>770</v>
      </c>
      <c r="D5697" s="570" t="s">
        <v>30034</v>
      </c>
    </row>
    <row r="5698" spans="1:4" ht="24.95" customHeight="1" x14ac:dyDescent="0.2">
      <c r="A5698" s="567" t="s">
        <v>30035</v>
      </c>
      <c r="B5698" s="568" t="s">
        <v>18317</v>
      </c>
      <c r="C5698" s="569" t="s">
        <v>770</v>
      </c>
      <c r="D5698" s="570" t="s">
        <v>30036</v>
      </c>
    </row>
    <row r="5699" spans="1:4" ht="24.95" customHeight="1" x14ac:dyDescent="0.2">
      <c r="A5699" s="567" t="s">
        <v>30037</v>
      </c>
      <c r="B5699" s="568" t="s">
        <v>18318</v>
      </c>
      <c r="C5699" s="569" t="s">
        <v>770</v>
      </c>
      <c r="D5699" s="570" t="s">
        <v>30038</v>
      </c>
    </row>
    <row r="5700" spans="1:4" ht="24.95" customHeight="1" x14ac:dyDescent="0.2">
      <c r="A5700" s="567" t="s">
        <v>30039</v>
      </c>
      <c r="B5700" s="568" t="s">
        <v>18319</v>
      </c>
      <c r="C5700" s="569" t="s">
        <v>745</v>
      </c>
      <c r="D5700" s="570" t="s">
        <v>9759</v>
      </c>
    </row>
    <row r="5701" spans="1:4" ht="24.95" customHeight="1" x14ac:dyDescent="0.2">
      <c r="A5701" s="567" t="s">
        <v>30040</v>
      </c>
      <c r="B5701" s="568" t="s">
        <v>18320</v>
      </c>
      <c r="C5701" s="569" t="s">
        <v>770</v>
      </c>
      <c r="D5701" s="570" t="s">
        <v>30041</v>
      </c>
    </row>
    <row r="5702" spans="1:4" ht="24.95" customHeight="1" x14ac:dyDescent="0.2">
      <c r="A5702" s="567" t="s">
        <v>30042</v>
      </c>
      <c r="B5702" s="568" t="s">
        <v>18322</v>
      </c>
      <c r="C5702" s="569" t="s">
        <v>770</v>
      </c>
      <c r="D5702" s="570" t="s">
        <v>30043</v>
      </c>
    </row>
    <row r="5703" spans="1:4" ht="24.95" customHeight="1" x14ac:dyDescent="0.2">
      <c r="A5703" s="567" t="s">
        <v>30044</v>
      </c>
      <c r="B5703" s="568" t="s">
        <v>18323</v>
      </c>
      <c r="C5703" s="569" t="s">
        <v>770</v>
      </c>
      <c r="D5703" s="570" t="s">
        <v>30045</v>
      </c>
    </row>
    <row r="5704" spans="1:4" ht="24.95" customHeight="1" x14ac:dyDescent="0.2">
      <c r="A5704" s="567" t="s">
        <v>30046</v>
      </c>
      <c r="B5704" s="568" t="s">
        <v>18324</v>
      </c>
      <c r="C5704" s="569" t="s">
        <v>770</v>
      </c>
      <c r="D5704" s="570" t="s">
        <v>30047</v>
      </c>
    </row>
    <row r="5705" spans="1:4" ht="24.95" customHeight="1" x14ac:dyDescent="0.2">
      <c r="A5705" s="567" t="s">
        <v>30048</v>
      </c>
      <c r="B5705" s="568" t="s">
        <v>18325</v>
      </c>
      <c r="C5705" s="569" t="s">
        <v>770</v>
      </c>
      <c r="D5705" s="570" t="s">
        <v>10855</v>
      </c>
    </row>
    <row r="5706" spans="1:4" ht="24.95" customHeight="1" x14ac:dyDescent="0.2">
      <c r="A5706" s="567" t="s">
        <v>30049</v>
      </c>
      <c r="B5706" s="568" t="s">
        <v>18326</v>
      </c>
      <c r="C5706" s="569" t="s">
        <v>771</v>
      </c>
      <c r="D5706" s="570" t="s">
        <v>10855</v>
      </c>
    </row>
    <row r="5707" spans="1:4" ht="24.95" customHeight="1" x14ac:dyDescent="0.2">
      <c r="A5707" s="567" t="s">
        <v>30050</v>
      </c>
      <c r="B5707" s="568" t="s">
        <v>18327</v>
      </c>
      <c r="C5707" s="569" t="s">
        <v>771</v>
      </c>
      <c r="D5707" s="570" t="s">
        <v>9671</v>
      </c>
    </row>
    <row r="5708" spans="1:4" ht="24.95" customHeight="1" x14ac:dyDescent="0.2">
      <c r="A5708" s="567" t="s">
        <v>30051</v>
      </c>
      <c r="B5708" s="568" t="s">
        <v>18328</v>
      </c>
      <c r="C5708" s="569" t="s">
        <v>770</v>
      </c>
      <c r="D5708" s="570" t="s">
        <v>14943</v>
      </c>
    </row>
    <row r="5709" spans="1:4" ht="24.95" customHeight="1" x14ac:dyDescent="0.2">
      <c r="A5709" s="567" t="s">
        <v>30052</v>
      </c>
      <c r="B5709" s="568" t="s">
        <v>18329</v>
      </c>
      <c r="C5709" s="569" t="s">
        <v>770</v>
      </c>
      <c r="D5709" s="570" t="s">
        <v>9312</v>
      </c>
    </row>
    <row r="5710" spans="1:4" ht="24.95" customHeight="1" x14ac:dyDescent="0.2">
      <c r="A5710" s="567" t="s">
        <v>30053</v>
      </c>
      <c r="B5710" s="568" t="s">
        <v>18330</v>
      </c>
      <c r="C5710" s="569" t="s">
        <v>770</v>
      </c>
      <c r="D5710" s="570" t="s">
        <v>10831</v>
      </c>
    </row>
    <row r="5711" spans="1:4" ht="24.95" customHeight="1" x14ac:dyDescent="0.2">
      <c r="A5711" s="567" t="s">
        <v>30054</v>
      </c>
      <c r="B5711" s="568" t="s">
        <v>18331</v>
      </c>
      <c r="C5711" s="569" t="s">
        <v>770</v>
      </c>
      <c r="D5711" s="570" t="s">
        <v>18079</v>
      </c>
    </row>
    <row r="5712" spans="1:4" ht="24.95" customHeight="1" x14ac:dyDescent="0.2">
      <c r="A5712" s="567" t="s">
        <v>30055</v>
      </c>
      <c r="B5712" s="568" t="s">
        <v>2434</v>
      </c>
      <c r="C5712" s="569" t="s">
        <v>745</v>
      </c>
      <c r="D5712" s="570" t="s">
        <v>10447</v>
      </c>
    </row>
    <row r="5713" spans="1:4" ht="24.95" customHeight="1" x14ac:dyDescent="0.2">
      <c r="A5713" s="567" t="s">
        <v>30056</v>
      </c>
      <c r="B5713" s="568" t="s">
        <v>16604</v>
      </c>
      <c r="C5713" s="569" t="s">
        <v>745</v>
      </c>
      <c r="D5713" s="570" t="s">
        <v>30057</v>
      </c>
    </row>
    <row r="5714" spans="1:4" ht="24.95" customHeight="1" x14ac:dyDescent="0.2">
      <c r="A5714" s="567" t="s">
        <v>30058</v>
      </c>
      <c r="B5714" s="568" t="s">
        <v>2435</v>
      </c>
      <c r="C5714" s="569" t="s">
        <v>770</v>
      </c>
      <c r="D5714" s="570" t="s">
        <v>30059</v>
      </c>
    </row>
    <row r="5715" spans="1:4" ht="24.95" customHeight="1" x14ac:dyDescent="0.2">
      <c r="A5715" s="567" t="s">
        <v>30060</v>
      </c>
      <c r="B5715" s="568" t="s">
        <v>2436</v>
      </c>
      <c r="C5715" s="569" t="s">
        <v>770</v>
      </c>
      <c r="D5715" s="570" t="s">
        <v>30061</v>
      </c>
    </row>
    <row r="5716" spans="1:4" ht="24.95" customHeight="1" x14ac:dyDescent="0.2">
      <c r="A5716" s="571" t="s">
        <v>16605</v>
      </c>
      <c r="B5716" s="568" t="s">
        <v>2437</v>
      </c>
      <c r="C5716" s="569" t="s">
        <v>776</v>
      </c>
      <c r="D5716" s="570" t="s">
        <v>18927</v>
      </c>
    </row>
    <row r="5717" spans="1:4" ht="24.95" customHeight="1" x14ac:dyDescent="0.2">
      <c r="A5717" s="571" t="s">
        <v>16606</v>
      </c>
      <c r="B5717" s="568" t="s">
        <v>2438</v>
      </c>
      <c r="C5717" s="569" t="s">
        <v>776</v>
      </c>
      <c r="D5717" s="570" t="s">
        <v>10948</v>
      </c>
    </row>
    <row r="5718" spans="1:4" ht="24.95" customHeight="1" x14ac:dyDescent="0.2">
      <c r="A5718" s="571" t="s">
        <v>16608</v>
      </c>
      <c r="B5718" s="568" t="s">
        <v>2439</v>
      </c>
      <c r="C5718" s="569" t="s">
        <v>744</v>
      </c>
      <c r="D5718" s="570" t="s">
        <v>18207</v>
      </c>
    </row>
    <row r="5719" spans="1:4" ht="24.95" customHeight="1" x14ac:dyDescent="0.2">
      <c r="A5719" s="571" t="s">
        <v>16609</v>
      </c>
      <c r="B5719" s="568" t="s">
        <v>2440</v>
      </c>
      <c r="C5719" s="569" t="s">
        <v>744</v>
      </c>
      <c r="D5719" s="570" t="s">
        <v>30062</v>
      </c>
    </row>
    <row r="5720" spans="1:4" ht="24.95" customHeight="1" x14ac:dyDescent="0.2">
      <c r="A5720" s="571" t="s">
        <v>16610</v>
      </c>
      <c r="B5720" s="568" t="s">
        <v>2441</v>
      </c>
      <c r="C5720" s="569" t="s">
        <v>744</v>
      </c>
      <c r="D5720" s="570" t="s">
        <v>11539</v>
      </c>
    </row>
    <row r="5721" spans="1:4" ht="24.95" customHeight="1" x14ac:dyDescent="0.2">
      <c r="A5721" s="571" t="s">
        <v>16611</v>
      </c>
      <c r="B5721" s="568" t="s">
        <v>2442</v>
      </c>
      <c r="C5721" s="569" t="s">
        <v>745</v>
      </c>
      <c r="D5721" s="570" t="s">
        <v>9538</v>
      </c>
    </row>
    <row r="5722" spans="1:4" ht="24.95" customHeight="1" x14ac:dyDescent="0.2">
      <c r="A5722" s="571" t="s">
        <v>16612</v>
      </c>
      <c r="B5722" s="568" t="s">
        <v>2443</v>
      </c>
      <c r="C5722" s="569" t="s">
        <v>744</v>
      </c>
      <c r="D5722" s="570" t="s">
        <v>10286</v>
      </c>
    </row>
    <row r="5723" spans="1:4" ht="24.95" customHeight="1" x14ac:dyDescent="0.2">
      <c r="A5723" s="571" t="s">
        <v>16613</v>
      </c>
      <c r="B5723" s="568" t="s">
        <v>2444</v>
      </c>
      <c r="C5723" s="569" t="s">
        <v>744</v>
      </c>
      <c r="D5723" s="570" t="s">
        <v>10286</v>
      </c>
    </row>
    <row r="5724" spans="1:4" ht="24.95" customHeight="1" x14ac:dyDescent="0.2">
      <c r="A5724" s="571" t="s">
        <v>16614</v>
      </c>
      <c r="B5724" s="568" t="s">
        <v>2445</v>
      </c>
      <c r="C5724" s="569" t="s">
        <v>744</v>
      </c>
      <c r="D5724" s="570" t="s">
        <v>10603</v>
      </c>
    </row>
    <row r="5725" spans="1:4" ht="24.95" customHeight="1" x14ac:dyDescent="0.2">
      <c r="A5725" s="571" t="s">
        <v>16615</v>
      </c>
      <c r="B5725" s="568" t="s">
        <v>2446</v>
      </c>
      <c r="C5725" s="569" t="s">
        <v>744</v>
      </c>
      <c r="D5725" s="570" t="s">
        <v>10286</v>
      </c>
    </row>
    <row r="5726" spans="1:4" ht="24.95" customHeight="1" x14ac:dyDescent="0.2">
      <c r="A5726" s="571" t="s">
        <v>16616</v>
      </c>
      <c r="B5726" s="568" t="s">
        <v>2447</v>
      </c>
      <c r="C5726" s="569" t="s">
        <v>744</v>
      </c>
      <c r="D5726" s="570" t="s">
        <v>10040</v>
      </c>
    </row>
    <row r="5727" spans="1:4" ht="24.95" customHeight="1" x14ac:dyDescent="0.2">
      <c r="A5727" s="571" t="s">
        <v>16617</v>
      </c>
      <c r="B5727" s="568" t="s">
        <v>2448</v>
      </c>
      <c r="C5727" s="569" t="s">
        <v>770</v>
      </c>
      <c r="D5727" s="570" t="s">
        <v>30063</v>
      </c>
    </row>
    <row r="5728" spans="1:4" ht="24.95" customHeight="1" x14ac:dyDescent="0.2">
      <c r="A5728" s="571" t="s">
        <v>16618</v>
      </c>
      <c r="B5728" s="568" t="s">
        <v>2449</v>
      </c>
      <c r="C5728" s="569" t="s">
        <v>770</v>
      </c>
      <c r="D5728" s="570" t="s">
        <v>30064</v>
      </c>
    </row>
    <row r="5729" spans="1:4" ht="24.95" customHeight="1" x14ac:dyDescent="0.2">
      <c r="A5729" s="571" t="s">
        <v>16619</v>
      </c>
      <c r="B5729" s="568" t="s">
        <v>2450</v>
      </c>
      <c r="C5729" s="569" t="s">
        <v>770</v>
      </c>
      <c r="D5729" s="570" t="s">
        <v>30065</v>
      </c>
    </row>
    <row r="5730" spans="1:4" ht="24.95" customHeight="1" x14ac:dyDescent="0.2">
      <c r="A5730" s="571" t="s">
        <v>16620</v>
      </c>
      <c r="B5730" s="568" t="s">
        <v>2451</v>
      </c>
      <c r="C5730" s="569" t="s">
        <v>770</v>
      </c>
      <c r="D5730" s="570" t="s">
        <v>30064</v>
      </c>
    </row>
    <row r="5731" spans="1:4" ht="24.95" customHeight="1" x14ac:dyDescent="0.2">
      <c r="A5731" s="571" t="s">
        <v>16621</v>
      </c>
      <c r="B5731" s="568" t="s">
        <v>16622</v>
      </c>
      <c r="C5731" s="569" t="s">
        <v>770</v>
      </c>
      <c r="D5731" s="570" t="s">
        <v>30066</v>
      </c>
    </row>
    <row r="5732" spans="1:4" ht="24.95" customHeight="1" x14ac:dyDescent="0.2">
      <c r="A5732" s="571" t="s">
        <v>16623</v>
      </c>
      <c r="B5732" s="568" t="s">
        <v>2452</v>
      </c>
      <c r="C5732" s="569" t="s">
        <v>770</v>
      </c>
      <c r="D5732" s="570" t="s">
        <v>30067</v>
      </c>
    </row>
    <row r="5733" spans="1:4" ht="24.95" customHeight="1" x14ac:dyDescent="0.2">
      <c r="A5733" s="571" t="s">
        <v>16624</v>
      </c>
      <c r="B5733" s="568" t="s">
        <v>2453</v>
      </c>
      <c r="C5733" s="569" t="s">
        <v>770</v>
      </c>
      <c r="D5733" s="570" t="s">
        <v>30068</v>
      </c>
    </row>
    <row r="5734" spans="1:4" ht="24.95" customHeight="1" x14ac:dyDescent="0.2">
      <c r="A5734" s="571" t="s">
        <v>16625</v>
      </c>
      <c r="B5734" s="568" t="s">
        <v>2454</v>
      </c>
      <c r="C5734" s="569" t="s">
        <v>770</v>
      </c>
      <c r="D5734" s="570" t="s">
        <v>30069</v>
      </c>
    </row>
    <row r="5735" spans="1:4" ht="24.95" customHeight="1" x14ac:dyDescent="0.2">
      <c r="A5735" s="571" t="s">
        <v>16626</v>
      </c>
      <c r="B5735" s="568" t="s">
        <v>2455</v>
      </c>
      <c r="C5735" s="569" t="s">
        <v>770</v>
      </c>
      <c r="D5735" s="570" t="s">
        <v>30070</v>
      </c>
    </row>
    <row r="5736" spans="1:4" ht="24.95" customHeight="1" x14ac:dyDescent="0.2">
      <c r="A5736" s="571" t="s">
        <v>16627</v>
      </c>
      <c r="B5736" s="568" t="s">
        <v>16628</v>
      </c>
      <c r="C5736" s="569" t="s">
        <v>770</v>
      </c>
      <c r="D5736" s="570" t="s">
        <v>30068</v>
      </c>
    </row>
    <row r="5737" spans="1:4" ht="24.95" customHeight="1" x14ac:dyDescent="0.2">
      <c r="A5737" s="571" t="s">
        <v>16629</v>
      </c>
      <c r="B5737" s="568" t="s">
        <v>16630</v>
      </c>
      <c r="C5737" s="569" t="s">
        <v>770</v>
      </c>
      <c r="D5737" s="570" t="s">
        <v>30071</v>
      </c>
    </row>
    <row r="5738" spans="1:4" ht="24.95" customHeight="1" x14ac:dyDescent="0.2">
      <c r="A5738" s="571" t="s">
        <v>16631</v>
      </c>
      <c r="B5738" s="568" t="s">
        <v>2456</v>
      </c>
      <c r="C5738" s="569" t="s">
        <v>770</v>
      </c>
      <c r="D5738" s="570" t="s">
        <v>30072</v>
      </c>
    </row>
    <row r="5739" spans="1:4" ht="24.95" customHeight="1" x14ac:dyDescent="0.2">
      <c r="A5739" s="571" t="s">
        <v>16632</v>
      </c>
      <c r="B5739" s="568" t="s">
        <v>2457</v>
      </c>
      <c r="C5739" s="569" t="s">
        <v>770</v>
      </c>
      <c r="D5739" s="570" t="s">
        <v>30065</v>
      </c>
    </row>
    <row r="5740" spans="1:4" ht="24.95" customHeight="1" x14ac:dyDescent="0.2">
      <c r="A5740" s="571" t="s">
        <v>16633</v>
      </c>
      <c r="B5740" s="568" t="s">
        <v>2458</v>
      </c>
      <c r="C5740" s="569" t="s">
        <v>770</v>
      </c>
      <c r="D5740" s="570" t="s">
        <v>30073</v>
      </c>
    </row>
    <row r="5741" spans="1:4" ht="24.95" customHeight="1" x14ac:dyDescent="0.2">
      <c r="A5741" s="571" t="s">
        <v>16634</v>
      </c>
      <c r="B5741" s="568" t="s">
        <v>16635</v>
      </c>
      <c r="C5741" s="569" t="s">
        <v>770</v>
      </c>
      <c r="D5741" s="570" t="s">
        <v>30074</v>
      </c>
    </row>
    <row r="5742" spans="1:4" ht="24.95" customHeight="1" x14ac:dyDescent="0.2">
      <c r="A5742" s="571" t="s">
        <v>16637</v>
      </c>
      <c r="B5742" s="568" t="s">
        <v>2459</v>
      </c>
      <c r="C5742" s="569" t="s">
        <v>770</v>
      </c>
      <c r="D5742" s="570" t="s">
        <v>30070</v>
      </c>
    </row>
    <row r="5743" spans="1:4" ht="24.95" customHeight="1" x14ac:dyDescent="0.2">
      <c r="A5743" s="571" t="s">
        <v>16638</v>
      </c>
      <c r="B5743" s="568" t="s">
        <v>2460</v>
      </c>
      <c r="C5743" s="569" t="s">
        <v>770</v>
      </c>
      <c r="D5743" s="570" t="s">
        <v>30075</v>
      </c>
    </row>
    <row r="5744" spans="1:4" ht="24.95" customHeight="1" x14ac:dyDescent="0.2">
      <c r="A5744" s="571" t="s">
        <v>16639</v>
      </c>
      <c r="B5744" s="568" t="s">
        <v>2461</v>
      </c>
      <c r="C5744" s="569" t="s">
        <v>770</v>
      </c>
      <c r="D5744" s="570" t="s">
        <v>30076</v>
      </c>
    </row>
    <row r="5745" spans="1:4" ht="24.95" customHeight="1" x14ac:dyDescent="0.2">
      <c r="A5745" s="571" t="s">
        <v>16640</v>
      </c>
      <c r="B5745" s="568" t="s">
        <v>16641</v>
      </c>
      <c r="C5745" s="569" t="s">
        <v>770</v>
      </c>
      <c r="D5745" s="570" t="s">
        <v>30077</v>
      </c>
    </row>
    <row r="5746" spans="1:4" ht="24.95" customHeight="1" x14ac:dyDescent="0.2">
      <c r="A5746" s="571" t="s">
        <v>16642</v>
      </c>
      <c r="B5746" s="568" t="s">
        <v>16643</v>
      </c>
      <c r="C5746" s="569" t="s">
        <v>770</v>
      </c>
      <c r="D5746" s="570" t="s">
        <v>30078</v>
      </c>
    </row>
    <row r="5747" spans="1:4" ht="24.95" customHeight="1" x14ac:dyDescent="0.2">
      <c r="A5747" s="571" t="s">
        <v>16644</v>
      </c>
      <c r="B5747" s="568" t="s">
        <v>16645</v>
      </c>
      <c r="C5747" s="569" t="s">
        <v>770</v>
      </c>
      <c r="D5747" s="570" t="s">
        <v>30079</v>
      </c>
    </row>
    <row r="5748" spans="1:4" ht="24.95" customHeight="1" x14ac:dyDescent="0.2">
      <c r="A5748" s="571" t="s">
        <v>16646</v>
      </c>
      <c r="B5748" s="568" t="s">
        <v>2462</v>
      </c>
      <c r="C5748" s="569" t="s">
        <v>770</v>
      </c>
      <c r="D5748" s="570" t="s">
        <v>12652</v>
      </c>
    </row>
    <row r="5749" spans="1:4" ht="24.95" customHeight="1" x14ac:dyDescent="0.2">
      <c r="A5749" s="571" t="s">
        <v>16647</v>
      </c>
      <c r="B5749" s="568" t="s">
        <v>2463</v>
      </c>
      <c r="C5749" s="569" t="s">
        <v>770</v>
      </c>
      <c r="D5749" s="570" t="s">
        <v>12652</v>
      </c>
    </row>
    <row r="5750" spans="1:4" ht="24.95" customHeight="1" x14ac:dyDescent="0.2">
      <c r="A5750" s="571" t="s">
        <v>16648</v>
      </c>
      <c r="B5750" s="568" t="s">
        <v>2464</v>
      </c>
      <c r="C5750" s="569" t="s">
        <v>770</v>
      </c>
      <c r="D5750" s="570" t="s">
        <v>30074</v>
      </c>
    </row>
    <row r="5751" spans="1:4" ht="24.95" customHeight="1" x14ac:dyDescent="0.2">
      <c r="A5751" s="571" t="s">
        <v>16649</v>
      </c>
      <c r="B5751" s="568" t="s">
        <v>2465</v>
      </c>
      <c r="C5751" s="569" t="s">
        <v>770</v>
      </c>
      <c r="D5751" s="570" t="s">
        <v>30067</v>
      </c>
    </row>
    <row r="5752" spans="1:4" ht="24.95" customHeight="1" x14ac:dyDescent="0.2">
      <c r="A5752" s="571" t="s">
        <v>16650</v>
      </c>
      <c r="B5752" s="568" t="s">
        <v>2466</v>
      </c>
      <c r="C5752" s="569" t="s">
        <v>770</v>
      </c>
      <c r="D5752" s="570" t="s">
        <v>30078</v>
      </c>
    </row>
    <row r="5753" spans="1:4" ht="24.95" customHeight="1" x14ac:dyDescent="0.2">
      <c r="A5753" s="571" t="s">
        <v>16651</v>
      </c>
      <c r="B5753" s="568" t="s">
        <v>2467</v>
      </c>
      <c r="C5753" s="569" t="s">
        <v>770</v>
      </c>
      <c r="D5753" s="570" t="s">
        <v>30073</v>
      </c>
    </row>
    <row r="5754" spans="1:4" ht="24.95" customHeight="1" x14ac:dyDescent="0.2">
      <c r="A5754" s="571" t="s">
        <v>16652</v>
      </c>
      <c r="B5754" s="568" t="s">
        <v>16653</v>
      </c>
      <c r="C5754" s="569" t="s">
        <v>770</v>
      </c>
      <c r="D5754" s="570" t="s">
        <v>18865</v>
      </c>
    </row>
    <row r="5755" spans="1:4" ht="24.95" customHeight="1" x14ac:dyDescent="0.2">
      <c r="A5755" s="571" t="s">
        <v>16654</v>
      </c>
      <c r="B5755" s="568" t="s">
        <v>2468</v>
      </c>
      <c r="C5755" s="569" t="s">
        <v>770</v>
      </c>
      <c r="D5755" s="570" t="s">
        <v>30080</v>
      </c>
    </row>
    <row r="5756" spans="1:4" ht="24.95" customHeight="1" x14ac:dyDescent="0.2">
      <c r="A5756" s="571" t="s">
        <v>16655</v>
      </c>
      <c r="B5756" s="568" t="s">
        <v>2469</v>
      </c>
      <c r="C5756" s="569" t="s">
        <v>770</v>
      </c>
      <c r="D5756" s="570" t="s">
        <v>30080</v>
      </c>
    </row>
    <row r="5757" spans="1:4" ht="24.95" customHeight="1" x14ac:dyDescent="0.2">
      <c r="A5757" s="571" t="s">
        <v>16656</v>
      </c>
      <c r="B5757" s="568" t="s">
        <v>2470</v>
      </c>
      <c r="C5757" s="569" t="s">
        <v>770</v>
      </c>
      <c r="D5757" s="570" t="s">
        <v>30080</v>
      </c>
    </row>
    <row r="5758" spans="1:4" ht="24.95" customHeight="1" x14ac:dyDescent="0.2">
      <c r="A5758" s="571" t="s">
        <v>16657</v>
      </c>
      <c r="B5758" s="568" t="s">
        <v>2471</v>
      </c>
      <c r="C5758" s="569" t="s">
        <v>770</v>
      </c>
      <c r="D5758" s="570" t="s">
        <v>30065</v>
      </c>
    </row>
    <row r="5759" spans="1:4" ht="24.95" customHeight="1" x14ac:dyDescent="0.2">
      <c r="A5759" s="571" t="s">
        <v>16658</v>
      </c>
      <c r="B5759" s="568" t="s">
        <v>2472</v>
      </c>
      <c r="C5759" s="569" t="s">
        <v>770</v>
      </c>
      <c r="D5759" s="570" t="s">
        <v>30081</v>
      </c>
    </row>
    <row r="5760" spans="1:4" ht="24.95" customHeight="1" x14ac:dyDescent="0.2">
      <c r="A5760" s="571" t="s">
        <v>16659</v>
      </c>
      <c r="B5760" s="568" t="s">
        <v>2473</v>
      </c>
      <c r="C5760" s="569" t="s">
        <v>770</v>
      </c>
      <c r="D5760" s="570" t="s">
        <v>30082</v>
      </c>
    </row>
    <row r="5761" spans="1:4" ht="24.95" customHeight="1" x14ac:dyDescent="0.2">
      <c r="A5761" s="571" t="s">
        <v>16660</v>
      </c>
      <c r="B5761" s="568" t="s">
        <v>2474</v>
      </c>
      <c r="C5761" s="569" t="s">
        <v>770</v>
      </c>
      <c r="D5761" s="570" t="s">
        <v>30083</v>
      </c>
    </row>
    <row r="5762" spans="1:4" ht="24.95" customHeight="1" x14ac:dyDescent="0.2">
      <c r="A5762" s="571" t="s">
        <v>16661</v>
      </c>
      <c r="B5762" s="568" t="s">
        <v>2475</v>
      </c>
      <c r="C5762" s="569" t="s">
        <v>770</v>
      </c>
      <c r="D5762" s="570" t="s">
        <v>30084</v>
      </c>
    </row>
    <row r="5763" spans="1:4" ht="24.95" customHeight="1" x14ac:dyDescent="0.2">
      <c r="A5763" s="571" t="s">
        <v>16662</v>
      </c>
      <c r="B5763" s="568" t="s">
        <v>2476</v>
      </c>
      <c r="C5763" s="569" t="s">
        <v>770</v>
      </c>
      <c r="D5763" s="570" t="s">
        <v>30069</v>
      </c>
    </row>
    <row r="5764" spans="1:4" ht="24.95" customHeight="1" x14ac:dyDescent="0.2">
      <c r="A5764" s="571" t="s">
        <v>16663</v>
      </c>
      <c r="B5764" s="568" t="s">
        <v>2477</v>
      </c>
      <c r="C5764" s="569" t="s">
        <v>770</v>
      </c>
      <c r="D5764" s="570" t="s">
        <v>17251</v>
      </c>
    </row>
    <row r="5765" spans="1:4" ht="24.95" customHeight="1" x14ac:dyDescent="0.2">
      <c r="A5765" s="571" t="s">
        <v>16664</v>
      </c>
      <c r="B5765" s="568" t="s">
        <v>2478</v>
      </c>
      <c r="C5765" s="569" t="s">
        <v>770</v>
      </c>
      <c r="D5765" s="570" t="s">
        <v>30076</v>
      </c>
    </row>
    <row r="5766" spans="1:4" ht="24.95" customHeight="1" x14ac:dyDescent="0.2">
      <c r="A5766" s="571" t="s">
        <v>16665</v>
      </c>
      <c r="B5766" s="568" t="s">
        <v>2479</v>
      </c>
      <c r="C5766" s="569" t="s">
        <v>770</v>
      </c>
      <c r="D5766" s="570" t="s">
        <v>30085</v>
      </c>
    </row>
    <row r="5767" spans="1:4" ht="24.95" customHeight="1" x14ac:dyDescent="0.2">
      <c r="A5767" s="571" t="s">
        <v>16666</v>
      </c>
      <c r="B5767" s="568" t="s">
        <v>2480</v>
      </c>
      <c r="C5767" s="569" t="s">
        <v>770</v>
      </c>
      <c r="D5767" s="570" t="s">
        <v>30069</v>
      </c>
    </row>
    <row r="5768" spans="1:4" ht="24.95" customHeight="1" x14ac:dyDescent="0.2">
      <c r="A5768" s="571" t="s">
        <v>16667</v>
      </c>
      <c r="B5768" s="568" t="s">
        <v>2481</v>
      </c>
      <c r="C5768" s="569" t="s">
        <v>770</v>
      </c>
      <c r="D5768" s="570" t="s">
        <v>30070</v>
      </c>
    </row>
    <row r="5769" spans="1:4" ht="24.95" customHeight="1" x14ac:dyDescent="0.2">
      <c r="A5769" s="571" t="s">
        <v>16668</v>
      </c>
      <c r="B5769" s="568" t="s">
        <v>2482</v>
      </c>
      <c r="C5769" s="569" t="s">
        <v>770</v>
      </c>
      <c r="D5769" s="570" t="s">
        <v>30069</v>
      </c>
    </row>
    <row r="5770" spans="1:4" ht="24.95" customHeight="1" x14ac:dyDescent="0.2">
      <c r="A5770" s="571" t="s">
        <v>16669</v>
      </c>
      <c r="B5770" s="568" t="s">
        <v>2483</v>
      </c>
      <c r="C5770" s="569" t="s">
        <v>770</v>
      </c>
      <c r="D5770" s="570" t="s">
        <v>30074</v>
      </c>
    </row>
    <row r="5771" spans="1:4" ht="24.95" customHeight="1" x14ac:dyDescent="0.2">
      <c r="A5771" s="571" t="s">
        <v>16670</v>
      </c>
      <c r="B5771" s="568" t="s">
        <v>2484</v>
      </c>
      <c r="C5771" s="569" t="s">
        <v>770</v>
      </c>
      <c r="D5771" s="570" t="s">
        <v>30065</v>
      </c>
    </row>
    <row r="5772" spans="1:4" ht="24.95" customHeight="1" x14ac:dyDescent="0.2">
      <c r="A5772" s="571" t="s">
        <v>16671</v>
      </c>
      <c r="B5772" s="568" t="s">
        <v>2485</v>
      </c>
      <c r="C5772" s="569" t="s">
        <v>770</v>
      </c>
      <c r="D5772" s="570" t="s">
        <v>30069</v>
      </c>
    </row>
    <row r="5773" spans="1:4" ht="24.95" customHeight="1" x14ac:dyDescent="0.2">
      <c r="A5773" s="571" t="s">
        <v>16672</v>
      </c>
      <c r="B5773" s="568" t="s">
        <v>2486</v>
      </c>
      <c r="C5773" s="569" t="s">
        <v>770</v>
      </c>
      <c r="D5773" s="570" t="s">
        <v>18573</v>
      </c>
    </row>
    <row r="5774" spans="1:4" ht="24.95" customHeight="1" x14ac:dyDescent="0.2">
      <c r="A5774" s="571" t="s">
        <v>16673</v>
      </c>
      <c r="B5774" s="568" t="s">
        <v>2487</v>
      </c>
      <c r="C5774" s="569" t="s">
        <v>770</v>
      </c>
      <c r="D5774" s="570" t="s">
        <v>30065</v>
      </c>
    </row>
    <row r="5775" spans="1:4" ht="24.95" customHeight="1" x14ac:dyDescent="0.2">
      <c r="A5775" s="571" t="s">
        <v>16674</v>
      </c>
      <c r="B5775" s="568" t="s">
        <v>2488</v>
      </c>
      <c r="C5775" s="569" t="s">
        <v>770</v>
      </c>
      <c r="D5775" s="570" t="s">
        <v>30086</v>
      </c>
    </row>
    <row r="5776" spans="1:4" ht="24.95" customHeight="1" x14ac:dyDescent="0.2">
      <c r="A5776" s="571" t="s">
        <v>16675</v>
      </c>
      <c r="B5776" s="568" t="s">
        <v>2489</v>
      </c>
      <c r="C5776" s="569" t="s">
        <v>770</v>
      </c>
      <c r="D5776" s="570" t="s">
        <v>30076</v>
      </c>
    </row>
    <row r="5777" spans="1:4" ht="24.95" customHeight="1" x14ac:dyDescent="0.2">
      <c r="A5777" s="571" t="s">
        <v>16676</v>
      </c>
      <c r="B5777" s="568" t="s">
        <v>2490</v>
      </c>
      <c r="C5777" s="569" t="s">
        <v>770</v>
      </c>
      <c r="D5777" s="570" t="s">
        <v>30069</v>
      </c>
    </row>
    <row r="5778" spans="1:4" ht="24.95" customHeight="1" x14ac:dyDescent="0.2">
      <c r="A5778" s="571" t="s">
        <v>16677</v>
      </c>
      <c r="B5778" s="568" t="s">
        <v>2491</v>
      </c>
      <c r="C5778" s="569" t="s">
        <v>770</v>
      </c>
      <c r="D5778" s="570" t="s">
        <v>30070</v>
      </c>
    </row>
    <row r="5779" spans="1:4" ht="24.95" customHeight="1" x14ac:dyDescent="0.2">
      <c r="A5779" s="571" t="s">
        <v>16678</v>
      </c>
      <c r="B5779" s="568" t="s">
        <v>2492</v>
      </c>
      <c r="C5779" s="569" t="s">
        <v>770</v>
      </c>
      <c r="D5779" s="570" t="s">
        <v>30070</v>
      </c>
    </row>
    <row r="5780" spans="1:4" ht="24.95" customHeight="1" x14ac:dyDescent="0.2">
      <c r="A5780" s="571" t="s">
        <v>16679</v>
      </c>
      <c r="B5780" s="568" t="s">
        <v>2493</v>
      </c>
      <c r="C5780" s="569" t="s">
        <v>770</v>
      </c>
      <c r="D5780" s="570" t="s">
        <v>18865</v>
      </c>
    </row>
    <row r="5781" spans="1:4" ht="24.95" customHeight="1" x14ac:dyDescent="0.2">
      <c r="A5781" s="571" t="s">
        <v>16680</v>
      </c>
      <c r="B5781" s="568" t="s">
        <v>2494</v>
      </c>
      <c r="C5781" s="569" t="s">
        <v>770</v>
      </c>
      <c r="D5781" s="570" t="s">
        <v>10945</v>
      </c>
    </row>
    <row r="5782" spans="1:4" ht="24.95" customHeight="1" x14ac:dyDescent="0.2">
      <c r="A5782" s="571" t="s">
        <v>16681</v>
      </c>
      <c r="B5782" s="568" t="s">
        <v>2495</v>
      </c>
      <c r="C5782" s="569" t="s">
        <v>770</v>
      </c>
      <c r="D5782" s="570" t="s">
        <v>10945</v>
      </c>
    </row>
    <row r="5783" spans="1:4" ht="24.95" customHeight="1" x14ac:dyDescent="0.2">
      <c r="A5783" s="571" t="s">
        <v>16682</v>
      </c>
      <c r="B5783" s="568" t="s">
        <v>2496</v>
      </c>
      <c r="C5783" s="569" t="s">
        <v>770</v>
      </c>
      <c r="D5783" s="570" t="s">
        <v>10945</v>
      </c>
    </row>
    <row r="5784" spans="1:4" ht="24.95" customHeight="1" x14ac:dyDescent="0.2">
      <c r="A5784" s="567" t="s">
        <v>30087</v>
      </c>
      <c r="B5784" s="568" t="s">
        <v>16683</v>
      </c>
      <c r="C5784" s="569" t="s">
        <v>777</v>
      </c>
      <c r="D5784" s="570" t="s">
        <v>30088</v>
      </c>
    </row>
    <row r="5785" spans="1:4" ht="24.95" customHeight="1" x14ac:dyDescent="0.2">
      <c r="A5785" s="567" t="s">
        <v>30089</v>
      </c>
      <c r="B5785" s="568" t="s">
        <v>16684</v>
      </c>
      <c r="C5785" s="569" t="s">
        <v>770</v>
      </c>
      <c r="D5785" s="570" t="s">
        <v>30090</v>
      </c>
    </row>
    <row r="5786" spans="1:4" ht="24.95" customHeight="1" x14ac:dyDescent="0.2">
      <c r="A5786" s="567" t="s">
        <v>30091</v>
      </c>
      <c r="B5786" s="568" t="s">
        <v>2497</v>
      </c>
      <c r="C5786" s="569" t="s">
        <v>770</v>
      </c>
      <c r="D5786" s="570" t="s">
        <v>30092</v>
      </c>
    </row>
    <row r="5787" spans="1:4" ht="24.95" customHeight="1" x14ac:dyDescent="0.2">
      <c r="A5787" s="567" t="s">
        <v>30093</v>
      </c>
      <c r="B5787" s="568" t="s">
        <v>16685</v>
      </c>
      <c r="C5787" s="569" t="s">
        <v>770</v>
      </c>
      <c r="D5787" s="570" t="s">
        <v>30094</v>
      </c>
    </row>
    <row r="5788" spans="1:4" ht="24.95" customHeight="1" x14ac:dyDescent="0.2">
      <c r="A5788" s="567" t="s">
        <v>30095</v>
      </c>
      <c r="B5788" s="568" t="s">
        <v>2498</v>
      </c>
      <c r="C5788" s="569" t="s">
        <v>771</v>
      </c>
      <c r="D5788" s="570" t="s">
        <v>12178</v>
      </c>
    </row>
    <row r="5789" spans="1:4" ht="24.95" customHeight="1" x14ac:dyDescent="0.2">
      <c r="A5789" s="567" t="s">
        <v>30096</v>
      </c>
      <c r="B5789" s="568" t="s">
        <v>2499</v>
      </c>
      <c r="C5789" s="569" t="s">
        <v>771</v>
      </c>
      <c r="D5789" s="570" t="s">
        <v>9465</v>
      </c>
    </row>
    <row r="5790" spans="1:4" ht="24.95" customHeight="1" x14ac:dyDescent="0.2">
      <c r="A5790" s="567" t="s">
        <v>30097</v>
      </c>
      <c r="B5790" s="568" t="s">
        <v>16686</v>
      </c>
      <c r="C5790" s="569" t="s">
        <v>745</v>
      </c>
      <c r="D5790" s="570" t="s">
        <v>16073</v>
      </c>
    </row>
    <row r="5791" spans="1:4" ht="24.95" customHeight="1" x14ac:dyDescent="0.2">
      <c r="A5791" s="571" t="s">
        <v>16687</v>
      </c>
      <c r="B5791" s="568" t="s">
        <v>16688</v>
      </c>
      <c r="C5791" s="569" t="s">
        <v>745</v>
      </c>
      <c r="D5791" s="570" t="s">
        <v>10875</v>
      </c>
    </row>
    <row r="5792" spans="1:4" ht="24.95" customHeight="1" x14ac:dyDescent="0.2">
      <c r="A5792" s="571" t="s">
        <v>16689</v>
      </c>
      <c r="B5792" s="568" t="s">
        <v>16690</v>
      </c>
      <c r="C5792" s="569" t="s">
        <v>745</v>
      </c>
      <c r="D5792" s="570" t="s">
        <v>9871</v>
      </c>
    </row>
    <row r="5793" spans="1:4" ht="24.95" customHeight="1" x14ac:dyDescent="0.2">
      <c r="A5793" s="571" t="s">
        <v>16691</v>
      </c>
      <c r="B5793" s="568" t="s">
        <v>16692</v>
      </c>
      <c r="C5793" s="569" t="s">
        <v>745</v>
      </c>
      <c r="D5793" s="570" t="s">
        <v>11374</v>
      </c>
    </row>
    <row r="5794" spans="1:4" ht="24.95" customHeight="1" x14ac:dyDescent="0.2">
      <c r="A5794" s="567" t="s">
        <v>30098</v>
      </c>
      <c r="B5794" s="568" t="s">
        <v>16693</v>
      </c>
      <c r="C5794" s="569" t="s">
        <v>771</v>
      </c>
      <c r="D5794" s="570" t="s">
        <v>9682</v>
      </c>
    </row>
    <row r="5795" spans="1:4" ht="24.95" customHeight="1" x14ac:dyDescent="0.2">
      <c r="A5795" s="571" t="s">
        <v>16694</v>
      </c>
      <c r="B5795" s="568" t="s">
        <v>16695</v>
      </c>
      <c r="C5795" s="569" t="s">
        <v>771</v>
      </c>
      <c r="D5795" s="570" t="s">
        <v>9442</v>
      </c>
    </row>
    <row r="5796" spans="1:4" ht="24.95" customHeight="1" x14ac:dyDescent="0.2">
      <c r="A5796" s="567" t="s">
        <v>30099</v>
      </c>
      <c r="B5796" s="568" t="s">
        <v>16696</v>
      </c>
      <c r="C5796" s="569" t="s">
        <v>745</v>
      </c>
      <c r="D5796" s="570" t="s">
        <v>10483</v>
      </c>
    </row>
    <row r="5797" spans="1:4" ht="24.95" customHeight="1" x14ac:dyDescent="0.2">
      <c r="A5797" s="567" t="s">
        <v>30100</v>
      </c>
      <c r="B5797" s="568" t="s">
        <v>16697</v>
      </c>
      <c r="C5797" s="569" t="s">
        <v>2186</v>
      </c>
      <c r="D5797" s="570" t="s">
        <v>9603</v>
      </c>
    </row>
    <row r="5798" spans="1:4" ht="24.95" customHeight="1" x14ac:dyDescent="0.2">
      <c r="A5798" s="567" t="s">
        <v>30101</v>
      </c>
      <c r="B5798" s="568" t="s">
        <v>16698</v>
      </c>
      <c r="C5798" s="569" t="s">
        <v>2186</v>
      </c>
      <c r="D5798" s="570" t="s">
        <v>10443</v>
      </c>
    </row>
    <row r="5799" spans="1:4" ht="24.95" customHeight="1" x14ac:dyDescent="0.2">
      <c r="A5799" s="567" t="s">
        <v>30102</v>
      </c>
      <c r="B5799" s="568" t="s">
        <v>16699</v>
      </c>
      <c r="C5799" s="569" t="s">
        <v>2186</v>
      </c>
      <c r="D5799" s="570" t="s">
        <v>11255</v>
      </c>
    </row>
    <row r="5800" spans="1:4" ht="24.95" customHeight="1" x14ac:dyDescent="0.2">
      <c r="A5800" s="567" t="s">
        <v>30103</v>
      </c>
      <c r="B5800" s="568" t="s">
        <v>16700</v>
      </c>
      <c r="C5800" s="569" t="s">
        <v>2186</v>
      </c>
      <c r="D5800" s="570" t="s">
        <v>9816</v>
      </c>
    </row>
    <row r="5801" spans="1:4" ht="24.95" customHeight="1" x14ac:dyDescent="0.2">
      <c r="A5801" s="567" t="s">
        <v>30104</v>
      </c>
      <c r="B5801" s="568" t="s">
        <v>16701</v>
      </c>
      <c r="C5801" s="569" t="s">
        <v>2186</v>
      </c>
      <c r="D5801" s="570" t="s">
        <v>9454</v>
      </c>
    </row>
    <row r="5802" spans="1:4" ht="24.95" customHeight="1" x14ac:dyDescent="0.2">
      <c r="A5802" s="567" t="s">
        <v>30105</v>
      </c>
      <c r="B5802" s="568" t="s">
        <v>16702</v>
      </c>
      <c r="C5802" s="569" t="s">
        <v>2186</v>
      </c>
      <c r="D5802" s="570" t="s">
        <v>9327</v>
      </c>
    </row>
    <row r="5803" spans="1:4" ht="24.95" customHeight="1" x14ac:dyDescent="0.2">
      <c r="A5803" s="567" t="s">
        <v>30106</v>
      </c>
      <c r="B5803" s="568" t="s">
        <v>16703</v>
      </c>
      <c r="C5803" s="569" t="s">
        <v>2181</v>
      </c>
      <c r="D5803" s="570" t="s">
        <v>9741</v>
      </c>
    </row>
    <row r="5804" spans="1:4" ht="24.95" customHeight="1" x14ac:dyDescent="0.2">
      <c r="A5804" s="567" t="s">
        <v>30107</v>
      </c>
      <c r="B5804" s="568" t="s">
        <v>16704</v>
      </c>
      <c r="C5804" s="569" t="s">
        <v>2181</v>
      </c>
      <c r="D5804" s="570" t="s">
        <v>11255</v>
      </c>
    </row>
    <row r="5805" spans="1:4" ht="24.95" customHeight="1" x14ac:dyDescent="0.2">
      <c r="A5805" s="567" t="s">
        <v>30108</v>
      </c>
      <c r="B5805" s="568" t="s">
        <v>16705</v>
      </c>
      <c r="C5805" s="569" t="s">
        <v>2181</v>
      </c>
      <c r="D5805" s="570" t="s">
        <v>11316</v>
      </c>
    </row>
    <row r="5806" spans="1:4" ht="24.95" customHeight="1" x14ac:dyDescent="0.2">
      <c r="A5806" s="567" t="s">
        <v>30109</v>
      </c>
      <c r="B5806" s="568" t="s">
        <v>16706</v>
      </c>
      <c r="C5806" s="569" t="s">
        <v>2181</v>
      </c>
      <c r="D5806" s="570" t="s">
        <v>9765</v>
      </c>
    </row>
    <row r="5807" spans="1:4" ht="24.95" customHeight="1" x14ac:dyDescent="0.2">
      <c r="A5807" s="567" t="s">
        <v>30110</v>
      </c>
      <c r="B5807" s="568" t="s">
        <v>16707</v>
      </c>
      <c r="C5807" s="569" t="s">
        <v>2181</v>
      </c>
      <c r="D5807" s="570" t="s">
        <v>9327</v>
      </c>
    </row>
    <row r="5808" spans="1:4" ht="24.95" customHeight="1" x14ac:dyDescent="0.2">
      <c r="A5808" s="567" t="s">
        <v>30111</v>
      </c>
      <c r="B5808" s="568" t="s">
        <v>16708</v>
      </c>
      <c r="C5808" s="569" t="s">
        <v>2181</v>
      </c>
      <c r="D5808" s="570" t="s">
        <v>9535</v>
      </c>
    </row>
    <row r="5809" spans="1:4" ht="24.95" customHeight="1" x14ac:dyDescent="0.2">
      <c r="A5809" s="567" t="s">
        <v>30112</v>
      </c>
      <c r="B5809" s="568" t="s">
        <v>16709</v>
      </c>
      <c r="C5809" s="569" t="s">
        <v>2186</v>
      </c>
      <c r="D5809" s="570" t="s">
        <v>10763</v>
      </c>
    </row>
    <row r="5810" spans="1:4" ht="24.95" customHeight="1" x14ac:dyDescent="0.2">
      <c r="A5810" s="567" t="s">
        <v>30113</v>
      </c>
      <c r="B5810" s="568" t="s">
        <v>16710</v>
      </c>
      <c r="C5810" s="569" t="s">
        <v>2186</v>
      </c>
      <c r="D5810" s="570" t="s">
        <v>12093</v>
      </c>
    </row>
    <row r="5811" spans="1:4" ht="24.95" customHeight="1" x14ac:dyDescent="0.2">
      <c r="A5811" s="567" t="s">
        <v>30114</v>
      </c>
      <c r="B5811" s="568" t="s">
        <v>16711</v>
      </c>
      <c r="C5811" s="569" t="s">
        <v>2186</v>
      </c>
      <c r="D5811" s="570" t="s">
        <v>9524</v>
      </c>
    </row>
    <row r="5812" spans="1:4" ht="24.95" customHeight="1" x14ac:dyDescent="0.2">
      <c r="A5812" s="567" t="s">
        <v>30115</v>
      </c>
      <c r="B5812" s="568" t="s">
        <v>16712</v>
      </c>
      <c r="C5812" s="569" t="s">
        <v>2181</v>
      </c>
      <c r="D5812" s="570" t="s">
        <v>11255</v>
      </c>
    </row>
    <row r="5813" spans="1:4" ht="24.95" customHeight="1" x14ac:dyDescent="0.2">
      <c r="A5813" s="567" t="s">
        <v>30116</v>
      </c>
      <c r="B5813" s="568" t="s">
        <v>16713</v>
      </c>
      <c r="C5813" s="569" t="s">
        <v>2181</v>
      </c>
      <c r="D5813" s="570" t="s">
        <v>9524</v>
      </c>
    </row>
    <row r="5814" spans="1:4" ht="24.95" customHeight="1" x14ac:dyDescent="0.2">
      <c r="A5814" s="567" t="s">
        <v>30117</v>
      </c>
      <c r="B5814" s="568" t="s">
        <v>16714</v>
      </c>
      <c r="C5814" s="569" t="s">
        <v>2181</v>
      </c>
      <c r="D5814" s="570" t="s">
        <v>9532</v>
      </c>
    </row>
    <row r="5815" spans="1:4" ht="24.95" customHeight="1" x14ac:dyDescent="0.2">
      <c r="A5815" s="567" t="s">
        <v>30118</v>
      </c>
      <c r="B5815" s="568" t="s">
        <v>16715</v>
      </c>
      <c r="C5815" s="569" t="s">
        <v>2186</v>
      </c>
      <c r="D5815" s="570" t="s">
        <v>10991</v>
      </c>
    </row>
    <row r="5816" spans="1:4" ht="24.95" customHeight="1" x14ac:dyDescent="0.2">
      <c r="A5816" s="567" t="s">
        <v>30119</v>
      </c>
      <c r="B5816" s="568" t="s">
        <v>16716</v>
      </c>
      <c r="C5816" s="569" t="s">
        <v>2186</v>
      </c>
      <c r="D5816" s="570" t="s">
        <v>12320</v>
      </c>
    </row>
    <row r="5817" spans="1:4" ht="24.95" customHeight="1" x14ac:dyDescent="0.2">
      <c r="A5817" s="567" t="s">
        <v>30120</v>
      </c>
      <c r="B5817" s="568" t="s">
        <v>16717</v>
      </c>
      <c r="C5817" s="569" t="s">
        <v>2186</v>
      </c>
      <c r="D5817" s="570" t="s">
        <v>9843</v>
      </c>
    </row>
    <row r="5818" spans="1:4" ht="24.95" customHeight="1" x14ac:dyDescent="0.2">
      <c r="A5818" s="567" t="s">
        <v>30121</v>
      </c>
      <c r="B5818" s="568" t="s">
        <v>16718</v>
      </c>
      <c r="C5818" s="569" t="s">
        <v>2181</v>
      </c>
      <c r="D5818" s="570" t="s">
        <v>9696</v>
      </c>
    </row>
    <row r="5819" spans="1:4" ht="24.95" customHeight="1" x14ac:dyDescent="0.2">
      <c r="A5819" s="567" t="s">
        <v>30122</v>
      </c>
      <c r="B5819" s="568" t="s">
        <v>16719</v>
      </c>
      <c r="C5819" s="569" t="s">
        <v>2181</v>
      </c>
      <c r="D5819" s="570" t="s">
        <v>9704</v>
      </c>
    </row>
    <row r="5820" spans="1:4" ht="24.95" customHeight="1" x14ac:dyDescent="0.2">
      <c r="A5820" s="567" t="s">
        <v>30123</v>
      </c>
      <c r="B5820" s="568" t="s">
        <v>16720</v>
      </c>
      <c r="C5820" s="569" t="s">
        <v>2181</v>
      </c>
      <c r="D5820" s="570" t="s">
        <v>12183</v>
      </c>
    </row>
    <row r="5821" spans="1:4" ht="24.95" customHeight="1" x14ac:dyDescent="0.2">
      <c r="A5821" s="567" t="s">
        <v>30124</v>
      </c>
      <c r="B5821" s="568" t="s">
        <v>16721</v>
      </c>
      <c r="C5821" s="569" t="s">
        <v>2181</v>
      </c>
      <c r="D5821" s="570" t="s">
        <v>9535</v>
      </c>
    </row>
    <row r="5822" spans="1:4" ht="24.95" customHeight="1" x14ac:dyDescent="0.2">
      <c r="A5822" s="567" t="s">
        <v>30125</v>
      </c>
      <c r="B5822" s="568" t="s">
        <v>16722</v>
      </c>
      <c r="C5822" s="569" t="s">
        <v>2181</v>
      </c>
      <c r="D5822" s="570" t="s">
        <v>9330</v>
      </c>
    </row>
    <row r="5823" spans="1:4" ht="24.95" customHeight="1" x14ac:dyDescent="0.2">
      <c r="A5823" s="567" t="s">
        <v>30126</v>
      </c>
      <c r="B5823" s="568" t="s">
        <v>16723</v>
      </c>
      <c r="C5823" s="569" t="s">
        <v>2181</v>
      </c>
      <c r="D5823" s="570" t="s">
        <v>9479</v>
      </c>
    </row>
    <row r="5824" spans="1:4" ht="24.95" customHeight="1" x14ac:dyDescent="0.2">
      <c r="A5824" s="567" t="s">
        <v>30127</v>
      </c>
      <c r="B5824" s="568" t="s">
        <v>16724</v>
      </c>
      <c r="C5824" s="569" t="s">
        <v>2181</v>
      </c>
      <c r="D5824" s="570" t="s">
        <v>10161</v>
      </c>
    </row>
    <row r="5825" spans="1:4" ht="24.95" customHeight="1" x14ac:dyDescent="0.2">
      <c r="A5825" s="571" t="s">
        <v>16725</v>
      </c>
      <c r="B5825" s="568" t="s">
        <v>16726</v>
      </c>
      <c r="C5825" s="569" t="s">
        <v>771</v>
      </c>
      <c r="D5825" s="570" t="s">
        <v>17218</v>
      </c>
    </row>
    <row r="5826" spans="1:4" ht="24.95" customHeight="1" x14ac:dyDescent="0.2">
      <c r="A5826" s="571" t="s">
        <v>16727</v>
      </c>
      <c r="B5826" s="568" t="s">
        <v>2500</v>
      </c>
      <c r="C5826" s="569" t="s">
        <v>771</v>
      </c>
      <c r="D5826" s="570" t="s">
        <v>17218</v>
      </c>
    </row>
    <row r="5827" spans="1:4" ht="24.95" customHeight="1" x14ac:dyDescent="0.2">
      <c r="A5827" s="571" t="s">
        <v>16728</v>
      </c>
      <c r="B5827" s="568" t="s">
        <v>2501</v>
      </c>
      <c r="C5827" s="569" t="s">
        <v>771</v>
      </c>
      <c r="D5827" s="570" t="s">
        <v>30128</v>
      </c>
    </row>
    <row r="5828" spans="1:4" ht="24.95" customHeight="1" x14ac:dyDescent="0.2">
      <c r="A5828" s="571" t="s">
        <v>16729</v>
      </c>
      <c r="B5828" s="568" t="s">
        <v>2502</v>
      </c>
      <c r="C5828" s="569" t="s">
        <v>771</v>
      </c>
      <c r="D5828" s="570" t="s">
        <v>30129</v>
      </c>
    </row>
    <row r="5829" spans="1:4" ht="24.95" customHeight="1" x14ac:dyDescent="0.2">
      <c r="A5829" s="571" t="s">
        <v>16730</v>
      </c>
      <c r="B5829" s="568" t="s">
        <v>16731</v>
      </c>
      <c r="C5829" s="569" t="s">
        <v>771</v>
      </c>
      <c r="D5829" s="570" t="s">
        <v>30130</v>
      </c>
    </row>
    <row r="5830" spans="1:4" ht="24.95" customHeight="1" x14ac:dyDescent="0.2">
      <c r="A5830" s="571" t="s">
        <v>16732</v>
      </c>
      <c r="B5830" s="568" t="s">
        <v>16733</v>
      </c>
      <c r="C5830" s="569" t="s">
        <v>771</v>
      </c>
      <c r="D5830" s="570" t="s">
        <v>30131</v>
      </c>
    </row>
    <row r="5831" spans="1:4" ht="24.95" customHeight="1" x14ac:dyDescent="0.2">
      <c r="A5831" s="571" t="s">
        <v>16734</v>
      </c>
      <c r="B5831" s="568" t="s">
        <v>16735</v>
      </c>
      <c r="C5831" s="569" t="s">
        <v>771</v>
      </c>
      <c r="D5831" s="570" t="s">
        <v>15279</v>
      </c>
    </row>
    <row r="5832" spans="1:4" ht="24.95" customHeight="1" x14ac:dyDescent="0.2">
      <c r="A5832" s="571" t="s">
        <v>16736</v>
      </c>
      <c r="B5832" s="568" t="s">
        <v>16737</v>
      </c>
      <c r="C5832" s="569" t="s">
        <v>771</v>
      </c>
      <c r="D5832" s="570" t="s">
        <v>16200</v>
      </c>
    </row>
    <row r="5833" spans="1:4" ht="24.95" customHeight="1" x14ac:dyDescent="0.2">
      <c r="A5833" s="571" t="s">
        <v>16738</v>
      </c>
      <c r="B5833" s="568" t="s">
        <v>16739</v>
      </c>
      <c r="C5833" s="569" t="s">
        <v>771</v>
      </c>
      <c r="D5833" s="570" t="s">
        <v>30132</v>
      </c>
    </row>
    <row r="5834" spans="1:4" ht="24.95" customHeight="1" x14ac:dyDescent="0.2">
      <c r="A5834" s="567" t="s">
        <v>30133</v>
      </c>
      <c r="B5834" s="568" t="s">
        <v>16740</v>
      </c>
      <c r="C5834" s="569" t="s">
        <v>771</v>
      </c>
      <c r="D5834" s="570" t="s">
        <v>11120</v>
      </c>
    </row>
    <row r="5835" spans="1:4" ht="24.95" customHeight="1" x14ac:dyDescent="0.2">
      <c r="A5835" s="571" t="s">
        <v>16741</v>
      </c>
      <c r="B5835" s="568" t="s">
        <v>16742</v>
      </c>
      <c r="C5835" s="569" t="s">
        <v>745</v>
      </c>
      <c r="D5835" s="570" t="s">
        <v>30134</v>
      </c>
    </row>
    <row r="5836" spans="1:4" ht="24.95" customHeight="1" x14ac:dyDescent="0.2">
      <c r="A5836" s="571" t="s">
        <v>16743</v>
      </c>
      <c r="B5836" s="568" t="s">
        <v>16744</v>
      </c>
      <c r="C5836" s="569" t="s">
        <v>745</v>
      </c>
      <c r="D5836" s="570" t="s">
        <v>30135</v>
      </c>
    </row>
    <row r="5837" spans="1:4" ht="24.95" customHeight="1" x14ac:dyDescent="0.2">
      <c r="A5837" s="567" t="s">
        <v>30136</v>
      </c>
      <c r="B5837" s="568" t="s">
        <v>16745</v>
      </c>
      <c r="C5837" s="569" t="s">
        <v>771</v>
      </c>
      <c r="D5837" s="570" t="s">
        <v>30137</v>
      </c>
    </row>
    <row r="5838" spans="1:4" ht="24.95" customHeight="1" x14ac:dyDescent="0.2">
      <c r="A5838" s="571" t="s">
        <v>16746</v>
      </c>
      <c r="B5838" s="568" t="s">
        <v>2503</v>
      </c>
      <c r="C5838" s="569" t="s">
        <v>770</v>
      </c>
      <c r="D5838" s="570" t="s">
        <v>30138</v>
      </c>
    </row>
    <row r="5839" spans="1:4" ht="24.95" customHeight="1" x14ac:dyDescent="0.2">
      <c r="A5839" s="571" t="s">
        <v>16747</v>
      </c>
      <c r="B5839" s="568" t="s">
        <v>5965</v>
      </c>
      <c r="C5839" s="569" t="s">
        <v>770</v>
      </c>
      <c r="D5839" s="570" t="s">
        <v>30139</v>
      </c>
    </row>
    <row r="5840" spans="1:4" ht="24.95" customHeight="1" x14ac:dyDescent="0.2">
      <c r="A5840" s="571" t="s">
        <v>16748</v>
      </c>
      <c r="B5840" s="568" t="s">
        <v>16749</v>
      </c>
      <c r="C5840" s="569" t="s">
        <v>770</v>
      </c>
      <c r="D5840" s="570" t="s">
        <v>22837</v>
      </c>
    </row>
    <row r="5841" spans="1:4" ht="24.95" customHeight="1" x14ac:dyDescent="0.2">
      <c r="A5841" s="571" t="s">
        <v>16750</v>
      </c>
      <c r="B5841" s="568" t="s">
        <v>2504</v>
      </c>
      <c r="C5841" s="569" t="s">
        <v>770</v>
      </c>
      <c r="D5841" s="570" t="s">
        <v>9656</v>
      </c>
    </row>
    <row r="5842" spans="1:4" ht="24.95" customHeight="1" x14ac:dyDescent="0.2">
      <c r="A5842" s="567" t="s">
        <v>30140</v>
      </c>
      <c r="B5842" s="568" t="s">
        <v>2505</v>
      </c>
      <c r="C5842" s="569" t="s">
        <v>770</v>
      </c>
      <c r="D5842" s="570" t="s">
        <v>23083</v>
      </c>
    </row>
    <row r="5843" spans="1:4" ht="24.95" customHeight="1" x14ac:dyDescent="0.2">
      <c r="A5843" s="571" t="s">
        <v>16751</v>
      </c>
      <c r="B5843" s="568" t="s">
        <v>2506</v>
      </c>
      <c r="C5843" s="569" t="s">
        <v>745</v>
      </c>
      <c r="D5843" s="570" t="s">
        <v>13174</v>
      </c>
    </row>
    <row r="5844" spans="1:4" ht="24.95" customHeight="1" x14ac:dyDescent="0.2">
      <c r="A5844" s="567" t="s">
        <v>30141</v>
      </c>
      <c r="B5844" s="568" t="s">
        <v>2507</v>
      </c>
      <c r="C5844" s="569" t="s">
        <v>745</v>
      </c>
      <c r="D5844" s="570" t="s">
        <v>10072</v>
      </c>
    </row>
    <row r="5845" spans="1:4" ht="24.95" customHeight="1" x14ac:dyDescent="0.2">
      <c r="A5845" s="567" t="s">
        <v>30142</v>
      </c>
      <c r="B5845" s="568" t="s">
        <v>2508</v>
      </c>
      <c r="C5845" s="569" t="s">
        <v>745</v>
      </c>
      <c r="D5845" s="570" t="s">
        <v>10072</v>
      </c>
    </row>
    <row r="5846" spans="1:4" ht="24.95" customHeight="1" x14ac:dyDescent="0.2">
      <c r="A5846" s="567" t="s">
        <v>30143</v>
      </c>
      <c r="B5846" s="568" t="s">
        <v>16752</v>
      </c>
      <c r="C5846" s="569" t="s">
        <v>745</v>
      </c>
      <c r="D5846" s="570" t="s">
        <v>24815</v>
      </c>
    </row>
    <row r="5847" spans="1:4" ht="24.95" customHeight="1" x14ac:dyDescent="0.2">
      <c r="A5847" s="567" t="s">
        <v>30144</v>
      </c>
      <c r="B5847" s="568" t="s">
        <v>2509</v>
      </c>
      <c r="C5847" s="569" t="s">
        <v>745</v>
      </c>
      <c r="D5847" s="570" t="s">
        <v>9609</v>
      </c>
    </row>
    <row r="5848" spans="1:4" ht="24.95" customHeight="1" x14ac:dyDescent="0.2">
      <c r="A5848" s="567" t="s">
        <v>30145</v>
      </c>
      <c r="B5848" s="568" t="s">
        <v>2510</v>
      </c>
      <c r="C5848" s="569" t="s">
        <v>745</v>
      </c>
      <c r="D5848" s="570" t="s">
        <v>9378</v>
      </c>
    </row>
    <row r="5849" spans="1:4" ht="24.95" customHeight="1" x14ac:dyDescent="0.2">
      <c r="A5849" s="567" t="s">
        <v>30146</v>
      </c>
      <c r="B5849" s="568" t="s">
        <v>2511</v>
      </c>
      <c r="C5849" s="569" t="s">
        <v>745</v>
      </c>
      <c r="D5849" s="570" t="s">
        <v>13393</v>
      </c>
    </row>
    <row r="5850" spans="1:4" ht="24.95" customHeight="1" x14ac:dyDescent="0.2">
      <c r="A5850" s="567" t="s">
        <v>30147</v>
      </c>
      <c r="B5850" s="568" t="s">
        <v>2512</v>
      </c>
      <c r="C5850" s="569" t="s">
        <v>770</v>
      </c>
      <c r="D5850" s="570" t="s">
        <v>30148</v>
      </c>
    </row>
    <row r="5851" spans="1:4" ht="24.95" customHeight="1" x14ac:dyDescent="0.2">
      <c r="A5851" s="567" t="s">
        <v>30149</v>
      </c>
      <c r="B5851" s="568" t="s">
        <v>5966</v>
      </c>
      <c r="C5851" s="569" t="s">
        <v>777</v>
      </c>
      <c r="D5851" s="570" t="s">
        <v>9656</v>
      </c>
    </row>
    <row r="5852" spans="1:4" ht="24.95" customHeight="1" x14ac:dyDescent="0.2">
      <c r="A5852" s="567" t="s">
        <v>30150</v>
      </c>
      <c r="B5852" s="568" t="s">
        <v>5967</v>
      </c>
      <c r="C5852" s="569" t="s">
        <v>777</v>
      </c>
      <c r="D5852" s="570" t="s">
        <v>9309</v>
      </c>
    </row>
    <row r="5853" spans="1:4" ht="24.95" customHeight="1" x14ac:dyDescent="0.2">
      <c r="A5853" s="567" t="s">
        <v>30151</v>
      </c>
      <c r="B5853" s="568" t="s">
        <v>2513</v>
      </c>
      <c r="C5853" s="569" t="s">
        <v>777</v>
      </c>
      <c r="D5853" s="570" t="s">
        <v>30152</v>
      </c>
    </row>
    <row r="5854" spans="1:4" ht="24.95" customHeight="1" x14ac:dyDescent="0.2">
      <c r="A5854" s="567" t="s">
        <v>30153</v>
      </c>
      <c r="B5854" s="568" t="s">
        <v>2514</v>
      </c>
      <c r="C5854" s="569" t="s">
        <v>777</v>
      </c>
      <c r="D5854" s="570" t="s">
        <v>11017</v>
      </c>
    </row>
    <row r="5855" spans="1:4" ht="24.95" customHeight="1" x14ac:dyDescent="0.2">
      <c r="A5855" s="567" t="s">
        <v>30154</v>
      </c>
      <c r="B5855" s="568" t="s">
        <v>2515</v>
      </c>
      <c r="C5855" s="569" t="s">
        <v>777</v>
      </c>
      <c r="D5855" s="570" t="s">
        <v>30155</v>
      </c>
    </row>
    <row r="5856" spans="1:4" ht="24.95" customHeight="1" x14ac:dyDescent="0.2">
      <c r="A5856" s="567" t="s">
        <v>30156</v>
      </c>
      <c r="B5856" s="568" t="s">
        <v>2516</v>
      </c>
      <c r="C5856" s="569" t="s">
        <v>777</v>
      </c>
      <c r="D5856" s="570" t="s">
        <v>27543</v>
      </c>
    </row>
    <row r="5857" spans="1:4" ht="24.95" customHeight="1" x14ac:dyDescent="0.2">
      <c r="A5857" s="567" t="s">
        <v>30157</v>
      </c>
      <c r="B5857" s="568" t="s">
        <v>2517</v>
      </c>
      <c r="C5857" s="569" t="s">
        <v>777</v>
      </c>
      <c r="D5857" s="570" t="s">
        <v>18434</v>
      </c>
    </row>
    <row r="5858" spans="1:4" ht="24.95" customHeight="1" x14ac:dyDescent="0.2">
      <c r="A5858" s="567" t="s">
        <v>30158</v>
      </c>
      <c r="B5858" s="568" t="s">
        <v>2518</v>
      </c>
      <c r="C5858" s="569" t="s">
        <v>777</v>
      </c>
      <c r="D5858" s="570" t="s">
        <v>27543</v>
      </c>
    </row>
    <row r="5859" spans="1:4" ht="24.95" customHeight="1" x14ac:dyDescent="0.2">
      <c r="A5859" s="567" t="s">
        <v>30159</v>
      </c>
      <c r="B5859" s="568" t="s">
        <v>2519</v>
      </c>
      <c r="C5859" s="569" t="s">
        <v>777</v>
      </c>
      <c r="D5859" s="570" t="s">
        <v>24281</v>
      </c>
    </row>
    <row r="5860" spans="1:4" ht="24.95" customHeight="1" x14ac:dyDescent="0.2">
      <c r="A5860" s="567" t="s">
        <v>30160</v>
      </c>
      <c r="B5860" s="568" t="s">
        <v>2520</v>
      </c>
      <c r="C5860" s="569" t="s">
        <v>777</v>
      </c>
      <c r="D5860" s="570" t="s">
        <v>12028</v>
      </c>
    </row>
    <row r="5861" spans="1:4" ht="24.95" customHeight="1" x14ac:dyDescent="0.2">
      <c r="A5861" s="567" t="s">
        <v>30161</v>
      </c>
      <c r="B5861" s="568" t="s">
        <v>2521</v>
      </c>
      <c r="C5861" s="569" t="s">
        <v>777</v>
      </c>
      <c r="D5861" s="570" t="s">
        <v>16600</v>
      </c>
    </row>
    <row r="5862" spans="1:4" ht="24.95" customHeight="1" x14ac:dyDescent="0.2">
      <c r="A5862" s="567" t="s">
        <v>30162</v>
      </c>
      <c r="B5862" s="568" t="s">
        <v>16753</v>
      </c>
      <c r="C5862" s="569" t="s">
        <v>777</v>
      </c>
      <c r="D5862" s="570" t="s">
        <v>30163</v>
      </c>
    </row>
    <row r="5863" spans="1:4" ht="24.95" customHeight="1" x14ac:dyDescent="0.2">
      <c r="A5863" s="567" t="s">
        <v>30164</v>
      </c>
      <c r="B5863" s="568" t="s">
        <v>2522</v>
      </c>
      <c r="C5863" s="569" t="s">
        <v>777</v>
      </c>
      <c r="D5863" s="570" t="s">
        <v>30165</v>
      </c>
    </row>
    <row r="5864" spans="1:4" ht="24.95" customHeight="1" x14ac:dyDescent="0.2">
      <c r="A5864" s="567" t="s">
        <v>30166</v>
      </c>
      <c r="B5864" s="568" t="s">
        <v>2523</v>
      </c>
      <c r="C5864" s="569" t="s">
        <v>777</v>
      </c>
      <c r="D5864" s="570" t="s">
        <v>15946</v>
      </c>
    </row>
    <row r="5865" spans="1:4" ht="24.95" customHeight="1" x14ac:dyDescent="0.2">
      <c r="A5865" s="567" t="s">
        <v>30167</v>
      </c>
      <c r="B5865" s="568" t="s">
        <v>2524</v>
      </c>
      <c r="C5865" s="569" t="s">
        <v>777</v>
      </c>
      <c r="D5865" s="570" t="s">
        <v>13489</v>
      </c>
    </row>
    <row r="5866" spans="1:4" ht="24.95" customHeight="1" x14ac:dyDescent="0.2">
      <c r="A5866" s="567" t="s">
        <v>30168</v>
      </c>
      <c r="B5866" s="568" t="s">
        <v>2525</v>
      </c>
      <c r="C5866" s="569" t="s">
        <v>777</v>
      </c>
      <c r="D5866" s="570" t="s">
        <v>16508</v>
      </c>
    </row>
    <row r="5867" spans="1:4" ht="24.95" customHeight="1" x14ac:dyDescent="0.2">
      <c r="A5867" s="567" t="s">
        <v>30169</v>
      </c>
      <c r="B5867" s="568" t="s">
        <v>2526</v>
      </c>
      <c r="C5867" s="569" t="s">
        <v>777</v>
      </c>
      <c r="D5867" s="570" t="s">
        <v>10876</v>
      </c>
    </row>
    <row r="5868" spans="1:4" ht="24.95" customHeight="1" x14ac:dyDescent="0.2">
      <c r="A5868" s="567" t="s">
        <v>30170</v>
      </c>
      <c r="B5868" s="568" t="s">
        <v>2527</v>
      </c>
      <c r="C5868" s="569" t="s">
        <v>777</v>
      </c>
      <c r="D5868" s="570" t="s">
        <v>17204</v>
      </c>
    </row>
    <row r="5869" spans="1:4" ht="24.95" customHeight="1" x14ac:dyDescent="0.2">
      <c r="A5869" s="567" t="s">
        <v>30171</v>
      </c>
      <c r="B5869" s="568" t="s">
        <v>2528</v>
      </c>
      <c r="C5869" s="569" t="s">
        <v>777</v>
      </c>
      <c r="D5869" s="570" t="s">
        <v>27123</v>
      </c>
    </row>
    <row r="5870" spans="1:4" ht="24.95" customHeight="1" x14ac:dyDescent="0.2">
      <c r="A5870" s="567" t="s">
        <v>30172</v>
      </c>
      <c r="B5870" s="568" t="s">
        <v>2529</v>
      </c>
      <c r="C5870" s="569" t="s">
        <v>777</v>
      </c>
      <c r="D5870" s="570" t="s">
        <v>14631</v>
      </c>
    </row>
    <row r="5871" spans="1:4" ht="24.95" customHeight="1" x14ac:dyDescent="0.2">
      <c r="A5871" s="567" t="s">
        <v>30173</v>
      </c>
      <c r="B5871" s="568" t="s">
        <v>16756</v>
      </c>
      <c r="C5871" s="569" t="s">
        <v>777</v>
      </c>
      <c r="D5871" s="570" t="s">
        <v>30174</v>
      </c>
    </row>
    <row r="5872" spans="1:4" ht="24.95" customHeight="1" x14ac:dyDescent="0.2">
      <c r="A5872" s="567" t="s">
        <v>30175</v>
      </c>
      <c r="B5872" s="568" t="s">
        <v>2530</v>
      </c>
      <c r="C5872" s="569" t="s">
        <v>777</v>
      </c>
      <c r="D5872" s="570" t="s">
        <v>11177</v>
      </c>
    </row>
    <row r="5873" spans="1:4" ht="24.95" customHeight="1" x14ac:dyDescent="0.2">
      <c r="A5873" s="567" t="s">
        <v>30176</v>
      </c>
      <c r="B5873" s="568" t="s">
        <v>2531</v>
      </c>
      <c r="C5873" s="569" t="s">
        <v>777</v>
      </c>
      <c r="D5873" s="570" t="s">
        <v>17417</v>
      </c>
    </row>
    <row r="5874" spans="1:4" ht="24.95" customHeight="1" x14ac:dyDescent="0.2">
      <c r="A5874" s="567" t="s">
        <v>30177</v>
      </c>
      <c r="B5874" s="568" t="s">
        <v>2532</v>
      </c>
      <c r="C5874" s="569" t="s">
        <v>777</v>
      </c>
      <c r="D5874" s="570" t="s">
        <v>9743</v>
      </c>
    </row>
    <row r="5875" spans="1:4" ht="24.95" customHeight="1" x14ac:dyDescent="0.2">
      <c r="A5875" s="567" t="s">
        <v>30178</v>
      </c>
      <c r="B5875" s="568" t="s">
        <v>2533</v>
      </c>
      <c r="C5875" s="569" t="s">
        <v>777</v>
      </c>
      <c r="D5875" s="570" t="s">
        <v>24281</v>
      </c>
    </row>
    <row r="5876" spans="1:4" ht="24.95" customHeight="1" x14ac:dyDescent="0.2">
      <c r="A5876" s="567" t="s">
        <v>30179</v>
      </c>
      <c r="B5876" s="568" t="s">
        <v>16759</v>
      </c>
      <c r="C5876" s="569" t="s">
        <v>777</v>
      </c>
      <c r="D5876" s="570" t="s">
        <v>10283</v>
      </c>
    </row>
    <row r="5877" spans="1:4" ht="24.95" customHeight="1" x14ac:dyDescent="0.2">
      <c r="A5877" s="567" t="s">
        <v>30180</v>
      </c>
      <c r="B5877" s="568" t="s">
        <v>2534</v>
      </c>
      <c r="C5877" s="569" t="s">
        <v>777</v>
      </c>
      <c r="D5877" s="570" t="s">
        <v>9760</v>
      </c>
    </row>
    <row r="5878" spans="1:4" ht="24.95" customHeight="1" x14ac:dyDescent="0.2">
      <c r="A5878" s="567" t="s">
        <v>30181</v>
      </c>
      <c r="B5878" s="568" t="s">
        <v>2535</v>
      </c>
      <c r="C5878" s="569" t="s">
        <v>777</v>
      </c>
      <c r="D5878" s="570" t="s">
        <v>18269</v>
      </c>
    </row>
    <row r="5879" spans="1:4" ht="24.95" customHeight="1" x14ac:dyDescent="0.2">
      <c r="A5879" s="567" t="s">
        <v>30182</v>
      </c>
      <c r="B5879" s="568" t="s">
        <v>2536</v>
      </c>
      <c r="C5879" s="569" t="s">
        <v>777</v>
      </c>
      <c r="D5879" s="570" t="s">
        <v>10543</v>
      </c>
    </row>
    <row r="5880" spans="1:4" ht="24.95" customHeight="1" x14ac:dyDescent="0.2">
      <c r="A5880" s="567" t="s">
        <v>30183</v>
      </c>
      <c r="B5880" s="568" t="s">
        <v>2537</v>
      </c>
      <c r="C5880" s="569" t="s">
        <v>777</v>
      </c>
      <c r="D5880" s="570" t="s">
        <v>11420</v>
      </c>
    </row>
    <row r="5881" spans="1:4" ht="24.95" customHeight="1" x14ac:dyDescent="0.2">
      <c r="A5881" s="567" t="s">
        <v>30184</v>
      </c>
      <c r="B5881" s="568" t="s">
        <v>2538</v>
      </c>
      <c r="C5881" s="569" t="s">
        <v>777</v>
      </c>
      <c r="D5881" s="570" t="s">
        <v>30185</v>
      </c>
    </row>
    <row r="5882" spans="1:4" ht="24.95" customHeight="1" x14ac:dyDescent="0.2">
      <c r="A5882" s="567" t="s">
        <v>30186</v>
      </c>
      <c r="B5882" s="568" t="s">
        <v>2539</v>
      </c>
      <c r="C5882" s="569" t="s">
        <v>777</v>
      </c>
      <c r="D5882" s="570" t="s">
        <v>30185</v>
      </c>
    </row>
    <row r="5883" spans="1:4" ht="24.95" customHeight="1" x14ac:dyDescent="0.2">
      <c r="A5883" s="567" t="s">
        <v>30187</v>
      </c>
      <c r="B5883" s="568" t="s">
        <v>2540</v>
      </c>
      <c r="C5883" s="569" t="s">
        <v>777</v>
      </c>
      <c r="D5883" s="570" t="s">
        <v>18199</v>
      </c>
    </row>
    <row r="5884" spans="1:4" ht="24.95" customHeight="1" x14ac:dyDescent="0.2">
      <c r="A5884" s="567" t="s">
        <v>30188</v>
      </c>
      <c r="B5884" s="568" t="s">
        <v>2541</v>
      </c>
      <c r="C5884" s="569" t="s">
        <v>777</v>
      </c>
      <c r="D5884" s="570" t="s">
        <v>17638</v>
      </c>
    </row>
    <row r="5885" spans="1:4" ht="24.95" customHeight="1" x14ac:dyDescent="0.2">
      <c r="A5885" s="567" t="s">
        <v>30189</v>
      </c>
      <c r="B5885" s="568" t="s">
        <v>2542</v>
      </c>
      <c r="C5885" s="569" t="s">
        <v>777</v>
      </c>
      <c r="D5885" s="570" t="s">
        <v>28965</v>
      </c>
    </row>
    <row r="5886" spans="1:4" ht="24.95" customHeight="1" x14ac:dyDescent="0.2">
      <c r="A5886" s="567" t="s">
        <v>30190</v>
      </c>
      <c r="B5886" s="568" t="s">
        <v>2543</v>
      </c>
      <c r="C5886" s="569" t="s">
        <v>777</v>
      </c>
      <c r="D5886" s="570" t="s">
        <v>15027</v>
      </c>
    </row>
    <row r="5887" spans="1:4" ht="24.95" customHeight="1" x14ac:dyDescent="0.2">
      <c r="A5887" s="567" t="s">
        <v>30191</v>
      </c>
      <c r="B5887" s="568" t="s">
        <v>2544</v>
      </c>
      <c r="C5887" s="569" t="s">
        <v>777</v>
      </c>
      <c r="D5887" s="570" t="s">
        <v>11547</v>
      </c>
    </row>
    <row r="5888" spans="1:4" ht="24.95" customHeight="1" x14ac:dyDescent="0.2">
      <c r="A5888" s="567" t="s">
        <v>30192</v>
      </c>
      <c r="B5888" s="568" t="s">
        <v>2545</v>
      </c>
      <c r="C5888" s="569" t="s">
        <v>777</v>
      </c>
      <c r="D5888" s="570" t="s">
        <v>12028</v>
      </c>
    </row>
    <row r="5889" spans="1:4" ht="24.95" customHeight="1" x14ac:dyDescent="0.2">
      <c r="A5889" s="567" t="s">
        <v>30193</v>
      </c>
      <c r="B5889" s="568" t="s">
        <v>2546</v>
      </c>
      <c r="C5889" s="569" t="s">
        <v>777</v>
      </c>
      <c r="D5889" s="570" t="s">
        <v>11170</v>
      </c>
    </row>
    <row r="5890" spans="1:4" ht="24.95" customHeight="1" x14ac:dyDescent="0.2">
      <c r="A5890" s="567" t="s">
        <v>30194</v>
      </c>
      <c r="B5890" s="568" t="s">
        <v>2547</v>
      </c>
      <c r="C5890" s="569" t="s">
        <v>777</v>
      </c>
      <c r="D5890" s="570" t="s">
        <v>19865</v>
      </c>
    </row>
    <row r="5891" spans="1:4" ht="24.95" customHeight="1" x14ac:dyDescent="0.2">
      <c r="A5891" s="567" t="s">
        <v>30195</v>
      </c>
      <c r="B5891" s="568" t="s">
        <v>2548</v>
      </c>
      <c r="C5891" s="569" t="s">
        <v>777</v>
      </c>
      <c r="D5891" s="570" t="s">
        <v>9372</v>
      </c>
    </row>
    <row r="5892" spans="1:4" ht="24.95" customHeight="1" x14ac:dyDescent="0.2">
      <c r="A5892" s="567" t="s">
        <v>30196</v>
      </c>
      <c r="B5892" s="568" t="s">
        <v>2549</v>
      </c>
      <c r="C5892" s="569" t="s">
        <v>777</v>
      </c>
      <c r="D5892" s="570" t="s">
        <v>9372</v>
      </c>
    </row>
    <row r="5893" spans="1:4" ht="24.95" customHeight="1" x14ac:dyDescent="0.2">
      <c r="A5893" s="567" t="s">
        <v>30197</v>
      </c>
      <c r="B5893" s="568" t="s">
        <v>2550</v>
      </c>
      <c r="C5893" s="569" t="s">
        <v>777</v>
      </c>
      <c r="D5893" s="570" t="s">
        <v>9372</v>
      </c>
    </row>
    <row r="5894" spans="1:4" ht="24.95" customHeight="1" x14ac:dyDescent="0.2">
      <c r="A5894" s="567" t="s">
        <v>30198</v>
      </c>
      <c r="B5894" s="568" t="s">
        <v>2551</v>
      </c>
      <c r="C5894" s="569" t="s">
        <v>777</v>
      </c>
      <c r="D5894" s="570" t="s">
        <v>27123</v>
      </c>
    </row>
    <row r="5895" spans="1:4" ht="24.95" customHeight="1" x14ac:dyDescent="0.2">
      <c r="A5895" s="567" t="s">
        <v>30199</v>
      </c>
      <c r="B5895" s="568" t="s">
        <v>2552</v>
      </c>
      <c r="C5895" s="569" t="s">
        <v>777</v>
      </c>
      <c r="D5895" s="570" t="s">
        <v>9372</v>
      </c>
    </row>
    <row r="5896" spans="1:4" ht="24.95" customHeight="1" x14ac:dyDescent="0.2">
      <c r="A5896" s="567" t="s">
        <v>30200</v>
      </c>
      <c r="B5896" s="568" t="s">
        <v>2553</v>
      </c>
      <c r="C5896" s="569" t="s">
        <v>777</v>
      </c>
      <c r="D5896" s="570" t="s">
        <v>15894</v>
      </c>
    </row>
    <row r="5897" spans="1:4" ht="24.95" customHeight="1" x14ac:dyDescent="0.2">
      <c r="A5897" s="567" t="s">
        <v>30201</v>
      </c>
      <c r="B5897" s="568" t="s">
        <v>2554</v>
      </c>
      <c r="C5897" s="569" t="s">
        <v>777</v>
      </c>
      <c r="D5897" s="570" t="s">
        <v>20247</v>
      </c>
    </row>
    <row r="5898" spans="1:4" ht="24.95" customHeight="1" x14ac:dyDescent="0.2">
      <c r="A5898" s="567" t="s">
        <v>30202</v>
      </c>
      <c r="B5898" s="568" t="s">
        <v>2555</v>
      </c>
      <c r="C5898" s="569" t="s">
        <v>777</v>
      </c>
      <c r="D5898" s="570" t="s">
        <v>10783</v>
      </c>
    </row>
    <row r="5899" spans="1:4" ht="24.95" customHeight="1" x14ac:dyDescent="0.2">
      <c r="A5899" s="567" t="s">
        <v>30203</v>
      </c>
      <c r="B5899" s="568" t="s">
        <v>2556</v>
      </c>
      <c r="C5899" s="569" t="s">
        <v>777</v>
      </c>
      <c r="D5899" s="570" t="s">
        <v>14663</v>
      </c>
    </row>
    <row r="5900" spans="1:4" ht="24.95" customHeight="1" x14ac:dyDescent="0.2">
      <c r="A5900" s="567" t="s">
        <v>30204</v>
      </c>
      <c r="B5900" s="568" t="s">
        <v>2557</v>
      </c>
      <c r="C5900" s="569" t="s">
        <v>777</v>
      </c>
      <c r="D5900" s="570" t="s">
        <v>26748</v>
      </c>
    </row>
    <row r="5901" spans="1:4" ht="24.95" customHeight="1" x14ac:dyDescent="0.2">
      <c r="A5901" s="567" t="s">
        <v>30205</v>
      </c>
      <c r="B5901" s="568" t="s">
        <v>2558</v>
      </c>
      <c r="C5901" s="569" t="s">
        <v>777</v>
      </c>
      <c r="D5901" s="570" t="s">
        <v>16105</v>
      </c>
    </row>
    <row r="5902" spans="1:4" ht="24.95" customHeight="1" x14ac:dyDescent="0.2">
      <c r="A5902" s="567" t="s">
        <v>30206</v>
      </c>
      <c r="B5902" s="568" t="s">
        <v>2559</v>
      </c>
      <c r="C5902" s="569" t="s">
        <v>777</v>
      </c>
      <c r="D5902" s="570" t="s">
        <v>26798</v>
      </c>
    </row>
    <row r="5903" spans="1:4" ht="24.95" customHeight="1" x14ac:dyDescent="0.2">
      <c r="A5903" s="567" t="s">
        <v>30207</v>
      </c>
      <c r="B5903" s="568" t="s">
        <v>2560</v>
      </c>
      <c r="C5903" s="569" t="s">
        <v>777</v>
      </c>
      <c r="D5903" s="570" t="s">
        <v>14466</v>
      </c>
    </row>
    <row r="5904" spans="1:4" ht="24.95" customHeight="1" x14ac:dyDescent="0.2">
      <c r="A5904" s="567" t="s">
        <v>30208</v>
      </c>
      <c r="B5904" s="568" t="s">
        <v>2561</v>
      </c>
      <c r="C5904" s="569" t="s">
        <v>777</v>
      </c>
      <c r="D5904" s="570" t="s">
        <v>30209</v>
      </c>
    </row>
    <row r="5905" spans="1:4" ht="24.95" customHeight="1" x14ac:dyDescent="0.2">
      <c r="A5905" s="567" t="s">
        <v>30210</v>
      </c>
      <c r="B5905" s="568" t="s">
        <v>2562</v>
      </c>
      <c r="C5905" s="569" t="s">
        <v>777</v>
      </c>
      <c r="D5905" s="570" t="s">
        <v>30211</v>
      </c>
    </row>
    <row r="5906" spans="1:4" ht="24.95" customHeight="1" x14ac:dyDescent="0.2">
      <c r="A5906" s="567" t="s">
        <v>30212</v>
      </c>
      <c r="B5906" s="568" t="s">
        <v>2563</v>
      </c>
      <c r="C5906" s="569" t="s">
        <v>777</v>
      </c>
      <c r="D5906" s="570" t="s">
        <v>14466</v>
      </c>
    </row>
    <row r="5907" spans="1:4" ht="24.95" customHeight="1" x14ac:dyDescent="0.2">
      <c r="A5907" s="567" t="s">
        <v>30213</v>
      </c>
      <c r="B5907" s="568" t="s">
        <v>2564</v>
      </c>
      <c r="C5907" s="569" t="s">
        <v>777</v>
      </c>
      <c r="D5907" s="570" t="s">
        <v>10052</v>
      </c>
    </row>
    <row r="5908" spans="1:4" ht="24.95" customHeight="1" x14ac:dyDescent="0.2">
      <c r="A5908" s="567" t="s">
        <v>30214</v>
      </c>
      <c r="B5908" s="568" t="s">
        <v>2565</v>
      </c>
      <c r="C5908" s="569" t="s">
        <v>777</v>
      </c>
      <c r="D5908" s="570" t="s">
        <v>10052</v>
      </c>
    </row>
    <row r="5909" spans="1:4" ht="24.95" customHeight="1" x14ac:dyDescent="0.2">
      <c r="A5909" s="567" t="s">
        <v>30215</v>
      </c>
      <c r="B5909" s="568" t="s">
        <v>2566</v>
      </c>
      <c r="C5909" s="569" t="s">
        <v>777</v>
      </c>
      <c r="D5909" s="570" t="s">
        <v>15929</v>
      </c>
    </row>
    <row r="5910" spans="1:4" ht="24.95" customHeight="1" x14ac:dyDescent="0.2">
      <c r="A5910" s="567" t="s">
        <v>30216</v>
      </c>
      <c r="B5910" s="568" t="s">
        <v>2567</v>
      </c>
      <c r="C5910" s="569" t="s">
        <v>777</v>
      </c>
      <c r="D5910" s="570" t="s">
        <v>16105</v>
      </c>
    </row>
    <row r="5911" spans="1:4" ht="24.95" customHeight="1" x14ac:dyDescent="0.2">
      <c r="A5911" s="567" t="s">
        <v>30217</v>
      </c>
      <c r="B5911" s="568" t="s">
        <v>2568</v>
      </c>
      <c r="C5911" s="569" t="s">
        <v>777</v>
      </c>
      <c r="D5911" s="570" t="s">
        <v>30218</v>
      </c>
    </row>
    <row r="5912" spans="1:4" ht="24.95" customHeight="1" x14ac:dyDescent="0.2">
      <c r="A5912" s="567" t="s">
        <v>30219</v>
      </c>
      <c r="B5912" s="568" t="s">
        <v>16767</v>
      </c>
      <c r="C5912" s="569" t="s">
        <v>777</v>
      </c>
      <c r="D5912" s="570" t="s">
        <v>10783</v>
      </c>
    </row>
    <row r="5913" spans="1:4" ht="24.95" customHeight="1" x14ac:dyDescent="0.2">
      <c r="A5913" s="567" t="s">
        <v>30220</v>
      </c>
      <c r="B5913" s="568" t="s">
        <v>2569</v>
      </c>
      <c r="C5913" s="569" t="s">
        <v>777</v>
      </c>
      <c r="D5913" s="570" t="s">
        <v>18933</v>
      </c>
    </row>
    <row r="5914" spans="1:4" ht="24.95" customHeight="1" x14ac:dyDescent="0.2">
      <c r="A5914" s="567" t="s">
        <v>30221</v>
      </c>
      <c r="B5914" s="568" t="s">
        <v>2570</v>
      </c>
      <c r="C5914" s="569" t="s">
        <v>777</v>
      </c>
      <c r="D5914" s="570" t="s">
        <v>27278</v>
      </c>
    </row>
    <row r="5915" spans="1:4" ht="24.95" customHeight="1" x14ac:dyDescent="0.2">
      <c r="A5915" s="567" t="s">
        <v>30222</v>
      </c>
      <c r="B5915" s="568" t="s">
        <v>2571</v>
      </c>
      <c r="C5915" s="569" t="s">
        <v>777</v>
      </c>
      <c r="D5915" s="570" t="s">
        <v>17234</v>
      </c>
    </row>
    <row r="5916" spans="1:4" ht="24.95" customHeight="1" x14ac:dyDescent="0.2">
      <c r="A5916" s="567" t="s">
        <v>30223</v>
      </c>
      <c r="B5916" s="568" t="s">
        <v>2572</v>
      </c>
      <c r="C5916" s="569" t="s">
        <v>777</v>
      </c>
      <c r="D5916" s="570" t="s">
        <v>12568</v>
      </c>
    </row>
    <row r="5917" spans="1:4" ht="24.95" customHeight="1" x14ac:dyDescent="0.2">
      <c r="A5917" s="567" t="s">
        <v>30224</v>
      </c>
      <c r="B5917" s="568" t="s">
        <v>2573</v>
      </c>
      <c r="C5917" s="569" t="s">
        <v>777</v>
      </c>
      <c r="D5917" s="570" t="s">
        <v>15325</v>
      </c>
    </row>
    <row r="5918" spans="1:4" ht="24.95" customHeight="1" x14ac:dyDescent="0.2">
      <c r="A5918" s="567" t="s">
        <v>30225</v>
      </c>
      <c r="B5918" s="568" t="s">
        <v>2574</v>
      </c>
      <c r="C5918" s="569" t="s">
        <v>777</v>
      </c>
      <c r="D5918" s="570" t="s">
        <v>18199</v>
      </c>
    </row>
    <row r="5919" spans="1:4" ht="24.95" customHeight="1" x14ac:dyDescent="0.2">
      <c r="A5919" s="567" t="s">
        <v>30226</v>
      </c>
      <c r="B5919" s="568" t="s">
        <v>2575</v>
      </c>
      <c r="C5919" s="569" t="s">
        <v>777</v>
      </c>
      <c r="D5919" s="570" t="s">
        <v>30227</v>
      </c>
    </row>
    <row r="5920" spans="1:4" ht="24.95" customHeight="1" x14ac:dyDescent="0.2">
      <c r="A5920" s="567" t="s">
        <v>30228</v>
      </c>
      <c r="B5920" s="568" t="s">
        <v>2576</v>
      </c>
      <c r="C5920" s="569" t="s">
        <v>777</v>
      </c>
      <c r="D5920" s="570" t="s">
        <v>27750</v>
      </c>
    </row>
    <row r="5921" spans="1:4" ht="24.95" customHeight="1" x14ac:dyDescent="0.2">
      <c r="A5921" s="567" t="s">
        <v>30229</v>
      </c>
      <c r="B5921" s="568" t="s">
        <v>2577</v>
      </c>
      <c r="C5921" s="569" t="s">
        <v>777</v>
      </c>
      <c r="D5921" s="570" t="s">
        <v>9796</v>
      </c>
    </row>
    <row r="5922" spans="1:4" ht="24.95" customHeight="1" x14ac:dyDescent="0.2">
      <c r="A5922" s="567" t="s">
        <v>30230</v>
      </c>
      <c r="B5922" s="568" t="s">
        <v>2578</v>
      </c>
      <c r="C5922" s="569" t="s">
        <v>777</v>
      </c>
      <c r="D5922" s="570" t="s">
        <v>10395</v>
      </c>
    </row>
    <row r="5923" spans="1:4" ht="24.95" customHeight="1" x14ac:dyDescent="0.2">
      <c r="A5923" s="567" t="s">
        <v>30231</v>
      </c>
      <c r="B5923" s="568" t="s">
        <v>2579</v>
      </c>
      <c r="C5923" s="569" t="s">
        <v>777</v>
      </c>
      <c r="D5923" s="570" t="s">
        <v>9946</v>
      </c>
    </row>
    <row r="5924" spans="1:4" ht="24.95" customHeight="1" x14ac:dyDescent="0.2">
      <c r="A5924" s="567" t="s">
        <v>30232</v>
      </c>
      <c r="B5924" s="568" t="s">
        <v>2580</v>
      </c>
      <c r="C5924" s="569" t="s">
        <v>777</v>
      </c>
      <c r="D5924" s="570" t="s">
        <v>10879</v>
      </c>
    </row>
    <row r="5925" spans="1:4" ht="24.95" customHeight="1" x14ac:dyDescent="0.2">
      <c r="A5925" s="567" t="s">
        <v>30233</v>
      </c>
      <c r="B5925" s="568" t="s">
        <v>16770</v>
      </c>
      <c r="C5925" s="569" t="s">
        <v>777</v>
      </c>
      <c r="D5925" s="570" t="s">
        <v>10635</v>
      </c>
    </row>
    <row r="5926" spans="1:4" ht="24.95" customHeight="1" x14ac:dyDescent="0.2">
      <c r="A5926" s="567" t="s">
        <v>30234</v>
      </c>
      <c r="B5926" s="568" t="s">
        <v>2581</v>
      </c>
      <c r="C5926" s="569" t="s">
        <v>777</v>
      </c>
      <c r="D5926" s="570" t="s">
        <v>18207</v>
      </c>
    </row>
    <row r="5927" spans="1:4" ht="24.95" customHeight="1" x14ac:dyDescent="0.2">
      <c r="A5927" s="567" t="s">
        <v>30235</v>
      </c>
      <c r="B5927" s="568" t="s">
        <v>2582</v>
      </c>
      <c r="C5927" s="569" t="s">
        <v>777</v>
      </c>
      <c r="D5927" s="570" t="s">
        <v>29274</v>
      </c>
    </row>
    <row r="5928" spans="1:4" ht="24.95" customHeight="1" x14ac:dyDescent="0.2">
      <c r="A5928" s="567" t="s">
        <v>30236</v>
      </c>
      <c r="B5928" s="568" t="s">
        <v>2583</v>
      </c>
      <c r="C5928" s="569" t="s">
        <v>777</v>
      </c>
      <c r="D5928" s="570" t="s">
        <v>17613</v>
      </c>
    </row>
    <row r="5929" spans="1:4" ht="24.95" customHeight="1" x14ac:dyDescent="0.2">
      <c r="A5929" s="567" t="s">
        <v>30237</v>
      </c>
      <c r="B5929" s="568" t="s">
        <v>2584</v>
      </c>
      <c r="C5929" s="569" t="s">
        <v>777</v>
      </c>
      <c r="D5929" s="570" t="s">
        <v>14401</v>
      </c>
    </row>
    <row r="5930" spans="1:4" ht="24.95" customHeight="1" x14ac:dyDescent="0.2">
      <c r="A5930" s="567" t="s">
        <v>30238</v>
      </c>
      <c r="B5930" s="568" t="s">
        <v>2585</v>
      </c>
      <c r="C5930" s="569" t="s">
        <v>777</v>
      </c>
      <c r="D5930" s="570" t="s">
        <v>24679</v>
      </c>
    </row>
    <row r="5931" spans="1:4" ht="24.95" customHeight="1" x14ac:dyDescent="0.2">
      <c r="A5931" s="567" t="s">
        <v>30239</v>
      </c>
      <c r="B5931" s="568" t="s">
        <v>2586</v>
      </c>
      <c r="C5931" s="569" t="s">
        <v>777</v>
      </c>
      <c r="D5931" s="570" t="s">
        <v>16762</v>
      </c>
    </row>
    <row r="5932" spans="1:4" ht="24.95" customHeight="1" x14ac:dyDescent="0.2">
      <c r="A5932" s="567" t="s">
        <v>30240</v>
      </c>
      <c r="B5932" s="568" t="s">
        <v>2587</v>
      </c>
      <c r="C5932" s="569" t="s">
        <v>777</v>
      </c>
      <c r="D5932" s="570" t="s">
        <v>15333</v>
      </c>
    </row>
    <row r="5933" spans="1:4" ht="24.95" customHeight="1" x14ac:dyDescent="0.2">
      <c r="A5933" s="567" t="s">
        <v>30241</v>
      </c>
      <c r="B5933" s="568" t="s">
        <v>16772</v>
      </c>
      <c r="C5933" s="569" t="s">
        <v>777</v>
      </c>
      <c r="D5933" s="570" t="s">
        <v>17571</v>
      </c>
    </row>
    <row r="5934" spans="1:4" ht="24.95" customHeight="1" x14ac:dyDescent="0.2">
      <c r="A5934" s="567" t="s">
        <v>30242</v>
      </c>
      <c r="B5934" s="568" t="s">
        <v>2588</v>
      </c>
      <c r="C5934" s="569" t="s">
        <v>777</v>
      </c>
      <c r="D5934" s="570" t="s">
        <v>15953</v>
      </c>
    </row>
    <row r="5935" spans="1:4" ht="24.95" customHeight="1" x14ac:dyDescent="0.2">
      <c r="A5935" s="567" t="s">
        <v>30243</v>
      </c>
      <c r="B5935" s="568" t="s">
        <v>2589</v>
      </c>
      <c r="C5935" s="569" t="s">
        <v>777</v>
      </c>
      <c r="D5935" s="570" t="s">
        <v>30244</v>
      </c>
    </row>
    <row r="5936" spans="1:4" ht="24.95" customHeight="1" x14ac:dyDescent="0.2">
      <c r="A5936" s="567" t="s">
        <v>30245</v>
      </c>
      <c r="B5936" s="568" t="s">
        <v>2590</v>
      </c>
      <c r="C5936" s="569" t="s">
        <v>777</v>
      </c>
      <c r="D5936" s="570" t="s">
        <v>9737</v>
      </c>
    </row>
    <row r="5937" spans="1:4" ht="24.95" customHeight="1" x14ac:dyDescent="0.2">
      <c r="A5937" s="567" t="s">
        <v>30246</v>
      </c>
      <c r="B5937" s="568" t="s">
        <v>2591</v>
      </c>
      <c r="C5937" s="569" t="s">
        <v>777</v>
      </c>
      <c r="D5937" s="570" t="s">
        <v>25043</v>
      </c>
    </row>
    <row r="5938" spans="1:4" ht="24.95" customHeight="1" x14ac:dyDescent="0.2">
      <c r="A5938" s="567" t="s">
        <v>30247</v>
      </c>
      <c r="B5938" s="568" t="s">
        <v>2592</v>
      </c>
      <c r="C5938" s="569" t="s">
        <v>777</v>
      </c>
      <c r="D5938" s="570" t="s">
        <v>30248</v>
      </c>
    </row>
    <row r="5939" spans="1:4" ht="24.95" customHeight="1" x14ac:dyDescent="0.2">
      <c r="A5939" s="567" t="s">
        <v>30249</v>
      </c>
      <c r="B5939" s="568" t="s">
        <v>2593</v>
      </c>
      <c r="C5939" s="569" t="s">
        <v>777</v>
      </c>
      <c r="D5939" s="570" t="s">
        <v>30250</v>
      </c>
    </row>
    <row r="5940" spans="1:4" ht="24.95" customHeight="1" x14ac:dyDescent="0.2">
      <c r="A5940" s="567" t="s">
        <v>30251</v>
      </c>
      <c r="B5940" s="568" t="s">
        <v>2594</v>
      </c>
      <c r="C5940" s="569" t="s">
        <v>777</v>
      </c>
      <c r="D5940" s="570" t="s">
        <v>30252</v>
      </c>
    </row>
    <row r="5941" spans="1:4" ht="24.95" customHeight="1" x14ac:dyDescent="0.2">
      <c r="A5941" s="567" t="s">
        <v>30253</v>
      </c>
      <c r="B5941" s="568" t="s">
        <v>2595</v>
      </c>
      <c r="C5941" s="569" t="s">
        <v>777</v>
      </c>
      <c r="D5941" s="570" t="s">
        <v>18248</v>
      </c>
    </row>
    <row r="5942" spans="1:4" ht="24.95" customHeight="1" x14ac:dyDescent="0.2">
      <c r="A5942" s="567" t="s">
        <v>30254</v>
      </c>
      <c r="B5942" s="568" t="s">
        <v>2596</v>
      </c>
      <c r="C5942" s="569" t="s">
        <v>777</v>
      </c>
      <c r="D5942" s="570" t="s">
        <v>10462</v>
      </c>
    </row>
    <row r="5943" spans="1:4" ht="24.95" customHeight="1" x14ac:dyDescent="0.2">
      <c r="A5943" s="567" t="s">
        <v>30255</v>
      </c>
      <c r="B5943" s="568" t="s">
        <v>2597</v>
      </c>
      <c r="C5943" s="569" t="s">
        <v>777</v>
      </c>
      <c r="D5943" s="570" t="s">
        <v>24473</v>
      </c>
    </row>
    <row r="5944" spans="1:4" ht="24.95" customHeight="1" x14ac:dyDescent="0.2">
      <c r="A5944" s="567" t="s">
        <v>30256</v>
      </c>
      <c r="B5944" s="568" t="s">
        <v>2598</v>
      </c>
      <c r="C5944" s="569" t="s">
        <v>777</v>
      </c>
      <c r="D5944" s="570" t="s">
        <v>11133</v>
      </c>
    </row>
    <row r="5945" spans="1:4" ht="24.95" customHeight="1" x14ac:dyDescent="0.2">
      <c r="A5945" s="567" t="s">
        <v>30257</v>
      </c>
      <c r="B5945" s="568" t="s">
        <v>2599</v>
      </c>
      <c r="C5945" s="569" t="s">
        <v>777</v>
      </c>
      <c r="D5945" s="570" t="s">
        <v>18142</v>
      </c>
    </row>
    <row r="5946" spans="1:4" ht="24.95" customHeight="1" x14ac:dyDescent="0.2">
      <c r="A5946" s="567" t="s">
        <v>30258</v>
      </c>
      <c r="B5946" s="568" t="s">
        <v>2600</v>
      </c>
      <c r="C5946" s="569" t="s">
        <v>777</v>
      </c>
      <c r="D5946" s="570" t="s">
        <v>10827</v>
      </c>
    </row>
    <row r="5947" spans="1:4" ht="24.95" customHeight="1" x14ac:dyDescent="0.2">
      <c r="A5947" s="567" t="s">
        <v>30259</v>
      </c>
      <c r="B5947" s="568" t="s">
        <v>2601</v>
      </c>
      <c r="C5947" s="569" t="s">
        <v>777</v>
      </c>
      <c r="D5947" s="570" t="s">
        <v>30260</v>
      </c>
    </row>
    <row r="5948" spans="1:4" ht="24.95" customHeight="1" x14ac:dyDescent="0.2">
      <c r="A5948" s="567" t="s">
        <v>30261</v>
      </c>
      <c r="B5948" s="568" t="s">
        <v>2602</v>
      </c>
      <c r="C5948" s="569" t="s">
        <v>777</v>
      </c>
      <c r="D5948" s="570" t="s">
        <v>24173</v>
      </c>
    </row>
    <row r="5949" spans="1:4" ht="24.95" customHeight="1" x14ac:dyDescent="0.2">
      <c r="A5949" s="567" t="s">
        <v>30262</v>
      </c>
      <c r="B5949" s="568" t="s">
        <v>2603</v>
      </c>
      <c r="C5949" s="569" t="s">
        <v>777</v>
      </c>
      <c r="D5949" s="570" t="s">
        <v>17440</v>
      </c>
    </row>
    <row r="5950" spans="1:4" ht="24.95" customHeight="1" x14ac:dyDescent="0.2">
      <c r="A5950" s="567" t="s">
        <v>30263</v>
      </c>
      <c r="B5950" s="568" t="s">
        <v>2604</v>
      </c>
      <c r="C5950" s="569" t="s">
        <v>777</v>
      </c>
      <c r="D5950" s="570" t="s">
        <v>20084</v>
      </c>
    </row>
    <row r="5951" spans="1:4" ht="24.95" customHeight="1" x14ac:dyDescent="0.2">
      <c r="A5951" s="567" t="s">
        <v>30264</v>
      </c>
      <c r="B5951" s="568" t="s">
        <v>2605</v>
      </c>
      <c r="C5951" s="569" t="s">
        <v>777</v>
      </c>
      <c r="D5951" s="570" t="s">
        <v>30265</v>
      </c>
    </row>
    <row r="5952" spans="1:4" ht="24.95" customHeight="1" x14ac:dyDescent="0.2">
      <c r="A5952" s="567" t="s">
        <v>30266</v>
      </c>
      <c r="B5952" s="568" t="s">
        <v>2606</v>
      </c>
      <c r="C5952" s="569" t="s">
        <v>777</v>
      </c>
      <c r="D5952" s="570" t="s">
        <v>30267</v>
      </c>
    </row>
    <row r="5953" spans="1:4" ht="24.95" customHeight="1" x14ac:dyDescent="0.2">
      <c r="A5953" s="567" t="s">
        <v>30268</v>
      </c>
      <c r="B5953" s="568" t="s">
        <v>5968</v>
      </c>
      <c r="C5953" s="569" t="s">
        <v>772</v>
      </c>
      <c r="D5953" s="570" t="s">
        <v>18341</v>
      </c>
    </row>
    <row r="5954" spans="1:4" ht="24.95" customHeight="1" x14ac:dyDescent="0.2">
      <c r="A5954" s="567" t="s">
        <v>30269</v>
      </c>
      <c r="B5954" s="568" t="s">
        <v>5969</v>
      </c>
      <c r="C5954" s="569" t="s">
        <v>772</v>
      </c>
      <c r="D5954" s="570" t="s">
        <v>18342</v>
      </c>
    </row>
    <row r="5955" spans="1:4" ht="24.95" customHeight="1" x14ac:dyDescent="0.2">
      <c r="A5955" s="567" t="s">
        <v>30270</v>
      </c>
      <c r="B5955" s="568" t="s">
        <v>5970</v>
      </c>
      <c r="C5955" s="569" t="s">
        <v>772</v>
      </c>
      <c r="D5955" s="570" t="s">
        <v>30271</v>
      </c>
    </row>
    <row r="5956" spans="1:4" ht="24.95" customHeight="1" x14ac:dyDescent="0.2">
      <c r="A5956" s="567" t="s">
        <v>30272</v>
      </c>
      <c r="B5956" s="568" t="s">
        <v>2589</v>
      </c>
      <c r="C5956" s="569" t="s">
        <v>772</v>
      </c>
      <c r="D5956" s="570" t="s">
        <v>30273</v>
      </c>
    </row>
    <row r="5957" spans="1:4" ht="24.95" customHeight="1" x14ac:dyDescent="0.2">
      <c r="A5957" s="567" t="s">
        <v>30274</v>
      </c>
      <c r="B5957" s="568" t="s">
        <v>2597</v>
      </c>
      <c r="C5957" s="569" t="s">
        <v>772</v>
      </c>
      <c r="D5957" s="570" t="s">
        <v>30275</v>
      </c>
    </row>
    <row r="5958" spans="1:4" ht="24.95" customHeight="1" x14ac:dyDescent="0.2">
      <c r="A5958" s="567" t="s">
        <v>30276</v>
      </c>
      <c r="B5958" s="568" t="s">
        <v>2598</v>
      </c>
      <c r="C5958" s="569" t="s">
        <v>772</v>
      </c>
      <c r="D5958" s="570" t="s">
        <v>30277</v>
      </c>
    </row>
    <row r="5959" spans="1:4" ht="24.95" customHeight="1" x14ac:dyDescent="0.2">
      <c r="A5959" s="567" t="s">
        <v>30278</v>
      </c>
      <c r="B5959" s="568" t="s">
        <v>2595</v>
      </c>
      <c r="C5959" s="569" t="s">
        <v>772</v>
      </c>
      <c r="D5959" s="570" t="s">
        <v>30279</v>
      </c>
    </row>
    <row r="5960" spans="1:4" ht="24.95" customHeight="1" x14ac:dyDescent="0.2">
      <c r="A5960" s="567" t="s">
        <v>30280</v>
      </c>
      <c r="B5960" s="568" t="s">
        <v>2590</v>
      </c>
      <c r="C5960" s="569" t="s">
        <v>772</v>
      </c>
      <c r="D5960" s="570" t="s">
        <v>30281</v>
      </c>
    </row>
    <row r="5961" spans="1:4" ht="24.95" customHeight="1" x14ac:dyDescent="0.2">
      <c r="A5961" s="567" t="s">
        <v>30282</v>
      </c>
      <c r="B5961" s="568" t="s">
        <v>2591</v>
      </c>
      <c r="C5961" s="569" t="s">
        <v>772</v>
      </c>
      <c r="D5961" s="570" t="s">
        <v>30283</v>
      </c>
    </row>
    <row r="5962" spans="1:4" ht="24.95" customHeight="1" x14ac:dyDescent="0.2">
      <c r="A5962" s="567" t="s">
        <v>30284</v>
      </c>
      <c r="B5962" s="568" t="s">
        <v>2600</v>
      </c>
      <c r="C5962" s="569" t="s">
        <v>772</v>
      </c>
      <c r="D5962" s="570" t="s">
        <v>30285</v>
      </c>
    </row>
    <row r="5963" spans="1:4" ht="24.95" customHeight="1" x14ac:dyDescent="0.2">
      <c r="A5963" s="567" t="s">
        <v>30286</v>
      </c>
      <c r="B5963" s="568" t="s">
        <v>2596</v>
      </c>
      <c r="C5963" s="569" t="s">
        <v>772</v>
      </c>
      <c r="D5963" s="570" t="s">
        <v>30287</v>
      </c>
    </row>
    <row r="5964" spans="1:4" ht="24.95" customHeight="1" x14ac:dyDescent="0.2">
      <c r="A5964" s="567" t="s">
        <v>30288</v>
      </c>
      <c r="B5964" s="568" t="s">
        <v>2601</v>
      </c>
      <c r="C5964" s="569" t="s">
        <v>772</v>
      </c>
      <c r="D5964" s="570" t="s">
        <v>30289</v>
      </c>
    </row>
    <row r="5965" spans="1:4" ht="24.95" customHeight="1" x14ac:dyDescent="0.2">
      <c r="A5965" s="567" t="s">
        <v>30290</v>
      </c>
      <c r="B5965" s="568" t="s">
        <v>2602</v>
      </c>
      <c r="C5965" s="569" t="s">
        <v>772</v>
      </c>
      <c r="D5965" s="570" t="s">
        <v>30291</v>
      </c>
    </row>
    <row r="5966" spans="1:4" ht="24.95" customHeight="1" x14ac:dyDescent="0.2">
      <c r="A5966" s="567" t="s">
        <v>30292</v>
      </c>
      <c r="B5966" s="568" t="s">
        <v>5971</v>
      </c>
      <c r="C5966" s="569" t="s">
        <v>772</v>
      </c>
      <c r="D5966" s="570" t="s">
        <v>30293</v>
      </c>
    </row>
    <row r="5967" spans="1:4" ht="24.95" customHeight="1" x14ac:dyDescent="0.2">
      <c r="A5967" s="567" t="s">
        <v>30294</v>
      </c>
      <c r="B5967" s="568" t="s">
        <v>5972</v>
      </c>
      <c r="C5967" s="569" t="s">
        <v>772</v>
      </c>
      <c r="D5967" s="570" t="s">
        <v>30295</v>
      </c>
    </row>
    <row r="5968" spans="1:4" ht="24.95" customHeight="1" x14ac:dyDescent="0.2">
      <c r="A5968" s="567" t="s">
        <v>30296</v>
      </c>
      <c r="B5968" s="568" t="s">
        <v>5973</v>
      </c>
      <c r="C5968" s="569" t="s">
        <v>772</v>
      </c>
      <c r="D5968" s="570" t="s">
        <v>30297</v>
      </c>
    </row>
    <row r="5969" spans="1:4" ht="24.95" customHeight="1" x14ac:dyDescent="0.2">
      <c r="A5969" s="567" t="s">
        <v>30298</v>
      </c>
      <c r="B5969" s="568" t="s">
        <v>5974</v>
      </c>
      <c r="C5969" s="569" t="s">
        <v>772</v>
      </c>
      <c r="D5969" s="570" t="s">
        <v>30299</v>
      </c>
    </row>
    <row r="5970" spans="1:4" ht="24.95" customHeight="1" x14ac:dyDescent="0.2">
      <c r="A5970" s="567" t="s">
        <v>30300</v>
      </c>
      <c r="B5970" s="568" t="s">
        <v>2603</v>
      </c>
      <c r="C5970" s="569" t="s">
        <v>772</v>
      </c>
      <c r="D5970" s="570" t="s">
        <v>30301</v>
      </c>
    </row>
    <row r="5971" spans="1:4" ht="24.95" customHeight="1" x14ac:dyDescent="0.2">
      <c r="A5971" s="567" t="s">
        <v>30302</v>
      </c>
      <c r="B5971" s="568" t="s">
        <v>2604</v>
      </c>
      <c r="C5971" s="569" t="s">
        <v>772</v>
      </c>
      <c r="D5971" s="570" t="s">
        <v>30303</v>
      </c>
    </row>
    <row r="5972" spans="1:4" ht="24.95" customHeight="1" x14ac:dyDescent="0.2">
      <c r="A5972" s="567" t="s">
        <v>30304</v>
      </c>
      <c r="B5972" s="568" t="s">
        <v>16777</v>
      </c>
      <c r="C5972" s="569" t="s">
        <v>777</v>
      </c>
      <c r="D5972" s="570" t="s">
        <v>9660</v>
      </c>
    </row>
    <row r="5973" spans="1:4" ht="24.95" customHeight="1" x14ac:dyDescent="0.2">
      <c r="A5973" s="567" t="s">
        <v>30305</v>
      </c>
      <c r="B5973" s="568" t="s">
        <v>16778</v>
      </c>
      <c r="C5973" s="569" t="s">
        <v>777</v>
      </c>
      <c r="D5973" s="570" t="s">
        <v>9508</v>
      </c>
    </row>
    <row r="5974" spans="1:4" ht="24.95" customHeight="1" x14ac:dyDescent="0.2">
      <c r="A5974" s="567" t="s">
        <v>30306</v>
      </c>
      <c r="B5974" s="568" t="s">
        <v>16779</v>
      </c>
      <c r="C5974" s="569" t="s">
        <v>777</v>
      </c>
      <c r="D5974" s="570" t="s">
        <v>9659</v>
      </c>
    </row>
    <row r="5975" spans="1:4" ht="24.95" customHeight="1" x14ac:dyDescent="0.2">
      <c r="A5975" s="567" t="s">
        <v>30307</v>
      </c>
      <c r="B5975" s="568" t="s">
        <v>16780</v>
      </c>
      <c r="C5975" s="569" t="s">
        <v>777</v>
      </c>
      <c r="D5975" s="570" t="s">
        <v>10363</v>
      </c>
    </row>
    <row r="5976" spans="1:4" ht="24.95" customHeight="1" x14ac:dyDescent="0.2">
      <c r="A5976" s="567" t="s">
        <v>30308</v>
      </c>
      <c r="B5976" s="568" t="s">
        <v>16781</v>
      </c>
      <c r="C5976" s="569" t="s">
        <v>777</v>
      </c>
      <c r="D5976" s="570" t="s">
        <v>9508</v>
      </c>
    </row>
    <row r="5977" spans="1:4" ht="24.95" customHeight="1" x14ac:dyDescent="0.2">
      <c r="A5977" s="567" t="s">
        <v>30309</v>
      </c>
      <c r="B5977" s="568" t="s">
        <v>16782</v>
      </c>
      <c r="C5977" s="569" t="s">
        <v>777</v>
      </c>
      <c r="D5977" s="570" t="s">
        <v>10363</v>
      </c>
    </row>
    <row r="5978" spans="1:4" ht="24.95" customHeight="1" x14ac:dyDescent="0.2">
      <c r="A5978" s="567" t="s">
        <v>30310</v>
      </c>
      <c r="B5978" s="568" t="s">
        <v>7756</v>
      </c>
      <c r="C5978" s="569" t="s">
        <v>777</v>
      </c>
      <c r="D5978" s="570" t="s">
        <v>10418</v>
      </c>
    </row>
    <row r="5979" spans="1:4" ht="24.95" customHeight="1" x14ac:dyDescent="0.2">
      <c r="A5979" s="567" t="s">
        <v>30311</v>
      </c>
      <c r="B5979" s="568" t="s">
        <v>16783</v>
      </c>
      <c r="C5979" s="569" t="s">
        <v>777</v>
      </c>
      <c r="D5979" s="570" t="s">
        <v>11115</v>
      </c>
    </row>
    <row r="5980" spans="1:4" ht="24.95" customHeight="1" x14ac:dyDescent="0.2">
      <c r="A5980" s="567" t="s">
        <v>30312</v>
      </c>
      <c r="B5980" s="568" t="s">
        <v>16784</v>
      </c>
      <c r="C5980" s="569" t="s">
        <v>777</v>
      </c>
      <c r="D5980" s="570" t="s">
        <v>9738</v>
      </c>
    </row>
    <row r="5981" spans="1:4" ht="24.95" customHeight="1" x14ac:dyDescent="0.2">
      <c r="A5981" s="567" t="s">
        <v>30313</v>
      </c>
      <c r="B5981" s="568" t="s">
        <v>16785</v>
      </c>
      <c r="C5981" s="569" t="s">
        <v>777</v>
      </c>
      <c r="D5981" s="570" t="s">
        <v>12135</v>
      </c>
    </row>
    <row r="5982" spans="1:4" ht="24.95" customHeight="1" x14ac:dyDescent="0.2">
      <c r="A5982" s="567" t="s">
        <v>30314</v>
      </c>
      <c r="B5982" s="568" t="s">
        <v>16786</v>
      </c>
      <c r="C5982" s="569" t="s">
        <v>777</v>
      </c>
      <c r="D5982" s="570" t="s">
        <v>10886</v>
      </c>
    </row>
    <row r="5983" spans="1:4" ht="24.95" customHeight="1" x14ac:dyDescent="0.2">
      <c r="A5983" s="567" t="s">
        <v>30315</v>
      </c>
      <c r="B5983" s="568" t="s">
        <v>16787</v>
      </c>
      <c r="C5983" s="569" t="s">
        <v>777</v>
      </c>
      <c r="D5983" s="570" t="s">
        <v>10363</v>
      </c>
    </row>
    <row r="5984" spans="1:4" ht="24.95" customHeight="1" x14ac:dyDescent="0.2">
      <c r="A5984" s="567" t="s">
        <v>30316</v>
      </c>
      <c r="B5984" s="568" t="s">
        <v>16788</v>
      </c>
      <c r="C5984" s="569" t="s">
        <v>777</v>
      </c>
      <c r="D5984" s="570" t="s">
        <v>10363</v>
      </c>
    </row>
    <row r="5985" spans="1:4" ht="24.95" customHeight="1" x14ac:dyDescent="0.2">
      <c r="A5985" s="567" t="s">
        <v>30317</v>
      </c>
      <c r="B5985" s="568" t="s">
        <v>16789</v>
      </c>
      <c r="C5985" s="569" t="s">
        <v>777</v>
      </c>
      <c r="D5985" s="570" t="s">
        <v>10887</v>
      </c>
    </row>
    <row r="5986" spans="1:4" ht="24.95" customHeight="1" x14ac:dyDescent="0.2">
      <c r="A5986" s="567" t="s">
        <v>30318</v>
      </c>
      <c r="B5986" s="568" t="s">
        <v>16790</v>
      </c>
      <c r="C5986" s="569" t="s">
        <v>777</v>
      </c>
      <c r="D5986" s="570" t="s">
        <v>10887</v>
      </c>
    </row>
    <row r="5987" spans="1:4" ht="24.95" customHeight="1" x14ac:dyDescent="0.2">
      <c r="A5987" s="567" t="s">
        <v>30319</v>
      </c>
      <c r="B5987" s="568" t="s">
        <v>16791</v>
      </c>
      <c r="C5987" s="569" t="s">
        <v>777</v>
      </c>
      <c r="D5987" s="570" t="s">
        <v>12135</v>
      </c>
    </row>
    <row r="5988" spans="1:4" ht="24.95" customHeight="1" x14ac:dyDescent="0.2">
      <c r="A5988" s="567" t="s">
        <v>30320</v>
      </c>
      <c r="B5988" s="568" t="s">
        <v>16792</v>
      </c>
      <c r="C5988" s="569" t="s">
        <v>777</v>
      </c>
      <c r="D5988" s="570" t="s">
        <v>12135</v>
      </c>
    </row>
    <row r="5989" spans="1:4" ht="24.95" customHeight="1" x14ac:dyDescent="0.2">
      <c r="A5989" s="567" t="s">
        <v>30321</v>
      </c>
      <c r="B5989" s="568" t="s">
        <v>16793</v>
      </c>
      <c r="C5989" s="569" t="s">
        <v>777</v>
      </c>
      <c r="D5989" s="570" t="s">
        <v>11876</v>
      </c>
    </row>
    <row r="5990" spans="1:4" ht="24.95" customHeight="1" x14ac:dyDescent="0.2">
      <c r="A5990" s="567" t="s">
        <v>30322</v>
      </c>
      <c r="B5990" s="568" t="s">
        <v>16794</v>
      </c>
      <c r="C5990" s="569" t="s">
        <v>777</v>
      </c>
      <c r="D5990" s="570" t="s">
        <v>10887</v>
      </c>
    </row>
    <row r="5991" spans="1:4" ht="24.95" customHeight="1" x14ac:dyDescent="0.2">
      <c r="A5991" s="567" t="s">
        <v>30323</v>
      </c>
      <c r="B5991" s="568" t="s">
        <v>16795</v>
      </c>
      <c r="C5991" s="569" t="s">
        <v>777</v>
      </c>
      <c r="D5991" s="570" t="s">
        <v>12072</v>
      </c>
    </row>
    <row r="5992" spans="1:4" ht="24.95" customHeight="1" x14ac:dyDescent="0.2">
      <c r="A5992" s="567" t="s">
        <v>30324</v>
      </c>
      <c r="B5992" s="568" t="s">
        <v>16796</v>
      </c>
      <c r="C5992" s="569" t="s">
        <v>777</v>
      </c>
      <c r="D5992" s="570" t="s">
        <v>10418</v>
      </c>
    </row>
    <row r="5993" spans="1:4" ht="24.95" customHeight="1" x14ac:dyDescent="0.2">
      <c r="A5993" s="567" t="s">
        <v>30325</v>
      </c>
      <c r="B5993" s="568" t="s">
        <v>16797</v>
      </c>
      <c r="C5993" s="569" t="s">
        <v>777</v>
      </c>
      <c r="D5993" s="570" t="s">
        <v>12330</v>
      </c>
    </row>
    <row r="5994" spans="1:4" ht="24.95" customHeight="1" x14ac:dyDescent="0.2">
      <c r="A5994" s="567" t="s">
        <v>30326</v>
      </c>
      <c r="B5994" s="568" t="s">
        <v>16798</v>
      </c>
      <c r="C5994" s="569" t="s">
        <v>777</v>
      </c>
      <c r="D5994" s="570" t="s">
        <v>10418</v>
      </c>
    </row>
    <row r="5995" spans="1:4" ht="24.95" customHeight="1" x14ac:dyDescent="0.2">
      <c r="A5995" s="567" t="s">
        <v>30327</v>
      </c>
      <c r="B5995" s="568" t="s">
        <v>16799</v>
      </c>
      <c r="C5995" s="569" t="s">
        <v>777</v>
      </c>
      <c r="D5995" s="570" t="s">
        <v>9660</v>
      </c>
    </row>
    <row r="5996" spans="1:4" ht="24.95" customHeight="1" x14ac:dyDescent="0.2">
      <c r="A5996" s="567" t="s">
        <v>30328</v>
      </c>
      <c r="B5996" s="568" t="s">
        <v>16800</v>
      </c>
      <c r="C5996" s="569" t="s">
        <v>777</v>
      </c>
      <c r="D5996" s="570" t="s">
        <v>11922</v>
      </c>
    </row>
    <row r="5997" spans="1:4" ht="24.95" customHeight="1" x14ac:dyDescent="0.2">
      <c r="A5997" s="567" t="s">
        <v>30329</v>
      </c>
      <c r="B5997" s="568" t="s">
        <v>16801</v>
      </c>
      <c r="C5997" s="569" t="s">
        <v>777</v>
      </c>
      <c r="D5997" s="570" t="s">
        <v>10345</v>
      </c>
    </row>
    <row r="5998" spans="1:4" ht="24.95" customHeight="1" x14ac:dyDescent="0.2">
      <c r="A5998" s="567" t="s">
        <v>30330</v>
      </c>
      <c r="B5998" s="568" t="s">
        <v>16802</v>
      </c>
      <c r="C5998" s="569" t="s">
        <v>777</v>
      </c>
      <c r="D5998" s="570" t="s">
        <v>9700</v>
      </c>
    </row>
    <row r="5999" spans="1:4" ht="24.95" customHeight="1" x14ac:dyDescent="0.2">
      <c r="A5999" s="567" t="s">
        <v>30331</v>
      </c>
      <c r="B5999" s="568" t="s">
        <v>16803</v>
      </c>
      <c r="C5999" s="569" t="s">
        <v>777</v>
      </c>
      <c r="D5999" s="570" t="s">
        <v>9655</v>
      </c>
    </row>
    <row r="6000" spans="1:4" ht="24.95" customHeight="1" x14ac:dyDescent="0.2">
      <c r="A6000" s="567" t="s">
        <v>30332</v>
      </c>
      <c r="B6000" s="568" t="s">
        <v>16804</v>
      </c>
      <c r="C6000" s="569" t="s">
        <v>777</v>
      </c>
      <c r="D6000" s="570" t="s">
        <v>10012</v>
      </c>
    </row>
    <row r="6001" spans="1:4" ht="24.95" customHeight="1" x14ac:dyDescent="0.2">
      <c r="A6001" s="567" t="s">
        <v>30333</v>
      </c>
      <c r="B6001" s="568" t="s">
        <v>7757</v>
      </c>
      <c r="C6001" s="569" t="s">
        <v>777</v>
      </c>
      <c r="D6001" s="570" t="s">
        <v>10012</v>
      </c>
    </row>
    <row r="6002" spans="1:4" ht="24.95" customHeight="1" x14ac:dyDescent="0.2">
      <c r="A6002" s="567" t="s">
        <v>30334</v>
      </c>
      <c r="B6002" s="568" t="s">
        <v>16805</v>
      </c>
      <c r="C6002" s="569" t="s">
        <v>777</v>
      </c>
      <c r="D6002" s="570" t="s">
        <v>9506</v>
      </c>
    </row>
    <row r="6003" spans="1:4" ht="24.95" customHeight="1" x14ac:dyDescent="0.2">
      <c r="A6003" s="567" t="s">
        <v>30335</v>
      </c>
      <c r="B6003" s="568" t="s">
        <v>16806</v>
      </c>
      <c r="C6003" s="569" t="s">
        <v>777</v>
      </c>
      <c r="D6003" s="570" t="s">
        <v>16807</v>
      </c>
    </row>
    <row r="6004" spans="1:4" ht="24.95" customHeight="1" x14ac:dyDescent="0.2">
      <c r="A6004" s="567" t="s">
        <v>30336</v>
      </c>
      <c r="B6004" s="568" t="s">
        <v>16808</v>
      </c>
      <c r="C6004" s="569" t="s">
        <v>777</v>
      </c>
      <c r="D6004" s="570" t="s">
        <v>12135</v>
      </c>
    </row>
    <row r="6005" spans="1:4" ht="24.95" customHeight="1" x14ac:dyDescent="0.2">
      <c r="A6005" s="567" t="s">
        <v>30337</v>
      </c>
      <c r="B6005" s="568" t="s">
        <v>16809</v>
      </c>
      <c r="C6005" s="569" t="s">
        <v>777</v>
      </c>
      <c r="D6005" s="570" t="s">
        <v>12072</v>
      </c>
    </row>
    <row r="6006" spans="1:4" ht="24.95" customHeight="1" x14ac:dyDescent="0.2">
      <c r="A6006" s="567" t="s">
        <v>30338</v>
      </c>
      <c r="B6006" s="568" t="s">
        <v>16810</v>
      </c>
      <c r="C6006" s="569" t="s">
        <v>777</v>
      </c>
      <c r="D6006" s="570" t="s">
        <v>9508</v>
      </c>
    </row>
    <row r="6007" spans="1:4" ht="24.95" customHeight="1" x14ac:dyDescent="0.2">
      <c r="A6007" s="567" t="s">
        <v>30339</v>
      </c>
      <c r="B6007" s="568" t="s">
        <v>16811</v>
      </c>
      <c r="C6007" s="569" t="s">
        <v>777</v>
      </c>
      <c r="D6007" s="570" t="s">
        <v>11115</v>
      </c>
    </row>
    <row r="6008" spans="1:4" ht="24.95" customHeight="1" x14ac:dyDescent="0.2">
      <c r="A6008" s="567" t="s">
        <v>30340</v>
      </c>
      <c r="B6008" s="568" t="s">
        <v>16812</v>
      </c>
      <c r="C6008" s="569" t="s">
        <v>777</v>
      </c>
      <c r="D6008" s="570" t="s">
        <v>9660</v>
      </c>
    </row>
    <row r="6009" spans="1:4" ht="24.95" customHeight="1" x14ac:dyDescent="0.2">
      <c r="A6009" s="567" t="s">
        <v>30341</v>
      </c>
      <c r="B6009" s="568" t="s">
        <v>16813</v>
      </c>
      <c r="C6009" s="569" t="s">
        <v>777</v>
      </c>
      <c r="D6009" s="570" t="s">
        <v>11256</v>
      </c>
    </row>
    <row r="6010" spans="1:4" ht="24.95" customHeight="1" x14ac:dyDescent="0.2">
      <c r="A6010" s="567" t="s">
        <v>30342</v>
      </c>
      <c r="B6010" s="568" t="s">
        <v>16814</v>
      </c>
      <c r="C6010" s="569" t="s">
        <v>777</v>
      </c>
      <c r="D6010" s="570" t="s">
        <v>10886</v>
      </c>
    </row>
    <row r="6011" spans="1:4" ht="24.95" customHeight="1" x14ac:dyDescent="0.2">
      <c r="A6011" s="567" t="s">
        <v>30343</v>
      </c>
      <c r="B6011" s="568" t="s">
        <v>16815</v>
      </c>
      <c r="C6011" s="569" t="s">
        <v>777</v>
      </c>
      <c r="D6011" s="570" t="s">
        <v>10886</v>
      </c>
    </row>
    <row r="6012" spans="1:4" ht="24.95" customHeight="1" x14ac:dyDescent="0.2">
      <c r="A6012" s="567" t="s">
        <v>30344</v>
      </c>
      <c r="B6012" s="568" t="s">
        <v>16816</v>
      </c>
      <c r="C6012" s="569" t="s">
        <v>777</v>
      </c>
      <c r="D6012" s="570" t="s">
        <v>10886</v>
      </c>
    </row>
    <row r="6013" spans="1:4" ht="24.95" customHeight="1" x14ac:dyDescent="0.2">
      <c r="A6013" s="567" t="s">
        <v>30345</v>
      </c>
      <c r="B6013" s="568" t="s">
        <v>16817</v>
      </c>
      <c r="C6013" s="569" t="s">
        <v>777</v>
      </c>
      <c r="D6013" s="570" t="s">
        <v>9659</v>
      </c>
    </row>
    <row r="6014" spans="1:4" ht="24.95" customHeight="1" x14ac:dyDescent="0.2">
      <c r="A6014" s="567" t="s">
        <v>30346</v>
      </c>
      <c r="B6014" s="568" t="s">
        <v>16818</v>
      </c>
      <c r="C6014" s="569" t="s">
        <v>777</v>
      </c>
      <c r="D6014" s="570" t="s">
        <v>10886</v>
      </c>
    </row>
    <row r="6015" spans="1:4" ht="24.95" customHeight="1" x14ac:dyDescent="0.2">
      <c r="A6015" s="567" t="s">
        <v>30347</v>
      </c>
      <c r="B6015" s="568" t="s">
        <v>16819</v>
      </c>
      <c r="C6015" s="569" t="s">
        <v>777</v>
      </c>
      <c r="D6015" s="570" t="s">
        <v>9661</v>
      </c>
    </row>
    <row r="6016" spans="1:4" ht="24.95" customHeight="1" x14ac:dyDescent="0.2">
      <c r="A6016" s="567" t="s">
        <v>30348</v>
      </c>
      <c r="B6016" s="568" t="s">
        <v>16820</v>
      </c>
      <c r="C6016" s="569" t="s">
        <v>777</v>
      </c>
      <c r="D6016" s="570" t="s">
        <v>10363</v>
      </c>
    </row>
    <row r="6017" spans="1:4" ht="24.95" customHeight="1" x14ac:dyDescent="0.2">
      <c r="A6017" s="567" t="s">
        <v>30349</v>
      </c>
      <c r="B6017" s="568" t="s">
        <v>16821</v>
      </c>
      <c r="C6017" s="569" t="s">
        <v>777</v>
      </c>
      <c r="D6017" s="570" t="s">
        <v>9660</v>
      </c>
    </row>
    <row r="6018" spans="1:4" ht="24.95" customHeight="1" x14ac:dyDescent="0.2">
      <c r="A6018" s="567" t="s">
        <v>30350</v>
      </c>
      <c r="B6018" s="568" t="s">
        <v>16822</v>
      </c>
      <c r="C6018" s="569" t="s">
        <v>777</v>
      </c>
      <c r="D6018" s="570" t="s">
        <v>9302</v>
      </c>
    </row>
    <row r="6019" spans="1:4" ht="24.95" customHeight="1" x14ac:dyDescent="0.2">
      <c r="A6019" s="567" t="s">
        <v>30351</v>
      </c>
      <c r="B6019" s="568" t="s">
        <v>16823</v>
      </c>
      <c r="C6019" s="569" t="s">
        <v>777</v>
      </c>
      <c r="D6019" s="570" t="s">
        <v>9805</v>
      </c>
    </row>
    <row r="6020" spans="1:4" ht="24.95" customHeight="1" x14ac:dyDescent="0.2">
      <c r="A6020" s="567" t="s">
        <v>30352</v>
      </c>
      <c r="B6020" s="568" t="s">
        <v>16824</v>
      </c>
      <c r="C6020" s="569" t="s">
        <v>777</v>
      </c>
      <c r="D6020" s="570" t="s">
        <v>9302</v>
      </c>
    </row>
    <row r="6021" spans="1:4" ht="24.95" customHeight="1" x14ac:dyDescent="0.2">
      <c r="A6021" s="567" t="s">
        <v>30353</v>
      </c>
      <c r="B6021" s="568" t="s">
        <v>16825</v>
      </c>
      <c r="C6021" s="569" t="s">
        <v>777</v>
      </c>
      <c r="D6021" s="570" t="s">
        <v>12330</v>
      </c>
    </row>
    <row r="6022" spans="1:4" ht="24.95" customHeight="1" x14ac:dyDescent="0.2">
      <c r="A6022" s="567" t="s">
        <v>30354</v>
      </c>
      <c r="B6022" s="568" t="s">
        <v>16826</v>
      </c>
      <c r="C6022" s="569" t="s">
        <v>777</v>
      </c>
      <c r="D6022" s="570" t="s">
        <v>9508</v>
      </c>
    </row>
    <row r="6023" spans="1:4" ht="24.95" customHeight="1" x14ac:dyDescent="0.2">
      <c r="A6023" s="567" t="s">
        <v>30355</v>
      </c>
      <c r="B6023" s="568" t="s">
        <v>16827</v>
      </c>
      <c r="C6023" s="569" t="s">
        <v>777</v>
      </c>
      <c r="D6023" s="570" t="s">
        <v>10903</v>
      </c>
    </row>
    <row r="6024" spans="1:4" ht="24.95" customHeight="1" x14ac:dyDescent="0.2">
      <c r="A6024" s="567" t="s">
        <v>30356</v>
      </c>
      <c r="B6024" s="568" t="s">
        <v>16828</v>
      </c>
      <c r="C6024" s="569" t="s">
        <v>777</v>
      </c>
      <c r="D6024" s="570" t="s">
        <v>9303</v>
      </c>
    </row>
    <row r="6025" spans="1:4" ht="24.95" customHeight="1" x14ac:dyDescent="0.2">
      <c r="A6025" s="567" t="s">
        <v>30357</v>
      </c>
      <c r="B6025" s="568" t="s">
        <v>16829</v>
      </c>
      <c r="C6025" s="569" t="s">
        <v>777</v>
      </c>
      <c r="D6025" s="570" t="s">
        <v>10886</v>
      </c>
    </row>
    <row r="6026" spans="1:4" ht="24.95" customHeight="1" x14ac:dyDescent="0.2">
      <c r="A6026" s="567" t="s">
        <v>30358</v>
      </c>
      <c r="B6026" s="568" t="s">
        <v>16830</v>
      </c>
      <c r="C6026" s="569" t="s">
        <v>777</v>
      </c>
      <c r="D6026" s="570" t="s">
        <v>12072</v>
      </c>
    </row>
    <row r="6027" spans="1:4" ht="24.95" customHeight="1" x14ac:dyDescent="0.2">
      <c r="A6027" s="567" t="s">
        <v>30359</v>
      </c>
      <c r="B6027" s="568" t="s">
        <v>16831</v>
      </c>
      <c r="C6027" s="569" t="s">
        <v>777</v>
      </c>
      <c r="D6027" s="570" t="s">
        <v>12072</v>
      </c>
    </row>
    <row r="6028" spans="1:4" ht="24.95" customHeight="1" x14ac:dyDescent="0.2">
      <c r="A6028" s="567" t="s">
        <v>30360</v>
      </c>
      <c r="B6028" s="568" t="s">
        <v>16832</v>
      </c>
      <c r="C6028" s="569" t="s">
        <v>777</v>
      </c>
      <c r="D6028" s="570" t="s">
        <v>10012</v>
      </c>
    </row>
    <row r="6029" spans="1:4" ht="24.95" customHeight="1" x14ac:dyDescent="0.2">
      <c r="A6029" s="567" t="s">
        <v>30361</v>
      </c>
      <c r="B6029" s="568" t="s">
        <v>16833</v>
      </c>
      <c r="C6029" s="569" t="s">
        <v>777</v>
      </c>
      <c r="D6029" s="570" t="s">
        <v>9302</v>
      </c>
    </row>
    <row r="6030" spans="1:4" ht="24.95" customHeight="1" x14ac:dyDescent="0.2">
      <c r="A6030" s="567" t="s">
        <v>30362</v>
      </c>
      <c r="B6030" s="568" t="s">
        <v>16834</v>
      </c>
      <c r="C6030" s="569" t="s">
        <v>777</v>
      </c>
      <c r="D6030" s="570" t="s">
        <v>9660</v>
      </c>
    </row>
    <row r="6031" spans="1:4" ht="24.95" customHeight="1" x14ac:dyDescent="0.2">
      <c r="A6031" s="567" t="s">
        <v>30363</v>
      </c>
      <c r="B6031" s="568" t="s">
        <v>16835</v>
      </c>
      <c r="C6031" s="569" t="s">
        <v>777</v>
      </c>
      <c r="D6031" s="570" t="s">
        <v>9660</v>
      </c>
    </row>
    <row r="6032" spans="1:4" ht="24.95" customHeight="1" x14ac:dyDescent="0.2">
      <c r="A6032" s="567" t="s">
        <v>30364</v>
      </c>
      <c r="B6032" s="568" t="s">
        <v>16836</v>
      </c>
      <c r="C6032" s="569" t="s">
        <v>777</v>
      </c>
      <c r="D6032" s="570" t="s">
        <v>9660</v>
      </c>
    </row>
    <row r="6033" spans="1:4" ht="24.95" customHeight="1" x14ac:dyDescent="0.2">
      <c r="A6033" s="567" t="s">
        <v>30365</v>
      </c>
      <c r="B6033" s="568" t="s">
        <v>16837</v>
      </c>
      <c r="C6033" s="569" t="s">
        <v>777</v>
      </c>
      <c r="D6033" s="570" t="s">
        <v>10887</v>
      </c>
    </row>
    <row r="6034" spans="1:4" ht="24.95" customHeight="1" x14ac:dyDescent="0.2">
      <c r="A6034" s="567" t="s">
        <v>30366</v>
      </c>
      <c r="B6034" s="568" t="s">
        <v>16838</v>
      </c>
      <c r="C6034" s="569" t="s">
        <v>777</v>
      </c>
      <c r="D6034" s="570" t="s">
        <v>12174</v>
      </c>
    </row>
    <row r="6035" spans="1:4" ht="24.95" customHeight="1" x14ac:dyDescent="0.2">
      <c r="A6035" s="567" t="s">
        <v>30367</v>
      </c>
      <c r="B6035" s="568" t="s">
        <v>7758</v>
      </c>
      <c r="C6035" s="569" t="s">
        <v>777</v>
      </c>
      <c r="D6035" s="570" t="s">
        <v>9333</v>
      </c>
    </row>
    <row r="6036" spans="1:4" ht="24.95" customHeight="1" x14ac:dyDescent="0.2">
      <c r="A6036" s="567" t="s">
        <v>30368</v>
      </c>
      <c r="B6036" s="568" t="s">
        <v>7759</v>
      </c>
      <c r="C6036" s="569" t="s">
        <v>777</v>
      </c>
      <c r="D6036" s="570" t="s">
        <v>12330</v>
      </c>
    </row>
    <row r="6037" spans="1:4" ht="24.95" customHeight="1" x14ac:dyDescent="0.2">
      <c r="A6037" s="567" t="s">
        <v>30369</v>
      </c>
      <c r="B6037" s="568" t="s">
        <v>16839</v>
      </c>
      <c r="C6037" s="569" t="s">
        <v>777</v>
      </c>
      <c r="D6037" s="570" t="s">
        <v>11830</v>
      </c>
    </row>
    <row r="6038" spans="1:4" ht="24.95" customHeight="1" x14ac:dyDescent="0.2">
      <c r="A6038" s="567" t="s">
        <v>30370</v>
      </c>
      <c r="B6038" s="568" t="s">
        <v>16840</v>
      </c>
      <c r="C6038" s="569" t="s">
        <v>777</v>
      </c>
      <c r="D6038" s="570" t="s">
        <v>12174</v>
      </c>
    </row>
    <row r="6039" spans="1:4" ht="24.95" customHeight="1" x14ac:dyDescent="0.2">
      <c r="A6039" s="567" t="s">
        <v>30371</v>
      </c>
      <c r="B6039" s="568" t="s">
        <v>7760</v>
      </c>
      <c r="C6039" s="569" t="s">
        <v>777</v>
      </c>
      <c r="D6039" s="570" t="s">
        <v>9661</v>
      </c>
    </row>
    <row r="6040" spans="1:4" ht="24.95" customHeight="1" x14ac:dyDescent="0.2">
      <c r="A6040" s="567" t="s">
        <v>30372</v>
      </c>
      <c r="B6040" s="568" t="s">
        <v>16841</v>
      </c>
      <c r="C6040" s="569" t="s">
        <v>777</v>
      </c>
      <c r="D6040" s="570" t="s">
        <v>9657</v>
      </c>
    </row>
    <row r="6041" spans="1:4" ht="24.95" customHeight="1" x14ac:dyDescent="0.2">
      <c r="A6041" s="567" t="s">
        <v>30373</v>
      </c>
      <c r="B6041" s="568" t="s">
        <v>16842</v>
      </c>
      <c r="C6041" s="569" t="s">
        <v>777</v>
      </c>
      <c r="D6041" s="570" t="s">
        <v>9508</v>
      </c>
    </row>
    <row r="6042" spans="1:4" ht="24.95" customHeight="1" x14ac:dyDescent="0.2">
      <c r="A6042" s="567" t="s">
        <v>30374</v>
      </c>
      <c r="B6042" s="568" t="s">
        <v>7761</v>
      </c>
      <c r="C6042" s="569" t="s">
        <v>777</v>
      </c>
      <c r="D6042" s="570" t="s">
        <v>12135</v>
      </c>
    </row>
    <row r="6043" spans="1:4" ht="24.95" customHeight="1" x14ac:dyDescent="0.2">
      <c r="A6043" s="567" t="s">
        <v>30375</v>
      </c>
      <c r="B6043" s="568" t="s">
        <v>7762</v>
      </c>
      <c r="C6043" s="569" t="s">
        <v>777</v>
      </c>
      <c r="D6043" s="570" t="s">
        <v>9302</v>
      </c>
    </row>
    <row r="6044" spans="1:4" ht="24.95" customHeight="1" x14ac:dyDescent="0.2">
      <c r="A6044" s="567" t="s">
        <v>30376</v>
      </c>
      <c r="B6044" s="568" t="s">
        <v>16843</v>
      </c>
      <c r="C6044" s="569" t="s">
        <v>777</v>
      </c>
      <c r="D6044" s="570" t="s">
        <v>9508</v>
      </c>
    </row>
    <row r="6045" spans="1:4" ht="24.95" customHeight="1" x14ac:dyDescent="0.2">
      <c r="A6045" s="567" t="s">
        <v>30377</v>
      </c>
      <c r="B6045" s="568" t="s">
        <v>7763</v>
      </c>
      <c r="C6045" s="569" t="s">
        <v>777</v>
      </c>
      <c r="D6045" s="570" t="s">
        <v>9661</v>
      </c>
    </row>
    <row r="6046" spans="1:4" ht="24.95" customHeight="1" x14ac:dyDescent="0.2">
      <c r="A6046" s="567" t="s">
        <v>30378</v>
      </c>
      <c r="B6046" s="568" t="s">
        <v>16844</v>
      </c>
      <c r="C6046" s="569" t="s">
        <v>777</v>
      </c>
      <c r="D6046" s="570" t="s">
        <v>9302</v>
      </c>
    </row>
    <row r="6047" spans="1:4" ht="24.95" customHeight="1" x14ac:dyDescent="0.2">
      <c r="A6047" s="567" t="s">
        <v>30379</v>
      </c>
      <c r="B6047" s="568" t="s">
        <v>16845</v>
      </c>
      <c r="C6047" s="569" t="s">
        <v>777</v>
      </c>
      <c r="D6047" s="570" t="s">
        <v>10418</v>
      </c>
    </row>
    <row r="6048" spans="1:4" ht="24.95" customHeight="1" x14ac:dyDescent="0.2">
      <c r="A6048" s="567" t="s">
        <v>30380</v>
      </c>
      <c r="B6048" s="568" t="s">
        <v>16846</v>
      </c>
      <c r="C6048" s="569" t="s">
        <v>777</v>
      </c>
      <c r="D6048" s="570" t="s">
        <v>9661</v>
      </c>
    </row>
    <row r="6049" spans="1:4" ht="24.95" customHeight="1" x14ac:dyDescent="0.2">
      <c r="A6049" s="567" t="s">
        <v>30381</v>
      </c>
      <c r="B6049" s="568" t="s">
        <v>16847</v>
      </c>
      <c r="C6049" s="569" t="s">
        <v>777</v>
      </c>
      <c r="D6049" s="570" t="s">
        <v>10012</v>
      </c>
    </row>
    <row r="6050" spans="1:4" ht="24.95" customHeight="1" x14ac:dyDescent="0.2">
      <c r="A6050" s="567" t="s">
        <v>30382</v>
      </c>
      <c r="B6050" s="568" t="s">
        <v>16848</v>
      </c>
      <c r="C6050" s="569" t="s">
        <v>777</v>
      </c>
      <c r="D6050" s="570" t="s">
        <v>12135</v>
      </c>
    </row>
    <row r="6051" spans="1:4" ht="24.95" customHeight="1" x14ac:dyDescent="0.2">
      <c r="A6051" s="567" t="s">
        <v>30383</v>
      </c>
      <c r="B6051" s="568" t="s">
        <v>16849</v>
      </c>
      <c r="C6051" s="569" t="s">
        <v>777</v>
      </c>
      <c r="D6051" s="570" t="s">
        <v>9303</v>
      </c>
    </row>
    <row r="6052" spans="1:4" ht="24.95" customHeight="1" x14ac:dyDescent="0.2">
      <c r="A6052" s="567" t="s">
        <v>30384</v>
      </c>
      <c r="B6052" s="568" t="s">
        <v>16850</v>
      </c>
      <c r="C6052" s="569" t="s">
        <v>777</v>
      </c>
      <c r="D6052" s="570" t="s">
        <v>10886</v>
      </c>
    </row>
    <row r="6053" spans="1:4" ht="24.95" customHeight="1" x14ac:dyDescent="0.2">
      <c r="A6053" s="567" t="s">
        <v>30385</v>
      </c>
      <c r="B6053" s="568" t="s">
        <v>16851</v>
      </c>
      <c r="C6053" s="569" t="s">
        <v>777</v>
      </c>
      <c r="D6053" s="570" t="s">
        <v>9805</v>
      </c>
    </row>
    <row r="6054" spans="1:4" ht="24.95" customHeight="1" x14ac:dyDescent="0.2">
      <c r="A6054" s="567" t="s">
        <v>30386</v>
      </c>
      <c r="B6054" s="568" t="s">
        <v>16852</v>
      </c>
      <c r="C6054" s="569" t="s">
        <v>777</v>
      </c>
      <c r="D6054" s="570" t="s">
        <v>9301</v>
      </c>
    </row>
    <row r="6055" spans="1:4" ht="24.95" customHeight="1" x14ac:dyDescent="0.2">
      <c r="A6055" s="567" t="s">
        <v>30387</v>
      </c>
      <c r="B6055" s="568" t="s">
        <v>16853</v>
      </c>
      <c r="C6055" s="569" t="s">
        <v>777</v>
      </c>
      <c r="D6055" s="570" t="s">
        <v>9805</v>
      </c>
    </row>
    <row r="6056" spans="1:4" ht="24.95" customHeight="1" x14ac:dyDescent="0.2">
      <c r="A6056" s="567" t="s">
        <v>30388</v>
      </c>
      <c r="B6056" s="568" t="s">
        <v>16854</v>
      </c>
      <c r="C6056" s="569" t="s">
        <v>777</v>
      </c>
      <c r="D6056" s="570" t="s">
        <v>10886</v>
      </c>
    </row>
    <row r="6057" spans="1:4" ht="24.95" customHeight="1" x14ac:dyDescent="0.2">
      <c r="A6057" s="567" t="s">
        <v>30389</v>
      </c>
      <c r="B6057" s="568" t="s">
        <v>16855</v>
      </c>
      <c r="C6057" s="569" t="s">
        <v>777</v>
      </c>
      <c r="D6057" s="570" t="s">
        <v>11876</v>
      </c>
    </row>
    <row r="6058" spans="1:4" ht="24.95" customHeight="1" x14ac:dyDescent="0.2">
      <c r="A6058" s="567" t="s">
        <v>30390</v>
      </c>
      <c r="B6058" s="568" t="s">
        <v>16856</v>
      </c>
      <c r="C6058" s="569" t="s">
        <v>777</v>
      </c>
      <c r="D6058" s="570" t="s">
        <v>9479</v>
      </c>
    </row>
    <row r="6059" spans="1:4" ht="24.95" customHeight="1" x14ac:dyDescent="0.2">
      <c r="A6059" s="567" t="s">
        <v>30391</v>
      </c>
      <c r="B6059" s="568" t="s">
        <v>16857</v>
      </c>
      <c r="C6059" s="569" t="s">
        <v>777</v>
      </c>
      <c r="D6059" s="570" t="s">
        <v>9524</v>
      </c>
    </row>
    <row r="6060" spans="1:4" ht="24.95" customHeight="1" x14ac:dyDescent="0.2">
      <c r="A6060" s="567" t="s">
        <v>30392</v>
      </c>
      <c r="B6060" s="568" t="s">
        <v>16858</v>
      </c>
      <c r="C6060" s="569" t="s">
        <v>777</v>
      </c>
      <c r="D6060" s="570" t="s">
        <v>9533</v>
      </c>
    </row>
    <row r="6061" spans="1:4" ht="24.95" customHeight="1" x14ac:dyDescent="0.2">
      <c r="A6061" s="567" t="s">
        <v>30393</v>
      </c>
      <c r="B6061" s="568" t="s">
        <v>16859</v>
      </c>
      <c r="C6061" s="569" t="s">
        <v>777</v>
      </c>
      <c r="D6061" s="570" t="s">
        <v>10886</v>
      </c>
    </row>
    <row r="6062" spans="1:4" ht="24.95" customHeight="1" x14ac:dyDescent="0.2">
      <c r="A6062" s="567" t="s">
        <v>30394</v>
      </c>
      <c r="B6062" s="568" t="s">
        <v>16860</v>
      </c>
      <c r="C6062" s="569" t="s">
        <v>777</v>
      </c>
      <c r="D6062" s="570" t="s">
        <v>9301</v>
      </c>
    </row>
    <row r="6063" spans="1:4" ht="24.95" customHeight="1" x14ac:dyDescent="0.2">
      <c r="A6063" s="567" t="s">
        <v>30395</v>
      </c>
      <c r="B6063" s="568" t="s">
        <v>16861</v>
      </c>
      <c r="C6063" s="569" t="s">
        <v>777</v>
      </c>
      <c r="D6063" s="570" t="s">
        <v>10886</v>
      </c>
    </row>
    <row r="6064" spans="1:4" ht="24.95" customHeight="1" x14ac:dyDescent="0.2">
      <c r="A6064" s="567" t="s">
        <v>30396</v>
      </c>
      <c r="B6064" s="568" t="s">
        <v>16862</v>
      </c>
      <c r="C6064" s="569" t="s">
        <v>777</v>
      </c>
      <c r="D6064" s="570" t="s">
        <v>10012</v>
      </c>
    </row>
    <row r="6065" spans="1:4" ht="24.95" customHeight="1" x14ac:dyDescent="0.2">
      <c r="A6065" s="567" t="s">
        <v>30397</v>
      </c>
      <c r="B6065" s="568" t="s">
        <v>16863</v>
      </c>
      <c r="C6065" s="569" t="s">
        <v>777</v>
      </c>
      <c r="D6065" s="570" t="s">
        <v>9329</v>
      </c>
    </row>
    <row r="6066" spans="1:4" ht="24.95" customHeight="1" x14ac:dyDescent="0.2">
      <c r="A6066" s="567" t="s">
        <v>30398</v>
      </c>
      <c r="B6066" s="568" t="s">
        <v>16864</v>
      </c>
      <c r="C6066" s="569" t="s">
        <v>777</v>
      </c>
      <c r="D6066" s="570" t="s">
        <v>9319</v>
      </c>
    </row>
    <row r="6067" spans="1:4" ht="24.95" customHeight="1" x14ac:dyDescent="0.2">
      <c r="A6067" s="567" t="s">
        <v>30399</v>
      </c>
      <c r="B6067" s="568" t="s">
        <v>16865</v>
      </c>
      <c r="C6067" s="569" t="s">
        <v>777</v>
      </c>
      <c r="D6067" s="570" t="s">
        <v>10832</v>
      </c>
    </row>
    <row r="6068" spans="1:4" ht="24.95" customHeight="1" x14ac:dyDescent="0.2">
      <c r="A6068" s="567" t="s">
        <v>30400</v>
      </c>
      <c r="B6068" s="568" t="s">
        <v>16866</v>
      </c>
      <c r="C6068" s="569" t="s">
        <v>777</v>
      </c>
      <c r="D6068" s="570" t="s">
        <v>10404</v>
      </c>
    </row>
    <row r="6069" spans="1:4" ht="24.95" customHeight="1" x14ac:dyDescent="0.2">
      <c r="A6069" s="567" t="s">
        <v>30401</v>
      </c>
      <c r="B6069" s="568" t="s">
        <v>16867</v>
      </c>
      <c r="C6069" s="569" t="s">
        <v>777</v>
      </c>
      <c r="D6069" s="570" t="s">
        <v>9319</v>
      </c>
    </row>
    <row r="6070" spans="1:4" ht="24.95" customHeight="1" x14ac:dyDescent="0.2">
      <c r="A6070" s="567" t="s">
        <v>30402</v>
      </c>
      <c r="B6070" s="568" t="s">
        <v>16868</v>
      </c>
      <c r="C6070" s="569" t="s">
        <v>777</v>
      </c>
      <c r="D6070" s="570" t="s">
        <v>10012</v>
      </c>
    </row>
    <row r="6071" spans="1:4" ht="24.95" customHeight="1" x14ac:dyDescent="0.2">
      <c r="A6071" s="567" t="s">
        <v>30403</v>
      </c>
      <c r="B6071" s="568" t="s">
        <v>16869</v>
      </c>
      <c r="C6071" s="569" t="s">
        <v>777</v>
      </c>
      <c r="D6071" s="570" t="s">
        <v>10284</v>
      </c>
    </row>
    <row r="6072" spans="1:4" ht="24.95" customHeight="1" x14ac:dyDescent="0.2">
      <c r="A6072" s="567" t="s">
        <v>30404</v>
      </c>
      <c r="B6072" s="568" t="s">
        <v>16870</v>
      </c>
      <c r="C6072" s="569" t="s">
        <v>772</v>
      </c>
      <c r="D6072" s="570" t="s">
        <v>15455</v>
      </c>
    </row>
    <row r="6073" spans="1:4" ht="24.95" customHeight="1" x14ac:dyDescent="0.2">
      <c r="A6073" s="567" t="s">
        <v>30405</v>
      </c>
      <c r="B6073" s="568" t="s">
        <v>16871</v>
      </c>
      <c r="C6073" s="569" t="s">
        <v>772</v>
      </c>
      <c r="D6073" s="570" t="s">
        <v>9799</v>
      </c>
    </row>
    <row r="6074" spans="1:4" ht="24.95" customHeight="1" x14ac:dyDescent="0.2">
      <c r="A6074" s="567" t="s">
        <v>30406</v>
      </c>
      <c r="B6074" s="568" t="s">
        <v>16872</v>
      </c>
      <c r="C6074" s="569" t="s">
        <v>772</v>
      </c>
      <c r="D6074" s="570" t="s">
        <v>17489</v>
      </c>
    </row>
    <row r="6075" spans="1:4" ht="24.95" customHeight="1" x14ac:dyDescent="0.2">
      <c r="A6075" s="567" t="s">
        <v>30407</v>
      </c>
      <c r="B6075" s="568" t="s">
        <v>16873</v>
      </c>
      <c r="C6075" s="569" t="s">
        <v>772</v>
      </c>
      <c r="D6075" s="570" t="s">
        <v>30408</v>
      </c>
    </row>
    <row r="6076" spans="1:4" ht="24.95" customHeight="1" x14ac:dyDescent="0.2">
      <c r="A6076" s="567" t="s">
        <v>30409</v>
      </c>
      <c r="B6076" s="568" t="s">
        <v>16874</v>
      </c>
      <c r="C6076" s="569" t="s">
        <v>772</v>
      </c>
      <c r="D6076" s="570" t="s">
        <v>9509</v>
      </c>
    </row>
    <row r="6077" spans="1:4" ht="24.95" customHeight="1" x14ac:dyDescent="0.2">
      <c r="A6077" s="567" t="s">
        <v>30410</v>
      </c>
      <c r="B6077" s="568" t="s">
        <v>16875</v>
      </c>
      <c r="C6077" s="569" t="s">
        <v>772</v>
      </c>
      <c r="D6077" s="570" t="s">
        <v>19318</v>
      </c>
    </row>
    <row r="6078" spans="1:4" ht="24.95" customHeight="1" x14ac:dyDescent="0.2">
      <c r="A6078" s="567" t="s">
        <v>30411</v>
      </c>
      <c r="B6078" s="568" t="s">
        <v>16876</v>
      </c>
      <c r="C6078" s="569" t="s">
        <v>772</v>
      </c>
      <c r="D6078" s="570" t="s">
        <v>30412</v>
      </c>
    </row>
    <row r="6079" spans="1:4" ht="24.95" customHeight="1" x14ac:dyDescent="0.2">
      <c r="A6079" s="567" t="s">
        <v>30413</v>
      </c>
      <c r="B6079" s="568" t="s">
        <v>16877</v>
      </c>
      <c r="C6079" s="569" t="s">
        <v>772</v>
      </c>
      <c r="D6079" s="570" t="s">
        <v>17709</v>
      </c>
    </row>
    <row r="6080" spans="1:4" ht="24.95" customHeight="1" x14ac:dyDescent="0.2">
      <c r="A6080" s="567" t="s">
        <v>30414</v>
      </c>
      <c r="B6080" s="568" t="s">
        <v>16878</v>
      </c>
      <c r="C6080" s="569" t="s">
        <v>772</v>
      </c>
      <c r="D6080" s="570" t="s">
        <v>18134</v>
      </c>
    </row>
    <row r="6081" spans="1:5" ht="24.95" customHeight="1" x14ac:dyDescent="0.2">
      <c r="A6081" s="567" t="s">
        <v>30415</v>
      </c>
      <c r="B6081" s="568" t="s">
        <v>16879</v>
      </c>
      <c r="C6081" s="569" t="s">
        <v>772</v>
      </c>
      <c r="D6081" s="570" t="s">
        <v>30416</v>
      </c>
    </row>
    <row r="6082" spans="1:5" ht="24.95" customHeight="1" x14ac:dyDescent="0.2">
      <c r="A6082" s="567" t="s">
        <v>30417</v>
      </c>
      <c r="B6082" s="568" t="s">
        <v>16880</v>
      </c>
      <c r="C6082" s="569" t="s">
        <v>772</v>
      </c>
      <c r="D6082" s="570" t="s">
        <v>30418</v>
      </c>
    </row>
    <row r="6083" spans="1:5" ht="24.95" customHeight="1" x14ac:dyDescent="0.2">
      <c r="A6083" s="567" t="s">
        <v>30419</v>
      </c>
      <c r="B6083" s="568" t="s">
        <v>16881</v>
      </c>
      <c r="C6083" s="569" t="s">
        <v>772</v>
      </c>
      <c r="D6083" s="570" t="s">
        <v>30420</v>
      </c>
    </row>
    <row r="6084" spans="1:5" ht="24.95" customHeight="1" x14ac:dyDescent="0.2">
      <c r="A6084" s="567" t="s">
        <v>30421</v>
      </c>
      <c r="B6084" s="568" t="s">
        <v>16882</v>
      </c>
      <c r="C6084" s="569" t="s">
        <v>772</v>
      </c>
      <c r="D6084" s="570" t="s">
        <v>30422</v>
      </c>
    </row>
    <row r="6085" spans="1:5" ht="24.95" customHeight="1" x14ac:dyDescent="0.2">
      <c r="A6085" s="567" t="s">
        <v>30423</v>
      </c>
      <c r="B6085" s="568" t="s">
        <v>16883</v>
      </c>
      <c r="C6085" s="569" t="s">
        <v>772</v>
      </c>
      <c r="D6085" s="570" t="s">
        <v>30424</v>
      </c>
    </row>
    <row r="6086" spans="1:5" ht="24.95" customHeight="1" x14ac:dyDescent="0.2">
      <c r="A6086" s="567" t="s">
        <v>30425</v>
      </c>
      <c r="B6086" s="568" t="s">
        <v>16884</v>
      </c>
      <c r="C6086" s="569" t="s">
        <v>772</v>
      </c>
      <c r="D6086" s="570" t="s">
        <v>22915</v>
      </c>
    </row>
    <row r="6087" spans="1:5" ht="24.95" customHeight="1" x14ac:dyDescent="0.2">
      <c r="A6087" s="567" t="s">
        <v>30426</v>
      </c>
      <c r="B6087" s="568" t="s">
        <v>16885</v>
      </c>
      <c r="C6087" s="569" t="s">
        <v>772</v>
      </c>
      <c r="D6087" s="570" t="s">
        <v>30427</v>
      </c>
    </row>
    <row r="6088" spans="1:5" ht="24.95" customHeight="1" x14ac:dyDescent="0.2">
      <c r="A6088" s="567" t="s">
        <v>30428</v>
      </c>
      <c r="B6088" s="568" t="s">
        <v>16886</v>
      </c>
      <c r="C6088" s="569" t="s">
        <v>772</v>
      </c>
      <c r="D6088" s="570" t="s">
        <v>14596</v>
      </c>
    </row>
    <row r="6089" spans="1:5" ht="24.95" customHeight="1" x14ac:dyDescent="0.2">
      <c r="A6089" s="116">
        <v>4757</v>
      </c>
      <c r="B6089" s="117" t="s">
        <v>2607</v>
      </c>
      <c r="C6089" s="118" t="s">
        <v>9293</v>
      </c>
      <c r="D6089" s="119" t="s">
        <v>13870</v>
      </c>
      <c r="E6089" s="114" t="s">
        <v>5647</v>
      </c>
    </row>
    <row r="6090" spans="1:5" ht="24.95" customHeight="1" x14ac:dyDescent="0.2">
      <c r="A6090" s="116">
        <v>12075</v>
      </c>
      <c r="B6090" s="117" t="s">
        <v>5975</v>
      </c>
      <c r="C6090" s="118" t="s">
        <v>9295</v>
      </c>
      <c r="D6090" s="119" t="s">
        <v>18344</v>
      </c>
    </row>
    <row r="6091" spans="1:5" ht="24.95" customHeight="1" x14ac:dyDescent="0.2">
      <c r="A6091" s="116">
        <v>2404</v>
      </c>
      <c r="B6091" s="117" t="s">
        <v>2609</v>
      </c>
      <c r="C6091" s="118" t="s">
        <v>9298</v>
      </c>
      <c r="D6091" s="119" t="s">
        <v>9553</v>
      </c>
    </row>
    <row r="6092" spans="1:5" ht="24.95" customHeight="1" x14ac:dyDescent="0.2">
      <c r="A6092" s="116">
        <v>2720</v>
      </c>
      <c r="B6092" s="117" t="s">
        <v>5976</v>
      </c>
      <c r="C6092" s="118" t="s">
        <v>9293</v>
      </c>
      <c r="D6092" s="119" t="s">
        <v>18345</v>
      </c>
    </row>
    <row r="6093" spans="1:5" ht="24.95" customHeight="1" x14ac:dyDescent="0.2">
      <c r="A6093" s="116">
        <v>2719</v>
      </c>
      <c r="B6093" s="117" t="s">
        <v>2610</v>
      </c>
      <c r="C6093" s="118" t="s">
        <v>9293</v>
      </c>
      <c r="D6093" s="119" t="s">
        <v>18346</v>
      </c>
    </row>
    <row r="6094" spans="1:5" ht="24.95" customHeight="1" x14ac:dyDescent="0.2">
      <c r="A6094" s="116">
        <v>13382</v>
      </c>
      <c r="B6094" s="117" t="s">
        <v>2612</v>
      </c>
      <c r="C6094" s="118" t="s">
        <v>9295</v>
      </c>
      <c r="D6094" s="119" t="s">
        <v>18347</v>
      </c>
    </row>
    <row r="6095" spans="1:5" ht="24.95" customHeight="1" x14ac:dyDescent="0.2">
      <c r="A6095" s="116">
        <v>20198</v>
      </c>
      <c r="B6095" s="117" t="s">
        <v>2613</v>
      </c>
      <c r="C6095" s="118" t="s">
        <v>9296</v>
      </c>
      <c r="D6095" s="119" t="s">
        <v>18348</v>
      </c>
    </row>
    <row r="6096" spans="1:5" ht="24.95" customHeight="1" x14ac:dyDescent="0.2">
      <c r="A6096" s="116">
        <v>4126</v>
      </c>
      <c r="B6096" s="117" t="s">
        <v>2614</v>
      </c>
      <c r="C6096" s="118" t="s">
        <v>9295</v>
      </c>
      <c r="D6096" s="119" t="s">
        <v>18349</v>
      </c>
    </row>
    <row r="6097" spans="1:4" ht="24.95" customHeight="1" x14ac:dyDescent="0.2">
      <c r="A6097" s="116">
        <v>38605</v>
      </c>
      <c r="B6097" s="117" t="s">
        <v>2615</v>
      </c>
      <c r="C6097" s="118" t="s">
        <v>9295</v>
      </c>
      <c r="D6097" s="119" t="s">
        <v>11298</v>
      </c>
    </row>
    <row r="6098" spans="1:4" ht="24.95" customHeight="1" x14ac:dyDescent="0.2">
      <c r="A6098" s="116">
        <v>11270</v>
      </c>
      <c r="B6098" s="117" t="s">
        <v>2616</v>
      </c>
      <c r="C6098" s="118" t="s">
        <v>9295</v>
      </c>
      <c r="D6098" s="119" t="s">
        <v>9299</v>
      </c>
    </row>
    <row r="6099" spans="1:4" ht="24.95" customHeight="1" x14ac:dyDescent="0.2">
      <c r="A6099" s="116">
        <v>412</v>
      </c>
      <c r="B6099" s="117" t="s">
        <v>2617</v>
      </c>
      <c r="C6099" s="118" t="s">
        <v>9295</v>
      </c>
      <c r="D6099" s="119" t="s">
        <v>10345</v>
      </c>
    </row>
    <row r="6100" spans="1:4" ht="24.95" customHeight="1" x14ac:dyDescent="0.2">
      <c r="A6100" s="116">
        <v>414</v>
      </c>
      <c r="B6100" s="117" t="s">
        <v>2618</v>
      </c>
      <c r="C6100" s="118" t="s">
        <v>9295</v>
      </c>
      <c r="D6100" s="119" t="s">
        <v>9658</v>
      </c>
    </row>
    <row r="6101" spans="1:4" ht="24.95" customHeight="1" x14ac:dyDescent="0.2">
      <c r="A6101" s="116">
        <v>410</v>
      </c>
      <c r="B6101" s="117" t="s">
        <v>2619</v>
      </c>
      <c r="C6101" s="118" t="s">
        <v>9295</v>
      </c>
      <c r="D6101" s="119" t="s">
        <v>10363</v>
      </c>
    </row>
    <row r="6102" spans="1:4" ht="24.95" customHeight="1" x14ac:dyDescent="0.2">
      <c r="A6102" s="116">
        <v>411</v>
      </c>
      <c r="B6102" s="117" t="s">
        <v>2620</v>
      </c>
      <c r="C6102" s="118" t="s">
        <v>9295</v>
      </c>
      <c r="D6102" s="119" t="s">
        <v>10012</v>
      </c>
    </row>
    <row r="6103" spans="1:4" ht="24.95" customHeight="1" x14ac:dyDescent="0.2">
      <c r="A6103" s="116">
        <v>408</v>
      </c>
      <c r="B6103" s="117" t="s">
        <v>2621</v>
      </c>
      <c r="C6103" s="118" t="s">
        <v>9295</v>
      </c>
      <c r="D6103" s="119" t="s">
        <v>10589</v>
      </c>
    </row>
    <row r="6104" spans="1:4" ht="24.95" customHeight="1" x14ac:dyDescent="0.2">
      <c r="A6104" s="116">
        <v>39131</v>
      </c>
      <c r="B6104" s="117" t="s">
        <v>2622</v>
      </c>
      <c r="C6104" s="118" t="s">
        <v>9295</v>
      </c>
      <c r="D6104" s="119" t="s">
        <v>10932</v>
      </c>
    </row>
    <row r="6105" spans="1:4" ht="24.95" customHeight="1" x14ac:dyDescent="0.2">
      <c r="A6105" s="116">
        <v>394</v>
      </c>
      <c r="B6105" s="117" t="s">
        <v>2623</v>
      </c>
      <c r="C6105" s="118" t="s">
        <v>9295</v>
      </c>
      <c r="D6105" s="119" t="s">
        <v>9695</v>
      </c>
    </row>
    <row r="6106" spans="1:4" ht="24.95" customHeight="1" x14ac:dyDescent="0.2">
      <c r="A6106" s="116">
        <v>39130</v>
      </c>
      <c r="B6106" s="117" t="s">
        <v>2624</v>
      </c>
      <c r="C6106" s="118" t="s">
        <v>9295</v>
      </c>
      <c r="D6106" s="119" t="s">
        <v>11756</v>
      </c>
    </row>
    <row r="6107" spans="1:4" ht="24.95" customHeight="1" x14ac:dyDescent="0.2">
      <c r="A6107" s="116">
        <v>395</v>
      </c>
      <c r="B6107" s="117" t="s">
        <v>2625</v>
      </c>
      <c r="C6107" s="118" t="s">
        <v>9295</v>
      </c>
      <c r="D6107" s="119" t="s">
        <v>9692</v>
      </c>
    </row>
    <row r="6108" spans="1:4" ht="24.95" customHeight="1" x14ac:dyDescent="0.2">
      <c r="A6108" s="116">
        <v>39127</v>
      </c>
      <c r="B6108" s="117" t="s">
        <v>2626</v>
      </c>
      <c r="C6108" s="118" t="s">
        <v>9295</v>
      </c>
      <c r="D6108" s="119" t="s">
        <v>10345</v>
      </c>
    </row>
    <row r="6109" spans="1:4" ht="24.95" customHeight="1" x14ac:dyDescent="0.2">
      <c r="A6109" s="116">
        <v>392</v>
      </c>
      <c r="B6109" s="117" t="s">
        <v>2627</v>
      </c>
      <c r="C6109" s="118" t="s">
        <v>9295</v>
      </c>
      <c r="D6109" s="119" t="s">
        <v>9533</v>
      </c>
    </row>
    <row r="6110" spans="1:4" ht="24.95" customHeight="1" x14ac:dyDescent="0.2">
      <c r="A6110" s="116">
        <v>39129</v>
      </c>
      <c r="B6110" s="117" t="s">
        <v>2628</v>
      </c>
      <c r="C6110" s="118" t="s">
        <v>9295</v>
      </c>
      <c r="D6110" s="119" t="s">
        <v>9582</v>
      </c>
    </row>
    <row r="6111" spans="1:4" ht="24.95" customHeight="1" x14ac:dyDescent="0.2">
      <c r="A6111" s="116">
        <v>393</v>
      </c>
      <c r="B6111" s="117" t="s">
        <v>2629</v>
      </c>
      <c r="C6111" s="118" t="s">
        <v>9295</v>
      </c>
      <c r="D6111" s="119" t="s">
        <v>9843</v>
      </c>
    </row>
    <row r="6112" spans="1:4" ht="24.95" customHeight="1" x14ac:dyDescent="0.2">
      <c r="A6112" s="116">
        <v>39133</v>
      </c>
      <c r="B6112" s="117" t="s">
        <v>2630</v>
      </c>
      <c r="C6112" s="118" t="s">
        <v>9295</v>
      </c>
      <c r="D6112" s="119" t="s">
        <v>9442</v>
      </c>
    </row>
    <row r="6113" spans="1:4" ht="24.95" customHeight="1" x14ac:dyDescent="0.2">
      <c r="A6113" s="116">
        <v>397</v>
      </c>
      <c r="B6113" s="117" t="s">
        <v>2631</v>
      </c>
      <c r="C6113" s="118" t="s">
        <v>9295</v>
      </c>
      <c r="D6113" s="119" t="s">
        <v>10725</v>
      </c>
    </row>
    <row r="6114" spans="1:4" ht="24.95" customHeight="1" x14ac:dyDescent="0.2">
      <c r="A6114" s="116">
        <v>39132</v>
      </c>
      <c r="B6114" s="117" t="s">
        <v>2632</v>
      </c>
      <c r="C6114" s="118" t="s">
        <v>9295</v>
      </c>
      <c r="D6114" s="119" t="s">
        <v>10773</v>
      </c>
    </row>
    <row r="6115" spans="1:4" ht="24.95" customHeight="1" x14ac:dyDescent="0.2">
      <c r="A6115" s="116">
        <v>396</v>
      </c>
      <c r="B6115" s="117" t="s">
        <v>2633</v>
      </c>
      <c r="C6115" s="118" t="s">
        <v>9295</v>
      </c>
      <c r="D6115" s="119" t="s">
        <v>10423</v>
      </c>
    </row>
    <row r="6116" spans="1:4" ht="24.95" customHeight="1" x14ac:dyDescent="0.2">
      <c r="A6116" s="116">
        <v>39135</v>
      </c>
      <c r="B6116" s="117" t="s">
        <v>2634</v>
      </c>
      <c r="C6116" s="118" t="s">
        <v>9295</v>
      </c>
      <c r="D6116" s="119" t="s">
        <v>18350</v>
      </c>
    </row>
    <row r="6117" spans="1:4" ht="24.95" customHeight="1" x14ac:dyDescent="0.2">
      <c r="A6117" s="116">
        <v>39128</v>
      </c>
      <c r="B6117" s="117" t="s">
        <v>2635</v>
      </c>
      <c r="C6117" s="118" t="s">
        <v>9295</v>
      </c>
      <c r="D6117" s="119" t="s">
        <v>9379</v>
      </c>
    </row>
    <row r="6118" spans="1:4" ht="24.95" customHeight="1" x14ac:dyDescent="0.2">
      <c r="A6118" s="116">
        <v>400</v>
      </c>
      <c r="B6118" s="117" t="s">
        <v>2636</v>
      </c>
      <c r="C6118" s="118" t="s">
        <v>9295</v>
      </c>
      <c r="D6118" s="119" t="s">
        <v>10902</v>
      </c>
    </row>
    <row r="6119" spans="1:4" ht="24.95" customHeight="1" x14ac:dyDescent="0.2">
      <c r="A6119" s="116">
        <v>39125</v>
      </c>
      <c r="B6119" s="117" t="s">
        <v>2637</v>
      </c>
      <c r="C6119" s="118" t="s">
        <v>9295</v>
      </c>
      <c r="D6119" s="119" t="s">
        <v>9379</v>
      </c>
    </row>
    <row r="6120" spans="1:4" ht="24.95" customHeight="1" x14ac:dyDescent="0.2">
      <c r="A6120" s="116">
        <v>39134</v>
      </c>
      <c r="B6120" s="117" t="s">
        <v>2638</v>
      </c>
      <c r="C6120" s="118" t="s">
        <v>9295</v>
      </c>
      <c r="D6120" s="119" t="s">
        <v>9313</v>
      </c>
    </row>
    <row r="6121" spans="1:4" ht="24.95" customHeight="1" x14ac:dyDescent="0.2">
      <c r="A6121" s="116">
        <v>398</v>
      </c>
      <c r="B6121" s="117" t="s">
        <v>2639</v>
      </c>
      <c r="C6121" s="118" t="s">
        <v>9295</v>
      </c>
      <c r="D6121" s="119" t="s">
        <v>11119</v>
      </c>
    </row>
    <row r="6122" spans="1:4" ht="24.95" customHeight="1" x14ac:dyDescent="0.2">
      <c r="A6122" s="116">
        <v>39126</v>
      </c>
      <c r="B6122" s="117" t="s">
        <v>2640</v>
      </c>
      <c r="C6122" s="118" t="s">
        <v>9295</v>
      </c>
      <c r="D6122" s="119" t="s">
        <v>11399</v>
      </c>
    </row>
    <row r="6123" spans="1:4" ht="24.95" customHeight="1" x14ac:dyDescent="0.2">
      <c r="A6123" s="116">
        <v>399</v>
      </c>
      <c r="B6123" s="117" t="s">
        <v>2641</v>
      </c>
      <c r="C6123" s="118" t="s">
        <v>9295</v>
      </c>
      <c r="D6123" s="119" t="s">
        <v>9627</v>
      </c>
    </row>
    <row r="6124" spans="1:4" ht="24.95" customHeight="1" x14ac:dyDescent="0.2">
      <c r="A6124" s="116">
        <v>39158</v>
      </c>
      <c r="B6124" s="117" t="s">
        <v>9324</v>
      </c>
      <c r="C6124" s="118" t="s">
        <v>9295</v>
      </c>
      <c r="D6124" s="119" t="s">
        <v>10567</v>
      </c>
    </row>
    <row r="6125" spans="1:4" ht="24.95" customHeight="1" x14ac:dyDescent="0.2">
      <c r="A6125" s="116">
        <v>39141</v>
      </c>
      <c r="B6125" s="117" t="s">
        <v>2642</v>
      </c>
      <c r="C6125" s="118" t="s">
        <v>9295</v>
      </c>
      <c r="D6125" s="119" t="s">
        <v>9329</v>
      </c>
    </row>
    <row r="6126" spans="1:4" ht="24.95" customHeight="1" x14ac:dyDescent="0.2">
      <c r="A6126" s="116">
        <v>39140</v>
      </c>
      <c r="B6126" s="117" t="s">
        <v>2643</v>
      </c>
      <c r="C6126" s="118" t="s">
        <v>9295</v>
      </c>
      <c r="D6126" s="119" t="s">
        <v>9479</v>
      </c>
    </row>
    <row r="6127" spans="1:4" ht="24.95" customHeight="1" x14ac:dyDescent="0.2">
      <c r="A6127" s="116">
        <v>39137</v>
      </c>
      <c r="B6127" s="117" t="s">
        <v>2644</v>
      </c>
      <c r="C6127" s="118" t="s">
        <v>9295</v>
      </c>
      <c r="D6127" s="119" t="s">
        <v>9506</v>
      </c>
    </row>
    <row r="6128" spans="1:4" ht="24.95" customHeight="1" x14ac:dyDescent="0.2">
      <c r="A6128" s="116">
        <v>39139</v>
      </c>
      <c r="B6128" s="117" t="s">
        <v>2645</v>
      </c>
      <c r="C6128" s="118" t="s">
        <v>9295</v>
      </c>
      <c r="D6128" s="119" t="s">
        <v>12305</v>
      </c>
    </row>
    <row r="6129" spans="1:4" ht="24.95" customHeight="1" x14ac:dyDescent="0.2">
      <c r="A6129" s="116">
        <v>39143</v>
      </c>
      <c r="B6129" s="117" t="s">
        <v>2646</v>
      </c>
      <c r="C6129" s="118" t="s">
        <v>9295</v>
      </c>
      <c r="D6129" s="119" t="s">
        <v>12178</v>
      </c>
    </row>
    <row r="6130" spans="1:4" ht="24.95" customHeight="1" x14ac:dyDescent="0.2">
      <c r="A6130" s="116">
        <v>39142</v>
      </c>
      <c r="B6130" s="117" t="s">
        <v>2647</v>
      </c>
      <c r="C6130" s="118" t="s">
        <v>9295</v>
      </c>
      <c r="D6130" s="119" t="s">
        <v>9300</v>
      </c>
    </row>
    <row r="6131" spans="1:4" ht="24.95" customHeight="1" x14ac:dyDescent="0.2">
      <c r="A6131" s="116">
        <v>39138</v>
      </c>
      <c r="B6131" s="117" t="s">
        <v>2648</v>
      </c>
      <c r="C6131" s="118" t="s">
        <v>9295</v>
      </c>
      <c r="D6131" s="119" t="s">
        <v>10903</v>
      </c>
    </row>
    <row r="6132" spans="1:4" ht="24.95" customHeight="1" x14ac:dyDescent="0.2">
      <c r="A6132" s="116">
        <v>39136</v>
      </c>
      <c r="B6132" s="117" t="s">
        <v>2649</v>
      </c>
      <c r="C6132" s="118" t="s">
        <v>9295</v>
      </c>
      <c r="D6132" s="119" t="s">
        <v>11830</v>
      </c>
    </row>
    <row r="6133" spans="1:4" ht="24.95" customHeight="1" x14ac:dyDescent="0.2">
      <c r="A6133" s="116">
        <v>39144</v>
      </c>
      <c r="B6133" s="117" t="s">
        <v>2650</v>
      </c>
      <c r="C6133" s="118" t="s">
        <v>9295</v>
      </c>
      <c r="D6133" s="119" t="s">
        <v>9692</v>
      </c>
    </row>
    <row r="6134" spans="1:4" ht="24.95" customHeight="1" x14ac:dyDescent="0.2">
      <c r="A6134" s="116">
        <v>39145</v>
      </c>
      <c r="B6134" s="117" t="s">
        <v>2651</v>
      </c>
      <c r="C6134" s="118" t="s">
        <v>9295</v>
      </c>
      <c r="D6134" s="119" t="s">
        <v>17341</v>
      </c>
    </row>
    <row r="6135" spans="1:4" ht="24.95" customHeight="1" x14ac:dyDescent="0.2">
      <c r="A6135" s="116">
        <v>12615</v>
      </c>
      <c r="B6135" s="117" t="s">
        <v>2652</v>
      </c>
      <c r="C6135" s="118" t="s">
        <v>9295</v>
      </c>
      <c r="D6135" s="119" t="s">
        <v>12366</v>
      </c>
    </row>
    <row r="6136" spans="1:4" ht="24.95" customHeight="1" x14ac:dyDescent="0.2">
      <c r="A6136" s="116">
        <v>11927</v>
      </c>
      <c r="B6136" s="117" t="s">
        <v>2653</v>
      </c>
      <c r="C6136" s="118" t="s">
        <v>9295</v>
      </c>
      <c r="D6136" s="119" t="s">
        <v>9336</v>
      </c>
    </row>
    <row r="6137" spans="1:4" ht="24.95" customHeight="1" x14ac:dyDescent="0.2">
      <c r="A6137" s="116">
        <v>11928</v>
      </c>
      <c r="B6137" s="117" t="s">
        <v>2654</v>
      </c>
      <c r="C6137" s="118" t="s">
        <v>9295</v>
      </c>
      <c r="D6137" s="119" t="s">
        <v>9337</v>
      </c>
    </row>
    <row r="6138" spans="1:4" ht="24.95" customHeight="1" x14ac:dyDescent="0.2">
      <c r="A6138" s="116">
        <v>11929</v>
      </c>
      <c r="B6138" s="117" t="s">
        <v>2655</v>
      </c>
      <c r="C6138" s="118" t="s">
        <v>9295</v>
      </c>
      <c r="D6138" s="119" t="s">
        <v>9338</v>
      </c>
    </row>
    <row r="6139" spans="1:4" ht="24.95" customHeight="1" x14ac:dyDescent="0.2">
      <c r="A6139" s="116">
        <v>36801</v>
      </c>
      <c r="B6139" s="117" t="s">
        <v>2656</v>
      </c>
      <c r="C6139" s="118" t="s">
        <v>9295</v>
      </c>
      <c r="D6139" s="119" t="s">
        <v>17811</v>
      </c>
    </row>
    <row r="6140" spans="1:4" ht="24.95" customHeight="1" x14ac:dyDescent="0.2">
      <c r="A6140" s="116">
        <v>36246</v>
      </c>
      <c r="B6140" s="117" t="s">
        <v>9339</v>
      </c>
      <c r="C6140" s="118" t="s">
        <v>9340</v>
      </c>
      <c r="D6140" s="119" t="s">
        <v>10610</v>
      </c>
    </row>
    <row r="6141" spans="1:4" ht="24.95" customHeight="1" x14ac:dyDescent="0.2">
      <c r="A6141" s="116">
        <v>37600</v>
      </c>
      <c r="B6141" s="117" t="s">
        <v>9342</v>
      </c>
      <c r="C6141" s="118" t="s">
        <v>9295</v>
      </c>
      <c r="D6141" s="119" t="s">
        <v>18151</v>
      </c>
    </row>
    <row r="6142" spans="1:4" ht="24.95" customHeight="1" x14ac:dyDescent="0.2">
      <c r="A6142" s="116">
        <v>37599</v>
      </c>
      <c r="B6142" s="117" t="s">
        <v>2657</v>
      </c>
      <c r="C6142" s="118" t="s">
        <v>9295</v>
      </c>
      <c r="D6142" s="119" t="s">
        <v>18351</v>
      </c>
    </row>
    <row r="6143" spans="1:4" ht="24.95" customHeight="1" x14ac:dyDescent="0.2">
      <c r="A6143" s="116">
        <v>1</v>
      </c>
      <c r="B6143" s="117" t="s">
        <v>2658</v>
      </c>
      <c r="C6143" s="118" t="s">
        <v>9344</v>
      </c>
      <c r="D6143" s="119" t="s">
        <v>17332</v>
      </c>
    </row>
    <row r="6144" spans="1:4" ht="24.95" customHeight="1" x14ac:dyDescent="0.2">
      <c r="A6144" s="116">
        <v>3</v>
      </c>
      <c r="B6144" s="117" t="s">
        <v>5977</v>
      </c>
      <c r="C6144" s="118" t="s">
        <v>9345</v>
      </c>
      <c r="D6144" s="119" t="s">
        <v>10937</v>
      </c>
    </row>
    <row r="6145" spans="1:4" ht="24.95" customHeight="1" x14ac:dyDescent="0.2">
      <c r="A6145" s="116">
        <v>26</v>
      </c>
      <c r="B6145" s="117" t="s">
        <v>2659</v>
      </c>
      <c r="C6145" s="118" t="s">
        <v>9344</v>
      </c>
      <c r="D6145" s="119" t="s">
        <v>10220</v>
      </c>
    </row>
    <row r="6146" spans="1:4" ht="24.95" customHeight="1" x14ac:dyDescent="0.2">
      <c r="A6146" s="116">
        <v>20</v>
      </c>
      <c r="B6146" s="117" t="s">
        <v>2660</v>
      </c>
      <c r="C6146" s="118" t="s">
        <v>9344</v>
      </c>
      <c r="D6146" s="119" t="s">
        <v>14361</v>
      </c>
    </row>
    <row r="6147" spans="1:4" ht="24.95" customHeight="1" x14ac:dyDescent="0.2">
      <c r="A6147" s="116">
        <v>21</v>
      </c>
      <c r="B6147" s="117" t="s">
        <v>2661</v>
      </c>
      <c r="C6147" s="118" t="s">
        <v>9344</v>
      </c>
      <c r="D6147" s="119" t="s">
        <v>14361</v>
      </c>
    </row>
    <row r="6148" spans="1:4" ht="24.95" customHeight="1" x14ac:dyDescent="0.2">
      <c r="A6148" s="116">
        <v>24</v>
      </c>
      <c r="B6148" s="117" t="s">
        <v>2662</v>
      </c>
      <c r="C6148" s="118" t="s">
        <v>9344</v>
      </c>
      <c r="D6148" s="119" t="s">
        <v>14361</v>
      </c>
    </row>
    <row r="6149" spans="1:4" ht="24.95" customHeight="1" x14ac:dyDescent="0.2">
      <c r="A6149" s="116">
        <v>25</v>
      </c>
      <c r="B6149" s="117" t="s">
        <v>2663</v>
      </c>
      <c r="C6149" s="118" t="s">
        <v>9344</v>
      </c>
      <c r="D6149" s="119" t="s">
        <v>14361</v>
      </c>
    </row>
    <row r="6150" spans="1:4" ht="24.95" customHeight="1" x14ac:dyDescent="0.2">
      <c r="A6150" s="116">
        <v>34341</v>
      </c>
      <c r="B6150" s="117" t="s">
        <v>9348</v>
      </c>
      <c r="C6150" s="118" t="s">
        <v>9344</v>
      </c>
      <c r="D6150" s="119" t="s">
        <v>10981</v>
      </c>
    </row>
    <row r="6151" spans="1:4" ht="24.95" customHeight="1" x14ac:dyDescent="0.2">
      <c r="A6151" s="116">
        <v>22</v>
      </c>
      <c r="B6151" s="117" t="s">
        <v>2664</v>
      </c>
      <c r="C6151" s="118" t="s">
        <v>9344</v>
      </c>
      <c r="D6151" s="119" t="s">
        <v>9703</v>
      </c>
    </row>
    <row r="6152" spans="1:4" ht="24.95" customHeight="1" x14ac:dyDescent="0.2">
      <c r="A6152" s="116">
        <v>23</v>
      </c>
      <c r="B6152" s="117" t="s">
        <v>2665</v>
      </c>
      <c r="C6152" s="118" t="s">
        <v>9344</v>
      </c>
      <c r="D6152" s="119" t="s">
        <v>10873</v>
      </c>
    </row>
    <row r="6153" spans="1:4" ht="24.95" customHeight="1" x14ac:dyDescent="0.2">
      <c r="A6153" s="116">
        <v>34439</v>
      </c>
      <c r="B6153" s="117" t="s">
        <v>2666</v>
      </c>
      <c r="C6153" s="118" t="s">
        <v>9344</v>
      </c>
      <c r="D6153" s="119" t="s">
        <v>9536</v>
      </c>
    </row>
    <row r="6154" spans="1:4" ht="24.95" customHeight="1" x14ac:dyDescent="0.2">
      <c r="A6154" s="116">
        <v>34</v>
      </c>
      <c r="B6154" s="117" t="s">
        <v>2667</v>
      </c>
      <c r="C6154" s="118" t="s">
        <v>9344</v>
      </c>
      <c r="D6154" s="119" t="s">
        <v>17342</v>
      </c>
    </row>
    <row r="6155" spans="1:4" ht="24.95" customHeight="1" x14ac:dyDescent="0.2">
      <c r="A6155" s="116">
        <v>34441</v>
      </c>
      <c r="B6155" s="117" t="s">
        <v>2668</v>
      </c>
      <c r="C6155" s="118" t="s">
        <v>9344</v>
      </c>
      <c r="D6155" s="119" t="s">
        <v>11800</v>
      </c>
    </row>
    <row r="6156" spans="1:4" ht="24.95" customHeight="1" x14ac:dyDescent="0.2">
      <c r="A6156" s="116">
        <v>31</v>
      </c>
      <c r="B6156" s="117" t="s">
        <v>2669</v>
      </c>
      <c r="C6156" s="118" t="s">
        <v>9344</v>
      </c>
      <c r="D6156" s="119" t="s">
        <v>9317</v>
      </c>
    </row>
    <row r="6157" spans="1:4" ht="24.95" customHeight="1" x14ac:dyDescent="0.2">
      <c r="A6157" s="116">
        <v>34443</v>
      </c>
      <c r="B6157" s="117" t="s">
        <v>2670</v>
      </c>
      <c r="C6157" s="118" t="s">
        <v>9344</v>
      </c>
      <c r="D6157" s="119" t="s">
        <v>11800</v>
      </c>
    </row>
    <row r="6158" spans="1:4" ht="24.95" customHeight="1" x14ac:dyDescent="0.2">
      <c r="A6158" s="116">
        <v>27</v>
      </c>
      <c r="B6158" s="117" t="s">
        <v>2671</v>
      </c>
      <c r="C6158" s="118" t="s">
        <v>9344</v>
      </c>
      <c r="D6158" s="119" t="s">
        <v>9317</v>
      </c>
    </row>
    <row r="6159" spans="1:4" ht="24.95" customHeight="1" x14ac:dyDescent="0.2">
      <c r="A6159" s="116">
        <v>34446</v>
      </c>
      <c r="B6159" s="117" t="s">
        <v>2672</v>
      </c>
      <c r="C6159" s="118" t="s">
        <v>9344</v>
      </c>
      <c r="D6159" s="119" t="s">
        <v>11800</v>
      </c>
    </row>
    <row r="6160" spans="1:4" ht="24.95" customHeight="1" x14ac:dyDescent="0.2">
      <c r="A6160" s="116">
        <v>29</v>
      </c>
      <c r="B6160" s="117" t="s">
        <v>2673</v>
      </c>
      <c r="C6160" s="118" t="s">
        <v>9344</v>
      </c>
      <c r="D6160" s="119" t="s">
        <v>9336</v>
      </c>
    </row>
    <row r="6161" spans="1:4" ht="24.95" customHeight="1" x14ac:dyDescent="0.2">
      <c r="A6161" s="116">
        <v>28</v>
      </c>
      <c r="B6161" s="117" t="s">
        <v>2674</v>
      </c>
      <c r="C6161" s="118" t="s">
        <v>9344</v>
      </c>
      <c r="D6161" s="119" t="s">
        <v>9670</v>
      </c>
    </row>
    <row r="6162" spans="1:4" ht="24.95" customHeight="1" x14ac:dyDescent="0.2">
      <c r="A6162" s="116">
        <v>34449</v>
      </c>
      <c r="B6162" s="117" t="s">
        <v>2675</v>
      </c>
      <c r="C6162" s="118" t="s">
        <v>9344</v>
      </c>
      <c r="D6162" s="119" t="s">
        <v>13144</v>
      </c>
    </row>
    <row r="6163" spans="1:4" ht="24.95" customHeight="1" x14ac:dyDescent="0.2">
      <c r="A6163" s="116">
        <v>32</v>
      </c>
      <c r="B6163" s="117" t="s">
        <v>2676</v>
      </c>
      <c r="C6163" s="118" t="s">
        <v>9344</v>
      </c>
      <c r="D6163" s="119" t="s">
        <v>10873</v>
      </c>
    </row>
    <row r="6164" spans="1:4" ht="24.95" customHeight="1" x14ac:dyDescent="0.2">
      <c r="A6164" s="116">
        <v>33</v>
      </c>
      <c r="B6164" s="117" t="s">
        <v>2677</v>
      </c>
      <c r="C6164" s="118" t="s">
        <v>9344</v>
      </c>
      <c r="D6164" s="119" t="s">
        <v>11210</v>
      </c>
    </row>
    <row r="6165" spans="1:4" ht="24.95" customHeight="1" x14ac:dyDescent="0.2">
      <c r="A6165" s="116">
        <v>34343</v>
      </c>
      <c r="B6165" s="117" t="s">
        <v>2678</v>
      </c>
      <c r="C6165" s="118" t="s">
        <v>9344</v>
      </c>
      <c r="D6165" s="119" t="s">
        <v>9365</v>
      </c>
    </row>
    <row r="6166" spans="1:4" ht="24.95" customHeight="1" x14ac:dyDescent="0.2">
      <c r="A6166" s="116">
        <v>34452</v>
      </c>
      <c r="B6166" s="117" t="s">
        <v>2679</v>
      </c>
      <c r="C6166" s="118" t="s">
        <v>9344</v>
      </c>
      <c r="D6166" s="119" t="s">
        <v>9705</v>
      </c>
    </row>
    <row r="6167" spans="1:4" ht="24.95" customHeight="1" x14ac:dyDescent="0.2">
      <c r="A6167" s="116">
        <v>36</v>
      </c>
      <c r="B6167" s="117" t="s">
        <v>2680</v>
      </c>
      <c r="C6167" s="118" t="s">
        <v>9344</v>
      </c>
      <c r="D6167" s="119" t="s">
        <v>10102</v>
      </c>
    </row>
    <row r="6168" spans="1:4" ht="24.95" customHeight="1" x14ac:dyDescent="0.2">
      <c r="A6168" s="116">
        <v>34456</v>
      </c>
      <c r="B6168" s="117" t="s">
        <v>2681</v>
      </c>
      <c r="C6168" s="118" t="s">
        <v>9344</v>
      </c>
      <c r="D6168" s="119" t="s">
        <v>9705</v>
      </c>
    </row>
    <row r="6169" spans="1:4" ht="24.95" customHeight="1" x14ac:dyDescent="0.2">
      <c r="A6169" s="116">
        <v>39</v>
      </c>
      <c r="B6169" s="117" t="s">
        <v>2682</v>
      </c>
      <c r="C6169" s="118" t="s">
        <v>9344</v>
      </c>
      <c r="D6169" s="119" t="s">
        <v>10102</v>
      </c>
    </row>
    <row r="6170" spans="1:4" ht="24.95" customHeight="1" x14ac:dyDescent="0.2">
      <c r="A6170" s="116">
        <v>34457</v>
      </c>
      <c r="B6170" s="117" t="s">
        <v>18352</v>
      </c>
      <c r="C6170" s="118" t="s">
        <v>9344</v>
      </c>
      <c r="D6170" s="119" t="s">
        <v>11502</v>
      </c>
    </row>
    <row r="6171" spans="1:4" ht="24.95" customHeight="1" x14ac:dyDescent="0.2">
      <c r="A6171" s="116">
        <v>40</v>
      </c>
      <c r="B6171" s="117" t="s">
        <v>2683</v>
      </c>
      <c r="C6171" s="118" t="s">
        <v>9344</v>
      </c>
      <c r="D6171" s="119" t="s">
        <v>9364</v>
      </c>
    </row>
    <row r="6172" spans="1:4" ht="24.95" customHeight="1" x14ac:dyDescent="0.2">
      <c r="A6172" s="116">
        <v>34460</v>
      </c>
      <c r="B6172" s="117" t="s">
        <v>2684</v>
      </c>
      <c r="C6172" s="118" t="s">
        <v>9344</v>
      </c>
      <c r="D6172" s="119" t="s">
        <v>12122</v>
      </c>
    </row>
    <row r="6173" spans="1:4" ht="24.95" customHeight="1" x14ac:dyDescent="0.2">
      <c r="A6173" s="116">
        <v>42</v>
      </c>
      <c r="B6173" s="117" t="s">
        <v>2685</v>
      </c>
      <c r="C6173" s="118" t="s">
        <v>9344</v>
      </c>
      <c r="D6173" s="119" t="s">
        <v>9358</v>
      </c>
    </row>
    <row r="6174" spans="1:4" ht="24.95" customHeight="1" x14ac:dyDescent="0.2">
      <c r="A6174" s="116">
        <v>38</v>
      </c>
      <c r="B6174" s="117" t="s">
        <v>2686</v>
      </c>
      <c r="C6174" s="118" t="s">
        <v>9344</v>
      </c>
      <c r="D6174" s="119" t="s">
        <v>12038</v>
      </c>
    </row>
    <row r="6175" spans="1:4" ht="24.95" customHeight="1" x14ac:dyDescent="0.2">
      <c r="A6175" s="116">
        <v>34344</v>
      </c>
      <c r="B6175" s="117" t="s">
        <v>2687</v>
      </c>
      <c r="C6175" s="118" t="s">
        <v>9344</v>
      </c>
      <c r="D6175" s="119" t="s">
        <v>10555</v>
      </c>
    </row>
    <row r="6176" spans="1:4" ht="24.95" customHeight="1" x14ac:dyDescent="0.2">
      <c r="A6176" s="116">
        <v>20063</v>
      </c>
      <c r="B6176" s="117" t="s">
        <v>2688</v>
      </c>
      <c r="C6176" s="118" t="s">
        <v>9295</v>
      </c>
      <c r="D6176" s="119" t="s">
        <v>10349</v>
      </c>
    </row>
    <row r="6177" spans="1:4" ht="24.95" customHeight="1" x14ac:dyDescent="0.2">
      <c r="A6177" s="116">
        <v>40410</v>
      </c>
      <c r="B6177" s="117" t="s">
        <v>9368</v>
      </c>
      <c r="C6177" s="118" t="s">
        <v>9295</v>
      </c>
      <c r="D6177" s="119" t="s">
        <v>17822</v>
      </c>
    </row>
    <row r="6178" spans="1:4" ht="24.95" customHeight="1" x14ac:dyDescent="0.2">
      <c r="A6178" s="116">
        <v>40411</v>
      </c>
      <c r="B6178" s="117" t="s">
        <v>9369</v>
      </c>
      <c r="C6178" s="118" t="s">
        <v>9295</v>
      </c>
      <c r="D6178" s="119" t="s">
        <v>9507</v>
      </c>
    </row>
    <row r="6179" spans="1:4" ht="24.95" customHeight="1" x14ac:dyDescent="0.2">
      <c r="A6179" s="116">
        <v>40412</v>
      </c>
      <c r="B6179" s="117" t="s">
        <v>9371</v>
      </c>
      <c r="C6179" s="118" t="s">
        <v>9295</v>
      </c>
      <c r="D6179" s="119" t="s">
        <v>10215</v>
      </c>
    </row>
    <row r="6180" spans="1:4" ht="24.95" customHeight="1" x14ac:dyDescent="0.2">
      <c r="A6180" s="116">
        <v>38838</v>
      </c>
      <c r="B6180" s="117" t="s">
        <v>18353</v>
      </c>
      <c r="C6180" s="118" t="s">
        <v>9295</v>
      </c>
      <c r="D6180" s="119" t="s">
        <v>10802</v>
      </c>
    </row>
    <row r="6181" spans="1:4" ht="24.95" customHeight="1" x14ac:dyDescent="0.2">
      <c r="A6181" s="116">
        <v>38839</v>
      </c>
      <c r="B6181" s="117" t="s">
        <v>18354</v>
      </c>
      <c r="C6181" s="118" t="s">
        <v>9295</v>
      </c>
      <c r="D6181" s="119" t="s">
        <v>10688</v>
      </c>
    </row>
    <row r="6182" spans="1:4" ht="24.95" customHeight="1" x14ac:dyDescent="0.2">
      <c r="A6182" s="116">
        <v>55</v>
      </c>
      <c r="B6182" s="117" t="s">
        <v>9373</v>
      </c>
      <c r="C6182" s="118" t="s">
        <v>9295</v>
      </c>
      <c r="D6182" s="119" t="s">
        <v>11257</v>
      </c>
    </row>
    <row r="6183" spans="1:4" ht="24.95" customHeight="1" x14ac:dyDescent="0.2">
      <c r="A6183" s="116">
        <v>61</v>
      </c>
      <c r="B6183" s="117" t="s">
        <v>9375</v>
      </c>
      <c r="C6183" s="118" t="s">
        <v>9295</v>
      </c>
      <c r="D6183" s="119" t="s">
        <v>18355</v>
      </c>
    </row>
    <row r="6184" spans="1:4" ht="24.95" customHeight="1" x14ac:dyDescent="0.2">
      <c r="A6184" s="116">
        <v>62</v>
      </c>
      <c r="B6184" s="117" t="s">
        <v>9376</v>
      </c>
      <c r="C6184" s="118" t="s">
        <v>9295</v>
      </c>
      <c r="D6184" s="119" t="s">
        <v>9727</v>
      </c>
    </row>
    <row r="6185" spans="1:4" ht="24.95" customHeight="1" x14ac:dyDescent="0.2">
      <c r="A6185" s="116">
        <v>77</v>
      </c>
      <c r="B6185" s="117" t="s">
        <v>5978</v>
      </c>
      <c r="C6185" s="118" t="s">
        <v>9295</v>
      </c>
      <c r="D6185" s="119" t="s">
        <v>9378</v>
      </c>
    </row>
    <row r="6186" spans="1:4" ht="24.95" customHeight="1" x14ac:dyDescent="0.2">
      <c r="A6186" s="116">
        <v>76</v>
      </c>
      <c r="B6186" s="117" t="s">
        <v>5979</v>
      </c>
      <c r="C6186" s="118" t="s">
        <v>9295</v>
      </c>
      <c r="D6186" s="119" t="s">
        <v>9379</v>
      </c>
    </row>
    <row r="6187" spans="1:4" ht="24.95" customHeight="1" x14ac:dyDescent="0.2">
      <c r="A6187" s="116">
        <v>67</v>
      </c>
      <c r="B6187" s="117" t="s">
        <v>2689</v>
      </c>
      <c r="C6187" s="118" t="s">
        <v>9295</v>
      </c>
      <c r="D6187" s="119" t="s">
        <v>9380</v>
      </c>
    </row>
    <row r="6188" spans="1:4" ht="24.95" customHeight="1" x14ac:dyDescent="0.2">
      <c r="A6188" s="116">
        <v>71</v>
      </c>
      <c r="B6188" s="117" t="s">
        <v>2690</v>
      </c>
      <c r="C6188" s="118" t="s">
        <v>9295</v>
      </c>
      <c r="D6188" s="119" t="s">
        <v>9381</v>
      </c>
    </row>
    <row r="6189" spans="1:4" ht="24.95" customHeight="1" x14ac:dyDescent="0.2">
      <c r="A6189" s="116">
        <v>73</v>
      </c>
      <c r="B6189" s="117" t="s">
        <v>2691</v>
      </c>
      <c r="C6189" s="118" t="s">
        <v>9295</v>
      </c>
      <c r="D6189" s="119" t="s">
        <v>9382</v>
      </c>
    </row>
    <row r="6190" spans="1:4" ht="24.95" customHeight="1" x14ac:dyDescent="0.2">
      <c r="A6190" s="116">
        <v>103</v>
      </c>
      <c r="B6190" s="117" t="s">
        <v>2692</v>
      </c>
      <c r="C6190" s="118" t="s">
        <v>9295</v>
      </c>
      <c r="D6190" s="119" t="s">
        <v>9383</v>
      </c>
    </row>
    <row r="6191" spans="1:4" ht="24.95" customHeight="1" x14ac:dyDescent="0.2">
      <c r="A6191" s="116">
        <v>107</v>
      </c>
      <c r="B6191" s="117" t="s">
        <v>2693</v>
      </c>
      <c r="C6191" s="118" t="s">
        <v>9295</v>
      </c>
      <c r="D6191" s="119" t="s">
        <v>9327</v>
      </c>
    </row>
    <row r="6192" spans="1:4" ht="24.95" customHeight="1" x14ac:dyDescent="0.2">
      <c r="A6192" s="116">
        <v>65</v>
      </c>
      <c r="B6192" s="117" t="s">
        <v>2694</v>
      </c>
      <c r="C6192" s="118" t="s">
        <v>9295</v>
      </c>
      <c r="D6192" s="119" t="s">
        <v>9384</v>
      </c>
    </row>
    <row r="6193" spans="1:4" ht="24.95" customHeight="1" x14ac:dyDescent="0.2">
      <c r="A6193" s="116">
        <v>108</v>
      </c>
      <c r="B6193" s="117" t="s">
        <v>2695</v>
      </c>
      <c r="C6193" s="118" t="s">
        <v>9295</v>
      </c>
      <c r="D6193" s="119" t="s">
        <v>9385</v>
      </c>
    </row>
    <row r="6194" spans="1:4" ht="24.95" customHeight="1" x14ac:dyDescent="0.2">
      <c r="A6194" s="116">
        <v>110</v>
      </c>
      <c r="B6194" s="117" t="s">
        <v>2696</v>
      </c>
      <c r="C6194" s="118" t="s">
        <v>9295</v>
      </c>
      <c r="D6194" s="119" t="s">
        <v>9355</v>
      </c>
    </row>
    <row r="6195" spans="1:4" ht="24.95" customHeight="1" x14ac:dyDescent="0.2">
      <c r="A6195" s="116">
        <v>109</v>
      </c>
      <c r="B6195" s="117" t="s">
        <v>2697</v>
      </c>
      <c r="C6195" s="118" t="s">
        <v>9295</v>
      </c>
      <c r="D6195" s="119" t="s">
        <v>9386</v>
      </c>
    </row>
    <row r="6196" spans="1:4" ht="24.95" customHeight="1" x14ac:dyDescent="0.2">
      <c r="A6196" s="116">
        <v>111</v>
      </c>
      <c r="B6196" s="117" t="s">
        <v>2698</v>
      </c>
      <c r="C6196" s="118" t="s">
        <v>9295</v>
      </c>
      <c r="D6196" s="119" t="s">
        <v>9387</v>
      </c>
    </row>
    <row r="6197" spans="1:4" ht="24.95" customHeight="1" x14ac:dyDescent="0.2">
      <c r="A6197" s="116">
        <v>112</v>
      </c>
      <c r="B6197" s="117" t="s">
        <v>2699</v>
      </c>
      <c r="C6197" s="118" t="s">
        <v>9295</v>
      </c>
      <c r="D6197" s="119" t="s">
        <v>9388</v>
      </c>
    </row>
    <row r="6198" spans="1:4" ht="24.95" customHeight="1" x14ac:dyDescent="0.2">
      <c r="A6198" s="116">
        <v>113</v>
      </c>
      <c r="B6198" s="117" t="s">
        <v>2700</v>
      </c>
      <c r="C6198" s="118" t="s">
        <v>9295</v>
      </c>
      <c r="D6198" s="119" t="s">
        <v>9389</v>
      </c>
    </row>
    <row r="6199" spans="1:4" ht="24.95" customHeight="1" x14ac:dyDescent="0.2">
      <c r="A6199" s="116">
        <v>104</v>
      </c>
      <c r="B6199" s="117" t="s">
        <v>2701</v>
      </c>
      <c r="C6199" s="118" t="s">
        <v>9295</v>
      </c>
      <c r="D6199" s="119" t="s">
        <v>9390</v>
      </c>
    </row>
    <row r="6200" spans="1:4" ht="24.95" customHeight="1" x14ac:dyDescent="0.2">
      <c r="A6200" s="116">
        <v>102</v>
      </c>
      <c r="B6200" s="117" t="s">
        <v>2702</v>
      </c>
      <c r="C6200" s="118" t="s">
        <v>9295</v>
      </c>
      <c r="D6200" s="119" t="s">
        <v>9391</v>
      </c>
    </row>
    <row r="6201" spans="1:4" ht="24.95" customHeight="1" x14ac:dyDescent="0.2">
      <c r="A6201" s="116">
        <v>95</v>
      </c>
      <c r="B6201" s="117" t="s">
        <v>2703</v>
      </c>
      <c r="C6201" s="118" t="s">
        <v>9295</v>
      </c>
      <c r="D6201" s="119" t="s">
        <v>9392</v>
      </c>
    </row>
    <row r="6202" spans="1:4" ht="24.95" customHeight="1" x14ac:dyDescent="0.2">
      <c r="A6202" s="116">
        <v>96</v>
      </c>
      <c r="B6202" s="117" t="s">
        <v>2704</v>
      </c>
      <c r="C6202" s="118" t="s">
        <v>9295</v>
      </c>
      <c r="D6202" s="119" t="s">
        <v>9393</v>
      </c>
    </row>
    <row r="6203" spans="1:4" ht="24.95" customHeight="1" x14ac:dyDescent="0.2">
      <c r="A6203" s="116">
        <v>97</v>
      </c>
      <c r="B6203" s="117" t="s">
        <v>2705</v>
      </c>
      <c r="C6203" s="118" t="s">
        <v>9295</v>
      </c>
      <c r="D6203" s="119" t="s">
        <v>9394</v>
      </c>
    </row>
    <row r="6204" spans="1:4" ht="24.95" customHeight="1" x14ac:dyDescent="0.2">
      <c r="A6204" s="116">
        <v>98</v>
      </c>
      <c r="B6204" s="117" t="s">
        <v>2706</v>
      </c>
      <c r="C6204" s="118" t="s">
        <v>9295</v>
      </c>
      <c r="D6204" s="119" t="s">
        <v>9395</v>
      </c>
    </row>
    <row r="6205" spans="1:4" ht="24.95" customHeight="1" x14ac:dyDescent="0.2">
      <c r="A6205" s="116">
        <v>99</v>
      </c>
      <c r="B6205" s="117" t="s">
        <v>2707</v>
      </c>
      <c r="C6205" s="118" t="s">
        <v>9295</v>
      </c>
      <c r="D6205" s="119" t="s">
        <v>9396</v>
      </c>
    </row>
    <row r="6206" spans="1:4" ht="24.95" customHeight="1" x14ac:dyDescent="0.2">
      <c r="A6206" s="116">
        <v>100</v>
      </c>
      <c r="B6206" s="117" t="s">
        <v>2708</v>
      </c>
      <c r="C6206" s="118" t="s">
        <v>9295</v>
      </c>
      <c r="D6206" s="119" t="s">
        <v>9397</v>
      </c>
    </row>
    <row r="6207" spans="1:4" ht="24.95" customHeight="1" x14ac:dyDescent="0.2">
      <c r="A6207" s="116">
        <v>75</v>
      </c>
      <c r="B6207" s="117" t="s">
        <v>2709</v>
      </c>
      <c r="C6207" s="118" t="s">
        <v>9295</v>
      </c>
      <c r="D6207" s="119" t="s">
        <v>9398</v>
      </c>
    </row>
    <row r="6208" spans="1:4" ht="24.95" customHeight="1" x14ac:dyDescent="0.2">
      <c r="A6208" s="116">
        <v>114</v>
      </c>
      <c r="B6208" s="117" t="s">
        <v>2710</v>
      </c>
      <c r="C6208" s="118" t="s">
        <v>9295</v>
      </c>
      <c r="D6208" s="119" t="s">
        <v>9399</v>
      </c>
    </row>
    <row r="6209" spans="1:4" ht="24.95" customHeight="1" x14ac:dyDescent="0.2">
      <c r="A6209" s="116">
        <v>68</v>
      </c>
      <c r="B6209" s="117" t="s">
        <v>2711</v>
      </c>
      <c r="C6209" s="118" t="s">
        <v>9295</v>
      </c>
      <c r="D6209" s="119" t="s">
        <v>9400</v>
      </c>
    </row>
    <row r="6210" spans="1:4" ht="24.95" customHeight="1" x14ac:dyDescent="0.2">
      <c r="A6210" s="116">
        <v>86</v>
      </c>
      <c r="B6210" s="117" t="s">
        <v>2712</v>
      </c>
      <c r="C6210" s="118" t="s">
        <v>9295</v>
      </c>
      <c r="D6210" s="119" t="s">
        <v>9401</v>
      </c>
    </row>
    <row r="6211" spans="1:4" ht="24.95" customHeight="1" x14ac:dyDescent="0.2">
      <c r="A6211" s="116">
        <v>66</v>
      </c>
      <c r="B6211" s="117" t="s">
        <v>2713</v>
      </c>
      <c r="C6211" s="118" t="s">
        <v>9295</v>
      </c>
      <c r="D6211" s="119" t="s">
        <v>9402</v>
      </c>
    </row>
    <row r="6212" spans="1:4" ht="24.95" customHeight="1" x14ac:dyDescent="0.2">
      <c r="A6212" s="116">
        <v>69</v>
      </c>
      <c r="B6212" s="117" t="s">
        <v>2714</v>
      </c>
      <c r="C6212" s="118" t="s">
        <v>9295</v>
      </c>
      <c r="D6212" s="119" t="s">
        <v>9397</v>
      </c>
    </row>
    <row r="6213" spans="1:4" ht="24.95" customHeight="1" x14ac:dyDescent="0.2">
      <c r="A6213" s="116">
        <v>83</v>
      </c>
      <c r="B6213" s="117" t="s">
        <v>2715</v>
      </c>
      <c r="C6213" s="118" t="s">
        <v>9295</v>
      </c>
      <c r="D6213" s="119" t="s">
        <v>9403</v>
      </c>
    </row>
    <row r="6214" spans="1:4" ht="24.95" customHeight="1" x14ac:dyDescent="0.2">
      <c r="A6214" s="116">
        <v>74</v>
      </c>
      <c r="B6214" s="117" t="s">
        <v>2716</v>
      </c>
      <c r="C6214" s="118" t="s">
        <v>9295</v>
      </c>
      <c r="D6214" s="119" t="s">
        <v>9404</v>
      </c>
    </row>
    <row r="6215" spans="1:4" ht="24.95" customHeight="1" x14ac:dyDescent="0.2">
      <c r="A6215" s="116">
        <v>106</v>
      </c>
      <c r="B6215" s="117" t="s">
        <v>2717</v>
      </c>
      <c r="C6215" s="118" t="s">
        <v>9295</v>
      </c>
      <c r="D6215" s="119" t="s">
        <v>9405</v>
      </c>
    </row>
    <row r="6216" spans="1:4" ht="24.95" customHeight="1" x14ac:dyDescent="0.2">
      <c r="A6216" s="116">
        <v>87</v>
      </c>
      <c r="B6216" s="117" t="s">
        <v>2718</v>
      </c>
      <c r="C6216" s="118" t="s">
        <v>9295</v>
      </c>
      <c r="D6216" s="119" t="s">
        <v>9406</v>
      </c>
    </row>
    <row r="6217" spans="1:4" ht="24.95" customHeight="1" x14ac:dyDescent="0.2">
      <c r="A6217" s="116">
        <v>88</v>
      </c>
      <c r="B6217" s="117" t="s">
        <v>2719</v>
      </c>
      <c r="C6217" s="118" t="s">
        <v>9295</v>
      </c>
      <c r="D6217" s="119" t="s">
        <v>9407</v>
      </c>
    </row>
    <row r="6218" spans="1:4" ht="24.95" customHeight="1" x14ac:dyDescent="0.2">
      <c r="A6218" s="116">
        <v>89</v>
      </c>
      <c r="B6218" s="117" t="s">
        <v>2720</v>
      </c>
      <c r="C6218" s="118" t="s">
        <v>9295</v>
      </c>
      <c r="D6218" s="119" t="s">
        <v>9408</v>
      </c>
    </row>
    <row r="6219" spans="1:4" ht="24.95" customHeight="1" x14ac:dyDescent="0.2">
      <c r="A6219" s="116">
        <v>90</v>
      </c>
      <c r="B6219" s="117" t="s">
        <v>2721</v>
      </c>
      <c r="C6219" s="118" t="s">
        <v>9295</v>
      </c>
      <c r="D6219" s="119" t="s">
        <v>9409</v>
      </c>
    </row>
    <row r="6220" spans="1:4" ht="24.95" customHeight="1" x14ac:dyDescent="0.2">
      <c r="A6220" s="116">
        <v>81</v>
      </c>
      <c r="B6220" s="117" t="s">
        <v>2722</v>
      </c>
      <c r="C6220" s="118" t="s">
        <v>9295</v>
      </c>
      <c r="D6220" s="119" t="s">
        <v>9410</v>
      </c>
    </row>
    <row r="6221" spans="1:4" ht="24.95" customHeight="1" x14ac:dyDescent="0.2">
      <c r="A6221" s="116">
        <v>82</v>
      </c>
      <c r="B6221" s="117" t="s">
        <v>2723</v>
      </c>
      <c r="C6221" s="118" t="s">
        <v>9295</v>
      </c>
      <c r="D6221" s="119" t="s">
        <v>9411</v>
      </c>
    </row>
    <row r="6222" spans="1:4" ht="24.95" customHeight="1" x14ac:dyDescent="0.2">
      <c r="A6222" s="116">
        <v>105</v>
      </c>
      <c r="B6222" s="117" t="s">
        <v>2724</v>
      </c>
      <c r="C6222" s="118" t="s">
        <v>9295</v>
      </c>
      <c r="D6222" s="119" t="s">
        <v>9412</v>
      </c>
    </row>
    <row r="6223" spans="1:4" ht="24.95" customHeight="1" x14ac:dyDescent="0.2">
      <c r="A6223" s="116">
        <v>60</v>
      </c>
      <c r="B6223" s="117" t="s">
        <v>9413</v>
      </c>
      <c r="C6223" s="118" t="s">
        <v>9295</v>
      </c>
      <c r="D6223" s="119" t="s">
        <v>9347</v>
      </c>
    </row>
    <row r="6224" spans="1:4" ht="24.95" customHeight="1" x14ac:dyDescent="0.2">
      <c r="A6224" s="116">
        <v>72</v>
      </c>
      <c r="B6224" s="117" t="s">
        <v>2725</v>
      </c>
      <c r="C6224" s="118" t="s">
        <v>9295</v>
      </c>
      <c r="D6224" s="119" t="s">
        <v>9415</v>
      </c>
    </row>
    <row r="6225" spans="1:4" ht="24.95" customHeight="1" x14ac:dyDescent="0.2">
      <c r="A6225" s="116">
        <v>70</v>
      </c>
      <c r="B6225" s="117" t="s">
        <v>2726</v>
      </c>
      <c r="C6225" s="118" t="s">
        <v>9295</v>
      </c>
      <c r="D6225" s="119" t="s">
        <v>9416</v>
      </c>
    </row>
    <row r="6226" spans="1:4" ht="24.95" customHeight="1" x14ac:dyDescent="0.2">
      <c r="A6226" s="116">
        <v>85</v>
      </c>
      <c r="B6226" s="117" t="s">
        <v>2727</v>
      </c>
      <c r="C6226" s="118" t="s">
        <v>9295</v>
      </c>
      <c r="D6226" s="119" t="s">
        <v>9417</v>
      </c>
    </row>
    <row r="6227" spans="1:4" ht="24.95" customHeight="1" x14ac:dyDescent="0.2">
      <c r="A6227" s="116">
        <v>84</v>
      </c>
      <c r="B6227" s="117" t="s">
        <v>5980</v>
      </c>
      <c r="C6227" s="118" t="s">
        <v>9295</v>
      </c>
      <c r="D6227" s="119" t="s">
        <v>9418</v>
      </c>
    </row>
    <row r="6228" spans="1:4" ht="24.95" customHeight="1" x14ac:dyDescent="0.2">
      <c r="A6228" s="116">
        <v>37997</v>
      </c>
      <c r="B6228" s="117" t="s">
        <v>5981</v>
      </c>
      <c r="C6228" s="118" t="s">
        <v>9295</v>
      </c>
      <c r="D6228" s="119" t="s">
        <v>9712</v>
      </c>
    </row>
    <row r="6229" spans="1:4" ht="24.95" customHeight="1" x14ac:dyDescent="0.2">
      <c r="A6229" s="116">
        <v>37998</v>
      </c>
      <c r="B6229" s="117" t="s">
        <v>5982</v>
      </c>
      <c r="C6229" s="118" t="s">
        <v>9295</v>
      </c>
      <c r="D6229" s="119" t="s">
        <v>10427</v>
      </c>
    </row>
    <row r="6230" spans="1:4" ht="24.95" customHeight="1" x14ac:dyDescent="0.2">
      <c r="A6230" s="116">
        <v>10899</v>
      </c>
      <c r="B6230" s="117" t="s">
        <v>2728</v>
      </c>
      <c r="C6230" s="118" t="s">
        <v>9295</v>
      </c>
      <c r="D6230" s="119" t="s">
        <v>9421</v>
      </c>
    </row>
    <row r="6231" spans="1:4" ht="24.95" customHeight="1" x14ac:dyDescent="0.2">
      <c r="A6231" s="116">
        <v>10900</v>
      </c>
      <c r="B6231" s="117" t="s">
        <v>2729</v>
      </c>
      <c r="C6231" s="118" t="s">
        <v>9295</v>
      </c>
      <c r="D6231" s="119" t="s">
        <v>9422</v>
      </c>
    </row>
    <row r="6232" spans="1:4" ht="24.95" customHeight="1" x14ac:dyDescent="0.2">
      <c r="A6232" s="116">
        <v>46</v>
      </c>
      <c r="B6232" s="117" t="s">
        <v>2730</v>
      </c>
      <c r="C6232" s="118" t="s">
        <v>9295</v>
      </c>
      <c r="D6232" s="119" t="s">
        <v>17688</v>
      </c>
    </row>
    <row r="6233" spans="1:4" ht="24.95" customHeight="1" x14ac:dyDescent="0.2">
      <c r="A6233" s="116">
        <v>51</v>
      </c>
      <c r="B6233" s="117" t="s">
        <v>2731</v>
      </c>
      <c r="C6233" s="118" t="s">
        <v>9295</v>
      </c>
      <c r="D6233" s="119" t="s">
        <v>10069</v>
      </c>
    </row>
    <row r="6234" spans="1:4" ht="24.95" customHeight="1" x14ac:dyDescent="0.2">
      <c r="A6234" s="116">
        <v>12863</v>
      </c>
      <c r="B6234" s="117" t="s">
        <v>2732</v>
      </c>
      <c r="C6234" s="118" t="s">
        <v>9295</v>
      </c>
      <c r="D6234" s="119" t="s">
        <v>17511</v>
      </c>
    </row>
    <row r="6235" spans="1:4" ht="24.95" customHeight="1" x14ac:dyDescent="0.2">
      <c r="A6235" s="116">
        <v>50</v>
      </c>
      <c r="B6235" s="117" t="s">
        <v>2733</v>
      </c>
      <c r="C6235" s="118" t="s">
        <v>9295</v>
      </c>
      <c r="D6235" s="119" t="s">
        <v>17601</v>
      </c>
    </row>
    <row r="6236" spans="1:4" ht="24.95" customHeight="1" x14ac:dyDescent="0.2">
      <c r="A6236" s="116">
        <v>47</v>
      </c>
      <c r="B6236" s="117" t="s">
        <v>2734</v>
      </c>
      <c r="C6236" s="118" t="s">
        <v>9295</v>
      </c>
      <c r="D6236" s="119" t="s">
        <v>13333</v>
      </c>
    </row>
    <row r="6237" spans="1:4" ht="24.95" customHeight="1" x14ac:dyDescent="0.2">
      <c r="A6237" s="116">
        <v>48</v>
      </c>
      <c r="B6237" s="117" t="s">
        <v>2735</v>
      </c>
      <c r="C6237" s="118" t="s">
        <v>9295</v>
      </c>
      <c r="D6237" s="119" t="s">
        <v>10977</v>
      </c>
    </row>
    <row r="6238" spans="1:4" ht="24.95" customHeight="1" x14ac:dyDescent="0.2">
      <c r="A6238" s="116">
        <v>52</v>
      </c>
      <c r="B6238" s="117" t="s">
        <v>2736</v>
      </c>
      <c r="C6238" s="118" t="s">
        <v>9295</v>
      </c>
      <c r="D6238" s="119" t="s">
        <v>9438</v>
      </c>
    </row>
    <row r="6239" spans="1:4" ht="24.95" customHeight="1" x14ac:dyDescent="0.2">
      <c r="A6239" s="116">
        <v>43</v>
      </c>
      <c r="B6239" s="117" t="s">
        <v>2737</v>
      </c>
      <c r="C6239" s="118" t="s">
        <v>9295</v>
      </c>
      <c r="D6239" s="119" t="s">
        <v>18356</v>
      </c>
    </row>
    <row r="6240" spans="1:4" ht="24.95" customHeight="1" x14ac:dyDescent="0.2">
      <c r="A6240" s="116">
        <v>4791</v>
      </c>
      <c r="B6240" s="117" t="s">
        <v>5983</v>
      </c>
      <c r="C6240" s="118" t="s">
        <v>9344</v>
      </c>
      <c r="D6240" s="119" t="s">
        <v>17316</v>
      </c>
    </row>
    <row r="6241" spans="1:4" ht="24.95" customHeight="1" x14ac:dyDescent="0.2">
      <c r="A6241" s="116">
        <v>157</v>
      </c>
      <c r="B6241" s="117" t="s">
        <v>2738</v>
      </c>
      <c r="C6241" s="118" t="s">
        <v>9344</v>
      </c>
      <c r="D6241" s="119" t="s">
        <v>17385</v>
      </c>
    </row>
    <row r="6242" spans="1:4" ht="24.95" customHeight="1" x14ac:dyDescent="0.2">
      <c r="A6242" s="116">
        <v>156</v>
      </c>
      <c r="B6242" s="117" t="s">
        <v>2739</v>
      </c>
      <c r="C6242" s="118" t="s">
        <v>9344</v>
      </c>
      <c r="D6242" s="119" t="s">
        <v>18357</v>
      </c>
    </row>
    <row r="6243" spans="1:4" ht="24.95" customHeight="1" x14ac:dyDescent="0.2">
      <c r="A6243" s="116">
        <v>131</v>
      </c>
      <c r="B6243" s="117" t="s">
        <v>2740</v>
      </c>
      <c r="C6243" s="118" t="s">
        <v>9344</v>
      </c>
      <c r="D6243" s="119" t="s">
        <v>18358</v>
      </c>
    </row>
    <row r="6244" spans="1:4" ht="24.95" customHeight="1" x14ac:dyDescent="0.2">
      <c r="A6244" s="116">
        <v>39719</v>
      </c>
      <c r="B6244" s="117" t="s">
        <v>2741</v>
      </c>
      <c r="C6244" s="118" t="s">
        <v>9345</v>
      </c>
      <c r="D6244" s="119" t="s">
        <v>13207</v>
      </c>
    </row>
    <row r="6245" spans="1:4" ht="24.95" customHeight="1" x14ac:dyDescent="0.2">
      <c r="A6245" s="116">
        <v>21114</v>
      </c>
      <c r="B6245" s="117" t="s">
        <v>2742</v>
      </c>
      <c r="C6245" s="118" t="s">
        <v>9295</v>
      </c>
      <c r="D6245" s="119" t="s">
        <v>9526</v>
      </c>
    </row>
    <row r="6246" spans="1:4" ht="24.95" customHeight="1" x14ac:dyDescent="0.2">
      <c r="A6246" s="116">
        <v>119</v>
      </c>
      <c r="B6246" s="117" t="s">
        <v>2743</v>
      </c>
      <c r="C6246" s="118" t="s">
        <v>9295</v>
      </c>
      <c r="D6246" s="119" t="s">
        <v>10531</v>
      </c>
    </row>
    <row r="6247" spans="1:4" ht="24.95" customHeight="1" x14ac:dyDescent="0.2">
      <c r="A6247" s="116">
        <v>20080</v>
      </c>
      <c r="B6247" s="117" t="s">
        <v>2744</v>
      </c>
      <c r="C6247" s="118" t="s">
        <v>9295</v>
      </c>
      <c r="D6247" s="119" t="s">
        <v>17665</v>
      </c>
    </row>
    <row r="6248" spans="1:4" ht="24.95" customHeight="1" x14ac:dyDescent="0.2">
      <c r="A6248" s="116">
        <v>122</v>
      </c>
      <c r="B6248" s="117" t="s">
        <v>2745</v>
      </c>
      <c r="C6248" s="118" t="s">
        <v>9295</v>
      </c>
      <c r="D6248" s="119" t="s">
        <v>18130</v>
      </c>
    </row>
    <row r="6249" spans="1:4" ht="24.95" customHeight="1" x14ac:dyDescent="0.2">
      <c r="A6249" s="116">
        <v>3410</v>
      </c>
      <c r="B6249" s="117" t="s">
        <v>2746</v>
      </c>
      <c r="C6249" s="118" t="s">
        <v>9344</v>
      </c>
      <c r="D6249" s="119" t="s">
        <v>11089</v>
      </c>
    </row>
    <row r="6250" spans="1:4" ht="24.95" customHeight="1" x14ac:dyDescent="0.2">
      <c r="A6250" s="116">
        <v>124</v>
      </c>
      <c r="B6250" s="117" t="s">
        <v>2747</v>
      </c>
      <c r="C6250" s="118" t="s">
        <v>9345</v>
      </c>
      <c r="D6250" s="119" t="s">
        <v>9469</v>
      </c>
    </row>
    <row r="6251" spans="1:4" ht="24.95" customHeight="1" x14ac:dyDescent="0.2">
      <c r="A6251" s="116">
        <v>7334</v>
      </c>
      <c r="B6251" s="117" t="s">
        <v>5984</v>
      </c>
      <c r="C6251" s="118" t="s">
        <v>9345</v>
      </c>
      <c r="D6251" s="119" t="s">
        <v>11200</v>
      </c>
    </row>
    <row r="6252" spans="1:4" ht="24.95" customHeight="1" x14ac:dyDescent="0.2">
      <c r="A6252" s="116">
        <v>7325</v>
      </c>
      <c r="B6252" s="117" t="s">
        <v>2748</v>
      </c>
      <c r="C6252" s="118" t="s">
        <v>9344</v>
      </c>
      <c r="D6252" s="119" t="s">
        <v>11398</v>
      </c>
    </row>
    <row r="6253" spans="1:4" ht="24.95" customHeight="1" x14ac:dyDescent="0.2">
      <c r="A6253" s="116">
        <v>123</v>
      </c>
      <c r="B6253" s="117" t="s">
        <v>2749</v>
      </c>
      <c r="C6253" s="118" t="s">
        <v>9345</v>
      </c>
      <c r="D6253" s="119" t="s">
        <v>9753</v>
      </c>
    </row>
    <row r="6254" spans="1:4" ht="24.95" customHeight="1" x14ac:dyDescent="0.2">
      <c r="A6254" s="116">
        <v>127</v>
      </c>
      <c r="B6254" s="117" t="s">
        <v>2750</v>
      </c>
      <c r="C6254" s="118" t="s">
        <v>9345</v>
      </c>
      <c r="D6254" s="119" t="s">
        <v>9774</v>
      </c>
    </row>
    <row r="6255" spans="1:4" ht="24.95" customHeight="1" x14ac:dyDescent="0.2">
      <c r="A6255" s="116">
        <v>133</v>
      </c>
      <c r="B6255" s="117" t="s">
        <v>2751</v>
      </c>
      <c r="C6255" s="118" t="s">
        <v>9345</v>
      </c>
      <c r="D6255" s="119" t="s">
        <v>9873</v>
      </c>
    </row>
    <row r="6256" spans="1:4" ht="24.95" customHeight="1" x14ac:dyDescent="0.2">
      <c r="A6256" s="116">
        <v>37538</v>
      </c>
      <c r="B6256" s="117" t="s">
        <v>2752</v>
      </c>
      <c r="C6256" s="118" t="s">
        <v>9437</v>
      </c>
      <c r="D6256" s="119" t="s">
        <v>12997</v>
      </c>
    </row>
    <row r="6257" spans="1:4" ht="24.95" customHeight="1" x14ac:dyDescent="0.2">
      <c r="A6257" s="116">
        <v>132</v>
      </c>
      <c r="B6257" s="117" t="s">
        <v>2753</v>
      </c>
      <c r="C6257" s="118" t="s">
        <v>9345</v>
      </c>
      <c r="D6257" s="119" t="s">
        <v>10287</v>
      </c>
    </row>
    <row r="6258" spans="1:4" ht="24.95" customHeight="1" x14ac:dyDescent="0.2">
      <c r="A6258" s="116">
        <v>13408</v>
      </c>
      <c r="B6258" s="117" t="s">
        <v>2754</v>
      </c>
      <c r="C6258" s="118" t="s">
        <v>9439</v>
      </c>
      <c r="D6258" s="119" t="s">
        <v>18359</v>
      </c>
    </row>
    <row r="6259" spans="1:4" ht="24.95" customHeight="1" x14ac:dyDescent="0.2">
      <c r="A6259" s="116">
        <v>37476</v>
      </c>
      <c r="B6259" s="117" t="s">
        <v>2755</v>
      </c>
      <c r="C6259" s="118" t="s">
        <v>9295</v>
      </c>
      <c r="D6259" s="119" t="s">
        <v>18360</v>
      </c>
    </row>
    <row r="6260" spans="1:4" ht="24.95" customHeight="1" x14ac:dyDescent="0.2">
      <c r="A6260" s="116">
        <v>37478</v>
      </c>
      <c r="B6260" s="117" t="s">
        <v>2756</v>
      </c>
      <c r="C6260" s="118" t="s">
        <v>9295</v>
      </c>
      <c r="D6260" s="119" t="s">
        <v>18361</v>
      </c>
    </row>
    <row r="6261" spans="1:4" ht="24.95" customHeight="1" x14ac:dyDescent="0.2">
      <c r="A6261" s="116">
        <v>37477</v>
      </c>
      <c r="B6261" s="117" t="s">
        <v>2757</v>
      </c>
      <c r="C6261" s="118" t="s">
        <v>9295</v>
      </c>
      <c r="D6261" s="119" t="s">
        <v>18362</v>
      </c>
    </row>
    <row r="6262" spans="1:4" ht="24.95" customHeight="1" x14ac:dyDescent="0.2">
      <c r="A6262" s="116">
        <v>37479</v>
      </c>
      <c r="B6262" s="117" t="s">
        <v>2758</v>
      </c>
      <c r="C6262" s="118" t="s">
        <v>9295</v>
      </c>
      <c r="D6262" s="119" t="s">
        <v>18363</v>
      </c>
    </row>
    <row r="6263" spans="1:4" ht="24.95" customHeight="1" x14ac:dyDescent="0.2">
      <c r="A6263" s="116">
        <v>4319</v>
      </c>
      <c r="B6263" s="117" t="s">
        <v>2759</v>
      </c>
      <c r="C6263" s="118" t="s">
        <v>9295</v>
      </c>
      <c r="D6263" s="119" t="s">
        <v>9697</v>
      </c>
    </row>
    <row r="6264" spans="1:4" ht="24.95" customHeight="1" x14ac:dyDescent="0.2">
      <c r="A6264" s="116">
        <v>40553</v>
      </c>
      <c r="B6264" s="117" t="s">
        <v>9440</v>
      </c>
      <c r="C6264" s="118" t="s">
        <v>9296</v>
      </c>
      <c r="D6264" s="119" t="s">
        <v>11242</v>
      </c>
    </row>
    <row r="6265" spans="1:4" ht="24.95" customHeight="1" x14ac:dyDescent="0.2">
      <c r="A6265" s="116">
        <v>13003</v>
      </c>
      <c r="B6265" s="117" t="s">
        <v>5985</v>
      </c>
      <c r="C6265" s="118" t="s">
        <v>9345</v>
      </c>
      <c r="D6265" s="119" t="s">
        <v>11555</v>
      </c>
    </row>
    <row r="6266" spans="1:4" ht="24.95" customHeight="1" x14ac:dyDescent="0.2">
      <c r="A6266" s="116">
        <v>6114</v>
      </c>
      <c r="B6266" s="117" t="s">
        <v>2760</v>
      </c>
      <c r="C6266" s="118" t="s">
        <v>9293</v>
      </c>
      <c r="D6266" s="119" t="s">
        <v>15043</v>
      </c>
    </row>
    <row r="6267" spans="1:4" ht="24.95" customHeight="1" x14ac:dyDescent="0.2">
      <c r="A6267" s="116">
        <v>40912</v>
      </c>
      <c r="B6267" s="117" t="s">
        <v>5986</v>
      </c>
      <c r="C6267" s="118" t="s">
        <v>9444</v>
      </c>
      <c r="D6267" s="119" t="s">
        <v>30429</v>
      </c>
    </row>
    <row r="6268" spans="1:4" ht="24.95" customHeight="1" x14ac:dyDescent="0.2">
      <c r="A6268" s="116">
        <v>247</v>
      </c>
      <c r="B6268" s="117" t="s">
        <v>5987</v>
      </c>
      <c r="C6268" s="118" t="s">
        <v>9293</v>
      </c>
      <c r="D6268" s="119" t="s">
        <v>9846</v>
      </c>
    </row>
    <row r="6269" spans="1:4" ht="24.95" customHeight="1" x14ac:dyDescent="0.2">
      <c r="A6269" s="116">
        <v>40919</v>
      </c>
      <c r="B6269" s="117" t="s">
        <v>5988</v>
      </c>
      <c r="C6269" s="118" t="s">
        <v>9444</v>
      </c>
      <c r="D6269" s="119" t="s">
        <v>30430</v>
      </c>
    </row>
    <row r="6270" spans="1:4" ht="24.95" customHeight="1" x14ac:dyDescent="0.2">
      <c r="A6270" s="116">
        <v>25958</v>
      </c>
      <c r="B6270" s="117" t="s">
        <v>2761</v>
      </c>
      <c r="C6270" s="118" t="s">
        <v>9293</v>
      </c>
      <c r="D6270" s="119" t="s">
        <v>10997</v>
      </c>
    </row>
    <row r="6271" spans="1:4" ht="24.95" customHeight="1" x14ac:dyDescent="0.2">
      <c r="A6271" s="116">
        <v>40984</v>
      </c>
      <c r="B6271" s="117" t="s">
        <v>5989</v>
      </c>
      <c r="C6271" s="118" t="s">
        <v>9444</v>
      </c>
      <c r="D6271" s="119" t="s">
        <v>30431</v>
      </c>
    </row>
    <row r="6272" spans="1:4" ht="24.95" customHeight="1" x14ac:dyDescent="0.2">
      <c r="A6272" s="116">
        <v>248</v>
      </c>
      <c r="B6272" s="117" t="s">
        <v>2762</v>
      </c>
      <c r="C6272" s="118" t="s">
        <v>9293</v>
      </c>
      <c r="D6272" s="119" t="s">
        <v>14484</v>
      </c>
    </row>
    <row r="6273" spans="1:4" ht="24.95" customHeight="1" x14ac:dyDescent="0.2">
      <c r="A6273" s="116">
        <v>41086</v>
      </c>
      <c r="B6273" s="117" t="s">
        <v>5990</v>
      </c>
      <c r="C6273" s="118" t="s">
        <v>9444</v>
      </c>
      <c r="D6273" s="119" t="s">
        <v>30432</v>
      </c>
    </row>
    <row r="6274" spans="1:4" ht="24.95" customHeight="1" x14ac:dyDescent="0.2">
      <c r="A6274" s="116">
        <v>6127</v>
      </c>
      <c r="B6274" s="117" t="s">
        <v>2763</v>
      </c>
      <c r="C6274" s="118" t="s">
        <v>9293</v>
      </c>
      <c r="D6274" s="119" t="s">
        <v>10013</v>
      </c>
    </row>
    <row r="6275" spans="1:4" ht="24.95" customHeight="1" x14ac:dyDescent="0.2">
      <c r="A6275" s="116">
        <v>34466</v>
      </c>
      <c r="B6275" s="117" t="s">
        <v>2764</v>
      </c>
      <c r="C6275" s="118" t="s">
        <v>9293</v>
      </c>
      <c r="D6275" s="119" t="s">
        <v>24362</v>
      </c>
    </row>
    <row r="6276" spans="1:4" ht="24.95" customHeight="1" x14ac:dyDescent="0.2">
      <c r="A6276" s="116">
        <v>41083</v>
      </c>
      <c r="B6276" s="117" t="s">
        <v>5991</v>
      </c>
      <c r="C6276" s="118" t="s">
        <v>9444</v>
      </c>
      <c r="D6276" s="119" t="s">
        <v>30433</v>
      </c>
    </row>
    <row r="6277" spans="1:4" ht="24.95" customHeight="1" x14ac:dyDescent="0.2">
      <c r="A6277" s="116">
        <v>252</v>
      </c>
      <c r="B6277" s="117" t="s">
        <v>5992</v>
      </c>
      <c r="C6277" s="118" t="s">
        <v>9293</v>
      </c>
      <c r="D6277" s="119" t="s">
        <v>9826</v>
      </c>
    </row>
    <row r="6278" spans="1:4" ht="24.95" customHeight="1" x14ac:dyDescent="0.2">
      <c r="A6278" s="116">
        <v>40909</v>
      </c>
      <c r="B6278" s="117" t="s">
        <v>5993</v>
      </c>
      <c r="C6278" s="118" t="s">
        <v>9444</v>
      </c>
      <c r="D6278" s="119" t="s">
        <v>30434</v>
      </c>
    </row>
    <row r="6279" spans="1:4" ht="24.95" customHeight="1" x14ac:dyDescent="0.2">
      <c r="A6279" s="116">
        <v>242</v>
      </c>
      <c r="B6279" s="117" t="s">
        <v>2765</v>
      </c>
      <c r="C6279" s="118" t="s">
        <v>9293</v>
      </c>
      <c r="D6279" s="119" t="s">
        <v>14484</v>
      </c>
    </row>
    <row r="6280" spans="1:4" ht="24.95" customHeight="1" x14ac:dyDescent="0.2">
      <c r="A6280" s="116">
        <v>41085</v>
      </c>
      <c r="B6280" s="117" t="s">
        <v>5994</v>
      </c>
      <c r="C6280" s="118" t="s">
        <v>9444</v>
      </c>
      <c r="D6280" s="119" t="s">
        <v>30432</v>
      </c>
    </row>
    <row r="6281" spans="1:4" ht="24.95" customHeight="1" x14ac:dyDescent="0.2">
      <c r="A6281" s="116">
        <v>427</v>
      </c>
      <c r="B6281" s="117" t="s">
        <v>2766</v>
      </c>
      <c r="C6281" s="118" t="s">
        <v>9295</v>
      </c>
      <c r="D6281" s="119" t="s">
        <v>9356</v>
      </c>
    </row>
    <row r="6282" spans="1:4" ht="24.95" customHeight="1" x14ac:dyDescent="0.2">
      <c r="A6282" s="116">
        <v>417</v>
      </c>
      <c r="B6282" s="117" t="s">
        <v>5995</v>
      </c>
      <c r="C6282" s="118" t="s">
        <v>9295</v>
      </c>
      <c r="D6282" s="119" t="s">
        <v>9315</v>
      </c>
    </row>
    <row r="6283" spans="1:4" ht="24.95" customHeight="1" x14ac:dyDescent="0.2">
      <c r="A6283" s="116">
        <v>11273</v>
      </c>
      <c r="B6283" s="117" t="s">
        <v>2767</v>
      </c>
      <c r="C6283" s="118" t="s">
        <v>9295</v>
      </c>
      <c r="D6283" s="119" t="s">
        <v>11374</v>
      </c>
    </row>
    <row r="6284" spans="1:4" ht="24.95" customHeight="1" x14ac:dyDescent="0.2">
      <c r="A6284" s="116">
        <v>11272</v>
      </c>
      <c r="B6284" s="117" t="s">
        <v>2768</v>
      </c>
      <c r="C6284" s="118" t="s">
        <v>9295</v>
      </c>
      <c r="D6284" s="119" t="s">
        <v>9335</v>
      </c>
    </row>
    <row r="6285" spans="1:4" ht="24.95" customHeight="1" x14ac:dyDescent="0.2">
      <c r="A6285" s="116">
        <v>11275</v>
      </c>
      <c r="B6285" s="117" t="s">
        <v>2769</v>
      </c>
      <c r="C6285" s="118" t="s">
        <v>9295</v>
      </c>
      <c r="D6285" s="119" t="s">
        <v>9733</v>
      </c>
    </row>
    <row r="6286" spans="1:4" ht="24.95" customHeight="1" x14ac:dyDescent="0.2">
      <c r="A6286" s="116">
        <v>11274</v>
      </c>
      <c r="B6286" s="117" t="s">
        <v>2770</v>
      </c>
      <c r="C6286" s="118" t="s">
        <v>9295</v>
      </c>
      <c r="D6286" s="119" t="s">
        <v>9331</v>
      </c>
    </row>
    <row r="6287" spans="1:4" ht="24.95" customHeight="1" x14ac:dyDescent="0.2">
      <c r="A6287" s="116">
        <v>38470</v>
      </c>
      <c r="B6287" s="117" t="s">
        <v>5996</v>
      </c>
      <c r="C6287" s="118" t="s">
        <v>9295</v>
      </c>
      <c r="D6287" s="119" t="s">
        <v>14616</v>
      </c>
    </row>
    <row r="6288" spans="1:4" ht="24.95" customHeight="1" x14ac:dyDescent="0.2">
      <c r="A6288" s="116">
        <v>38547</v>
      </c>
      <c r="B6288" s="117" t="s">
        <v>5997</v>
      </c>
      <c r="C6288" s="118" t="s">
        <v>9295</v>
      </c>
      <c r="D6288" s="119" t="s">
        <v>18364</v>
      </c>
    </row>
    <row r="6289" spans="1:4" ht="24.95" customHeight="1" x14ac:dyDescent="0.2">
      <c r="A6289" s="116">
        <v>38469</v>
      </c>
      <c r="B6289" s="117" t="s">
        <v>5998</v>
      </c>
      <c r="C6289" s="118" t="s">
        <v>9295</v>
      </c>
      <c r="D6289" s="119" t="s">
        <v>13278</v>
      </c>
    </row>
    <row r="6290" spans="1:4" ht="24.95" customHeight="1" x14ac:dyDescent="0.2">
      <c r="A6290" s="116">
        <v>38467</v>
      </c>
      <c r="B6290" s="117" t="s">
        <v>5999</v>
      </c>
      <c r="C6290" s="118" t="s">
        <v>9295</v>
      </c>
      <c r="D6290" s="119" t="s">
        <v>18357</v>
      </c>
    </row>
    <row r="6291" spans="1:4" ht="24.95" customHeight="1" x14ac:dyDescent="0.2">
      <c r="A6291" s="116">
        <v>38468</v>
      </c>
      <c r="B6291" s="117" t="s">
        <v>6000</v>
      </c>
      <c r="C6291" s="118" t="s">
        <v>9295</v>
      </c>
      <c r="D6291" s="119" t="s">
        <v>13859</v>
      </c>
    </row>
    <row r="6292" spans="1:4" ht="24.95" customHeight="1" x14ac:dyDescent="0.2">
      <c r="A6292" s="116">
        <v>38471</v>
      </c>
      <c r="B6292" s="117" t="s">
        <v>6001</v>
      </c>
      <c r="C6292" s="118" t="s">
        <v>9295</v>
      </c>
      <c r="D6292" s="119" t="s">
        <v>17609</v>
      </c>
    </row>
    <row r="6293" spans="1:4" ht="24.95" customHeight="1" x14ac:dyDescent="0.2">
      <c r="A6293" s="116">
        <v>37370</v>
      </c>
      <c r="B6293" s="117" t="s">
        <v>6002</v>
      </c>
      <c r="C6293" s="118" t="s">
        <v>9293</v>
      </c>
      <c r="D6293" s="119" t="s">
        <v>9313</v>
      </c>
    </row>
    <row r="6294" spans="1:4" ht="24.95" customHeight="1" x14ac:dyDescent="0.2">
      <c r="A6294" s="116">
        <v>40862</v>
      </c>
      <c r="B6294" s="117" t="s">
        <v>6003</v>
      </c>
      <c r="C6294" s="118" t="s">
        <v>9444</v>
      </c>
      <c r="D6294" s="119" t="s">
        <v>9457</v>
      </c>
    </row>
    <row r="6295" spans="1:4" ht="24.95" customHeight="1" x14ac:dyDescent="0.2">
      <c r="A6295" s="116">
        <v>10658</v>
      </c>
      <c r="B6295" s="117" t="s">
        <v>6004</v>
      </c>
      <c r="C6295" s="118" t="s">
        <v>9295</v>
      </c>
      <c r="D6295" s="119" t="s">
        <v>18365</v>
      </c>
    </row>
    <row r="6296" spans="1:4" ht="24.95" customHeight="1" x14ac:dyDescent="0.2">
      <c r="A6296" s="116">
        <v>253</v>
      </c>
      <c r="B6296" s="117" t="s">
        <v>2771</v>
      </c>
      <c r="C6296" s="118" t="s">
        <v>9293</v>
      </c>
      <c r="D6296" s="119" t="s">
        <v>9728</v>
      </c>
    </row>
    <row r="6297" spans="1:4" ht="24.95" customHeight="1" x14ac:dyDescent="0.2">
      <c r="A6297" s="116">
        <v>40809</v>
      </c>
      <c r="B6297" s="117" t="s">
        <v>6005</v>
      </c>
      <c r="C6297" s="118" t="s">
        <v>9444</v>
      </c>
      <c r="D6297" s="119" t="s">
        <v>30435</v>
      </c>
    </row>
    <row r="6298" spans="1:4" ht="24.95" customHeight="1" x14ac:dyDescent="0.2">
      <c r="A6298" s="116">
        <v>583</v>
      </c>
      <c r="B6298" s="117" t="s">
        <v>2772</v>
      </c>
      <c r="C6298" s="118" t="s">
        <v>9344</v>
      </c>
      <c r="D6298" s="119" t="s">
        <v>11406</v>
      </c>
    </row>
    <row r="6299" spans="1:4" ht="24.95" customHeight="1" x14ac:dyDescent="0.2">
      <c r="A6299" s="116">
        <v>299</v>
      </c>
      <c r="B6299" s="117" t="s">
        <v>2774</v>
      </c>
      <c r="C6299" s="118" t="s">
        <v>9295</v>
      </c>
      <c r="D6299" s="119" t="s">
        <v>9604</v>
      </c>
    </row>
    <row r="6300" spans="1:4" ht="24.95" customHeight="1" x14ac:dyDescent="0.2">
      <c r="A6300" s="116">
        <v>298</v>
      </c>
      <c r="B6300" s="117" t="s">
        <v>2775</v>
      </c>
      <c r="C6300" s="118" t="s">
        <v>9295</v>
      </c>
      <c r="D6300" s="119" t="s">
        <v>9604</v>
      </c>
    </row>
    <row r="6301" spans="1:4" ht="24.95" customHeight="1" x14ac:dyDescent="0.2">
      <c r="A6301" s="116">
        <v>295</v>
      </c>
      <c r="B6301" s="117" t="s">
        <v>2776</v>
      </c>
      <c r="C6301" s="118" t="s">
        <v>9295</v>
      </c>
      <c r="D6301" s="119" t="s">
        <v>9834</v>
      </c>
    </row>
    <row r="6302" spans="1:4" ht="24.95" customHeight="1" x14ac:dyDescent="0.2">
      <c r="A6302" s="116">
        <v>296</v>
      </c>
      <c r="B6302" s="117" t="s">
        <v>2777</v>
      </c>
      <c r="C6302" s="118" t="s">
        <v>9295</v>
      </c>
      <c r="D6302" s="119" t="s">
        <v>9820</v>
      </c>
    </row>
    <row r="6303" spans="1:4" ht="24.95" customHeight="1" x14ac:dyDescent="0.2">
      <c r="A6303" s="116">
        <v>297</v>
      </c>
      <c r="B6303" s="117" t="s">
        <v>2778</v>
      </c>
      <c r="C6303" s="118" t="s">
        <v>9295</v>
      </c>
      <c r="D6303" s="119" t="s">
        <v>10545</v>
      </c>
    </row>
    <row r="6304" spans="1:4" ht="24.95" customHeight="1" x14ac:dyDescent="0.2">
      <c r="A6304" s="116">
        <v>301</v>
      </c>
      <c r="B6304" s="117" t="s">
        <v>2779</v>
      </c>
      <c r="C6304" s="118" t="s">
        <v>9295</v>
      </c>
      <c r="D6304" s="119" t="s">
        <v>11467</v>
      </c>
    </row>
    <row r="6305" spans="1:4" ht="24.95" customHeight="1" x14ac:dyDescent="0.2">
      <c r="A6305" s="116">
        <v>300</v>
      </c>
      <c r="B6305" s="117" t="s">
        <v>2780</v>
      </c>
      <c r="C6305" s="118" t="s">
        <v>9295</v>
      </c>
      <c r="D6305" s="119" t="s">
        <v>10767</v>
      </c>
    </row>
    <row r="6306" spans="1:4" ht="24.95" customHeight="1" x14ac:dyDescent="0.2">
      <c r="A6306" s="116">
        <v>20084</v>
      </c>
      <c r="B6306" s="117" t="s">
        <v>2781</v>
      </c>
      <c r="C6306" s="118" t="s">
        <v>9295</v>
      </c>
      <c r="D6306" s="119" t="s">
        <v>9834</v>
      </c>
    </row>
    <row r="6307" spans="1:4" ht="24.95" customHeight="1" x14ac:dyDescent="0.2">
      <c r="A6307" s="116">
        <v>20085</v>
      </c>
      <c r="B6307" s="117" t="s">
        <v>2782</v>
      </c>
      <c r="C6307" s="118" t="s">
        <v>9295</v>
      </c>
      <c r="D6307" s="119" t="s">
        <v>9300</v>
      </c>
    </row>
    <row r="6308" spans="1:4" ht="24.95" customHeight="1" x14ac:dyDescent="0.2">
      <c r="A6308" s="116">
        <v>311</v>
      </c>
      <c r="B6308" s="117" t="s">
        <v>2783</v>
      </c>
      <c r="C6308" s="118" t="s">
        <v>9295</v>
      </c>
      <c r="D6308" s="119" t="s">
        <v>11410</v>
      </c>
    </row>
    <row r="6309" spans="1:4" ht="24.95" customHeight="1" x14ac:dyDescent="0.2">
      <c r="A6309" s="116">
        <v>318</v>
      </c>
      <c r="B6309" s="117" t="s">
        <v>2784</v>
      </c>
      <c r="C6309" s="118" t="s">
        <v>9295</v>
      </c>
      <c r="D6309" s="119" t="s">
        <v>10199</v>
      </c>
    </row>
    <row r="6310" spans="1:4" ht="24.95" customHeight="1" x14ac:dyDescent="0.2">
      <c r="A6310" s="116">
        <v>319</v>
      </c>
      <c r="B6310" s="117" t="s">
        <v>2785</v>
      </c>
      <c r="C6310" s="118" t="s">
        <v>9295</v>
      </c>
      <c r="D6310" s="119" t="s">
        <v>17825</v>
      </c>
    </row>
    <row r="6311" spans="1:4" ht="24.95" customHeight="1" x14ac:dyDescent="0.2">
      <c r="A6311" s="116">
        <v>320</v>
      </c>
      <c r="B6311" s="117" t="s">
        <v>2786</v>
      </c>
      <c r="C6311" s="118" t="s">
        <v>9295</v>
      </c>
      <c r="D6311" s="119" t="s">
        <v>18367</v>
      </c>
    </row>
    <row r="6312" spans="1:4" ht="24.95" customHeight="1" x14ac:dyDescent="0.2">
      <c r="A6312" s="116">
        <v>314</v>
      </c>
      <c r="B6312" s="117" t="s">
        <v>2787</v>
      </c>
      <c r="C6312" s="118" t="s">
        <v>9295</v>
      </c>
      <c r="D6312" s="119" t="s">
        <v>18368</v>
      </c>
    </row>
    <row r="6313" spans="1:4" ht="24.95" customHeight="1" x14ac:dyDescent="0.2">
      <c r="A6313" s="116">
        <v>303</v>
      </c>
      <c r="B6313" s="117" t="s">
        <v>2788</v>
      </c>
      <c r="C6313" s="118" t="s">
        <v>9295</v>
      </c>
      <c r="D6313" s="119" t="s">
        <v>9609</v>
      </c>
    </row>
    <row r="6314" spans="1:4" ht="24.95" customHeight="1" x14ac:dyDescent="0.2">
      <c r="A6314" s="116">
        <v>304</v>
      </c>
      <c r="B6314" s="117" t="s">
        <v>2789</v>
      </c>
      <c r="C6314" s="118" t="s">
        <v>9295</v>
      </c>
      <c r="D6314" s="119" t="s">
        <v>10857</v>
      </c>
    </row>
    <row r="6315" spans="1:4" ht="24.95" customHeight="1" x14ac:dyDescent="0.2">
      <c r="A6315" s="116">
        <v>305</v>
      </c>
      <c r="B6315" s="117" t="s">
        <v>2790</v>
      </c>
      <c r="C6315" s="118" t="s">
        <v>9295</v>
      </c>
      <c r="D6315" s="119" t="s">
        <v>11996</v>
      </c>
    </row>
    <row r="6316" spans="1:4" ht="24.95" customHeight="1" x14ac:dyDescent="0.2">
      <c r="A6316" s="116">
        <v>306</v>
      </c>
      <c r="B6316" s="117" t="s">
        <v>2791</v>
      </c>
      <c r="C6316" s="118" t="s">
        <v>9295</v>
      </c>
      <c r="D6316" s="119" t="s">
        <v>9990</v>
      </c>
    </row>
    <row r="6317" spans="1:4" ht="24.95" customHeight="1" x14ac:dyDescent="0.2">
      <c r="A6317" s="116">
        <v>307</v>
      </c>
      <c r="B6317" s="117" t="s">
        <v>2792</v>
      </c>
      <c r="C6317" s="118" t="s">
        <v>9295</v>
      </c>
      <c r="D6317" s="119" t="s">
        <v>16103</v>
      </c>
    </row>
    <row r="6318" spans="1:4" ht="24.95" customHeight="1" x14ac:dyDescent="0.2">
      <c r="A6318" s="116">
        <v>309</v>
      </c>
      <c r="B6318" s="117" t="s">
        <v>2793</v>
      </c>
      <c r="C6318" s="118" t="s">
        <v>9295</v>
      </c>
      <c r="D6318" s="119" t="s">
        <v>18369</v>
      </c>
    </row>
    <row r="6319" spans="1:4" ht="24.95" customHeight="1" x14ac:dyDescent="0.2">
      <c r="A6319" s="116">
        <v>310</v>
      </c>
      <c r="B6319" s="117" t="s">
        <v>2794</v>
      </c>
      <c r="C6319" s="118" t="s">
        <v>9295</v>
      </c>
      <c r="D6319" s="119" t="s">
        <v>11470</v>
      </c>
    </row>
    <row r="6320" spans="1:4" ht="24.95" customHeight="1" x14ac:dyDescent="0.2">
      <c r="A6320" s="116">
        <v>328</v>
      </c>
      <c r="B6320" s="117" t="s">
        <v>2795</v>
      </c>
      <c r="C6320" s="118" t="s">
        <v>9295</v>
      </c>
      <c r="D6320" s="119" t="s">
        <v>9703</v>
      </c>
    </row>
    <row r="6321" spans="1:4" ht="24.95" customHeight="1" x14ac:dyDescent="0.2">
      <c r="A6321" s="116">
        <v>325</v>
      </c>
      <c r="B6321" s="117" t="s">
        <v>2796</v>
      </c>
      <c r="C6321" s="118" t="s">
        <v>9295</v>
      </c>
      <c r="D6321" s="119" t="s">
        <v>9521</v>
      </c>
    </row>
    <row r="6322" spans="1:4" ht="24.95" customHeight="1" x14ac:dyDescent="0.2">
      <c r="A6322" s="116">
        <v>20326</v>
      </c>
      <c r="B6322" s="117" t="s">
        <v>2797</v>
      </c>
      <c r="C6322" s="118" t="s">
        <v>9295</v>
      </c>
      <c r="D6322" s="119" t="s">
        <v>9297</v>
      </c>
    </row>
    <row r="6323" spans="1:4" ht="24.95" customHeight="1" x14ac:dyDescent="0.2">
      <c r="A6323" s="116">
        <v>329</v>
      </c>
      <c r="B6323" s="117" t="s">
        <v>2798</v>
      </c>
      <c r="C6323" s="118" t="s">
        <v>9295</v>
      </c>
      <c r="D6323" s="119" t="s">
        <v>18370</v>
      </c>
    </row>
    <row r="6324" spans="1:4" ht="24.95" customHeight="1" x14ac:dyDescent="0.2">
      <c r="A6324" s="116">
        <v>308</v>
      </c>
      <c r="B6324" s="117" t="s">
        <v>2799</v>
      </c>
      <c r="C6324" s="118" t="s">
        <v>9295</v>
      </c>
      <c r="D6324" s="119" t="s">
        <v>16771</v>
      </c>
    </row>
    <row r="6325" spans="1:4" ht="24.95" customHeight="1" x14ac:dyDescent="0.2">
      <c r="A6325" s="116">
        <v>39642</v>
      </c>
      <c r="B6325" s="117" t="s">
        <v>2800</v>
      </c>
      <c r="C6325" s="118" t="s">
        <v>9295</v>
      </c>
      <c r="D6325" s="119" t="s">
        <v>10443</v>
      </c>
    </row>
    <row r="6326" spans="1:4" ht="24.95" customHeight="1" x14ac:dyDescent="0.2">
      <c r="A6326" s="116">
        <v>39641</v>
      </c>
      <c r="B6326" s="117" t="s">
        <v>2801</v>
      </c>
      <c r="C6326" s="118" t="s">
        <v>9295</v>
      </c>
      <c r="D6326" s="119" t="s">
        <v>12236</v>
      </c>
    </row>
    <row r="6327" spans="1:4" ht="24.95" customHeight="1" x14ac:dyDescent="0.2">
      <c r="A6327" s="116">
        <v>39643</v>
      </c>
      <c r="B6327" s="117" t="s">
        <v>2802</v>
      </c>
      <c r="C6327" s="118" t="s">
        <v>9295</v>
      </c>
      <c r="D6327" s="119" t="s">
        <v>9595</v>
      </c>
    </row>
    <row r="6328" spans="1:4" ht="24.95" customHeight="1" x14ac:dyDescent="0.2">
      <c r="A6328" s="116">
        <v>39644</v>
      </c>
      <c r="B6328" s="117" t="s">
        <v>2803</v>
      </c>
      <c r="C6328" s="118" t="s">
        <v>9295</v>
      </c>
      <c r="D6328" s="119" t="s">
        <v>10102</v>
      </c>
    </row>
    <row r="6329" spans="1:4" ht="24.95" customHeight="1" x14ac:dyDescent="0.2">
      <c r="A6329" s="116">
        <v>39645</v>
      </c>
      <c r="B6329" s="117" t="s">
        <v>2804</v>
      </c>
      <c r="C6329" s="118" t="s">
        <v>9295</v>
      </c>
      <c r="D6329" s="119" t="s">
        <v>13436</v>
      </c>
    </row>
    <row r="6330" spans="1:4" ht="24.95" customHeight="1" x14ac:dyDescent="0.2">
      <c r="A6330" s="116">
        <v>12548</v>
      </c>
      <c r="B6330" s="117" t="s">
        <v>2805</v>
      </c>
      <c r="C6330" s="118" t="s">
        <v>9295</v>
      </c>
      <c r="D6330" s="119" t="s">
        <v>18371</v>
      </c>
    </row>
    <row r="6331" spans="1:4" ht="24.95" customHeight="1" x14ac:dyDescent="0.2">
      <c r="A6331" s="116">
        <v>13113</v>
      </c>
      <c r="B6331" s="117" t="s">
        <v>2806</v>
      </c>
      <c r="C6331" s="118" t="s">
        <v>9295</v>
      </c>
      <c r="D6331" s="119" t="s">
        <v>14768</v>
      </c>
    </row>
    <row r="6332" spans="1:4" ht="24.95" customHeight="1" x14ac:dyDescent="0.2">
      <c r="A6332" s="116">
        <v>13114</v>
      </c>
      <c r="B6332" s="117" t="s">
        <v>2807</v>
      </c>
      <c r="C6332" s="118" t="s">
        <v>9295</v>
      </c>
      <c r="D6332" s="119" t="s">
        <v>18372</v>
      </c>
    </row>
    <row r="6333" spans="1:4" ht="24.95" customHeight="1" x14ac:dyDescent="0.2">
      <c r="A6333" s="116">
        <v>12530</v>
      </c>
      <c r="B6333" s="117" t="s">
        <v>2808</v>
      </c>
      <c r="C6333" s="118" t="s">
        <v>9295</v>
      </c>
      <c r="D6333" s="119" t="s">
        <v>13849</v>
      </c>
    </row>
    <row r="6334" spans="1:4" ht="24.95" customHeight="1" x14ac:dyDescent="0.2">
      <c r="A6334" s="116">
        <v>12531</v>
      </c>
      <c r="B6334" s="117" t="s">
        <v>2809</v>
      </c>
      <c r="C6334" s="118" t="s">
        <v>9295</v>
      </c>
      <c r="D6334" s="119" t="s">
        <v>18373</v>
      </c>
    </row>
    <row r="6335" spans="1:4" ht="24.95" customHeight="1" x14ac:dyDescent="0.2">
      <c r="A6335" s="116">
        <v>12532</v>
      </c>
      <c r="B6335" s="117" t="s">
        <v>2810</v>
      </c>
      <c r="C6335" s="118" t="s">
        <v>9295</v>
      </c>
      <c r="D6335" s="119" t="s">
        <v>11098</v>
      </c>
    </row>
    <row r="6336" spans="1:4" ht="24.95" customHeight="1" x14ac:dyDescent="0.2">
      <c r="A6336" s="116">
        <v>12533</v>
      </c>
      <c r="B6336" s="117" t="s">
        <v>2811</v>
      </c>
      <c r="C6336" s="118" t="s">
        <v>9295</v>
      </c>
      <c r="D6336" s="119" t="s">
        <v>16011</v>
      </c>
    </row>
    <row r="6337" spans="1:4" ht="24.95" customHeight="1" x14ac:dyDescent="0.2">
      <c r="A6337" s="116">
        <v>12544</v>
      </c>
      <c r="B6337" s="117" t="s">
        <v>2812</v>
      </c>
      <c r="C6337" s="118" t="s">
        <v>9295</v>
      </c>
      <c r="D6337" s="119" t="s">
        <v>18374</v>
      </c>
    </row>
    <row r="6338" spans="1:4" ht="24.95" customHeight="1" x14ac:dyDescent="0.2">
      <c r="A6338" s="116">
        <v>12546</v>
      </c>
      <c r="B6338" s="117" t="s">
        <v>2813</v>
      </c>
      <c r="C6338" s="118" t="s">
        <v>9295</v>
      </c>
      <c r="D6338" s="119" t="s">
        <v>11189</v>
      </c>
    </row>
    <row r="6339" spans="1:4" ht="24.95" customHeight="1" x14ac:dyDescent="0.2">
      <c r="A6339" s="116">
        <v>12547</v>
      </c>
      <c r="B6339" s="117" t="s">
        <v>2814</v>
      </c>
      <c r="C6339" s="118" t="s">
        <v>9295</v>
      </c>
      <c r="D6339" s="119" t="s">
        <v>18375</v>
      </c>
    </row>
    <row r="6340" spans="1:4" ht="24.95" customHeight="1" x14ac:dyDescent="0.2">
      <c r="A6340" s="116">
        <v>12551</v>
      </c>
      <c r="B6340" s="117" t="s">
        <v>2815</v>
      </c>
      <c r="C6340" s="118" t="s">
        <v>9295</v>
      </c>
      <c r="D6340" s="119" t="s">
        <v>18376</v>
      </c>
    </row>
    <row r="6341" spans="1:4" ht="24.95" customHeight="1" x14ac:dyDescent="0.2">
      <c r="A6341" s="116">
        <v>12563</v>
      </c>
      <c r="B6341" s="117" t="s">
        <v>2816</v>
      </c>
      <c r="C6341" s="118" t="s">
        <v>9295</v>
      </c>
      <c r="D6341" s="119" t="s">
        <v>18377</v>
      </c>
    </row>
    <row r="6342" spans="1:4" ht="24.95" customHeight="1" x14ac:dyDescent="0.2">
      <c r="A6342" s="116">
        <v>12565</v>
      </c>
      <c r="B6342" s="117" t="s">
        <v>2817</v>
      </c>
      <c r="C6342" s="118" t="s">
        <v>9295</v>
      </c>
      <c r="D6342" s="119" t="s">
        <v>18378</v>
      </c>
    </row>
    <row r="6343" spans="1:4" ht="24.95" customHeight="1" x14ac:dyDescent="0.2">
      <c r="A6343" s="116">
        <v>12567</v>
      </c>
      <c r="B6343" s="117" t="s">
        <v>2818</v>
      </c>
      <c r="C6343" s="118" t="s">
        <v>9295</v>
      </c>
      <c r="D6343" s="119" t="s">
        <v>18379</v>
      </c>
    </row>
    <row r="6344" spans="1:4" ht="24.95" customHeight="1" x14ac:dyDescent="0.2">
      <c r="A6344" s="116">
        <v>12568</v>
      </c>
      <c r="B6344" s="117" t="s">
        <v>2819</v>
      </c>
      <c r="C6344" s="118" t="s">
        <v>9295</v>
      </c>
      <c r="D6344" s="119" t="s">
        <v>18380</v>
      </c>
    </row>
    <row r="6345" spans="1:4" ht="24.95" customHeight="1" x14ac:dyDescent="0.2">
      <c r="A6345" s="116">
        <v>11789</v>
      </c>
      <c r="B6345" s="117" t="s">
        <v>2820</v>
      </c>
      <c r="C6345" s="118" t="s">
        <v>9295</v>
      </c>
      <c r="D6345" s="119" t="s">
        <v>9517</v>
      </c>
    </row>
    <row r="6346" spans="1:4" ht="24.95" customHeight="1" x14ac:dyDescent="0.2">
      <c r="A6346" s="116">
        <v>20975</v>
      </c>
      <c r="B6346" s="117" t="s">
        <v>2821</v>
      </c>
      <c r="C6346" s="118" t="s">
        <v>9295</v>
      </c>
      <c r="D6346" s="119" t="s">
        <v>9480</v>
      </c>
    </row>
    <row r="6347" spans="1:4" ht="24.95" customHeight="1" x14ac:dyDescent="0.2">
      <c r="A6347" s="116">
        <v>20976</v>
      </c>
      <c r="B6347" s="117" t="s">
        <v>2822</v>
      </c>
      <c r="C6347" s="118" t="s">
        <v>9295</v>
      </c>
      <c r="D6347" s="119" t="s">
        <v>9481</v>
      </c>
    </row>
    <row r="6348" spans="1:4" ht="24.95" customHeight="1" x14ac:dyDescent="0.2">
      <c r="A6348" s="116">
        <v>40340</v>
      </c>
      <c r="B6348" s="117" t="s">
        <v>6006</v>
      </c>
      <c r="C6348" s="118" t="s">
        <v>9295</v>
      </c>
      <c r="D6348" s="119" t="s">
        <v>18381</v>
      </c>
    </row>
    <row r="6349" spans="1:4" ht="24.95" customHeight="1" x14ac:dyDescent="0.2">
      <c r="A6349" s="116">
        <v>40341</v>
      </c>
      <c r="B6349" s="117" t="s">
        <v>6007</v>
      </c>
      <c r="C6349" s="118" t="s">
        <v>9295</v>
      </c>
      <c r="D6349" s="119" t="s">
        <v>13309</v>
      </c>
    </row>
    <row r="6350" spans="1:4" ht="24.95" customHeight="1" x14ac:dyDescent="0.2">
      <c r="A6350" s="116">
        <v>40342</v>
      </c>
      <c r="B6350" s="117" t="s">
        <v>6008</v>
      </c>
      <c r="C6350" s="118" t="s">
        <v>9295</v>
      </c>
      <c r="D6350" s="119" t="s">
        <v>18382</v>
      </c>
    </row>
    <row r="6351" spans="1:4" ht="24.95" customHeight="1" x14ac:dyDescent="0.2">
      <c r="A6351" s="116">
        <v>40343</v>
      </c>
      <c r="B6351" s="117" t="s">
        <v>6009</v>
      </c>
      <c r="C6351" s="118" t="s">
        <v>9295</v>
      </c>
      <c r="D6351" s="119" t="s">
        <v>11865</v>
      </c>
    </row>
    <row r="6352" spans="1:4" ht="24.95" customHeight="1" x14ac:dyDescent="0.2">
      <c r="A6352" s="116">
        <v>40344</v>
      </c>
      <c r="B6352" s="117" t="s">
        <v>6010</v>
      </c>
      <c r="C6352" s="118" t="s">
        <v>9295</v>
      </c>
      <c r="D6352" s="119" t="s">
        <v>18383</v>
      </c>
    </row>
    <row r="6353" spans="1:4" ht="24.95" customHeight="1" x14ac:dyDescent="0.2">
      <c r="A6353" s="116">
        <v>40345</v>
      </c>
      <c r="B6353" s="117" t="s">
        <v>6011</v>
      </c>
      <c r="C6353" s="118" t="s">
        <v>9295</v>
      </c>
      <c r="D6353" s="119" t="s">
        <v>18384</v>
      </c>
    </row>
    <row r="6354" spans="1:4" ht="24.95" customHeight="1" x14ac:dyDescent="0.2">
      <c r="A6354" s="116">
        <v>40346</v>
      </c>
      <c r="B6354" s="117" t="s">
        <v>6012</v>
      </c>
      <c r="C6354" s="118" t="s">
        <v>9295</v>
      </c>
      <c r="D6354" s="119" t="s">
        <v>18385</v>
      </c>
    </row>
    <row r="6355" spans="1:4" ht="24.95" customHeight="1" x14ac:dyDescent="0.2">
      <c r="A6355" s="116">
        <v>40347</v>
      </c>
      <c r="B6355" s="117" t="s">
        <v>6013</v>
      </c>
      <c r="C6355" s="118" t="s">
        <v>9295</v>
      </c>
      <c r="D6355" s="119" t="s">
        <v>18386</v>
      </c>
    </row>
    <row r="6356" spans="1:4" ht="24.95" customHeight="1" x14ac:dyDescent="0.2">
      <c r="A6356" s="116">
        <v>38840</v>
      </c>
      <c r="B6356" s="117" t="s">
        <v>18387</v>
      </c>
      <c r="C6356" s="118" t="s">
        <v>9295</v>
      </c>
      <c r="D6356" s="119" t="s">
        <v>18388</v>
      </c>
    </row>
    <row r="6357" spans="1:4" ht="24.95" customHeight="1" x14ac:dyDescent="0.2">
      <c r="A6357" s="116">
        <v>38841</v>
      </c>
      <c r="B6357" s="117" t="s">
        <v>18389</v>
      </c>
      <c r="C6357" s="118" t="s">
        <v>9295</v>
      </c>
      <c r="D6357" s="119" t="s">
        <v>10901</v>
      </c>
    </row>
    <row r="6358" spans="1:4" ht="24.95" customHeight="1" x14ac:dyDescent="0.2">
      <c r="A6358" s="116">
        <v>38842</v>
      </c>
      <c r="B6358" s="117" t="s">
        <v>18390</v>
      </c>
      <c r="C6358" s="118" t="s">
        <v>9295</v>
      </c>
      <c r="D6358" s="119" t="s">
        <v>10981</v>
      </c>
    </row>
    <row r="6359" spans="1:4" ht="24.95" customHeight="1" x14ac:dyDescent="0.2">
      <c r="A6359" s="116">
        <v>38843</v>
      </c>
      <c r="B6359" s="117" t="s">
        <v>18391</v>
      </c>
      <c r="C6359" s="118" t="s">
        <v>9295</v>
      </c>
      <c r="D6359" s="119" t="s">
        <v>10338</v>
      </c>
    </row>
    <row r="6360" spans="1:4" ht="24.95" customHeight="1" x14ac:dyDescent="0.2">
      <c r="A6360" s="116">
        <v>13761</v>
      </c>
      <c r="B6360" s="117" t="s">
        <v>2823</v>
      </c>
      <c r="C6360" s="118" t="s">
        <v>9295</v>
      </c>
      <c r="D6360" s="119" t="s">
        <v>18392</v>
      </c>
    </row>
    <row r="6361" spans="1:4" ht="24.95" customHeight="1" x14ac:dyDescent="0.2">
      <c r="A6361" s="116">
        <v>12888</v>
      </c>
      <c r="B6361" s="117" t="s">
        <v>6014</v>
      </c>
      <c r="C6361" s="118" t="s">
        <v>9482</v>
      </c>
      <c r="D6361" s="119" t="s">
        <v>18243</v>
      </c>
    </row>
    <row r="6362" spans="1:4" ht="24.95" customHeight="1" x14ac:dyDescent="0.2">
      <c r="A6362" s="116">
        <v>12889</v>
      </c>
      <c r="B6362" s="117" t="s">
        <v>6015</v>
      </c>
      <c r="C6362" s="118" t="s">
        <v>9482</v>
      </c>
      <c r="D6362" s="119" t="s">
        <v>17464</v>
      </c>
    </row>
    <row r="6363" spans="1:4" ht="24.95" customHeight="1" x14ac:dyDescent="0.2">
      <c r="A6363" s="116">
        <v>4814</v>
      </c>
      <c r="B6363" s="117" t="s">
        <v>9483</v>
      </c>
      <c r="C6363" s="118" t="s">
        <v>9295</v>
      </c>
      <c r="D6363" s="119" t="s">
        <v>18393</v>
      </c>
    </row>
    <row r="6364" spans="1:4" ht="24.95" customHeight="1" x14ac:dyDescent="0.2">
      <c r="A6364" s="116">
        <v>25967</v>
      </c>
      <c r="B6364" s="117" t="s">
        <v>9484</v>
      </c>
      <c r="C6364" s="118" t="s">
        <v>9295</v>
      </c>
      <c r="D6364" s="119" t="s">
        <v>18394</v>
      </c>
    </row>
    <row r="6365" spans="1:4" ht="24.95" customHeight="1" x14ac:dyDescent="0.2">
      <c r="A6365" s="116">
        <v>6122</v>
      </c>
      <c r="B6365" s="117" t="s">
        <v>2824</v>
      </c>
      <c r="C6365" s="118" t="s">
        <v>9293</v>
      </c>
      <c r="D6365" s="119" t="s">
        <v>11170</v>
      </c>
    </row>
    <row r="6366" spans="1:4" ht="24.95" customHeight="1" x14ac:dyDescent="0.2">
      <c r="A6366" s="116">
        <v>40810</v>
      </c>
      <c r="B6366" s="117" t="s">
        <v>6016</v>
      </c>
      <c r="C6366" s="118" t="s">
        <v>9444</v>
      </c>
      <c r="D6366" s="119" t="s">
        <v>30436</v>
      </c>
    </row>
    <row r="6367" spans="1:4" ht="24.95" customHeight="1" x14ac:dyDescent="0.2">
      <c r="A6367" s="116">
        <v>21100</v>
      </c>
      <c r="B6367" s="117" t="s">
        <v>2825</v>
      </c>
      <c r="C6367" s="118" t="s">
        <v>9295</v>
      </c>
      <c r="D6367" s="119" t="s">
        <v>18395</v>
      </c>
    </row>
    <row r="6368" spans="1:4" ht="24.95" customHeight="1" x14ac:dyDescent="0.2">
      <c r="A6368" s="116">
        <v>11816</v>
      </c>
      <c r="B6368" s="117" t="s">
        <v>2826</v>
      </c>
      <c r="C6368" s="118" t="s">
        <v>9295</v>
      </c>
      <c r="D6368" s="119" t="s">
        <v>18396</v>
      </c>
    </row>
    <row r="6369" spans="1:4" ht="24.95" customHeight="1" x14ac:dyDescent="0.2">
      <c r="A6369" s="116">
        <v>11814</v>
      </c>
      <c r="B6369" s="117" t="s">
        <v>2827</v>
      </c>
      <c r="C6369" s="118" t="s">
        <v>9295</v>
      </c>
      <c r="D6369" s="119" t="s">
        <v>18397</v>
      </c>
    </row>
    <row r="6370" spans="1:4" ht="24.95" customHeight="1" x14ac:dyDescent="0.2">
      <c r="A6370" s="116">
        <v>14186</v>
      </c>
      <c r="B6370" s="117" t="s">
        <v>2828</v>
      </c>
      <c r="C6370" s="118" t="s">
        <v>9295</v>
      </c>
      <c r="D6370" s="119" t="s">
        <v>18398</v>
      </c>
    </row>
    <row r="6371" spans="1:4" ht="24.95" customHeight="1" x14ac:dyDescent="0.2">
      <c r="A6371" s="116">
        <v>14185</v>
      </c>
      <c r="B6371" s="117" t="s">
        <v>2829</v>
      </c>
      <c r="C6371" s="118" t="s">
        <v>9295</v>
      </c>
      <c r="D6371" s="119" t="s">
        <v>18399</v>
      </c>
    </row>
    <row r="6372" spans="1:4" ht="24.95" customHeight="1" x14ac:dyDescent="0.2">
      <c r="A6372" s="116">
        <v>11811</v>
      </c>
      <c r="B6372" s="117" t="s">
        <v>2830</v>
      </c>
      <c r="C6372" s="118" t="s">
        <v>9295</v>
      </c>
      <c r="D6372" s="119" t="s">
        <v>18400</v>
      </c>
    </row>
    <row r="6373" spans="1:4" ht="24.95" customHeight="1" x14ac:dyDescent="0.2">
      <c r="A6373" s="116">
        <v>26038</v>
      </c>
      <c r="B6373" s="117" t="s">
        <v>2831</v>
      </c>
      <c r="C6373" s="118" t="s">
        <v>9295</v>
      </c>
      <c r="D6373" s="119" t="s">
        <v>9485</v>
      </c>
    </row>
    <row r="6374" spans="1:4" ht="24.95" customHeight="1" x14ac:dyDescent="0.2">
      <c r="A6374" s="116">
        <v>34482</v>
      </c>
      <c r="B6374" s="117" t="s">
        <v>2832</v>
      </c>
      <c r="C6374" s="118" t="s">
        <v>9295</v>
      </c>
      <c r="D6374" s="119" t="s">
        <v>18401</v>
      </c>
    </row>
    <row r="6375" spans="1:4" ht="24.95" customHeight="1" x14ac:dyDescent="0.2">
      <c r="A6375" s="116">
        <v>34469</v>
      </c>
      <c r="B6375" s="117" t="s">
        <v>2833</v>
      </c>
      <c r="C6375" s="118" t="s">
        <v>9295</v>
      </c>
      <c r="D6375" s="119" t="s">
        <v>18402</v>
      </c>
    </row>
    <row r="6376" spans="1:4" ht="24.95" customHeight="1" x14ac:dyDescent="0.2">
      <c r="A6376" s="116">
        <v>34472</v>
      </c>
      <c r="B6376" s="117" t="s">
        <v>2834</v>
      </c>
      <c r="C6376" s="118" t="s">
        <v>9295</v>
      </c>
      <c r="D6376" s="119" t="s">
        <v>18403</v>
      </c>
    </row>
    <row r="6377" spans="1:4" ht="24.95" customHeight="1" x14ac:dyDescent="0.2">
      <c r="A6377" s="116">
        <v>34476</v>
      </c>
      <c r="B6377" s="117" t="s">
        <v>2835</v>
      </c>
      <c r="C6377" s="118" t="s">
        <v>9295</v>
      </c>
      <c r="D6377" s="119" t="s">
        <v>18404</v>
      </c>
    </row>
    <row r="6378" spans="1:4" ht="24.95" customHeight="1" x14ac:dyDescent="0.2">
      <c r="A6378" s="116">
        <v>34477</v>
      </c>
      <c r="B6378" s="117" t="s">
        <v>2836</v>
      </c>
      <c r="C6378" s="118" t="s">
        <v>9295</v>
      </c>
      <c r="D6378" s="119" t="s">
        <v>18405</v>
      </c>
    </row>
    <row r="6379" spans="1:4" ht="24.95" customHeight="1" x14ac:dyDescent="0.2">
      <c r="A6379" s="116">
        <v>39847</v>
      </c>
      <c r="B6379" s="117" t="s">
        <v>6017</v>
      </c>
      <c r="C6379" s="118" t="s">
        <v>9295</v>
      </c>
      <c r="D6379" s="119" t="s">
        <v>18406</v>
      </c>
    </row>
    <row r="6380" spans="1:4" ht="24.95" customHeight="1" x14ac:dyDescent="0.2">
      <c r="A6380" s="116">
        <v>39844</v>
      </c>
      <c r="B6380" s="117" t="s">
        <v>6018</v>
      </c>
      <c r="C6380" s="118" t="s">
        <v>9295</v>
      </c>
      <c r="D6380" s="119" t="s">
        <v>10782</v>
      </c>
    </row>
    <row r="6381" spans="1:4" ht="24.95" customHeight="1" x14ac:dyDescent="0.2">
      <c r="A6381" s="116">
        <v>39845</v>
      </c>
      <c r="B6381" s="117" t="s">
        <v>6019</v>
      </c>
      <c r="C6381" s="118" t="s">
        <v>9295</v>
      </c>
      <c r="D6381" s="119" t="s">
        <v>18407</v>
      </c>
    </row>
    <row r="6382" spans="1:4" ht="24.95" customHeight="1" x14ac:dyDescent="0.2">
      <c r="A6382" s="116">
        <v>39846</v>
      </c>
      <c r="B6382" s="117" t="s">
        <v>6020</v>
      </c>
      <c r="C6382" s="118" t="s">
        <v>9295</v>
      </c>
      <c r="D6382" s="119" t="s">
        <v>18408</v>
      </c>
    </row>
    <row r="6383" spans="1:4" ht="24.95" customHeight="1" x14ac:dyDescent="0.2">
      <c r="A6383" s="116">
        <v>39838</v>
      </c>
      <c r="B6383" s="117" t="s">
        <v>6021</v>
      </c>
      <c r="C6383" s="118" t="s">
        <v>9295</v>
      </c>
      <c r="D6383" s="119" t="s">
        <v>18409</v>
      </c>
    </row>
    <row r="6384" spans="1:4" ht="24.95" customHeight="1" x14ac:dyDescent="0.2">
      <c r="A6384" s="116">
        <v>39839</v>
      </c>
      <c r="B6384" s="117" t="s">
        <v>6022</v>
      </c>
      <c r="C6384" s="118" t="s">
        <v>9295</v>
      </c>
      <c r="D6384" s="119" t="s">
        <v>18410</v>
      </c>
    </row>
    <row r="6385" spans="1:4" ht="24.95" customHeight="1" x14ac:dyDescent="0.2">
      <c r="A6385" s="116">
        <v>39840</v>
      </c>
      <c r="B6385" s="117" t="s">
        <v>6023</v>
      </c>
      <c r="C6385" s="118" t="s">
        <v>9295</v>
      </c>
      <c r="D6385" s="119" t="s">
        <v>18411</v>
      </c>
    </row>
    <row r="6386" spans="1:4" ht="24.95" customHeight="1" x14ac:dyDescent="0.2">
      <c r="A6386" s="116">
        <v>39841</v>
      </c>
      <c r="B6386" s="117" t="s">
        <v>6024</v>
      </c>
      <c r="C6386" s="118" t="s">
        <v>9295</v>
      </c>
      <c r="D6386" s="119" t="s">
        <v>18412</v>
      </c>
    </row>
    <row r="6387" spans="1:4" ht="24.95" customHeight="1" x14ac:dyDescent="0.2">
      <c r="A6387" s="116">
        <v>39842</v>
      </c>
      <c r="B6387" s="117" t="s">
        <v>6025</v>
      </c>
      <c r="C6387" s="118" t="s">
        <v>9295</v>
      </c>
      <c r="D6387" s="119" t="s">
        <v>18413</v>
      </c>
    </row>
    <row r="6388" spans="1:4" ht="24.95" customHeight="1" x14ac:dyDescent="0.2">
      <c r="A6388" s="116">
        <v>39843</v>
      </c>
      <c r="B6388" s="117" t="s">
        <v>6026</v>
      </c>
      <c r="C6388" s="118" t="s">
        <v>9295</v>
      </c>
      <c r="D6388" s="119" t="s">
        <v>18414</v>
      </c>
    </row>
    <row r="6389" spans="1:4" ht="24.95" customHeight="1" x14ac:dyDescent="0.2">
      <c r="A6389" s="116">
        <v>39580</v>
      </c>
      <c r="B6389" s="117" t="s">
        <v>9486</v>
      </c>
      <c r="C6389" s="118" t="s">
        <v>9295</v>
      </c>
      <c r="D6389" s="119" t="s">
        <v>18415</v>
      </c>
    </row>
    <row r="6390" spans="1:4" ht="24.95" customHeight="1" x14ac:dyDescent="0.2">
      <c r="A6390" s="116">
        <v>39577</v>
      </c>
      <c r="B6390" s="117" t="s">
        <v>9487</v>
      </c>
      <c r="C6390" s="118" t="s">
        <v>9295</v>
      </c>
      <c r="D6390" s="119" t="s">
        <v>18416</v>
      </c>
    </row>
    <row r="6391" spans="1:4" ht="24.95" customHeight="1" x14ac:dyDescent="0.2">
      <c r="A6391" s="116">
        <v>39578</v>
      </c>
      <c r="B6391" s="117" t="s">
        <v>9488</v>
      </c>
      <c r="C6391" s="118" t="s">
        <v>9295</v>
      </c>
      <c r="D6391" s="119" t="s">
        <v>18417</v>
      </c>
    </row>
    <row r="6392" spans="1:4" ht="24.95" customHeight="1" x14ac:dyDescent="0.2">
      <c r="A6392" s="116">
        <v>39579</v>
      </c>
      <c r="B6392" s="117" t="s">
        <v>9489</v>
      </c>
      <c r="C6392" s="118" t="s">
        <v>9295</v>
      </c>
      <c r="D6392" s="119" t="s">
        <v>18418</v>
      </c>
    </row>
    <row r="6393" spans="1:4" ht="24.95" customHeight="1" x14ac:dyDescent="0.2">
      <c r="A6393" s="116">
        <v>39557</v>
      </c>
      <c r="B6393" s="117" t="s">
        <v>9490</v>
      </c>
      <c r="C6393" s="118" t="s">
        <v>9295</v>
      </c>
      <c r="D6393" s="119" t="s">
        <v>18419</v>
      </c>
    </row>
    <row r="6394" spans="1:4" ht="24.95" customHeight="1" x14ac:dyDescent="0.2">
      <c r="A6394" s="116">
        <v>39558</v>
      </c>
      <c r="B6394" s="117" t="s">
        <v>9491</v>
      </c>
      <c r="C6394" s="118" t="s">
        <v>9295</v>
      </c>
      <c r="D6394" s="119" t="s">
        <v>18420</v>
      </c>
    </row>
    <row r="6395" spans="1:4" ht="24.95" customHeight="1" x14ac:dyDescent="0.2">
      <c r="A6395" s="116">
        <v>39559</v>
      </c>
      <c r="B6395" s="117" t="s">
        <v>9492</v>
      </c>
      <c r="C6395" s="118" t="s">
        <v>9295</v>
      </c>
      <c r="D6395" s="119" t="s">
        <v>18421</v>
      </c>
    </row>
    <row r="6396" spans="1:4" ht="24.95" customHeight="1" x14ac:dyDescent="0.2">
      <c r="A6396" s="116">
        <v>39560</v>
      </c>
      <c r="B6396" s="117" t="s">
        <v>9493</v>
      </c>
      <c r="C6396" s="118" t="s">
        <v>9295</v>
      </c>
      <c r="D6396" s="119" t="s">
        <v>18422</v>
      </c>
    </row>
    <row r="6397" spans="1:4" ht="24.95" customHeight="1" x14ac:dyDescent="0.2">
      <c r="A6397" s="116">
        <v>39561</v>
      </c>
      <c r="B6397" s="117" t="s">
        <v>9494</v>
      </c>
      <c r="C6397" s="118" t="s">
        <v>9295</v>
      </c>
      <c r="D6397" s="119" t="s">
        <v>18423</v>
      </c>
    </row>
    <row r="6398" spans="1:4" ht="24.95" customHeight="1" x14ac:dyDescent="0.2">
      <c r="A6398" s="116">
        <v>39556</v>
      </c>
      <c r="B6398" s="117" t="s">
        <v>9495</v>
      </c>
      <c r="C6398" s="118" t="s">
        <v>9295</v>
      </c>
      <c r="D6398" s="119" t="s">
        <v>18424</v>
      </c>
    </row>
    <row r="6399" spans="1:4" ht="24.95" customHeight="1" x14ac:dyDescent="0.2">
      <c r="A6399" s="116">
        <v>39555</v>
      </c>
      <c r="B6399" s="117" t="s">
        <v>9496</v>
      </c>
      <c r="C6399" s="118" t="s">
        <v>9295</v>
      </c>
      <c r="D6399" s="119" t="s">
        <v>18425</v>
      </c>
    </row>
    <row r="6400" spans="1:4" ht="24.95" customHeight="1" x14ac:dyDescent="0.2">
      <c r="A6400" s="116">
        <v>39548</v>
      </c>
      <c r="B6400" s="117" t="s">
        <v>9497</v>
      </c>
      <c r="C6400" s="118" t="s">
        <v>9295</v>
      </c>
      <c r="D6400" s="119" t="s">
        <v>18426</v>
      </c>
    </row>
    <row r="6401" spans="1:4" ht="24.95" customHeight="1" x14ac:dyDescent="0.2">
      <c r="A6401" s="116">
        <v>39554</v>
      </c>
      <c r="B6401" s="117" t="s">
        <v>9498</v>
      </c>
      <c r="C6401" s="118" t="s">
        <v>9295</v>
      </c>
      <c r="D6401" s="119" t="s">
        <v>18427</v>
      </c>
    </row>
    <row r="6402" spans="1:4" ht="24.95" customHeight="1" x14ac:dyDescent="0.2">
      <c r="A6402" s="116">
        <v>39550</v>
      </c>
      <c r="B6402" s="117" t="s">
        <v>9499</v>
      </c>
      <c r="C6402" s="118" t="s">
        <v>9295</v>
      </c>
      <c r="D6402" s="119" t="s">
        <v>18428</v>
      </c>
    </row>
    <row r="6403" spans="1:4" ht="24.95" customHeight="1" x14ac:dyDescent="0.2">
      <c r="A6403" s="116">
        <v>39551</v>
      </c>
      <c r="B6403" s="117" t="s">
        <v>9500</v>
      </c>
      <c r="C6403" s="118" t="s">
        <v>9295</v>
      </c>
      <c r="D6403" s="119" t="s">
        <v>18429</v>
      </c>
    </row>
    <row r="6404" spans="1:4" ht="24.95" customHeight="1" x14ac:dyDescent="0.2">
      <c r="A6404" s="116">
        <v>39826</v>
      </c>
      <c r="B6404" s="117" t="s">
        <v>6027</v>
      </c>
      <c r="C6404" s="118" t="s">
        <v>9295</v>
      </c>
      <c r="D6404" s="119" t="s">
        <v>18430</v>
      </c>
    </row>
    <row r="6405" spans="1:4" ht="24.95" customHeight="1" x14ac:dyDescent="0.2">
      <c r="A6405" s="116">
        <v>10700</v>
      </c>
      <c r="B6405" s="117" t="s">
        <v>2837</v>
      </c>
      <c r="C6405" s="118" t="s">
        <v>9295</v>
      </c>
      <c r="D6405" s="119" t="s">
        <v>18431</v>
      </c>
    </row>
    <row r="6406" spans="1:4" ht="24.95" customHeight="1" x14ac:dyDescent="0.2">
      <c r="A6406" s="116">
        <v>346</v>
      </c>
      <c r="B6406" s="117" t="s">
        <v>2838</v>
      </c>
      <c r="C6406" s="118" t="s">
        <v>9344</v>
      </c>
      <c r="D6406" s="119" t="s">
        <v>18432</v>
      </c>
    </row>
    <row r="6407" spans="1:4" ht="24.95" customHeight="1" x14ac:dyDescent="0.2">
      <c r="A6407" s="116">
        <v>3312</v>
      </c>
      <c r="B6407" s="117" t="s">
        <v>2839</v>
      </c>
      <c r="C6407" s="118" t="s">
        <v>9344</v>
      </c>
      <c r="D6407" s="119" t="s">
        <v>11341</v>
      </c>
    </row>
    <row r="6408" spans="1:4" ht="24.95" customHeight="1" x14ac:dyDescent="0.2">
      <c r="A6408" s="116">
        <v>339</v>
      </c>
      <c r="B6408" s="117" t="s">
        <v>2840</v>
      </c>
      <c r="C6408" s="118" t="s">
        <v>9340</v>
      </c>
      <c r="D6408" s="119" t="s">
        <v>9704</v>
      </c>
    </row>
    <row r="6409" spans="1:4" ht="24.95" customHeight="1" x14ac:dyDescent="0.2">
      <c r="A6409" s="116">
        <v>340</v>
      </c>
      <c r="B6409" s="117" t="s">
        <v>18433</v>
      </c>
      <c r="C6409" s="118" t="s">
        <v>9340</v>
      </c>
      <c r="D6409" s="119" t="s">
        <v>9765</v>
      </c>
    </row>
    <row r="6410" spans="1:4" ht="24.95" customHeight="1" x14ac:dyDescent="0.2">
      <c r="A6410" s="116">
        <v>338</v>
      </c>
      <c r="B6410" s="117" t="s">
        <v>2841</v>
      </c>
      <c r="C6410" s="118" t="s">
        <v>9344</v>
      </c>
      <c r="D6410" s="119" t="s">
        <v>17835</v>
      </c>
    </row>
    <row r="6411" spans="1:4" ht="24.95" customHeight="1" x14ac:dyDescent="0.2">
      <c r="A6411" s="116">
        <v>334</v>
      </c>
      <c r="B6411" s="117" t="s">
        <v>2842</v>
      </c>
      <c r="C6411" s="118" t="s">
        <v>9344</v>
      </c>
      <c r="D6411" s="119" t="s">
        <v>15057</v>
      </c>
    </row>
    <row r="6412" spans="1:4" ht="24.95" customHeight="1" x14ac:dyDescent="0.2">
      <c r="A6412" s="116">
        <v>335</v>
      </c>
      <c r="B6412" s="117" t="s">
        <v>2843</v>
      </c>
      <c r="C6412" s="118" t="s">
        <v>9344</v>
      </c>
      <c r="D6412" s="119" t="s">
        <v>14404</v>
      </c>
    </row>
    <row r="6413" spans="1:4" ht="24.95" customHeight="1" x14ac:dyDescent="0.2">
      <c r="A6413" s="116">
        <v>342</v>
      </c>
      <c r="B6413" s="117" t="s">
        <v>2844</v>
      </c>
      <c r="C6413" s="118" t="s">
        <v>9344</v>
      </c>
      <c r="D6413" s="119" t="s">
        <v>10380</v>
      </c>
    </row>
    <row r="6414" spans="1:4" ht="24.95" customHeight="1" x14ac:dyDescent="0.2">
      <c r="A6414" s="116">
        <v>333</v>
      </c>
      <c r="B6414" s="117" t="s">
        <v>2845</v>
      </c>
      <c r="C6414" s="118" t="s">
        <v>9344</v>
      </c>
      <c r="D6414" s="119" t="s">
        <v>10235</v>
      </c>
    </row>
    <row r="6415" spans="1:4" ht="24.95" customHeight="1" x14ac:dyDescent="0.2">
      <c r="A6415" s="116">
        <v>343</v>
      </c>
      <c r="B6415" s="117" t="s">
        <v>2846</v>
      </c>
      <c r="C6415" s="118" t="s">
        <v>9340</v>
      </c>
      <c r="D6415" s="119" t="s">
        <v>9945</v>
      </c>
    </row>
    <row r="6416" spans="1:4" ht="24.95" customHeight="1" x14ac:dyDescent="0.2">
      <c r="A6416" s="116">
        <v>344</v>
      </c>
      <c r="B6416" s="117" t="s">
        <v>2847</v>
      </c>
      <c r="C6416" s="118" t="s">
        <v>9344</v>
      </c>
      <c r="D6416" s="119" t="s">
        <v>10708</v>
      </c>
    </row>
    <row r="6417" spans="1:4" ht="24.95" customHeight="1" x14ac:dyDescent="0.2">
      <c r="A6417" s="116">
        <v>345</v>
      </c>
      <c r="B6417" s="117" t="s">
        <v>2848</v>
      </c>
      <c r="C6417" s="118" t="s">
        <v>9344</v>
      </c>
      <c r="D6417" s="119" t="s">
        <v>18434</v>
      </c>
    </row>
    <row r="6418" spans="1:4" ht="24.95" customHeight="1" x14ac:dyDescent="0.2">
      <c r="A6418" s="116">
        <v>341</v>
      </c>
      <c r="B6418" s="117" t="s">
        <v>2848</v>
      </c>
      <c r="C6418" s="118" t="s">
        <v>9340</v>
      </c>
      <c r="D6418" s="119" t="s">
        <v>9303</v>
      </c>
    </row>
    <row r="6419" spans="1:4" ht="24.95" customHeight="1" x14ac:dyDescent="0.2">
      <c r="A6419" s="116">
        <v>11107</v>
      </c>
      <c r="B6419" s="117" t="s">
        <v>2849</v>
      </c>
      <c r="C6419" s="118" t="s">
        <v>9344</v>
      </c>
      <c r="D6419" s="119" t="s">
        <v>10977</v>
      </c>
    </row>
    <row r="6420" spans="1:4" ht="24.95" customHeight="1" x14ac:dyDescent="0.2">
      <c r="A6420" s="116">
        <v>3313</v>
      </c>
      <c r="B6420" s="117" t="s">
        <v>2850</v>
      </c>
      <c r="C6420" s="118" t="s">
        <v>9344</v>
      </c>
      <c r="D6420" s="119" t="s">
        <v>18228</v>
      </c>
    </row>
    <row r="6421" spans="1:4" ht="24.95" customHeight="1" x14ac:dyDescent="0.2">
      <c r="A6421" s="116">
        <v>34562</v>
      </c>
      <c r="B6421" s="117" t="s">
        <v>6028</v>
      </c>
      <c r="C6421" s="118" t="s">
        <v>9344</v>
      </c>
      <c r="D6421" s="119" t="s">
        <v>15471</v>
      </c>
    </row>
    <row r="6422" spans="1:4" ht="24.95" customHeight="1" x14ac:dyDescent="0.2">
      <c r="A6422" s="116">
        <v>337</v>
      </c>
      <c r="B6422" s="117" t="s">
        <v>2851</v>
      </c>
      <c r="C6422" s="118" t="s">
        <v>9344</v>
      </c>
      <c r="D6422" s="119" t="s">
        <v>18229</v>
      </c>
    </row>
    <row r="6423" spans="1:4" ht="24.95" customHeight="1" x14ac:dyDescent="0.2">
      <c r="A6423" s="116">
        <v>369</v>
      </c>
      <c r="B6423" s="117" t="s">
        <v>2852</v>
      </c>
      <c r="C6423" s="118" t="s">
        <v>9296</v>
      </c>
      <c r="D6423" s="119" t="s">
        <v>18435</v>
      </c>
    </row>
    <row r="6424" spans="1:4" ht="24.95" customHeight="1" x14ac:dyDescent="0.2">
      <c r="A6424" s="116">
        <v>366</v>
      </c>
      <c r="B6424" s="117" t="s">
        <v>6029</v>
      </c>
      <c r="C6424" s="118" t="s">
        <v>9296</v>
      </c>
      <c r="D6424" s="119" t="s">
        <v>9512</v>
      </c>
    </row>
    <row r="6425" spans="1:4" ht="24.95" customHeight="1" x14ac:dyDescent="0.2">
      <c r="A6425" s="116">
        <v>367</v>
      </c>
      <c r="B6425" s="117" t="s">
        <v>6030</v>
      </c>
      <c r="C6425" s="118" t="s">
        <v>9296</v>
      </c>
      <c r="D6425" s="119" t="s">
        <v>18436</v>
      </c>
    </row>
    <row r="6426" spans="1:4" ht="24.95" customHeight="1" x14ac:dyDescent="0.2">
      <c r="A6426" s="116">
        <v>370</v>
      </c>
      <c r="B6426" s="117" t="s">
        <v>6031</v>
      </c>
      <c r="C6426" s="118" t="s">
        <v>9296</v>
      </c>
      <c r="D6426" s="119" t="s">
        <v>9512</v>
      </c>
    </row>
    <row r="6427" spans="1:4" ht="24.95" customHeight="1" x14ac:dyDescent="0.2">
      <c r="A6427" s="116">
        <v>368</v>
      </c>
      <c r="B6427" s="117" t="s">
        <v>6032</v>
      </c>
      <c r="C6427" s="118" t="s">
        <v>9296</v>
      </c>
      <c r="D6427" s="119" t="s">
        <v>16007</v>
      </c>
    </row>
    <row r="6428" spans="1:4" ht="24.95" customHeight="1" x14ac:dyDescent="0.2">
      <c r="A6428" s="116">
        <v>11075</v>
      </c>
      <c r="B6428" s="117" t="s">
        <v>6033</v>
      </c>
      <c r="C6428" s="118" t="s">
        <v>9296</v>
      </c>
      <c r="D6428" s="119" t="s">
        <v>18437</v>
      </c>
    </row>
    <row r="6429" spans="1:4" ht="24.95" customHeight="1" x14ac:dyDescent="0.2">
      <c r="A6429" s="116">
        <v>11076</v>
      </c>
      <c r="B6429" s="117" t="s">
        <v>6034</v>
      </c>
      <c r="C6429" s="118" t="s">
        <v>9296</v>
      </c>
      <c r="D6429" s="119" t="s">
        <v>16602</v>
      </c>
    </row>
    <row r="6430" spans="1:4" ht="24.95" customHeight="1" x14ac:dyDescent="0.2">
      <c r="A6430" s="116">
        <v>1381</v>
      </c>
      <c r="B6430" s="117" t="s">
        <v>1518</v>
      </c>
      <c r="C6430" s="118" t="s">
        <v>9344</v>
      </c>
      <c r="D6430" s="119" t="s">
        <v>9517</v>
      </c>
    </row>
    <row r="6431" spans="1:4" ht="24.95" customHeight="1" x14ac:dyDescent="0.2">
      <c r="A6431" s="116">
        <v>34353</v>
      </c>
      <c r="B6431" s="117" t="s">
        <v>2853</v>
      </c>
      <c r="C6431" s="118" t="s">
        <v>9344</v>
      </c>
      <c r="D6431" s="119" t="s">
        <v>9312</v>
      </c>
    </row>
    <row r="6432" spans="1:4" ht="24.95" customHeight="1" x14ac:dyDescent="0.2">
      <c r="A6432" s="116">
        <v>37595</v>
      </c>
      <c r="B6432" s="117" t="s">
        <v>2854</v>
      </c>
      <c r="C6432" s="118" t="s">
        <v>9344</v>
      </c>
      <c r="D6432" s="119" t="s">
        <v>10534</v>
      </c>
    </row>
    <row r="6433" spans="1:4" ht="24.95" customHeight="1" x14ac:dyDescent="0.2">
      <c r="A6433" s="116">
        <v>37596</v>
      </c>
      <c r="B6433" s="117" t="s">
        <v>2855</v>
      </c>
      <c r="C6433" s="118" t="s">
        <v>9344</v>
      </c>
      <c r="D6433" s="119" t="s">
        <v>10610</v>
      </c>
    </row>
    <row r="6434" spans="1:4" ht="24.95" customHeight="1" x14ac:dyDescent="0.2">
      <c r="A6434" s="116">
        <v>371</v>
      </c>
      <c r="B6434" s="117" t="s">
        <v>2856</v>
      </c>
      <c r="C6434" s="118" t="s">
        <v>9344</v>
      </c>
      <c r="D6434" s="119" t="s">
        <v>10855</v>
      </c>
    </row>
    <row r="6435" spans="1:4" ht="24.95" customHeight="1" x14ac:dyDescent="0.2">
      <c r="A6435" s="116">
        <v>37553</v>
      </c>
      <c r="B6435" s="117" t="s">
        <v>2857</v>
      </c>
      <c r="C6435" s="118" t="s">
        <v>9344</v>
      </c>
      <c r="D6435" s="119" t="s">
        <v>9305</v>
      </c>
    </row>
    <row r="6436" spans="1:4" ht="24.95" customHeight="1" x14ac:dyDescent="0.2">
      <c r="A6436" s="116">
        <v>37552</v>
      </c>
      <c r="B6436" s="117" t="s">
        <v>2858</v>
      </c>
      <c r="C6436" s="118" t="s">
        <v>9344</v>
      </c>
      <c r="D6436" s="119" t="s">
        <v>9818</v>
      </c>
    </row>
    <row r="6437" spans="1:4" ht="24.95" customHeight="1" x14ac:dyDescent="0.2">
      <c r="A6437" s="116">
        <v>36880</v>
      </c>
      <c r="B6437" s="117" t="s">
        <v>2859</v>
      </c>
      <c r="C6437" s="118" t="s">
        <v>9344</v>
      </c>
      <c r="D6437" s="119" t="s">
        <v>9520</v>
      </c>
    </row>
    <row r="6438" spans="1:4" ht="24.95" customHeight="1" x14ac:dyDescent="0.2">
      <c r="A6438" s="116">
        <v>34355</v>
      </c>
      <c r="B6438" s="117" t="s">
        <v>2860</v>
      </c>
      <c r="C6438" s="118" t="s">
        <v>9344</v>
      </c>
      <c r="D6438" s="119" t="s">
        <v>9385</v>
      </c>
    </row>
    <row r="6439" spans="1:4" ht="24.95" customHeight="1" x14ac:dyDescent="0.2">
      <c r="A6439" s="116">
        <v>130</v>
      </c>
      <c r="B6439" s="117" t="s">
        <v>2861</v>
      </c>
      <c r="C6439" s="118" t="s">
        <v>9344</v>
      </c>
      <c r="D6439" s="119" t="s">
        <v>9362</v>
      </c>
    </row>
    <row r="6440" spans="1:4" ht="24.95" customHeight="1" x14ac:dyDescent="0.2">
      <c r="A6440" s="116">
        <v>135</v>
      </c>
      <c r="B6440" s="117" t="s">
        <v>6035</v>
      </c>
      <c r="C6440" s="118" t="s">
        <v>9344</v>
      </c>
      <c r="D6440" s="119" t="s">
        <v>11398</v>
      </c>
    </row>
    <row r="6441" spans="1:4" ht="24.95" customHeight="1" x14ac:dyDescent="0.2">
      <c r="A6441" s="116">
        <v>36886</v>
      </c>
      <c r="B6441" s="117" t="s">
        <v>2862</v>
      </c>
      <c r="C6441" s="118" t="s">
        <v>9344</v>
      </c>
      <c r="D6441" s="119" t="s">
        <v>9524</v>
      </c>
    </row>
    <row r="6442" spans="1:4" ht="24.95" customHeight="1" x14ac:dyDescent="0.2">
      <c r="A6442" s="116">
        <v>374</v>
      </c>
      <c r="B6442" s="117" t="s">
        <v>2863</v>
      </c>
      <c r="C6442" s="118" t="s">
        <v>9344</v>
      </c>
      <c r="D6442" s="119" t="s">
        <v>12305</v>
      </c>
    </row>
    <row r="6443" spans="1:4" ht="24.95" customHeight="1" x14ac:dyDescent="0.2">
      <c r="A6443" s="116">
        <v>38546</v>
      </c>
      <c r="B6443" s="117" t="s">
        <v>2864</v>
      </c>
      <c r="C6443" s="118" t="s">
        <v>9296</v>
      </c>
      <c r="D6443" s="119" t="s">
        <v>18438</v>
      </c>
    </row>
    <row r="6444" spans="1:4" ht="24.95" customHeight="1" x14ac:dyDescent="0.2">
      <c r="A6444" s="116">
        <v>34549</v>
      </c>
      <c r="B6444" s="117" t="s">
        <v>2865</v>
      </c>
      <c r="C6444" s="118" t="s">
        <v>9296</v>
      </c>
      <c r="D6444" s="119" t="s">
        <v>18439</v>
      </c>
    </row>
    <row r="6445" spans="1:4" ht="24.95" customHeight="1" x14ac:dyDescent="0.2">
      <c r="A6445" s="116">
        <v>6081</v>
      </c>
      <c r="B6445" s="117" t="s">
        <v>2866</v>
      </c>
      <c r="C6445" s="118" t="s">
        <v>9296</v>
      </c>
      <c r="D6445" s="119" t="s">
        <v>18440</v>
      </c>
    </row>
    <row r="6446" spans="1:4" ht="24.95" customHeight="1" x14ac:dyDescent="0.2">
      <c r="A6446" s="116">
        <v>6077</v>
      </c>
      <c r="B6446" s="117" t="s">
        <v>2867</v>
      </c>
      <c r="C6446" s="118" t="s">
        <v>9296</v>
      </c>
      <c r="D6446" s="119" t="s">
        <v>9530</v>
      </c>
    </row>
    <row r="6447" spans="1:4" ht="24.95" customHeight="1" x14ac:dyDescent="0.2">
      <c r="A6447" s="116">
        <v>6079</v>
      </c>
      <c r="B6447" s="117" t="s">
        <v>2868</v>
      </c>
      <c r="C6447" s="118" t="s">
        <v>9296</v>
      </c>
      <c r="D6447" s="119" t="s">
        <v>11323</v>
      </c>
    </row>
    <row r="6448" spans="1:4" ht="24.95" customHeight="1" x14ac:dyDescent="0.2">
      <c r="A6448" s="116">
        <v>1091</v>
      </c>
      <c r="B6448" s="117" t="s">
        <v>2869</v>
      </c>
      <c r="C6448" s="118" t="s">
        <v>9295</v>
      </c>
      <c r="D6448" s="119" t="s">
        <v>15946</v>
      </c>
    </row>
    <row r="6449" spans="1:4" ht="24.95" customHeight="1" x14ac:dyDescent="0.2">
      <c r="A6449" s="116">
        <v>1094</v>
      </c>
      <c r="B6449" s="117" t="s">
        <v>2870</v>
      </c>
      <c r="C6449" s="118" t="s">
        <v>9295</v>
      </c>
      <c r="D6449" s="119" t="s">
        <v>17880</v>
      </c>
    </row>
    <row r="6450" spans="1:4" ht="24.95" customHeight="1" x14ac:dyDescent="0.2">
      <c r="A6450" s="116">
        <v>1095</v>
      </c>
      <c r="B6450" s="117" t="s">
        <v>2871</v>
      </c>
      <c r="C6450" s="118" t="s">
        <v>9295</v>
      </c>
      <c r="D6450" s="119" t="s">
        <v>18126</v>
      </c>
    </row>
    <row r="6451" spans="1:4" ht="24.95" customHeight="1" x14ac:dyDescent="0.2">
      <c r="A6451" s="116">
        <v>1092</v>
      </c>
      <c r="B6451" s="117" t="s">
        <v>2872</v>
      </c>
      <c r="C6451" s="118" t="s">
        <v>9295</v>
      </c>
      <c r="D6451" s="119" t="s">
        <v>14609</v>
      </c>
    </row>
    <row r="6452" spans="1:4" ht="24.95" customHeight="1" x14ac:dyDescent="0.2">
      <c r="A6452" s="116">
        <v>1093</v>
      </c>
      <c r="B6452" s="117" t="s">
        <v>2873</v>
      </c>
      <c r="C6452" s="118" t="s">
        <v>9295</v>
      </c>
      <c r="D6452" s="119" t="s">
        <v>10573</v>
      </c>
    </row>
    <row r="6453" spans="1:4" ht="24.95" customHeight="1" x14ac:dyDescent="0.2">
      <c r="A6453" s="116">
        <v>1090</v>
      </c>
      <c r="B6453" s="117" t="s">
        <v>2874</v>
      </c>
      <c r="C6453" s="118" t="s">
        <v>9295</v>
      </c>
      <c r="D6453" s="119" t="s">
        <v>18441</v>
      </c>
    </row>
    <row r="6454" spans="1:4" ht="24.95" customHeight="1" x14ac:dyDescent="0.2">
      <c r="A6454" s="116">
        <v>1096</v>
      </c>
      <c r="B6454" s="117" t="s">
        <v>2875</v>
      </c>
      <c r="C6454" s="118" t="s">
        <v>9295</v>
      </c>
      <c r="D6454" s="119" t="s">
        <v>18442</v>
      </c>
    </row>
    <row r="6455" spans="1:4" ht="24.95" customHeight="1" x14ac:dyDescent="0.2">
      <c r="A6455" s="116">
        <v>1097</v>
      </c>
      <c r="B6455" s="117" t="s">
        <v>2876</v>
      </c>
      <c r="C6455" s="118" t="s">
        <v>9295</v>
      </c>
      <c r="D6455" s="119" t="s">
        <v>11338</v>
      </c>
    </row>
    <row r="6456" spans="1:4" ht="24.95" customHeight="1" x14ac:dyDescent="0.2">
      <c r="A6456" s="116">
        <v>378</v>
      </c>
      <c r="B6456" s="117" t="s">
        <v>2877</v>
      </c>
      <c r="C6456" s="118" t="s">
        <v>9293</v>
      </c>
      <c r="D6456" s="119" t="s">
        <v>15946</v>
      </c>
    </row>
    <row r="6457" spans="1:4" ht="24.95" customHeight="1" x14ac:dyDescent="0.2">
      <c r="A6457" s="116">
        <v>40911</v>
      </c>
      <c r="B6457" s="117" t="s">
        <v>6036</v>
      </c>
      <c r="C6457" s="118" t="s">
        <v>9444</v>
      </c>
      <c r="D6457" s="119" t="s">
        <v>30437</v>
      </c>
    </row>
    <row r="6458" spans="1:4" ht="24.95" customHeight="1" x14ac:dyDescent="0.2">
      <c r="A6458" s="116">
        <v>33939</v>
      </c>
      <c r="B6458" s="117" t="s">
        <v>2878</v>
      </c>
      <c r="C6458" s="118" t="s">
        <v>9293</v>
      </c>
      <c r="D6458" s="119" t="s">
        <v>22881</v>
      </c>
    </row>
    <row r="6459" spans="1:4" ht="24.95" customHeight="1" x14ac:dyDescent="0.2">
      <c r="A6459" s="116">
        <v>40815</v>
      </c>
      <c r="B6459" s="117" t="s">
        <v>6037</v>
      </c>
      <c r="C6459" s="118" t="s">
        <v>9444</v>
      </c>
      <c r="D6459" s="119" t="s">
        <v>30438</v>
      </c>
    </row>
    <row r="6460" spans="1:4" ht="24.95" customHeight="1" x14ac:dyDescent="0.2">
      <c r="A6460" s="116">
        <v>34760</v>
      </c>
      <c r="B6460" s="117" t="s">
        <v>2879</v>
      </c>
      <c r="C6460" s="118" t="s">
        <v>9293</v>
      </c>
      <c r="D6460" s="119" t="s">
        <v>22881</v>
      </c>
    </row>
    <row r="6461" spans="1:4" ht="24.95" customHeight="1" x14ac:dyDescent="0.2">
      <c r="A6461" s="116">
        <v>40935</v>
      </c>
      <c r="B6461" s="117" t="s">
        <v>6038</v>
      </c>
      <c r="C6461" s="118" t="s">
        <v>9444</v>
      </c>
      <c r="D6461" s="119" t="s">
        <v>30438</v>
      </c>
    </row>
    <row r="6462" spans="1:4" ht="24.95" customHeight="1" x14ac:dyDescent="0.2">
      <c r="A6462" s="116">
        <v>33952</v>
      </c>
      <c r="B6462" s="117" t="s">
        <v>2880</v>
      </c>
      <c r="C6462" s="118" t="s">
        <v>9293</v>
      </c>
      <c r="D6462" s="119" t="s">
        <v>30439</v>
      </c>
    </row>
    <row r="6463" spans="1:4" ht="24.95" customHeight="1" x14ac:dyDescent="0.2">
      <c r="A6463" s="116">
        <v>40816</v>
      </c>
      <c r="B6463" s="117" t="s">
        <v>6039</v>
      </c>
      <c r="C6463" s="118" t="s">
        <v>9444</v>
      </c>
      <c r="D6463" s="119" t="s">
        <v>30440</v>
      </c>
    </row>
    <row r="6464" spans="1:4" ht="24.95" customHeight="1" x14ac:dyDescent="0.2">
      <c r="A6464" s="116">
        <v>33953</v>
      </c>
      <c r="B6464" s="117" t="s">
        <v>2881</v>
      </c>
      <c r="C6464" s="118" t="s">
        <v>9293</v>
      </c>
      <c r="D6464" s="119" t="s">
        <v>17431</v>
      </c>
    </row>
    <row r="6465" spans="1:4" ht="24.95" customHeight="1" x14ac:dyDescent="0.2">
      <c r="A6465" s="116">
        <v>40817</v>
      </c>
      <c r="B6465" s="117" t="s">
        <v>6040</v>
      </c>
      <c r="C6465" s="118" t="s">
        <v>9444</v>
      </c>
      <c r="D6465" s="119" t="s">
        <v>30441</v>
      </c>
    </row>
    <row r="6466" spans="1:4" ht="24.95" customHeight="1" x14ac:dyDescent="0.2">
      <c r="A6466" s="116">
        <v>13348</v>
      </c>
      <c r="B6466" s="117" t="s">
        <v>2882</v>
      </c>
      <c r="C6466" s="118" t="s">
        <v>9295</v>
      </c>
      <c r="D6466" s="119" t="s">
        <v>9582</v>
      </c>
    </row>
    <row r="6467" spans="1:4" ht="24.95" customHeight="1" x14ac:dyDescent="0.2">
      <c r="A6467" s="116">
        <v>39211</v>
      </c>
      <c r="B6467" s="117" t="s">
        <v>2883</v>
      </c>
      <c r="C6467" s="118" t="s">
        <v>9295</v>
      </c>
      <c r="D6467" s="119" t="s">
        <v>9462</v>
      </c>
    </row>
    <row r="6468" spans="1:4" ht="24.95" customHeight="1" x14ac:dyDescent="0.2">
      <c r="A6468" s="116">
        <v>39212</v>
      </c>
      <c r="B6468" s="117" t="s">
        <v>2884</v>
      </c>
      <c r="C6468" s="118" t="s">
        <v>9295</v>
      </c>
      <c r="D6468" s="119" t="s">
        <v>9515</v>
      </c>
    </row>
    <row r="6469" spans="1:4" ht="24.95" customHeight="1" x14ac:dyDescent="0.2">
      <c r="A6469" s="116">
        <v>39208</v>
      </c>
      <c r="B6469" s="117" t="s">
        <v>2885</v>
      </c>
      <c r="C6469" s="118" t="s">
        <v>9295</v>
      </c>
      <c r="D6469" s="119" t="s">
        <v>16807</v>
      </c>
    </row>
    <row r="6470" spans="1:4" ht="24.95" customHeight="1" x14ac:dyDescent="0.2">
      <c r="A6470" s="116">
        <v>39210</v>
      </c>
      <c r="B6470" s="117" t="s">
        <v>2886</v>
      </c>
      <c r="C6470" s="118" t="s">
        <v>9295</v>
      </c>
      <c r="D6470" s="119" t="s">
        <v>9803</v>
      </c>
    </row>
    <row r="6471" spans="1:4" ht="24.95" customHeight="1" x14ac:dyDescent="0.2">
      <c r="A6471" s="116">
        <v>39214</v>
      </c>
      <c r="B6471" s="117" t="s">
        <v>2887</v>
      </c>
      <c r="C6471" s="118" t="s">
        <v>9295</v>
      </c>
      <c r="D6471" s="119" t="s">
        <v>17341</v>
      </c>
    </row>
    <row r="6472" spans="1:4" ht="24.95" customHeight="1" x14ac:dyDescent="0.2">
      <c r="A6472" s="116">
        <v>39213</v>
      </c>
      <c r="B6472" s="117" t="s">
        <v>2888</v>
      </c>
      <c r="C6472" s="118" t="s">
        <v>9295</v>
      </c>
      <c r="D6472" s="119" t="s">
        <v>10404</v>
      </c>
    </row>
    <row r="6473" spans="1:4" ht="24.95" customHeight="1" x14ac:dyDescent="0.2">
      <c r="A6473" s="116">
        <v>39209</v>
      </c>
      <c r="B6473" s="117" t="s">
        <v>2889</v>
      </c>
      <c r="C6473" s="118" t="s">
        <v>9295</v>
      </c>
      <c r="D6473" s="119" t="s">
        <v>9738</v>
      </c>
    </row>
    <row r="6474" spans="1:4" ht="24.95" customHeight="1" x14ac:dyDescent="0.2">
      <c r="A6474" s="116">
        <v>39207</v>
      </c>
      <c r="B6474" s="117" t="s">
        <v>2890</v>
      </c>
      <c r="C6474" s="118" t="s">
        <v>9295</v>
      </c>
      <c r="D6474" s="119" t="s">
        <v>9803</v>
      </c>
    </row>
    <row r="6475" spans="1:4" ht="24.95" customHeight="1" x14ac:dyDescent="0.2">
      <c r="A6475" s="116">
        <v>39215</v>
      </c>
      <c r="B6475" s="117" t="s">
        <v>2891</v>
      </c>
      <c r="C6475" s="118" t="s">
        <v>9295</v>
      </c>
      <c r="D6475" s="119" t="s">
        <v>10760</v>
      </c>
    </row>
    <row r="6476" spans="1:4" ht="24.95" customHeight="1" x14ac:dyDescent="0.2">
      <c r="A6476" s="116">
        <v>39216</v>
      </c>
      <c r="B6476" s="117" t="s">
        <v>2892</v>
      </c>
      <c r="C6476" s="118" t="s">
        <v>9295</v>
      </c>
      <c r="D6476" s="119" t="s">
        <v>10933</v>
      </c>
    </row>
    <row r="6477" spans="1:4" ht="24.95" customHeight="1" x14ac:dyDescent="0.2">
      <c r="A6477" s="116">
        <v>379</v>
      </c>
      <c r="B6477" s="117" t="s">
        <v>2893</v>
      </c>
      <c r="C6477" s="118" t="s">
        <v>9295</v>
      </c>
      <c r="D6477" s="119" t="s">
        <v>9327</v>
      </c>
    </row>
    <row r="6478" spans="1:4" ht="24.95" customHeight="1" x14ac:dyDescent="0.2">
      <c r="A6478" s="116">
        <v>11267</v>
      </c>
      <c r="B6478" s="117" t="s">
        <v>2894</v>
      </c>
      <c r="C6478" s="118" t="s">
        <v>9295</v>
      </c>
      <c r="D6478" s="119" t="s">
        <v>10307</v>
      </c>
    </row>
    <row r="6479" spans="1:4" ht="24.95" customHeight="1" x14ac:dyDescent="0.2">
      <c r="A6479" s="116">
        <v>41901</v>
      </c>
      <c r="B6479" s="117" t="s">
        <v>6041</v>
      </c>
      <c r="C6479" s="118" t="s">
        <v>9344</v>
      </c>
      <c r="D6479" s="119" t="s">
        <v>10536</v>
      </c>
    </row>
    <row r="6480" spans="1:4" ht="24.95" customHeight="1" x14ac:dyDescent="0.2">
      <c r="A6480" s="116">
        <v>510</v>
      </c>
      <c r="B6480" s="117" t="s">
        <v>2895</v>
      </c>
      <c r="C6480" s="118" t="s">
        <v>9344</v>
      </c>
      <c r="D6480" s="119" t="s">
        <v>9702</v>
      </c>
    </row>
    <row r="6481" spans="1:4" ht="24.95" customHeight="1" x14ac:dyDescent="0.2">
      <c r="A6481" s="116">
        <v>516</v>
      </c>
      <c r="B6481" s="117" t="s">
        <v>2896</v>
      </c>
      <c r="C6481" s="118" t="s">
        <v>9344</v>
      </c>
      <c r="D6481" s="119" t="s">
        <v>12593</v>
      </c>
    </row>
    <row r="6482" spans="1:4" ht="24.95" customHeight="1" x14ac:dyDescent="0.2">
      <c r="A6482" s="116">
        <v>509</v>
      </c>
      <c r="B6482" s="117" t="s">
        <v>2897</v>
      </c>
      <c r="C6482" s="118" t="s">
        <v>9344</v>
      </c>
      <c r="D6482" s="119" t="s">
        <v>9982</v>
      </c>
    </row>
    <row r="6483" spans="1:4" ht="24.95" customHeight="1" x14ac:dyDescent="0.2">
      <c r="A6483" s="116">
        <v>40331</v>
      </c>
      <c r="B6483" s="117" t="s">
        <v>7764</v>
      </c>
      <c r="C6483" s="118" t="s">
        <v>9293</v>
      </c>
      <c r="D6483" s="119" t="s">
        <v>15351</v>
      </c>
    </row>
    <row r="6484" spans="1:4" ht="24.95" customHeight="1" x14ac:dyDescent="0.2">
      <c r="A6484" s="116">
        <v>40930</v>
      </c>
      <c r="B6484" s="117" t="s">
        <v>9543</v>
      </c>
      <c r="C6484" s="118" t="s">
        <v>9444</v>
      </c>
      <c r="D6484" s="119" t="s">
        <v>30442</v>
      </c>
    </row>
    <row r="6485" spans="1:4" ht="24.95" customHeight="1" x14ac:dyDescent="0.2">
      <c r="A6485" s="116">
        <v>11761</v>
      </c>
      <c r="B6485" s="117" t="s">
        <v>2898</v>
      </c>
      <c r="C6485" s="118" t="s">
        <v>9295</v>
      </c>
      <c r="D6485" s="119" t="s">
        <v>17531</v>
      </c>
    </row>
    <row r="6486" spans="1:4" ht="24.95" customHeight="1" x14ac:dyDescent="0.2">
      <c r="A6486" s="116">
        <v>377</v>
      </c>
      <c r="B6486" s="117" t="s">
        <v>2899</v>
      </c>
      <c r="C6486" s="118" t="s">
        <v>9295</v>
      </c>
      <c r="D6486" s="119" t="s">
        <v>9760</v>
      </c>
    </row>
    <row r="6487" spans="1:4" ht="24.95" customHeight="1" x14ac:dyDescent="0.2">
      <c r="A6487" s="116">
        <v>7588</v>
      </c>
      <c r="B6487" s="117" t="s">
        <v>2900</v>
      </c>
      <c r="C6487" s="118" t="s">
        <v>9295</v>
      </c>
      <c r="D6487" s="119" t="s">
        <v>11118</v>
      </c>
    </row>
    <row r="6488" spans="1:4" ht="24.95" customHeight="1" x14ac:dyDescent="0.2">
      <c r="A6488" s="116">
        <v>34392</v>
      </c>
      <c r="B6488" s="117" t="s">
        <v>6042</v>
      </c>
      <c r="C6488" s="118" t="s">
        <v>9293</v>
      </c>
      <c r="D6488" s="119" t="s">
        <v>14932</v>
      </c>
    </row>
    <row r="6489" spans="1:4" ht="24.95" customHeight="1" x14ac:dyDescent="0.2">
      <c r="A6489" s="116">
        <v>40908</v>
      </c>
      <c r="B6489" s="117" t="s">
        <v>6043</v>
      </c>
      <c r="C6489" s="118" t="s">
        <v>9444</v>
      </c>
      <c r="D6489" s="119" t="s">
        <v>30443</v>
      </c>
    </row>
    <row r="6490" spans="1:4" ht="24.95" customHeight="1" x14ac:dyDescent="0.2">
      <c r="A6490" s="116">
        <v>34551</v>
      </c>
      <c r="B6490" s="117" t="s">
        <v>2901</v>
      </c>
      <c r="C6490" s="118" t="s">
        <v>9293</v>
      </c>
      <c r="D6490" s="119" t="s">
        <v>9785</v>
      </c>
    </row>
    <row r="6491" spans="1:4" ht="24.95" customHeight="1" x14ac:dyDescent="0.2">
      <c r="A6491" s="116">
        <v>41078</v>
      </c>
      <c r="B6491" s="117" t="s">
        <v>6044</v>
      </c>
      <c r="C6491" s="118" t="s">
        <v>9444</v>
      </c>
      <c r="D6491" s="119" t="s">
        <v>30444</v>
      </c>
    </row>
    <row r="6492" spans="1:4" ht="24.95" customHeight="1" x14ac:dyDescent="0.2">
      <c r="A6492" s="116">
        <v>6117</v>
      </c>
      <c r="B6492" s="117" t="s">
        <v>6045</v>
      </c>
      <c r="C6492" s="118" t="s">
        <v>9293</v>
      </c>
      <c r="D6492" s="119" t="s">
        <v>15043</v>
      </c>
    </row>
    <row r="6493" spans="1:4" ht="24.95" customHeight="1" x14ac:dyDescent="0.2">
      <c r="A6493" s="116">
        <v>2359</v>
      </c>
      <c r="B6493" s="117" t="s">
        <v>2902</v>
      </c>
      <c r="C6493" s="118" t="s">
        <v>9293</v>
      </c>
      <c r="D6493" s="119" t="s">
        <v>15060</v>
      </c>
    </row>
    <row r="6494" spans="1:4" ht="24.95" customHeight="1" x14ac:dyDescent="0.2">
      <c r="A6494" s="116">
        <v>246</v>
      </c>
      <c r="B6494" s="117" t="s">
        <v>2903</v>
      </c>
      <c r="C6494" s="118" t="s">
        <v>9293</v>
      </c>
      <c r="D6494" s="119" t="s">
        <v>11333</v>
      </c>
    </row>
    <row r="6495" spans="1:4" ht="24.95" customHeight="1" x14ac:dyDescent="0.2">
      <c r="A6495" s="116">
        <v>40927</v>
      </c>
      <c r="B6495" s="117" t="s">
        <v>6046</v>
      </c>
      <c r="C6495" s="118" t="s">
        <v>9444</v>
      </c>
      <c r="D6495" s="119" t="s">
        <v>30445</v>
      </c>
    </row>
    <row r="6496" spans="1:4" ht="24.95" customHeight="1" x14ac:dyDescent="0.2">
      <c r="A6496" s="116">
        <v>2350</v>
      </c>
      <c r="B6496" s="117" t="s">
        <v>2904</v>
      </c>
      <c r="C6496" s="118" t="s">
        <v>9293</v>
      </c>
      <c r="D6496" s="119" t="s">
        <v>30446</v>
      </c>
    </row>
    <row r="6497" spans="1:4" ht="24.95" customHeight="1" x14ac:dyDescent="0.2">
      <c r="A6497" s="116">
        <v>40812</v>
      </c>
      <c r="B6497" s="117" t="s">
        <v>6047</v>
      </c>
      <c r="C6497" s="118" t="s">
        <v>9444</v>
      </c>
      <c r="D6497" s="119" t="s">
        <v>30447</v>
      </c>
    </row>
    <row r="6498" spans="1:4" ht="24.95" customHeight="1" x14ac:dyDescent="0.2">
      <c r="A6498" s="116">
        <v>245</v>
      </c>
      <c r="B6498" s="117" t="s">
        <v>6048</v>
      </c>
      <c r="C6498" s="118" t="s">
        <v>9293</v>
      </c>
      <c r="D6498" s="119" t="s">
        <v>9752</v>
      </c>
    </row>
    <row r="6499" spans="1:4" ht="24.95" customHeight="1" x14ac:dyDescent="0.2">
      <c r="A6499" s="116">
        <v>41090</v>
      </c>
      <c r="B6499" s="117" t="s">
        <v>6049</v>
      </c>
      <c r="C6499" s="118" t="s">
        <v>9444</v>
      </c>
      <c r="D6499" s="119" t="s">
        <v>30448</v>
      </c>
    </row>
    <row r="6500" spans="1:4" ht="24.95" customHeight="1" x14ac:dyDescent="0.2">
      <c r="A6500" s="116">
        <v>251</v>
      </c>
      <c r="B6500" s="117" t="s">
        <v>2905</v>
      </c>
      <c r="C6500" s="118" t="s">
        <v>9293</v>
      </c>
      <c r="D6500" s="119" t="s">
        <v>10915</v>
      </c>
    </row>
    <row r="6501" spans="1:4" ht="24.95" customHeight="1" x14ac:dyDescent="0.2">
      <c r="A6501" s="116">
        <v>40975</v>
      </c>
      <c r="B6501" s="117" t="s">
        <v>6050</v>
      </c>
      <c r="C6501" s="118" t="s">
        <v>9444</v>
      </c>
      <c r="D6501" s="119" t="s">
        <v>30449</v>
      </c>
    </row>
    <row r="6502" spans="1:4" ht="24.95" customHeight="1" x14ac:dyDescent="0.2">
      <c r="A6502" s="116">
        <v>41072</v>
      </c>
      <c r="B6502" s="117" t="s">
        <v>6051</v>
      </c>
      <c r="C6502" s="118" t="s">
        <v>9444</v>
      </c>
      <c r="D6502" s="119" t="s">
        <v>30450</v>
      </c>
    </row>
    <row r="6503" spans="1:4" ht="24.95" customHeight="1" x14ac:dyDescent="0.2">
      <c r="A6503" s="116">
        <v>6121</v>
      </c>
      <c r="B6503" s="117" t="s">
        <v>2906</v>
      </c>
      <c r="C6503" s="118" t="s">
        <v>9293</v>
      </c>
      <c r="D6503" s="119" t="s">
        <v>9529</v>
      </c>
    </row>
    <row r="6504" spans="1:4" ht="24.95" customHeight="1" x14ac:dyDescent="0.2">
      <c r="A6504" s="116">
        <v>41071</v>
      </c>
      <c r="B6504" s="117" t="s">
        <v>6052</v>
      </c>
      <c r="C6504" s="118" t="s">
        <v>9444</v>
      </c>
      <c r="D6504" s="119" t="s">
        <v>30451</v>
      </c>
    </row>
    <row r="6505" spans="1:4" ht="24.95" customHeight="1" x14ac:dyDescent="0.2">
      <c r="A6505" s="116">
        <v>244</v>
      </c>
      <c r="B6505" s="117" t="s">
        <v>2907</v>
      </c>
      <c r="C6505" s="118" t="s">
        <v>9293</v>
      </c>
      <c r="D6505" s="119" t="s">
        <v>11981</v>
      </c>
    </row>
    <row r="6506" spans="1:4" ht="24.95" customHeight="1" x14ac:dyDescent="0.2">
      <c r="A6506" s="116">
        <v>41093</v>
      </c>
      <c r="B6506" s="117" t="s">
        <v>6053</v>
      </c>
      <c r="C6506" s="118" t="s">
        <v>9444</v>
      </c>
      <c r="D6506" s="119" t="s">
        <v>30452</v>
      </c>
    </row>
    <row r="6507" spans="1:4" ht="24.95" customHeight="1" x14ac:dyDescent="0.2">
      <c r="A6507" s="116">
        <v>532</v>
      </c>
      <c r="B6507" s="117" t="s">
        <v>2908</v>
      </c>
      <c r="C6507" s="118" t="s">
        <v>9293</v>
      </c>
      <c r="D6507" s="119" t="s">
        <v>30453</v>
      </c>
    </row>
    <row r="6508" spans="1:4" ht="24.95" customHeight="1" x14ac:dyDescent="0.2">
      <c r="A6508" s="116">
        <v>40931</v>
      </c>
      <c r="B6508" s="117" t="s">
        <v>6054</v>
      </c>
      <c r="C6508" s="118" t="s">
        <v>9444</v>
      </c>
      <c r="D6508" s="119" t="s">
        <v>30454</v>
      </c>
    </row>
    <row r="6509" spans="1:4" ht="24.95" customHeight="1" x14ac:dyDescent="0.2">
      <c r="A6509" s="116">
        <v>36150</v>
      </c>
      <c r="B6509" s="117" t="s">
        <v>2909</v>
      </c>
      <c r="C6509" s="118" t="s">
        <v>9295</v>
      </c>
      <c r="D6509" s="119" t="s">
        <v>18443</v>
      </c>
    </row>
    <row r="6510" spans="1:4" ht="24.95" customHeight="1" x14ac:dyDescent="0.2">
      <c r="A6510" s="116">
        <v>41069</v>
      </c>
      <c r="B6510" s="117" t="s">
        <v>6055</v>
      </c>
      <c r="C6510" s="118" t="s">
        <v>9444</v>
      </c>
      <c r="D6510" s="119" t="s">
        <v>30455</v>
      </c>
    </row>
    <row r="6511" spans="1:4" ht="24.95" customHeight="1" x14ac:dyDescent="0.2">
      <c r="A6511" s="116">
        <v>4760</v>
      </c>
      <c r="B6511" s="117" t="s">
        <v>1517</v>
      </c>
      <c r="C6511" s="118" t="s">
        <v>9293</v>
      </c>
      <c r="D6511" s="119" t="s">
        <v>17313</v>
      </c>
    </row>
    <row r="6512" spans="1:4" ht="24.95" customHeight="1" x14ac:dyDescent="0.2">
      <c r="A6512" s="116">
        <v>10422</v>
      </c>
      <c r="B6512" s="117" t="s">
        <v>2910</v>
      </c>
      <c r="C6512" s="118" t="s">
        <v>9295</v>
      </c>
      <c r="D6512" s="119" t="s">
        <v>18445</v>
      </c>
    </row>
    <row r="6513" spans="1:4" ht="24.95" customHeight="1" x14ac:dyDescent="0.2">
      <c r="A6513" s="116">
        <v>10420</v>
      </c>
      <c r="B6513" s="117" t="s">
        <v>2911</v>
      </c>
      <c r="C6513" s="118" t="s">
        <v>9295</v>
      </c>
      <c r="D6513" s="119" t="s">
        <v>18446</v>
      </c>
    </row>
    <row r="6514" spans="1:4" ht="24.95" customHeight="1" x14ac:dyDescent="0.2">
      <c r="A6514" s="116">
        <v>10421</v>
      </c>
      <c r="B6514" s="117" t="s">
        <v>2912</v>
      </c>
      <c r="C6514" s="118" t="s">
        <v>9295</v>
      </c>
      <c r="D6514" s="119" t="s">
        <v>18447</v>
      </c>
    </row>
    <row r="6515" spans="1:4" ht="24.95" customHeight="1" x14ac:dyDescent="0.2">
      <c r="A6515" s="116">
        <v>36520</v>
      </c>
      <c r="B6515" s="117" t="s">
        <v>2913</v>
      </c>
      <c r="C6515" s="118" t="s">
        <v>9295</v>
      </c>
      <c r="D6515" s="119" t="s">
        <v>18448</v>
      </c>
    </row>
    <row r="6516" spans="1:4" ht="24.95" customHeight="1" x14ac:dyDescent="0.2">
      <c r="A6516" s="116">
        <v>36519</v>
      </c>
      <c r="B6516" s="117" t="s">
        <v>18449</v>
      </c>
      <c r="C6516" s="118" t="s">
        <v>9295</v>
      </c>
      <c r="D6516" s="119" t="s">
        <v>18450</v>
      </c>
    </row>
    <row r="6517" spans="1:4" ht="24.95" customHeight="1" x14ac:dyDescent="0.2">
      <c r="A6517" s="116">
        <v>11784</v>
      </c>
      <c r="B6517" s="117" t="s">
        <v>2914</v>
      </c>
      <c r="C6517" s="118" t="s">
        <v>9295</v>
      </c>
      <c r="D6517" s="119" t="s">
        <v>18451</v>
      </c>
    </row>
    <row r="6518" spans="1:4" ht="24.95" customHeight="1" x14ac:dyDescent="0.2">
      <c r="A6518" s="116">
        <v>10</v>
      </c>
      <c r="B6518" s="117" t="s">
        <v>2915</v>
      </c>
      <c r="C6518" s="118" t="s">
        <v>9295</v>
      </c>
      <c r="D6518" s="119" t="s">
        <v>10712</v>
      </c>
    </row>
    <row r="6519" spans="1:4" ht="24.95" customHeight="1" x14ac:dyDescent="0.2">
      <c r="A6519" s="116">
        <v>4815</v>
      </c>
      <c r="B6519" s="117" t="s">
        <v>2916</v>
      </c>
      <c r="C6519" s="118" t="s">
        <v>9295</v>
      </c>
      <c r="D6519" s="119" t="s">
        <v>9871</v>
      </c>
    </row>
    <row r="6520" spans="1:4" ht="24.95" customHeight="1" x14ac:dyDescent="0.2">
      <c r="A6520" s="116">
        <v>541</v>
      </c>
      <c r="B6520" s="117" t="s">
        <v>2917</v>
      </c>
      <c r="C6520" s="118" t="s">
        <v>9295</v>
      </c>
      <c r="D6520" s="119" t="s">
        <v>18452</v>
      </c>
    </row>
    <row r="6521" spans="1:4" ht="24.95" customHeight="1" x14ac:dyDescent="0.2">
      <c r="A6521" s="116">
        <v>542</v>
      </c>
      <c r="B6521" s="117" t="s">
        <v>2918</v>
      </c>
      <c r="C6521" s="118" t="s">
        <v>9295</v>
      </c>
      <c r="D6521" s="119" t="s">
        <v>17435</v>
      </c>
    </row>
    <row r="6522" spans="1:4" ht="24.95" customHeight="1" x14ac:dyDescent="0.2">
      <c r="A6522" s="116">
        <v>540</v>
      </c>
      <c r="B6522" s="117" t="s">
        <v>2919</v>
      </c>
      <c r="C6522" s="118" t="s">
        <v>9295</v>
      </c>
      <c r="D6522" s="119" t="s">
        <v>18453</v>
      </c>
    </row>
    <row r="6523" spans="1:4" ht="24.95" customHeight="1" x14ac:dyDescent="0.2">
      <c r="A6523" s="116">
        <v>38364</v>
      </c>
      <c r="B6523" s="117" t="s">
        <v>9554</v>
      </c>
      <c r="C6523" s="118" t="s">
        <v>9295</v>
      </c>
      <c r="D6523" s="119" t="s">
        <v>18454</v>
      </c>
    </row>
    <row r="6524" spans="1:4" ht="24.95" customHeight="1" x14ac:dyDescent="0.2">
      <c r="A6524" s="116">
        <v>11692</v>
      </c>
      <c r="B6524" s="117" t="s">
        <v>2920</v>
      </c>
      <c r="C6524" s="118" t="s">
        <v>9298</v>
      </c>
      <c r="D6524" s="119" t="s">
        <v>18455</v>
      </c>
    </row>
    <row r="6525" spans="1:4" ht="24.95" customHeight="1" x14ac:dyDescent="0.2">
      <c r="A6525" s="116">
        <v>1746</v>
      </c>
      <c r="B6525" s="117" t="s">
        <v>18456</v>
      </c>
      <c r="C6525" s="118" t="s">
        <v>9295</v>
      </c>
      <c r="D6525" s="119" t="s">
        <v>18457</v>
      </c>
    </row>
    <row r="6526" spans="1:4" ht="24.95" customHeight="1" x14ac:dyDescent="0.2">
      <c r="A6526" s="116">
        <v>1748</v>
      </c>
      <c r="B6526" s="117" t="s">
        <v>18458</v>
      </c>
      <c r="C6526" s="118" t="s">
        <v>9295</v>
      </c>
      <c r="D6526" s="119" t="s">
        <v>18459</v>
      </c>
    </row>
    <row r="6527" spans="1:4" ht="24.95" customHeight="1" x14ac:dyDescent="0.2">
      <c r="A6527" s="116">
        <v>1749</v>
      </c>
      <c r="B6527" s="117" t="s">
        <v>18460</v>
      </c>
      <c r="C6527" s="118" t="s">
        <v>9295</v>
      </c>
      <c r="D6527" s="119" t="s">
        <v>18461</v>
      </c>
    </row>
    <row r="6528" spans="1:4" ht="24.95" customHeight="1" x14ac:dyDescent="0.2">
      <c r="A6528" s="116">
        <v>37412</v>
      </c>
      <c r="B6528" s="117" t="s">
        <v>18462</v>
      </c>
      <c r="C6528" s="118" t="s">
        <v>9295</v>
      </c>
      <c r="D6528" s="119" t="s">
        <v>18463</v>
      </c>
    </row>
    <row r="6529" spans="1:4" ht="24.95" customHeight="1" x14ac:dyDescent="0.2">
      <c r="A6529" s="116">
        <v>1745</v>
      </c>
      <c r="B6529" s="117" t="s">
        <v>18464</v>
      </c>
      <c r="C6529" s="118" t="s">
        <v>9295</v>
      </c>
      <c r="D6529" s="119" t="s">
        <v>18465</v>
      </c>
    </row>
    <row r="6530" spans="1:4" ht="24.95" customHeight="1" x14ac:dyDescent="0.2">
      <c r="A6530" s="116">
        <v>1750</v>
      </c>
      <c r="B6530" s="117" t="s">
        <v>18466</v>
      </c>
      <c r="C6530" s="118" t="s">
        <v>9295</v>
      </c>
      <c r="D6530" s="119" t="s">
        <v>18467</v>
      </c>
    </row>
    <row r="6531" spans="1:4" ht="24.95" customHeight="1" x14ac:dyDescent="0.2">
      <c r="A6531" s="116">
        <v>11687</v>
      </c>
      <c r="B6531" s="117" t="s">
        <v>2921</v>
      </c>
      <c r="C6531" s="118" t="s">
        <v>9340</v>
      </c>
      <c r="D6531" s="119" t="s">
        <v>18468</v>
      </c>
    </row>
    <row r="6532" spans="1:4" ht="24.95" customHeight="1" x14ac:dyDescent="0.2">
      <c r="A6532" s="116">
        <v>11689</v>
      </c>
      <c r="B6532" s="117" t="s">
        <v>2922</v>
      </c>
      <c r="C6532" s="118" t="s">
        <v>9340</v>
      </c>
      <c r="D6532" s="119" t="s">
        <v>18469</v>
      </c>
    </row>
    <row r="6533" spans="1:4" ht="24.95" customHeight="1" x14ac:dyDescent="0.2">
      <c r="A6533" s="116">
        <v>11693</v>
      </c>
      <c r="B6533" s="117" t="s">
        <v>2923</v>
      </c>
      <c r="C6533" s="118" t="s">
        <v>9298</v>
      </c>
      <c r="D6533" s="119" t="s">
        <v>18470</v>
      </c>
    </row>
    <row r="6534" spans="1:4" ht="24.95" customHeight="1" x14ac:dyDescent="0.2">
      <c r="A6534" s="116">
        <v>36215</v>
      </c>
      <c r="B6534" s="117" t="s">
        <v>2924</v>
      </c>
      <c r="C6534" s="118" t="s">
        <v>9295</v>
      </c>
      <c r="D6534" s="119" t="s">
        <v>18471</v>
      </c>
    </row>
    <row r="6535" spans="1:4" ht="24.95" customHeight="1" x14ac:dyDescent="0.2">
      <c r="A6535" s="116">
        <v>38381</v>
      </c>
      <c r="B6535" s="117" t="s">
        <v>6056</v>
      </c>
      <c r="C6535" s="118" t="s">
        <v>9295</v>
      </c>
      <c r="D6535" s="119" t="s">
        <v>10561</v>
      </c>
    </row>
    <row r="6536" spans="1:4" ht="24.95" customHeight="1" x14ac:dyDescent="0.2">
      <c r="A6536" s="116">
        <v>39621</v>
      </c>
      <c r="B6536" s="117" t="s">
        <v>2925</v>
      </c>
      <c r="C6536" s="118" t="s">
        <v>9460</v>
      </c>
      <c r="D6536" s="119" t="s">
        <v>18472</v>
      </c>
    </row>
    <row r="6537" spans="1:4" ht="24.95" customHeight="1" x14ac:dyDescent="0.2">
      <c r="A6537" s="116">
        <v>39624</v>
      </c>
      <c r="B6537" s="117" t="s">
        <v>2926</v>
      </c>
      <c r="C6537" s="118" t="s">
        <v>9460</v>
      </c>
      <c r="D6537" s="119" t="s">
        <v>18473</v>
      </c>
    </row>
    <row r="6538" spans="1:4" ht="24.95" customHeight="1" x14ac:dyDescent="0.2">
      <c r="A6538" s="116">
        <v>39615</v>
      </c>
      <c r="B6538" s="117" t="s">
        <v>2927</v>
      </c>
      <c r="C6538" s="118" t="s">
        <v>9295</v>
      </c>
      <c r="D6538" s="119" t="s">
        <v>18474</v>
      </c>
    </row>
    <row r="6539" spans="1:4" ht="24.95" customHeight="1" x14ac:dyDescent="0.2">
      <c r="A6539" s="116">
        <v>39620</v>
      </c>
      <c r="B6539" s="117" t="s">
        <v>2928</v>
      </c>
      <c r="C6539" s="118" t="s">
        <v>9295</v>
      </c>
      <c r="D6539" s="119" t="s">
        <v>18475</v>
      </c>
    </row>
    <row r="6540" spans="1:4" ht="24.95" customHeight="1" x14ac:dyDescent="0.2">
      <c r="A6540" s="116">
        <v>39623</v>
      </c>
      <c r="B6540" s="117" t="s">
        <v>2929</v>
      </c>
      <c r="C6540" s="118" t="s">
        <v>9295</v>
      </c>
      <c r="D6540" s="119" t="s">
        <v>18476</v>
      </c>
    </row>
    <row r="6541" spans="1:4" ht="24.95" customHeight="1" x14ac:dyDescent="0.2">
      <c r="A6541" s="116">
        <v>36214</v>
      </c>
      <c r="B6541" s="117" t="s">
        <v>2930</v>
      </c>
      <c r="C6541" s="118" t="s">
        <v>9295</v>
      </c>
      <c r="D6541" s="119" t="s">
        <v>18477</v>
      </c>
    </row>
    <row r="6542" spans="1:4" ht="24.95" customHeight="1" x14ac:dyDescent="0.2">
      <c r="A6542" s="116">
        <v>36207</v>
      </c>
      <c r="B6542" s="117" t="s">
        <v>2931</v>
      </c>
      <c r="C6542" s="118" t="s">
        <v>9295</v>
      </c>
      <c r="D6542" s="119" t="s">
        <v>18478</v>
      </c>
    </row>
    <row r="6543" spans="1:4" ht="24.95" customHeight="1" x14ac:dyDescent="0.2">
      <c r="A6543" s="116">
        <v>36209</v>
      </c>
      <c r="B6543" s="117" t="s">
        <v>2932</v>
      </c>
      <c r="C6543" s="118" t="s">
        <v>9295</v>
      </c>
      <c r="D6543" s="119" t="s">
        <v>18479</v>
      </c>
    </row>
    <row r="6544" spans="1:4" ht="24.95" customHeight="1" x14ac:dyDescent="0.2">
      <c r="A6544" s="116">
        <v>36210</v>
      </c>
      <c r="B6544" s="117" t="s">
        <v>2933</v>
      </c>
      <c r="C6544" s="118" t="s">
        <v>9295</v>
      </c>
      <c r="D6544" s="119" t="s">
        <v>18480</v>
      </c>
    </row>
    <row r="6545" spans="1:4" ht="24.95" customHeight="1" x14ac:dyDescent="0.2">
      <c r="A6545" s="116">
        <v>36212</v>
      </c>
      <c r="B6545" s="117" t="s">
        <v>6057</v>
      </c>
      <c r="C6545" s="118" t="s">
        <v>9295</v>
      </c>
      <c r="D6545" s="119" t="s">
        <v>18481</v>
      </c>
    </row>
    <row r="6546" spans="1:4" ht="24.95" customHeight="1" x14ac:dyDescent="0.2">
      <c r="A6546" s="116">
        <v>36211</v>
      </c>
      <c r="B6546" s="117" t="s">
        <v>6058</v>
      </c>
      <c r="C6546" s="118" t="s">
        <v>9295</v>
      </c>
      <c r="D6546" s="119" t="s">
        <v>18482</v>
      </c>
    </row>
    <row r="6547" spans="1:4" ht="24.95" customHeight="1" x14ac:dyDescent="0.2">
      <c r="A6547" s="116">
        <v>36204</v>
      </c>
      <c r="B6547" s="117" t="s">
        <v>2934</v>
      </c>
      <c r="C6547" s="118" t="s">
        <v>9295</v>
      </c>
      <c r="D6547" s="119" t="s">
        <v>18483</v>
      </c>
    </row>
    <row r="6548" spans="1:4" ht="24.95" customHeight="1" x14ac:dyDescent="0.2">
      <c r="A6548" s="116">
        <v>36205</v>
      </c>
      <c r="B6548" s="117" t="s">
        <v>2935</v>
      </c>
      <c r="C6548" s="118" t="s">
        <v>9295</v>
      </c>
      <c r="D6548" s="119" t="s">
        <v>18484</v>
      </c>
    </row>
    <row r="6549" spans="1:4" ht="24.95" customHeight="1" x14ac:dyDescent="0.2">
      <c r="A6549" s="116">
        <v>36081</v>
      </c>
      <c r="B6549" s="117" t="s">
        <v>2936</v>
      </c>
      <c r="C6549" s="118" t="s">
        <v>9295</v>
      </c>
      <c r="D6549" s="119" t="s">
        <v>18485</v>
      </c>
    </row>
    <row r="6550" spans="1:4" ht="24.95" customHeight="1" x14ac:dyDescent="0.2">
      <c r="A6550" s="116">
        <v>36206</v>
      </c>
      <c r="B6550" s="117" t="s">
        <v>2937</v>
      </c>
      <c r="C6550" s="118" t="s">
        <v>9295</v>
      </c>
      <c r="D6550" s="119" t="s">
        <v>18486</v>
      </c>
    </row>
    <row r="6551" spans="1:4" ht="24.95" customHeight="1" x14ac:dyDescent="0.2">
      <c r="A6551" s="116">
        <v>36218</v>
      </c>
      <c r="B6551" s="117" t="s">
        <v>2938</v>
      </c>
      <c r="C6551" s="118" t="s">
        <v>9295</v>
      </c>
      <c r="D6551" s="119" t="s">
        <v>18144</v>
      </c>
    </row>
    <row r="6552" spans="1:4" ht="24.95" customHeight="1" x14ac:dyDescent="0.2">
      <c r="A6552" s="116">
        <v>36220</v>
      </c>
      <c r="B6552" s="117" t="s">
        <v>2939</v>
      </c>
      <c r="C6552" s="118" t="s">
        <v>9295</v>
      </c>
      <c r="D6552" s="119" t="s">
        <v>18487</v>
      </c>
    </row>
    <row r="6553" spans="1:4" ht="24.95" customHeight="1" x14ac:dyDescent="0.2">
      <c r="A6553" s="116">
        <v>36080</v>
      </c>
      <c r="B6553" s="117" t="s">
        <v>2940</v>
      </c>
      <c r="C6553" s="118" t="s">
        <v>9295</v>
      </c>
      <c r="D6553" s="119" t="s">
        <v>18488</v>
      </c>
    </row>
    <row r="6554" spans="1:4" ht="24.95" customHeight="1" x14ac:dyDescent="0.2">
      <c r="A6554" s="116">
        <v>36223</v>
      </c>
      <c r="B6554" s="117" t="s">
        <v>2941</v>
      </c>
      <c r="C6554" s="118" t="s">
        <v>9295</v>
      </c>
      <c r="D6554" s="119" t="s">
        <v>18489</v>
      </c>
    </row>
    <row r="6555" spans="1:4" ht="24.95" customHeight="1" x14ac:dyDescent="0.2">
      <c r="A6555" s="116">
        <v>546</v>
      </c>
      <c r="B6555" s="117" t="s">
        <v>6059</v>
      </c>
      <c r="C6555" s="118" t="s">
        <v>9344</v>
      </c>
      <c r="D6555" s="119" t="s">
        <v>10775</v>
      </c>
    </row>
    <row r="6556" spans="1:4" ht="24.95" customHeight="1" x14ac:dyDescent="0.2">
      <c r="A6556" s="116">
        <v>557</v>
      </c>
      <c r="B6556" s="117" t="s">
        <v>6060</v>
      </c>
      <c r="C6556" s="118" t="s">
        <v>9340</v>
      </c>
      <c r="D6556" s="119" t="s">
        <v>10277</v>
      </c>
    </row>
    <row r="6557" spans="1:4" ht="24.95" customHeight="1" x14ac:dyDescent="0.2">
      <c r="A6557" s="116">
        <v>552</v>
      </c>
      <c r="B6557" s="117" t="s">
        <v>6061</v>
      </c>
      <c r="C6557" s="118" t="s">
        <v>9340</v>
      </c>
      <c r="D6557" s="119" t="s">
        <v>13721</v>
      </c>
    </row>
    <row r="6558" spans="1:4" ht="24.95" customHeight="1" x14ac:dyDescent="0.2">
      <c r="A6558" s="116">
        <v>555</v>
      </c>
      <c r="B6558" s="117" t="s">
        <v>6062</v>
      </c>
      <c r="C6558" s="118" t="s">
        <v>9340</v>
      </c>
      <c r="D6558" s="119" t="s">
        <v>10164</v>
      </c>
    </row>
    <row r="6559" spans="1:4" ht="24.95" customHeight="1" x14ac:dyDescent="0.2">
      <c r="A6559" s="116">
        <v>565</v>
      </c>
      <c r="B6559" s="117" t="s">
        <v>6063</v>
      </c>
      <c r="C6559" s="118" t="s">
        <v>9340</v>
      </c>
      <c r="D6559" s="119" t="s">
        <v>10812</v>
      </c>
    </row>
    <row r="6560" spans="1:4" ht="24.95" customHeight="1" x14ac:dyDescent="0.2">
      <c r="A6560" s="116">
        <v>549</v>
      </c>
      <c r="B6560" s="117" t="s">
        <v>6064</v>
      </c>
      <c r="C6560" s="118" t="s">
        <v>9340</v>
      </c>
      <c r="D6560" s="119" t="s">
        <v>18035</v>
      </c>
    </row>
    <row r="6561" spans="1:4" ht="24.95" customHeight="1" x14ac:dyDescent="0.2">
      <c r="A6561" s="116">
        <v>559</v>
      </c>
      <c r="B6561" s="117" t="s">
        <v>6065</v>
      </c>
      <c r="C6561" s="118" t="s">
        <v>9340</v>
      </c>
      <c r="D6561" s="119" t="s">
        <v>10874</v>
      </c>
    </row>
    <row r="6562" spans="1:4" ht="24.95" customHeight="1" x14ac:dyDescent="0.2">
      <c r="A6562" s="116">
        <v>551</v>
      </c>
      <c r="B6562" s="117" t="s">
        <v>6066</v>
      </c>
      <c r="C6562" s="118" t="s">
        <v>9340</v>
      </c>
      <c r="D6562" s="119" t="s">
        <v>9823</v>
      </c>
    </row>
    <row r="6563" spans="1:4" ht="24.95" customHeight="1" x14ac:dyDescent="0.2">
      <c r="A6563" s="116">
        <v>547</v>
      </c>
      <c r="B6563" s="117" t="s">
        <v>6067</v>
      </c>
      <c r="C6563" s="118" t="s">
        <v>9340</v>
      </c>
      <c r="D6563" s="119" t="s">
        <v>11409</v>
      </c>
    </row>
    <row r="6564" spans="1:4" ht="24.95" customHeight="1" x14ac:dyDescent="0.2">
      <c r="A6564" s="116">
        <v>560</v>
      </c>
      <c r="B6564" s="117" t="s">
        <v>6068</v>
      </c>
      <c r="C6564" s="118" t="s">
        <v>9340</v>
      </c>
      <c r="D6564" s="119" t="s">
        <v>14350</v>
      </c>
    </row>
    <row r="6565" spans="1:4" ht="24.95" customHeight="1" x14ac:dyDescent="0.2">
      <c r="A6565" s="116">
        <v>566</v>
      </c>
      <c r="B6565" s="117" t="s">
        <v>6069</v>
      </c>
      <c r="C6565" s="118" t="s">
        <v>9340</v>
      </c>
      <c r="D6565" s="119" t="s">
        <v>9749</v>
      </c>
    </row>
    <row r="6566" spans="1:4" ht="24.95" customHeight="1" x14ac:dyDescent="0.2">
      <c r="A6566" s="116">
        <v>563</v>
      </c>
      <c r="B6566" s="117" t="s">
        <v>6070</v>
      </c>
      <c r="C6566" s="118" t="s">
        <v>9340</v>
      </c>
      <c r="D6566" s="119" t="s">
        <v>18490</v>
      </c>
    </row>
    <row r="6567" spans="1:4" ht="24.95" customHeight="1" x14ac:dyDescent="0.2">
      <c r="A6567" s="116">
        <v>581</v>
      </c>
      <c r="B6567" s="117" t="s">
        <v>2942</v>
      </c>
      <c r="C6567" s="118" t="s">
        <v>9298</v>
      </c>
      <c r="D6567" s="119" t="s">
        <v>18491</v>
      </c>
    </row>
    <row r="6568" spans="1:4" ht="24.95" customHeight="1" x14ac:dyDescent="0.2">
      <c r="A6568" s="116">
        <v>38127</v>
      </c>
      <c r="B6568" s="117" t="s">
        <v>2943</v>
      </c>
      <c r="C6568" s="118" t="s">
        <v>9295</v>
      </c>
      <c r="D6568" s="119" t="s">
        <v>18492</v>
      </c>
    </row>
    <row r="6569" spans="1:4" ht="24.95" customHeight="1" x14ac:dyDescent="0.2">
      <c r="A6569" s="116">
        <v>38060</v>
      </c>
      <c r="B6569" s="117" t="s">
        <v>2944</v>
      </c>
      <c r="C6569" s="118" t="s">
        <v>9295</v>
      </c>
      <c r="D6569" s="119" t="s">
        <v>18493</v>
      </c>
    </row>
    <row r="6570" spans="1:4" ht="24.95" customHeight="1" x14ac:dyDescent="0.2">
      <c r="A6570" s="116">
        <v>10956</v>
      </c>
      <c r="B6570" s="117" t="s">
        <v>2945</v>
      </c>
      <c r="C6570" s="118" t="s">
        <v>9295</v>
      </c>
      <c r="D6570" s="119" t="s">
        <v>18494</v>
      </c>
    </row>
    <row r="6571" spans="1:4" ht="24.95" customHeight="1" x14ac:dyDescent="0.2">
      <c r="A6571" s="116">
        <v>39380</v>
      </c>
      <c r="B6571" s="117" t="s">
        <v>9566</v>
      </c>
      <c r="C6571" s="118" t="s">
        <v>9295</v>
      </c>
      <c r="D6571" s="119" t="s">
        <v>9982</v>
      </c>
    </row>
    <row r="6572" spans="1:4" ht="24.95" customHeight="1" x14ac:dyDescent="0.2">
      <c r="A6572" s="116">
        <v>13374</v>
      </c>
      <c r="B6572" s="117" t="s">
        <v>9568</v>
      </c>
      <c r="C6572" s="118" t="s">
        <v>9295</v>
      </c>
      <c r="D6572" s="119" t="s">
        <v>18495</v>
      </c>
    </row>
    <row r="6573" spans="1:4" ht="24.95" customHeight="1" x14ac:dyDescent="0.2">
      <c r="A6573" s="116">
        <v>37597</v>
      </c>
      <c r="B6573" s="117" t="s">
        <v>2946</v>
      </c>
      <c r="C6573" s="118" t="s">
        <v>9295</v>
      </c>
      <c r="D6573" s="119" t="s">
        <v>18496</v>
      </c>
    </row>
    <row r="6574" spans="1:4" ht="24.95" customHeight="1" x14ac:dyDescent="0.2">
      <c r="A6574" s="116">
        <v>183</v>
      </c>
      <c r="B6574" s="117" t="s">
        <v>6071</v>
      </c>
      <c r="C6574" s="118" t="s">
        <v>9569</v>
      </c>
      <c r="D6574" s="119" t="s">
        <v>18497</v>
      </c>
    </row>
    <row r="6575" spans="1:4" ht="24.95" customHeight="1" x14ac:dyDescent="0.2">
      <c r="A6575" s="116">
        <v>184</v>
      </c>
      <c r="B6575" s="117" t="s">
        <v>6072</v>
      </c>
      <c r="C6575" s="118" t="s">
        <v>9569</v>
      </c>
      <c r="D6575" s="119" t="s">
        <v>18498</v>
      </c>
    </row>
    <row r="6576" spans="1:4" ht="24.95" customHeight="1" x14ac:dyDescent="0.2">
      <c r="A6576" s="116">
        <v>195</v>
      </c>
      <c r="B6576" s="117" t="s">
        <v>6073</v>
      </c>
      <c r="C6576" s="118" t="s">
        <v>9569</v>
      </c>
      <c r="D6576" s="119" t="s">
        <v>18499</v>
      </c>
    </row>
    <row r="6577" spans="1:4" ht="24.95" customHeight="1" x14ac:dyDescent="0.2">
      <c r="A6577" s="116">
        <v>194</v>
      </c>
      <c r="B6577" s="117" t="s">
        <v>6074</v>
      </c>
      <c r="C6577" s="118" t="s">
        <v>9569</v>
      </c>
      <c r="D6577" s="119" t="s">
        <v>13294</v>
      </c>
    </row>
    <row r="6578" spans="1:4" ht="24.95" customHeight="1" x14ac:dyDescent="0.2">
      <c r="A6578" s="116">
        <v>20001</v>
      </c>
      <c r="B6578" s="117" t="s">
        <v>2947</v>
      </c>
      <c r="C6578" s="118" t="s">
        <v>9569</v>
      </c>
      <c r="D6578" s="119" t="s">
        <v>9731</v>
      </c>
    </row>
    <row r="6579" spans="1:4" ht="24.95" customHeight="1" x14ac:dyDescent="0.2">
      <c r="A6579" s="116">
        <v>181</v>
      </c>
      <c r="B6579" s="117" t="s">
        <v>6075</v>
      </c>
      <c r="C6579" s="118" t="s">
        <v>9569</v>
      </c>
      <c r="D6579" s="119" t="s">
        <v>17247</v>
      </c>
    </row>
    <row r="6580" spans="1:4" ht="24.95" customHeight="1" x14ac:dyDescent="0.2">
      <c r="A6580" s="116">
        <v>39837</v>
      </c>
      <c r="B6580" s="117" t="s">
        <v>9570</v>
      </c>
      <c r="C6580" s="118" t="s">
        <v>9569</v>
      </c>
      <c r="D6580" s="119" t="s">
        <v>12695</v>
      </c>
    </row>
    <row r="6581" spans="1:4" ht="24.95" customHeight="1" x14ac:dyDescent="0.2">
      <c r="A6581" s="116">
        <v>10535</v>
      </c>
      <c r="B6581" s="117" t="s">
        <v>2948</v>
      </c>
      <c r="C6581" s="118" t="s">
        <v>9295</v>
      </c>
      <c r="D6581" s="119" t="s">
        <v>9571</v>
      </c>
    </row>
    <row r="6582" spans="1:4" ht="24.95" customHeight="1" x14ac:dyDescent="0.2">
      <c r="A6582" s="116">
        <v>10537</v>
      </c>
      <c r="B6582" s="117" t="s">
        <v>6076</v>
      </c>
      <c r="C6582" s="118" t="s">
        <v>9295</v>
      </c>
      <c r="D6582" s="119" t="s">
        <v>9572</v>
      </c>
    </row>
    <row r="6583" spans="1:4" ht="24.95" customHeight="1" x14ac:dyDescent="0.2">
      <c r="A6583" s="116">
        <v>13891</v>
      </c>
      <c r="B6583" s="117" t="s">
        <v>6077</v>
      </c>
      <c r="C6583" s="118" t="s">
        <v>9295</v>
      </c>
      <c r="D6583" s="119" t="s">
        <v>9573</v>
      </c>
    </row>
    <row r="6584" spans="1:4" ht="24.95" customHeight="1" x14ac:dyDescent="0.2">
      <c r="A6584" s="116">
        <v>25975</v>
      </c>
      <c r="B6584" s="117" t="s">
        <v>2949</v>
      </c>
      <c r="C6584" s="118" t="s">
        <v>9295</v>
      </c>
      <c r="D6584" s="119" t="s">
        <v>9574</v>
      </c>
    </row>
    <row r="6585" spans="1:4" ht="24.95" customHeight="1" x14ac:dyDescent="0.2">
      <c r="A6585" s="116">
        <v>36396</v>
      </c>
      <c r="B6585" s="117" t="s">
        <v>2950</v>
      </c>
      <c r="C6585" s="118" t="s">
        <v>9295</v>
      </c>
      <c r="D6585" s="119" t="s">
        <v>9575</v>
      </c>
    </row>
    <row r="6586" spans="1:4" ht="24.95" customHeight="1" x14ac:dyDescent="0.2">
      <c r="A6586" s="116">
        <v>36397</v>
      </c>
      <c r="B6586" s="117" t="s">
        <v>2951</v>
      </c>
      <c r="C6586" s="118" t="s">
        <v>9295</v>
      </c>
      <c r="D6586" s="119" t="s">
        <v>9576</v>
      </c>
    </row>
    <row r="6587" spans="1:4" ht="24.95" customHeight="1" x14ac:dyDescent="0.2">
      <c r="A6587" s="116">
        <v>36398</v>
      </c>
      <c r="B6587" s="117" t="s">
        <v>6078</v>
      </c>
      <c r="C6587" s="118" t="s">
        <v>9295</v>
      </c>
      <c r="D6587" s="119" t="s">
        <v>9577</v>
      </c>
    </row>
    <row r="6588" spans="1:4" ht="24.95" customHeight="1" x14ac:dyDescent="0.2">
      <c r="A6588" s="116">
        <v>647</v>
      </c>
      <c r="B6588" s="117" t="s">
        <v>2952</v>
      </c>
      <c r="C6588" s="118" t="s">
        <v>9293</v>
      </c>
      <c r="D6588" s="119" t="s">
        <v>18336</v>
      </c>
    </row>
    <row r="6589" spans="1:4" ht="24.95" customHeight="1" x14ac:dyDescent="0.2">
      <c r="A6589" s="116">
        <v>40920</v>
      </c>
      <c r="B6589" s="117" t="s">
        <v>6079</v>
      </c>
      <c r="C6589" s="118" t="s">
        <v>9444</v>
      </c>
      <c r="D6589" s="119" t="s">
        <v>30456</v>
      </c>
    </row>
    <row r="6590" spans="1:4" ht="24.95" customHeight="1" x14ac:dyDescent="0.2">
      <c r="A6590" s="116">
        <v>7266</v>
      </c>
      <c r="B6590" s="117" t="s">
        <v>2953</v>
      </c>
      <c r="C6590" s="118" t="s">
        <v>9579</v>
      </c>
      <c r="D6590" s="119" t="s">
        <v>9580</v>
      </c>
    </row>
    <row r="6591" spans="1:4" ht="24.95" customHeight="1" x14ac:dyDescent="0.2">
      <c r="A6591" s="116">
        <v>7270</v>
      </c>
      <c r="B6591" s="117" t="s">
        <v>2954</v>
      </c>
      <c r="C6591" s="118" t="s">
        <v>9295</v>
      </c>
      <c r="D6591" s="119" t="s">
        <v>9581</v>
      </c>
    </row>
    <row r="6592" spans="1:4" ht="24.95" customHeight="1" x14ac:dyDescent="0.2">
      <c r="A6592" s="116">
        <v>7269</v>
      </c>
      <c r="B6592" s="117" t="s">
        <v>2955</v>
      </c>
      <c r="C6592" s="118" t="s">
        <v>9295</v>
      </c>
      <c r="D6592" s="119" t="s">
        <v>9532</v>
      </c>
    </row>
    <row r="6593" spans="1:4" ht="24.95" customHeight="1" x14ac:dyDescent="0.2">
      <c r="A6593" s="116">
        <v>7271</v>
      </c>
      <c r="B6593" s="117" t="s">
        <v>2956</v>
      </c>
      <c r="C6593" s="118" t="s">
        <v>9295</v>
      </c>
      <c r="D6593" s="119" t="s">
        <v>9517</v>
      </c>
    </row>
    <row r="6594" spans="1:4" ht="24.95" customHeight="1" x14ac:dyDescent="0.2">
      <c r="A6594" s="116">
        <v>7268</v>
      </c>
      <c r="B6594" s="117" t="s">
        <v>2957</v>
      </c>
      <c r="C6594" s="118" t="s">
        <v>9295</v>
      </c>
      <c r="D6594" s="119" t="s">
        <v>9582</v>
      </c>
    </row>
    <row r="6595" spans="1:4" ht="24.95" customHeight="1" x14ac:dyDescent="0.2">
      <c r="A6595" s="116">
        <v>7267</v>
      </c>
      <c r="B6595" s="117" t="s">
        <v>2958</v>
      </c>
      <c r="C6595" s="118" t="s">
        <v>9295</v>
      </c>
      <c r="D6595" s="119" t="s">
        <v>9532</v>
      </c>
    </row>
    <row r="6596" spans="1:4" ht="24.95" customHeight="1" x14ac:dyDescent="0.2">
      <c r="A6596" s="116">
        <v>38783</v>
      </c>
      <c r="B6596" s="117" t="s">
        <v>2959</v>
      </c>
      <c r="C6596" s="118" t="s">
        <v>9295</v>
      </c>
      <c r="D6596" s="119" t="s">
        <v>9533</v>
      </c>
    </row>
    <row r="6597" spans="1:4" ht="24.95" customHeight="1" x14ac:dyDescent="0.2">
      <c r="A6597" s="116">
        <v>37593</v>
      </c>
      <c r="B6597" s="117" t="s">
        <v>2960</v>
      </c>
      <c r="C6597" s="118" t="s">
        <v>9295</v>
      </c>
      <c r="D6597" s="119" t="s">
        <v>9583</v>
      </c>
    </row>
    <row r="6598" spans="1:4" ht="24.95" customHeight="1" x14ac:dyDescent="0.2">
      <c r="A6598" s="116">
        <v>37594</v>
      </c>
      <c r="B6598" s="117" t="s">
        <v>2961</v>
      </c>
      <c r="C6598" s="118" t="s">
        <v>9295</v>
      </c>
      <c r="D6598" s="119" t="s">
        <v>9584</v>
      </c>
    </row>
    <row r="6599" spans="1:4" ht="24.95" customHeight="1" x14ac:dyDescent="0.2">
      <c r="A6599" s="116">
        <v>37592</v>
      </c>
      <c r="B6599" s="117" t="s">
        <v>2962</v>
      </c>
      <c r="C6599" s="118" t="s">
        <v>9295</v>
      </c>
      <c r="D6599" s="119" t="s">
        <v>9418</v>
      </c>
    </row>
    <row r="6600" spans="1:4" ht="24.95" customHeight="1" x14ac:dyDescent="0.2">
      <c r="A6600" s="116">
        <v>34556</v>
      </c>
      <c r="B6600" s="117" t="s">
        <v>2963</v>
      </c>
      <c r="C6600" s="118" t="s">
        <v>9295</v>
      </c>
      <c r="D6600" s="119" t="s">
        <v>9305</v>
      </c>
    </row>
    <row r="6601" spans="1:4" ht="24.95" customHeight="1" x14ac:dyDescent="0.2">
      <c r="A6601" s="116">
        <v>37873</v>
      </c>
      <c r="B6601" s="117" t="s">
        <v>2964</v>
      </c>
      <c r="C6601" s="118" t="s">
        <v>9295</v>
      </c>
      <c r="D6601" s="119" t="s">
        <v>10725</v>
      </c>
    </row>
    <row r="6602" spans="1:4" ht="24.95" customHeight="1" x14ac:dyDescent="0.2">
      <c r="A6602" s="116">
        <v>34564</v>
      </c>
      <c r="B6602" s="117" t="s">
        <v>2965</v>
      </c>
      <c r="C6602" s="118" t="s">
        <v>9295</v>
      </c>
      <c r="D6602" s="119" t="s">
        <v>10143</v>
      </c>
    </row>
    <row r="6603" spans="1:4" ht="24.95" customHeight="1" x14ac:dyDescent="0.2">
      <c r="A6603" s="116">
        <v>34565</v>
      </c>
      <c r="B6603" s="117" t="s">
        <v>2966</v>
      </c>
      <c r="C6603" s="118" t="s">
        <v>9295</v>
      </c>
      <c r="D6603" s="119" t="s">
        <v>10268</v>
      </c>
    </row>
    <row r="6604" spans="1:4" ht="24.95" customHeight="1" x14ac:dyDescent="0.2">
      <c r="A6604" s="116">
        <v>38590</v>
      </c>
      <c r="B6604" s="117" t="s">
        <v>2967</v>
      </c>
      <c r="C6604" s="118" t="s">
        <v>9295</v>
      </c>
      <c r="D6604" s="119" t="s">
        <v>9330</v>
      </c>
    </row>
    <row r="6605" spans="1:4" ht="24.95" customHeight="1" x14ac:dyDescent="0.2">
      <c r="A6605" s="116">
        <v>34566</v>
      </c>
      <c r="B6605" s="117" t="s">
        <v>2968</v>
      </c>
      <c r="C6605" s="118" t="s">
        <v>9295</v>
      </c>
      <c r="D6605" s="119" t="s">
        <v>9597</v>
      </c>
    </row>
    <row r="6606" spans="1:4" ht="24.95" customHeight="1" x14ac:dyDescent="0.2">
      <c r="A6606" s="116">
        <v>34567</v>
      </c>
      <c r="B6606" s="117" t="s">
        <v>2969</v>
      </c>
      <c r="C6606" s="118" t="s">
        <v>9295</v>
      </c>
      <c r="D6606" s="119" t="s">
        <v>9610</v>
      </c>
    </row>
    <row r="6607" spans="1:4" ht="24.95" customHeight="1" x14ac:dyDescent="0.2">
      <c r="A6607" s="116">
        <v>38591</v>
      </c>
      <c r="B6607" s="117" t="s">
        <v>2970</v>
      </c>
      <c r="C6607" s="118" t="s">
        <v>9295</v>
      </c>
      <c r="D6607" s="119" t="s">
        <v>9612</v>
      </c>
    </row>
    <row r="6608" spans="1:4" ht="24.95" customHeight="1" x14ac:dyDescent="0.2">
      <c r="A6608" s="116">
        <v>34568</v>
      </c>
      <c r="B6608" s="117" t="s">
        <v>2971</v>
      </c>
      <c r="C6608" s="118" t="s">
        <v>9295</v>
      </c>
      <c r="D6608" s="119" t="s">
        <v>9592</v>
      </c>
    </row>
    <row r="6609" spans="1:4" ht="24.95" customHeight="1" x14ac:dyDescent="0.2">
      <c r="A6609" s="116">
        <v>34569</v>
      </c>
      <c r="B6609" s="117" t="s">
        <v>2972</v>
      </c>
      <c r="C6609" s="118" t="s">
        <v>9295</v>
      </c>
      <c r="D6609" s="119" t="s">
        <v>10871</v>
      </c>
    </row>
    <row r="6610" spans="1:4" ht="24.95" customHeight="1" x14ac:dyDescent="0.2">
      <c r="A6610" s="116">
        <v>34570</v>
      </c>
      <c r="B6610" s="117" t="s">
        <v>2973</v>
      </c>
      <c r="C6610" s="118" t="s">
        <v>9295</v>
      </c>
      <c r="D6610" s="119" t="s">
        <v>9709</v>
      </c>
    </row>
    <row r="6611" spans="1:4" ht="24.95" customHeight="1" x14ac:dyDescent="0.2">
      <c r="A6611" s="116">
        <v>25070</v>
      </c>
      <c r="B6611" s="117" t="s">
        <v>2974</v>
      </c>
      <c r="C6611" s="118" t="s">
        <v>9295</v>
      </c>
      <c r="D6611" s="119" t="s">
        <v>9606</v>
      </c>
    </row>
    <row r="6612" spans="1:4" ht="24.95" customHeight="1" x14ac:dyDescent="0.2">
      <c r="A6612" s="116">
        <v>34571</v>
      </c>
      <c r="B6612" s="117" t="s">
        <v>2975</v>
      </c>
      <c r="C6612" s="118" t="s">
        <v>9295</v>
      </c>
      <c r="D6612" s="119" t="s">
        <v>9308</v>
      </c>
    </row>
    <row r="6613" spans="1:4" ht="24.95" customHeight="1" x14ac:dyDescent="0.2">
      <c r="A6613" s="116">
        <v>34573</v>
      </c>
      <c r="B6613" s="117" t="s">
        <v>2976</v>
      </c>
      <c r="C6613" s="118" t="s">
        <v>9295</v>
      </c>
      <c r="D6613" s="119" t="s">
        <v>10617</v>
      </c>
    </row>
    <row r="6614" spans="1:4" ht="24.95" customHeight="1" x14ac:dyDescent="0.2">
      <c r="A6614" s="116">
        <v>37107</v>
      </c>
      <c r="B6614" s="117" t="s">
        <v>2977</v>
      </c>
      <c r="C6614" s="118" t="s">
        <v>9295</v>
      </c>
      <c r="D6614" s="119" t="s">
        <v>9341</v>
      </c>
    </row>
    <row r="6615" spans="1:4" ht="24.95" customHeight="1" x14ac:dyDescent="0.2">
      <c r="A6615" s="116">
        <v>34576</v>
      </c>
      <c r="B6615" s="117" t="s">
        <v>2978</v>
      </c>
      <c r="C6615" s="118" t="s">
        <v>9295</v>
      </c>
      <c r="D6615" s="119" t="s">
        <v>10563</v>
      </c>
    </row>
    <row r="6616" spans="1:4" ht="24.95" customHeight="1" x14ac:dyDescent="0.2">
      <c r="A6616" s="116">
        <v>34577</v>
      </c>
      <c r="B6616" s="117" t="s">
        <v>2979</v>
      </c>
      <c r="C6616" s="118" t="s">
        <v>9295</v>
      </c>
      <c r="D6616" s="119" t="s">
        <v>9341</v>
      </c>
    </row>
    <row r="6617" spans="1:4" ht="24.95" customHeight="1" x14ac:dyDescent="0.2">
      <c r="A6617" s="116">
        <v>34578</v>
      </c>
      <c r="B6617" s="117" t="s">
        <v>2980</v>
      </c>
      <c r="C6617" s="118" t="s">
        <v>9295</v>
      </c>
      <c r="D6617" s="119" t="s">
        <v>9755</v>
      </c>
    </row>
    <row r="6618" spans="1:4" ht="24.95" customHeight="1" x14ac:dyDescent="0.2">
      <c r="A6618" s="116">
        <v>34579</v>
      </c>
      <c r="B6618" s="117" t="s">
        <v>2981</v>
      </c>
      <c r="C6618" s="118" t="s">
        <v>9295</v>
      </c>
      <c r="D6618" s="119" t="s">
        <v>9361</v>
      </c>
    </row>
    <row r="6619" spans="1:4" ht="24.95" customHeight="1" x14ac:dyDescent="0.2">
      <c r="A6619" s="116">
        <v>25067</v>
      </c>
      <c r="B6619" s="117" t="s">
        <v>2982</v>
      </c>
      <c r="C6619" s="118" t="s">
        <v>9295</v>
      </c>
      <c r="D6619" s="119" t="s">
        <v>10143</v>
      </c>
    </row>
    <row r="6620" spans="1:4" ht="24.95" customHeight="1" x14ac:dyDescent="0.2">
      <c r="A6620" s="116">
        <v>34580</v>
      </c>
      <c r="B6620" s="117" t="s">
        <v>2983</v>
      </c>
      <c r="C6620" s="118" t="s">
        <v>9295</v>
      </c>
      <c r="D6620" s="119" t="s">
        <v>10737</v>
      </c>
    </row>
    <row r="6621" spans="1:4" ht="24.95" customHeight="1" x14ac:dyDescent="0.2">
      <c r="A6621" s="116">
        <v>25071</v>
      </c>
      <c r="B6621" s="117" t="s">
        <v>2984</v>
      </c>
      <c r="C6621" s="118" t="s">
        <v>9295</v>
      </c>
      <c r="D6621" s="119" t="s">
        <v>10544</v>
      </c>
    </row>
    <row r="6622" spans="1:4" ht="24.95" customHeight="1" x14ac:dyDescent="0.2">
      <c r="A6622" s="116">
        <v>38395</v>
      </c>
      <c r="B6622" s="117" t="s">
        <v>6080</v>
      </c>
      <c r="C6622" s="118" t="s">
        <v>9295</v>
      </c>
      <c r="D6622" s="119" t="s">
        <v>13427</v>
      </c>
    </row>
    <row r="6623" spans="1:4" ht="24.95" customHeight="1" x14ac:dyDescent="0.2">
      <c r="A6623" s="116">
        <v>34583</v>
      </c>
      <c r="B6623" s="117" t="s">
        <v>2985</v>
      </c>
      <c r="C6623" s="118" t="s">
        <v>9298</v>
      </c>
      <c r="D6623" s="119" t="s">
        <v>9598</v>
      </c>
    </row>
    <row r="6624" spans="1:4" ht="24.95" customHeight="1" x14ac:dyDescent="0.2">
      <c r="A6624" s="116">
        <v>34584</v>
      </c>
      <c r="B6624" s="117" t="s">
        <v>2986</v>
      </c>
      <c r="C6624" s="118" t="s">
        <v>9298</v>
      </c>
      <c r="D6624" s="119" t="s">
        <v>9599</v>
      </c>
    </row>
    <row r="6625" spans="1:4" ht="24.95" customHeight="1" x14ac:dyDescent="0.2">
      <c r="A6625" s="116">
        <v>709</v>
      </c>
      <c r="B6625" s="117" t="s">
        <v>9600</v>
      </c>
      <c r="C6625" s="118" t="s">
        <v>9298</v>
      </c>
      <c r="D6625" s="119" t="s">
        <v>9601</v>
      </c>
    </row>
    <row r="6626" spans="1:4" ht="24.95" customHeight="1" x14ac:dyDescent="0.2">
      <c r="A6626" s="116">
        <v>716</v>
      </c>
      <c r="B6626" s="117" t="s">
        <v>18500</v>
      </c>
      <c r="C6626" s="118" t="s">
        <v>9295</v>
      </c>
      <c r="D6626" s="119" t="s">
        <v>11534</v>
      </c>
    </row>
    <row r="6627" spans="1:4" ht="24.95" customHeight="1" x14ac:dyDescent="0.2">
      <c r="A6627" s="116">
        <v>715</v>
      </c>
      <c r="B6627" s="117" t="s">
        <v>2987</v>
      </c>
      <c r="C6627" s="118" t="s">
        <v>9295</v>
      </c>
      <c r="D6627" s="119" t="s">
        <v>14475</v>
      </c>
    </row>
    <row r="6628" spans="1:4" ht="24.95" customHeight="1" x14ac:dyDescent="0.2">
      <c r="A6628" s="116">
        <v>718</v>
      </c>
      <c r="B6628" s="117" t="s">
        <v>2988</v>
      </c>
      <c r="C6628" s="118" t="s">
        <v>9295</v>
      </c>
      <c r="D6628" s="119" t="s">
        <v>17833</v>
      </c>
    </row>
    <row r="6629" spans="1:4" ht="24.95" customHeight="1" x14ac:dyDescent="0.2">
      <c r="A6629" s="116">
        <v>11981</v>
      </c>
      <c r="B6629" s="117" t="s">
        <v>18501</v>
      </c>
      <c r="C6629" s="118" t="s">
        <v>9295</v>
      </c>
      <c r="D6629" s="119" t="s">
        <v>17294</v>
      </c>
    </row>
    <row r="6630" spans="1:4" ht="24.95" customHeight="1" x14ac:dyDescent="0.2">
      <c r="A6630" s="116">
        <v>10610</v>
      </c>
      <c r="B6630" s="117" t="s">
        <v>2989</v>
      </c>
      <c r="C6630" s="118" t="s">
        <v>9295</v>
      </c>
      <c r="D6630" s="119" t="s">
        <v>9603</v>
      </c>
    </row>
    <row r="6631" spans="1:4" ht="24.95" customHeight="1" x14ac:dyDescent="0.2">
      <c r="A6631" s="116">
        <v>34585</v>
      </c>
      <c r="B6631" s="117" t="s">
        <v>2990</v>
      </c>
      <c r="C6631" s="118" t="s">
        <v>9295</v>
      </c>
      <c r="D6631" s="119" t="s">
        <v>9604</v>
      </c>
    </row>
    <row r="6632" spans="1:4" ht="24.95" customHeight="1" x14ac:dyDescent="0.2">
      <c r="A6632" s="116">
        <v>34586</v>
      </c>
      <c r="B6632" s="117" t="s">
        <v>2991</v>
      </c>
      <c r="C6632" s="118" t="s">
        <v>9295</v>
      </c>
      <c r="D6632" s="119" t="s">
        <v>9605</v>
      </c>
    </row>
    <row r="6633" spans="1:4" ht="24.95" customHeight="1" x14ac:dyDescent="0.2">
      <c r="A6633" s="116">
        <v>38603</v>
      </c>
      <c r="B6633" s="117" t="s">
        <v>2992</v>
      </c>
      <c r="C6633" s="118" t="s">
        <v>9295</v>
      </c>
      <c r="D6633" s="119" t="s">
        <v>9606</v>
      </c>
    </row>
    <row r="6634" spans="1:4" ht="24.95" customHeight="1" x14ac:dyDescent="0.2">
      <c r="A6634" s="116">
        <v>34588</v>
      </c>
      <c r="B6634" s="117" t="s">
        <v>2993</v>
      </c>
      <c r="C6634" s="118" t="s">
        <v>9295</v>
      </c>
      <c r="D6634" s="119" t="s">
        <v>9607</v>
      </c>
    </row>
    <row r="6635" spans="1:4" ht="24.95" customHeight="1" x14ac:dyDescent="0.2">
      <c r="A6635" s="116">
        <v>34590</v>
      </c>
      <c r="B6635" s="117" t="s">
        <v>2994</v>
      </c>
      <c r="C6635" s="118" t="s">
        <v>9295</v>
      </c>
      <c r="D6635" s="119" t="s">
        <v>9608</v>
      </c>
    </row>
    <row r="6636" spans="1:4" ht="24.95" customHeight="1" x14ac:dyDescent="0.2">
      <c r="A6636" s="116">
        <v>34591</v>
      </c>
      <c r="B6636" s="117" t="s">
        <v>2995</v>
      </c>
      <c r="C6636" s="118" t="s">
        <v>9295</v>
      </c>
      <c r="D6636" s="119" t="s">
        <v>9429</v>
      </c>
    </row>
    <row r="6637" spans="1:4" ht="24.95" customHeight="1" x14ac:dyDescent="0.2">
      <c r="A6637" s="116">
        <v>37103</v>
      </c>
      <c r="B6637" s="117" t="s">
        <v>18502</v>
      </c>
      <c r="C6637" s="118" t="s">
        <v>9295</v>
      </c>
      <c r="D6637" s="119" t="s">
        <v>9604</v>
      </c>
    </row>
    <row r="6638" spans="1:4" ht="24.95" customHeight="1" x14ac:dyDescent="0.2">
      <c r="A6638" s="116">
        <v>34555</v>
      </c>
      <c r="B6638" s="117" t="s">
        <v>18503</v>
      </c>
      <c r="C6638" s="118" t="s">
        <v>9295</v>
      </c>
      <c r="D6638" s="119" t="s">
        <v>12222</v>
      </c>
    </row>
    <row r="6639" spans="1:4" ht="24.95" customHeight="1" x14ac:dyDescent="0.2">
      <c r="A6639" s="116">
        <v>34599</v>
      </c>
      <c r="B6639" s="117" t="s">
        <v>18504</v>
      </c>
      <c r="C6639" s="118" t="s">
        <v>9295</v>
      </c>
      <c r="D6639" s="119" t="s">
        <v>9692</v>
      </c>
    </row>
    <row r="6640" spans="1:4" ht="24.95" customHeight="1" x14ac:dyDescent="0.2">
      <c r="A6640" s="116">
        <v>674</v>
      </c>
      <c r="B6640" s="117" t="s">
        <v>6081</v>
      </c>
      <c r="C6640" s="118" t="s">
        <v>9298</v>
      </c>
      <c r="D6640" s="119" t="s">
        <v>18505</v>
      </c>
    </row>
    <row r="6641" spans="1:4" ht="24.95" customHeight="1" x14ac:dyDescent="0.2">
      <c r="A6641" s="116">
        <v>34600</v>
      </c>
      <c r="B6641" s="117" t="s">
        <v>6082</v>
      </c>
      <c r="C6641" s="118" t="s">
        <v>9298</v>
      </c>
      <c r="D6641" s="119" t="s">
        <v>18506</v>
      </c>
    </row>
    <row r="6642" spans="1:4" ht="24.95" customHeight="1" x14ac:dyDescent="0.2">
      <c r="A6642" s="116">
        <v>652</v>
      </c>
      <c r="B6642" s="117" t="s">
        <v>2996</v>
      </c>
      <c r="C6642" s="118" t="s">
        <v>9298</v>
      </c>
      <c r="D6642" s="119" t="s">
        <v>17374</v>
      </c>
    </row>
    <row r="6643" spans="1:4" ht="24.95" customHeight="1" x14ac:dyDescent="0.2">
      <c r="A6643" s="116">
        <v>34592</v>
      </c>
      <c r="B6643" s="117" t="s">
        <v>18507</v>
      </c>
      <c r="C6643" s="118" t="s">
        <v>9295</v>
      </c>
      <c r="D6643" s="119" t="s">
        <v>10040</v>
      </c>
    </row>
    <row r="6644" spans="1:4" ht="24.95" customHeight="1" x14ac:dyDescent="0.2">
      <c r="A6644" s="116">
        <v>651</v>
      </c>
      <c r="B6644" s="117" t="s">
        <v>18508</v>
      </c>
      <c r="C6644" s="118" t="s">
        <v>9295</v>
      </c>
      <c r="D6644" s="119" t="s">
        <v>9733</v>
      </c>
    </row>
    <row r="6645" spans="1:4" ht="24.95" customHeight="1" x14ac:dyDescent="0.2">
      <c r="A6645" s="116">
        <v>654</v>
      </c>
      <c r="B6645" s="117" t="s">
        <v>18509</v>
      </c>
      <c r="C6645" s="118" t="s">
        <v>9295</v>
      </c>
      <c r="D6645" s="119" t="s">
        <v>10425</v>
      </c>
    </row>
    <row r="6646" spans="1:4" ht="24.95" customHeight="1" x14ac:dyDescent="0.2">
      <c r="A6646" s="116">
        <v>650</v>
      </c>
      <c r="B6646" s="117" t="s">
        <v>18510</v>
      </c>
      <c r="C6646" s="118" t="s">
        <v>9295</v>
      </c>
      <c r="D6646" s="119" t="s">
        <v>9844</v>
      </c>
    </row>
    <row r="6647" spans="1:4" ht="24.95" customHeight="1" x14ac:dyDescent="0.2">
      <c r="A6647" s="116">
        <v>40517</v>
      </c>
      <c r="B6647" s="117" t="s">
        <v>9615</v>
      </c>
      <c r="C6647" s="118" t="s">
        <v>9298</v>
      </c>
      <c r="D6647" s="119" t="s">
        <v>17883</v>
      </c>
    </row>
    <row r="6648" spans="1:4" ht="24.95" customHeight="1" x14ac:dyDescent="0.2">
      <c r="A6648" s="116">
        <v>40520</v>
      </c>
      <c r="B6648" s="117" t="s">
        <v>9616</v>
      </c>
      <c r="C6648" s="118" t="s">
        <v>9298</v>
      </c>
      <c r="D6648" s="119" t="s">
        <v>17637</v>
      </c>
    </row>
    <row r="6649" spans="1:4" ht="24.95" customHeight="1" x14ac:dyDescent="0.2">
      <c r="A6649" s="116">
        <v>40515</v>
      </c>
      <c r="B6649" s="117" t="s">
        <v>9618</v>
      </c>
      <c r="C6649" s="118" t="s">
        <v>9298</v>
      </c>
      <c r="D6649" s="119" t="s">
        <v>17731</v>
      </c>
    </row>
    <row r="6650" spans="1:4" ht="24.95" customHeight="1" x14ac:dyDescent="0.2">
      <c r="A6650" s="116">
        <v>40516</v>
      </c>
      <c r="B6650" s="117" t="s">
        <v>9620</v>
      </c>
      <c r="C6650" s="118" t="s">
        <v>9298</v>
      </c>
      <c r="D6650" s="119" t="s">
        <v>18156</v>
      </c>
    </row>
    <row r="6651" spans="1:4" ht="24.95" customHeight="1" x14ac:dyDescent="0.2">
      <c r="A6651" s="116">
        <v>40525</v>
      </c>
      <c r="B6651" s="117" t="s">
        <v>9621</v>
      </c>
      <c r="C6651" s="118" t="s">
        <v>9298</v>
      </c>
      <c r="D6651" s="119" t="s">
        <v>18083</v>
      </c>
    </row>
    <row r="6652" spans="1:4" ht="24.95" customHeight="1" x14ac:dyDescent="0.2">
      <c r="A6652" s="116">
        <v>40529</v>
      </c>
      <c r="B6652" s="117" t="s">
        <v>9623</v>
      </c>
      <c r="C6652" s="118" t="s">
        <v>9298</v>
      </c>
      <c r="D6652" s="119" t="s">
        <v>18511</v>
      </c>
    </row>
    <row r="6653" spans="1:4" ht="24.95" customHeight="1" x14ac:dyDescent="0.2">
      <c r="A6653" s="116">
        <v>695</v>
      </c>
      <c r="B6653" s="117" t="s">
        <v>2997</v>
      </c>
      <c r="C6653" s="118" t="s">
        <v>9298</v>
      </c>
      <c r="D6653" s="119" t="s">
        <v>11985</v>
      </c>
    </row>
    <row r="6654" spans="1:4" ht="24.95" customHeight="1" x14ac:dyDescent="0.2">
      <c r="A6654" s="116">
        <v>40524</v>
      </c>
      <c r="B6654" s="117" t="s">
        <v>9624</v>
      </c>
      <c r="C6654" s="118" t="s">
        <v>9298</v>
      </c>
      <c r="D6654" s="119" t="s">
        <v>18083</v>
      </c>
    </row>
    <row r="6655" spans="1:4" ht="24.95" customHeight="1" x14ac:dyDescent="0.2">
      <c r="A6655" s="116">
        <v>36156</v>
      </c>
      <c r="B6655" s="117" t="s">
        <v>2998</v>
      </c>
      <c r="C6655" s="118" t="s">
        <v>9298</v>
      </c>
      <c r="D6655" s="119" t="s">
        <v>17444</v>
      </c>
    </row>
    <row r="6656" spans="1:4" ht="24.95" customHeight="1" x14ac:dyDescent="0.2">
      <c r="A6656" s="116">
        <v>36155</v>
      </c>
      <c r="B6656" s="117" t="s">
        <v>2999</v>
      </c>
      <c r="C6656" s="118" t="s">
        <v>9298</v>
      </c>
      <c r="D6656" s="119" t="s">
        <v>11372</v>
      </c>
    </row>
    <row r="6657" spans="1:4" ht="24.95" customHeight="1" x14ac:dyDescent="0.2">
      <c r="A6657" s="116">
        <v>36154</v>
      </c>
      <c r="B6657" s="117" t="s">
        <v>3000</v>
      </c>
      <c r="C6657" s="118" t="s">
        <v>9298</v>
      </c>
      <c r="D6657" s="119" t="s">
        <v>17719</v>
      </c>
    </row>
    <row r="6658" spans="1:4" ht="24.95" customHeight="1" x14ac:dyDescent="0.2">
      <c r="A6658" s="116">
        <v>36196</v>
      </c>
      <c r="B6658" s="117" t="s">
        <v>3001</v>
      </c>
      <c r="C6658" s="118" t="s">
        <v>9298</v>
      </c>
      <c r="D6658" s="119" t="s">
        <v>17444</v>
      </c>
    </row>
    <row r="6659" spans="1:4" ht="24.95" customHeight="1" x14ac:dyDescent="0.2">
      <c r="A6659" s="116">
        <v>679</v>
      </c>
      <c r="B6659" s="117" t="s">
        <v>3002</v>
      </c>
      <c r="C6659" s="118" t="s">
        <v>9298</v>
      </c>
      <c r="D6659" s="119" t="s">
        <v>18512</v>
      </c>
    </row>
    <row r="6660" spans="1:4" ht="24.95" customHeight="1" x14ac:dyDescent="0.2">
      <c r="A6660" s="116">
        <v>711</v>
      </c>
      <c r="B6660" s="117" t="s">
        <v>3003</v>
      </c>
      <c r="C6660" s="118" t="s">
        <v>9298</v>
      </c>
      <c r="D6660" s="119" t="s">
        <v>10588</v>
      </c>
    </row>
    <row r="6661" spans="1:4" ht="24.95" customHeight="1" x14ac:dyDescent="0.2">
      <c r="A6661" s="116">
        <v>712</v>
      </c>
      <c r="B6661" s="117" t="s">
        <v>3004</v>
      </c>
      <c r="C6661" s="118" t="s">
        <v>9298</v>
      </c>
      <c r="D6661" s="119" t="s">
        <v>17181</v>
      </c>
    </row>
    <row r="6662" spans="1:4" ht="24.95" customHeight="1" x14ac:dyDescent="0.2">
      <c r="A6662" s="116">
        <v>36191</v>
      </c>
      <c r="B6662" s="117" t="s">
        <v>3004</v>
      </c>
      <c r="C6662" s="118" t="s">
        <v>9295</v>
      </c>
      <c r="D6662" s="119" t="s">
        <v>10916</v>
      </c>
    </row>
    <row r="6663" spans="1:4" ht="24.95" customHeight="1" x14ac:dyDescent="0.2">
      <c r="A6663" s="116">
        <v>36169</v>
      </c>
      <c r="B6663" s="117" t="s">
        <v>3005</v>
      </c>
      <c r="C6663" s="118" t="s">
        <v>9298</v>
      </c>
      <c r="D6663" s="119" t="s">
        <v>11727</v>
      </c>
    </row>
    <row r="6664" spans="1:4" ht="24.95" customHeight="1" x14ac:dyDescent="0.2">
      <c r="A6664" s="116">
        <v>36172</v>
      </c>
      <c r="B6664" s="117" t="s">
        <v>3006</v>
      </c>
      <c r="C6664" s="118" t="s">
        <v>9298</v>
      </c>
      <c r="D6664" s="119" t="s">
        <v>18513</v>
      </c>
    </row>
    <row r="6665" spans="1:4" ht="24.95" customHeight="1" x14ac:dyDescent="0.2">
      <c r="A6665" s="116">
        <v>36174</v>
      </c>
      <c r="B6665" s="117" t="s">
        <v>3007</v>
      </c>
      <c r="C6665" s="118" t="s">
        <v>9298</v>
      </c>
      <c r="D6665" s="119" t="s">
        <v>18514</v>
      </c>
    </row>
    <row r="6666" spans="1:4" ht="24.95" customHeight="1" x14ac:dyDescent="0.2">
      <c r="A6666" s="116">
        <v>36170</v>
      </c>
      <c r="B6666" s="117" t="s">
        <v>3008</v>
      </c>
      <c r="C6666" s="118" t="s">
        <v>9298</v>
      </c>
      <c r="D6666" s="119" t="s">
        <v>17181</v>
      </c>
    </row>
    <row r="6667" spans="1:4" ht="24.95" customHeight="1" x14ac:dyDescent="0.2">
      <c r="A6667" s="116">
        <v>12614</v>
      </c>
      <c r="B6667" s="117" t="s">
        <v>3009</v>
      </c>
      <c r="C6667" s="118" t="s">
        <v>9295</v>
      </c>
      <c r="D6667" s="119" t="s">
        <v>11238</v>
      </c>
    </row>
    <row r="6668" spans="1:4" ht="24.95" customHeight="1" x14ac:dyDescent="0.2">
      <c r="A6668" s="116">
        <v>6140</v>
      </c>
      <c r="B6668" s="117" t="s">
        <v>3010</v>
      </c>
      <c r="C6668" s="118" t="s">
        <v>9295</v>
      </c>
      <c r="D6668" s="119" t="s">
        <v>10891</v>
      </c>
    </row>
    <row r="6669" spans="1:4" ht="24.95" customHeight="1" x14ac:dyDescent="0.2">
      <c r="A6669" s="116">
        <v>38399</v>
      </c>
      <c r="B6669" s="117" t="s">
        <v>6083</v>
      </c>
      <c r="C6669" s="118" t="s">
        <v>9295</v>
      </c>
      <c r="D6669" s="119" t="s">
        <v>18515</v>
      </c>
    </row>
    <row r="6670" spans="1:4" ht="24.95" customHeight="1" x14ac:dyDescent="0.2">
      <c r="A6670" s="116">
        <v>735</v>
      </c>
      <c r="B6670" s="117" t="s">
        <v>3011</v>
      </c>
      <c r="C6670" s="118" t="s">
        <v>9295</v>
      </c>
      <c r="D6670" s="119" t="s">
        <v>18516</v>
      </c>
    </row>
    <row r="6671" spans="1:4" ht="24.95" customHeight="1" x14ac:dyDescent="0.2">
      <c r="A6671" s="116">
        <v>736</v>
      </c>
      <c r="B6671" s="117" t="s">
        <v>3012</v>
      </c>
      <c r="C6671" s="118" t="s">
        <v>9295</v>
      </c>
      <c r="D6671" s="119" t="s">
        <v>18517</v>
      </c>
    </row>
    <row r="6672" spans="1:4" ht="24.95" customHeight="1" x14ac:dyDescent="0.2">
      <c r="A6672" s="116">
        <v>729</v>
      </c>
      <c r="B6672" s="117" t="s">
        <v>3013</v>
      </c>
      <c r="C6672" s="118" t="s">
        <v>9295</v>
      </c>
      <c r="D6672" s="119" t="s">
        <v>18518</v>
      </c>
    </row>
    <row r="6673" spans="1:4" ht="24.95" customHeight="1" x14ac:dyDescent="0.2">
      <c r="A6673" s="116">
        <v>39925</v>
      </c>
      <c r="B6673" s="117" t="s">
        <v>3014</v>
      </c>
      <c r="C6673" s="118" t="s">
        <v>9295</v>
      </c>
      <c r="D6673" s="119" t="s">
        <v>18519</v>
      </c>
    </row>
    <row r="6674" spans="1:4" ht="24.95" customHeight="1" x14ac:dyDescent="0.2">
      <c r="A6674" s="116">
        <v>731</v>
      </c>
      <c r="B6674" s="117" t="s">
        <v>3015</v>
      </c>
      <c r="C6674" s="118" t="s">
        <v>9295</v>
      </c>
      <c r="D6674" s="119" t="s">
        <v>18520</v>
      </c>
    </row>
    <row r="6675" spans="1:4" ht="24.95" customHeight="1" x14ac:dyDescent="0.2">
      <c r="A6675" s="116">
        <v>10575</v>
      </c>
      <c r="B6675" s="117" t="s">
        <v>3016</v>
      </c>
      <c r="C6675" s="118" t="s">
        <v>9295</v>
      </c>
      <c r="D6675" s="119" t="s">
        <v>18521</v>
      </c>
    </row>
    <row r="6676" spans="1:4" ht="24.95" customHeight="1" x14ac:dyDescent="0.2">
      <c r="A6676" s="116">
        <v>733</v>
      </c>
      <c r="B6676" s="117" t="s">
        <v>3017</v>
      </c>
      <c r="C6676" s="118" t="s">
        <v>9295</v>
      </c>
      <c r="D6676" s="119" t="s">
        <v>18522</v>
      </c>
    </row>
    <row r="6677" spans="1:4" ht="24.95" customHeight="1" x14ac:dyDescent="0.2">
      <c r="A6677" s="116">
        <v>732</v>
      </c>
      <c r="B6677" s="117" t="s">
        <v>3018</v>
      </c>
      <c r="C6677" s="118" t="s">
        <v>9295</v>
      </c>
      <c r="D6677" s="119" t="s">
        <v>18523</v>
      </c>
    </row>
    <row r="6678" spans="1:4" ht="24.95" customHeight="1" x14ac:dyDescent="0.2">
      <c r="A6678" s="116">
        <v>737</v>
      </c>
      <c r="B6678" s="117" t="s">
        <v>3019</v>
      </c>
      <c r="C6678" s="118" t="s">
        <v>9295</v>
      </c>
      <c r="D6678" s="119" t="s">
        <v>18524</v>
      </c>
    </row>
    <row r="6679" spans="1:4" ht="24.95" customHeight="1" x14ac:dyDescent="0.2">
      <c r="A6679" s="116">
        <v>738</v>
      </c>
      <c r="B6679" s="117" t="s">
        <v>3020</v>
      </c>
      <c r="C6679" s="118" t="s">
        <v>9295</v>
      </c>
      <c r="D6679" s="119" t="s">
        <v>18525</v>
      </c>
    </row>
    <row r="6680" spans="1:4" ht="24.95" customHeight="1" x14ac:dyDescent="0.2">
      <c r="A6680" s="116">
        <v>740</v>
      </c>
      <c r="B6680" s="117" t="s">
        <v>3021</v>
      </c>
      <c r="C6680" s="118" t="s">
        <v>9295</v>
      </c>
      <c r="D6680" s="119" t="s">
        <v>18526</v>
      </c>
    </row>
    <row r="6681" spans="1:4" ht="24.95" customHeight="1" x14ac:dyDescent="0.2">
      <c r="A6681" s="116">
        <v>734</v>
      </c>
      <c r="B6681" s="117" t="s">
        <v>3022</v>
      </c>
      <c r="C6681" s="118" t="s">
        <v>9295</v>
      </c>
      <c r="D6681" s="119" t="s">
        <v>18527</v>
      </c>
    </row>
    <row r="6682" spans="1:4" ht="24.95" customHeight="1" x14ac:dyDescent="0.2">
      <c r="A6682" s="116">
        <v>39008</v>
      </c>
      <c r="B6682" s="117" t="s">
        <v>3023</v>
      </c>
      <c r="C6682" s="118" t="s">
        <v>9295</v>
      </c>
      <c r="D6682" s="119" t="s">
        <v>9632</v>
      </c>
    </row>
    <row r="6683" spans="1:4" ht="24.95" customHeight="1" x14ac:dyDescent="0.2">
      <c r="A6683" s="116">
        <v>39009</v>
      </c>
      <c r="B6683" s="117" t="s">
        <v>3024</v>
      </c>
      <c r="C6683" s="118" t="s">
        <v>9295</v>
      </c>
      <c r="D6683" s="119" t="s">
        <v>9633</v>
      </c>
    </row>
    <row r="6684" spans="1:4" ht="24.95" customHeight="1" x14ac:dyDescent="0.2">
      <c r="A6684" s="116">
        <v>10587</v>
      </c>
      <c r="B6684" s="117" t="s">
        <v>6084</v>
      </c>
      <c r="C6684" s="118" t="s">
        <v>9295</v>
      </c>
      <c r="D6684" s="119" t="s">
        <v>9634</v>
      </c>
    </row>
    <row r="6685" spans="1:4" ht="24.95" customHeight="1" x14ac:dyDescent="0.2">
      <c r="A6685" s="116">
        <v>759</v>
      </c>
      <c r="B6685" s="117" t="s">
        <v>6085</v>
      </c>
      <c r="C6685" s="118" t="s">
        <v>9295</v>
      </c>
      <c r="D6685" s="119" t="s">
        <v>9635</v>
      </c>
    </row>
    <row r="6686" spans="1:4" ht="24.95" customHeight="1" x14ac:dyDescent="0.2">
      <c r="A6686" s="116">
        <v>761</v>
      </c>
      <c r="B6686" s="117" t="s">
        <v>6086</v>
      </c>
      <c r="C6686" s="118" t="s">
        <v>9295</v>
      </c>
      <c r="D6686" s="119" t="s">
        <v>9636</v>
      </c>
    </row>
    <row r="6687" spans="1:4" ht="24.95" customHeight="1" x14ac:dyDescent="0.2">
      <c r="A6687" s="116">
        <v>750</v>
      </c>
      <c r="B6687" s="117" t="s">
        <v>3025</v>
      </c>
      <c r="C6687" s="118" t="s">
        <v>9295</v>
      </c>
      <c r="D6687" s="119" t="s">
        <v>9637</v>
      </c>
    </row>
    <row r="6688" spans="1:4" ht="24.95" customHeight="1" x14ac:dyDescent="0.2">
      <c r="A6688" s="116">
        <v>755</v>
      </c>
      <c r="B6688" s="117" t="s">
        <v>3026</v>
      </c>
      <c r="C6688" s="118" t="s">
        <v>9295</v>
      </c>
      <c r="D6688" s="119" t="s">
        <v>9638</v>
      </c>
    </row>
    <row r="6689" spans="1:4" ht="24.95" customHeight="1" x14ac:dyDescent="0.2">
      <c r="A6689" s="116">
        <v>749</v>
      </c>
      <c r="B6689" s="117" t="s">
        <v>6087</v>
      </c>
      <c r="C6689" s="118" t="s">
        <v>9295</v>
      </c>
      <c r="D6689" s="119" t="s">
        <v>9639</v>
      </c>
    </row>
    <row r="6690" spans="1:4" ht="24.95" customHeight="1" x14ac:dyDescent="0.2">
      <c r="A6690" s="116">
        <v>756</v>
      </c>
      <c r="B6690" s="117" t="s">
        <v>3027</v>
      </c>
      <c r="C6690" s="118" t="s">
        <v>9295</v>
      </c>
      <c r="D6690" s="119" t="s">
        <v>9640</v>
      </c>
    </row>
    <row r="6691" spans="1:4" ht="24.95" customHeight="1" x14ac:dyDescent="0.2">
      <c r="A6691" s="116">
        <v>757</v>
      </c>
      <c r="B6691" s="117" t="s">
        <v>3028</v>
      </c>
      <c r="C6691" s="118" t="s">
        <v>9295</v>
      </c>
      <c r="D6691" s="119" t="s">
        <v>9641</v>
      </c>
    </row>
    <row r="6692" spans="1:4" ht="24.95" customHeight="1" x14ac:dyDescent="0.2">
      <c r="A6692" s="116">
        <v>10588</v>
      </c>
      <c r="B6692" s="117" t="s">
        <v>3029</v>
      </c>
      <c r="C6692" s="118" t="s">
        <v>9295</v>
      </c>
      <c r="D6692" s="119" t="s">
        <v>9642</v>
      </c>
    </row>
    <row r="6693" spans="1:4" ht="24.95" customHeight="1" x14ac:dyDescent="0.2">
      <c r="A6693" s="116">
        <v>10592</v>
      </c>
      <c r="B6693" s="117" t="s">
        <v>3030</v>
      </c>
      <c r="C6693" s="118" t="s">
        <v>9295</v>
      </c>
      <c r="D6693" s="119" t="s">
        <v>9643</v>
      </c>
    </row>
    <row r="6694" spans="1:4" ht="24.95" customHeight="1" x14ac:dyDescent="0.2">
      <c r="A6694" s="116">
        <v>10589</v>
      </c>
      <c r="B6694" s="117" t="s">
        <v>3031</v>
      </c>
      <c r="C6694" s="118" t="s">
        <v>9295</v>
      </c>
      <c r="D6694" s="119" t="s">
        <v>9644</v>
      </c>
    </row>
    <row r="6695" spans="1:4" ht="24.95" customHeight="1" x14ac:dyDescent="0.2">
      <c r="A6695" s="116">
        <v>760</v>
      </c>
      <c r="B6695" s="117" t="s">
        <v>3032</v>
      </c>
      <c r="C6695" s="118" t="s">
        <v>9295</v>
      </c>
      <c r="D6695" s="119" t="s">
        <v>9645</v>
      </c>
    </row>
    <row r="6696" spans="1:4" ht="24.95" customHeight="1" x14ac:dyDescent="0.2">
      <c r="A6696" s="116">
        <v>751</v>
      </c>
      <c r="B6696" s="117" t="s">
        <v>3033</v>
      </c>
      <c r="C6696" s="118" t="s">
        <v>9295</v>
      </c>
      <c r="D6696" s="119" t="s">
        <v>9646</v>
      </c>
    </row>
    <row r="6697" spans="1:4" ht="24.95" customHeight="1" x14ac:dyDescent="0.2">
      <c r="A6697" s="116">
        <v>754</v>
      </c>
      <c r="B6697" s="117" t="s">
        <v>3034</v>
      </c>
      <c r="C6697" s="118" t="s">
        <v>9295</v>
      </c>
      <c r="D6697" s="119" t="s">
        <v>9647</v>
      </c>
    </row>
    <row r="6698" spans="1:4" ht="24.95" customHeight="1" x14ac:dyDescent="0.2">
      <c r="A6698" s="116">
        <v>14013</v>
      </c>
      <c r="B6698" s="117" t="s">
        <v>3035</v>
      </c>
      <c r="C6698" s="118" t="s">
        <v>9295</v>
      </c>
      <c r="D6698" s="119" t="s">
        <v>18528</v>
      </c>
    </row>
    <row r="6699" spans="1:4" ht="24.95" customHeight="1" x14ac:dyDescent="0.2">
      <c r="A6699" s="116">
        <v>39917</v>
      </c>
      <c r="B6699" s="117" t="s">
        <v>3036</v>
      </c>
      <c r="C6699" s="118" t="s">
        <v>9295</v>
      </c>
      <c r="D6699" s="119" t="s">
        <v>9648</v>
      </c>
    </row>
    <row r="6700" spans="1:4" ht="24.95" customHeight="1" x14ac:dyDescent="0.2">
      <c r="A6700" s="116">
        <v>5081</v>
      </c>
      <c r="B6700" s="117" t="s">
        <v>6088</v>
      </c>
      <c r="C6700" s="118" t="s">
        <v>9460</v>
      </c>
      <c r="D6700" s="119" t="s">
        <v>11161</v>
      </c>
    </row>
    <row r="6701" spans="1:4" ht="24.95" customHeight="1" x14ac:dyDescent="0.2">
      <c r="A6701" s="116">
        <v>38167</v>
      </c>
      <c r="B6701" s="117" t="s">
        <v>6089</v>
      </c>
      <c r="C6701" s="118" t="s">
        <v>9460</v>
      </c>
      <c r="D6701" s="119" t="s">
        <v>13926</v>
      </c>
    </row>
    <row r="6702" spans="1:4" ht="24.95" customHeight="1" x14ac:dyDescent="0.2">
      <c r="A6702" s="116">
        <v>36145</v>
      </c>
      <c r="B6702" s="117" t="s">
        <v>3037</v>
      </c>
      <c r="C6702" s="118" t="s">
        <v>9460</v>
      </c>
      <c r="D6702" s="119" t="s">
        <v>17586</v>
      </c>
    </row>
    <row r="6703" spans="1:4" ht="24.95" customHeight="1" x14ac:dyDescent="0.2">
      <c r="A6703" s="116">
        <v>12893</v>
      </c>
      <c r="B6703" s="117" t="s">
        <v>3038</v>
      </c>
      <c r="C6703" s="118" t="s">
        <v>9460</v>
      </c>
      <c r="D6703" s="119" t="s">
        <v>18529</v>
      </c>
    </row>
    <row r="6704" spans="1:4" ht="24.95" customHeight="1" x14ac:dyDescent="0.2">
      <c r="A6704" s="116">
        <v>11685</v>
      </c>
      <c r="B6704" s="117" t="s">
        <v>9651</v>
      </c>
      <c r="C6704" s="118" t="s">
        <v>9295</v>
      </c>
      <c r="D6704" s="119" t="s">
        <v>9652</v>
      </c>
    </row>
    <row r="6705" spans="1:4" ht="24.95" customHeight="1" x14ac:dyDescent="0.2">
      <c r="A6705" s="116">
        <v>11679</v>
      </c>
      <c r="B6705" s="117" t="s">
        <v>6090</v>
      </c>
      <c r="C6705" s="118" t="s">
        <v>9295</v>
      </c>
      <c r="D6705" s="119" t="s">
        <v>11319</v>
      </c>
    </row>
    <row r="6706" spans="1:4" ht="24.95" customHeight="1" x14ac:dyDescent="0.2">
      <c r="A6706" s="116">
        <v>11680</v>
      </c>
      <c r="B6706" s="117" t="s">
        <v>6091</v>
      </c>
      <c r="C6706" s="118" t="s">
        <v>9295</v>
      </c>
      <c r="D6706" s="119" t="s">
        <v>14315</v>
      </c>
    </row>
    <row r="6707" spans="1:4" ht="24.95" customHeight="1" x14ac:dyDescent="0.2">
      <c r="A6707" s="116">
        <v>2512</v>
      </c>
      <c r="B6707" s="117" t="s">
        <v>3039</v>
      </c>
      <c r="C6707" s="118" t="s">
        <v>9295</v>
      </c>
      <c r="D6707" s="119" t="s">
        <v>11170</v>
      </c>
    </row>
    <row r="6708" spans="1:4" ht="24.95" customHeight="1" x14ac:dyDescent="0.2">
      <c r="A6708" s="116">
        <v>4374</v>
      </c>
      <c r="B6708" s="117" t="s">
        <v>6092</v>
      </c>
      <c r="C6708" s="118" t="s">
        <v>9295</v>
      </c>
      <c r="D6708" s="119" t="s">
        <v>9661</v>
      </c>
    </row>
    <row r="6709" spans="1:4" ht="24.95" customHeight="1" x14ac:dyDescent="0.2">
      <c r="A6709" s="116">
        <v>7568</v>
      </c>
      <c r="B6709" s="117" t="s">
        <v>6093</v>
      </c>
      <c r="C6709" s="118" t="s">
        <v>9295</v>
      </c>
      <c r="D6709" s="119" t="s">
        <v>12425</v>
      </c>
    </row>
    <row r="6710" spans="1:4" ht="24.95" customHeight="1" x14ac:dyDescent="0.2">
      <c r="A6710" s="116">
        <v>7584</v>
      </c>
      <c r="B6710" s="117" t="s">
        <v>6094</v>
      </c>
      <c r="C6710" s="118" t="s">
        <v>9295</v>
      </c>
      <c r="D6710" s="119" t="s">
        <v>9700</v>
      </c>
    </row>
    <row r="6711" spans="1:4" ht="24.95" customHeight="1" x14ac:dyDescent="0.2">
      <c r="A6711" s="116">
        <v>11945</v>
      </c>
      <c r="B6711" s="117" t="s">
        <v>6095</v>
      </c>
      <c r="C6711" s="118" t="s">
        <v>9295</v>
      </c>
      <c r="D6711" s="119" t="s">
        <v>9658</v>
      </c>
    </row>
    <row r="6712" spans="1:4" ht="24.95" customHeight="1" x14ac:dyDescent="0.2">
      <c r="A6712" s="116">
        <v>11946</v>
      </c>
      <c r="B6712" s="117" t="s">
        <v>6096</v>
      </c>
      <c r="C6712" s="118" t="s">
        <v>9295</v>
      </c>
      <c r="D6712" s="119" t="s">
        <v>9658</v>
      </c>
    </row>
    <row r="6713" spans="1:4" ht="24.95" customHeight="1" x14ac:dyDescent="0.2">
      <c r="A6713" s="116">
        <v>4375</v>
      </c>
      <c r="B6713" s="117" t="s">
        <v>6097</v>
      </c>
      <c r="C6713" s="118" t="s">
        <v>9295</v>
      </c>
      <c r="D6713" s="119" t="s">
        <v>10886</v>
      </c>
    </row>
    <row r="6714" spans="1:4" ht="24.95" customHeight="1" x14ac:dyDescent="0.2">
      <c r="A6714" s="116">
        <v>11950</v>
      </c>
      <c r="B6714" s="117" t="s">
        <v>6098</v>
      </c>
      <c r="C6714" s="118" t="s">
        <v>9295</v>
      </c>
      <c r="D6714" s="119" t="s">
        <v>9508</v>
      </c>
    </row>
    <row r="6715" spans="1:4" ht="24.95" customHeight="1" x14ac:dyDescent="0.2">
      <c r="A6715" s="116">
        <v>4376</v>
      </c>
      <c r="B6715" s="117" t="s">
        <v>6099</v>
      </c>
      <c r="C6715" s="118" t="s">
        <v>9295</v>
      </c>
      <c r="D6715" s="119" t="s">
        <v>10012</v>
      </c>
    </row>
    <row r="6716" spans="1:4" ht="24.95" customHeight="1" x14ac:dyDescent="0.2">
      <c r="A6716" s="116">
        <v>7583</v>
      </c>
      <c r="B6716" s="117" t="s">
        <v>6100</v>
      </c>
      <c r="C6716" s="118" t="s">
        <v>9295</v>
      </c>
      <c r="D6716" s="119" t="s">
        <v>9506</v>
      </c>
    </row>
    <row r="6717" spans="1:4" ht="24.95" customHeight="1" x14ac:dyDescent="0.2">
      <c r="A6717" s="116">
        <v>4350</v>
      </c>
      <c r="B6717" s="117" t="s">
        <v>3040</v>
      </c>
      <c r="C6717" s="118" t="s">
        <v>9295</v>
      </c>
      <c r="D6717" s="119" t="s">
        <v>9506</v>
      </c>
    </row>
    <row r="6718" spans="1:4" ht="24.95" customHeight="1" x14ac:dyDescent="0.2">
      <c r="A6718" s="116">
        <v>39886</v>
      </c>
      <c r="B6718" s="117" t="s">
        <v>3041</v>
      </c>
      <c r="C6718" s="118" t="s">
        <v>9295</v>
      </c>
      <c r="D6718" s="119" t="s">
        <v>9678</v>
      </c>
    </row>
    <row r="6719" spans="1:4" ht="24.95" customHeight="1" x14ac:dyDescent="0.2">
      <c r="A6719" s="116">
        <v>39887</v>
      </c>
      <c r="B6719" s="117" t="s">
        <v>3042</v>
      </c>
      <c r="C6719" s="118" t="s">
        <v>9295</v>
      </c>
      <c r="D6719" s="119" t="s">
        <v>10324</v>
      </c>
    </row>
    <row r="6720" spans="1:4" ht="24.95" customHeight="1" x14ac:dyDescent="0.2">
      <c r="A6720" s="116">
        <v>39888</v>
      </c>
      <c r="B6720" s="117" t="s">
        <v>3043</v>
      </c>
      <c r="C6720" s="118" t="s">
        <v>9295</v>
      </c>
      <c r="D6720" s="119" t="s">
        <v>14404</v>
      </c>
    </row>
    <row r="6721" spans="1:4" ht="24.95" customHeight="1" x14ac:dyDescent="0.2">
      <c r="A6721" s="116">
        <v>39890</v>
      </c>
      <c r="B6721" s="117" t="s">
        <v>3044</v>
      </c>
      <c r="C6721" s="118" t="s">
        <v>9295</v>
      </c>
      <c r="D6721" s="119" t="s">
        <v>11397</v>
      </c>
    </row>
    <row r="6722" spans="1:4" ht="24.95" customHeight="1" x14ac:dyDescent="0.2">
      <c r="A6722" s="116">
        <v>39891</v>
      </c>
      <c r="B6722" s="117" t="s">
        <v>3045</v>
      </c>
      <c r="C6722" s="118" t="s">
        <v>9295</v>
      </c>
      <c r="D6722" s="119" t="s">
        <v>14214</v>
      </c>
    </row>
    <row r="6723" spans="1:4" ht="24.95" customHeight="1" x14ac:dyDescent="0.2">
      <c r="A6723" s="116">
        <v>39892</v>
      </c>
      <c r="B6723" s="117" t="s">
        <v>3046</v>
      </c>
      <c r="C6723" s="118" t="s">
        <v>9295</v>
      </c>
      <c r="D6723" s="119" t="s">
        <v>18530</v>
      </c>
    </row>
    <row r="6724" spans="1:4" ht="24.95" customHeight="1" x14ac:dyDescent="0.2">
      <c r="A6724" s="116">
        <v>790</v>
      </c>
      <c r="B6724" s="117" t="s">
        <v>3047</v>
      </c>
      <c r="C6724" s="118" t="s">
        <v>9295</v>
      </c>
      <c r="D6724" s="119" t="s">
        <v>9836</v>
      </c>
    </row>
    <row r="6725" spans="1:4" ht="24.95" customHeight="1" x14ac:dyDescent="0.2">
      <c r="A6725" s="116">
        <v>766</v>
      </c>
      <c r="B6725" s="117" t="s">
        <v>6101</v>
      </c>
      <c r="C6725" s="118" t="s">
        <v>9295</v>
      </c>
      <c r="D6725" s="119" t="s">
        <v>9836</v>
      </c>
    </row>
    <row r="6726" spans="1:4" ht="24.95" customHeight="1" x14ac:dyDescent="0.2">
      <c r="A6726" s="116">
        <v>791</v>
      </c>
      <c r="B6726" s="117" t="s">
        <v>3048</v>
      </c>
      <c r="C6726" s="118" t="s">
        <v>9295</v>
      </c>
      <c r="D6726" s="119" t="s">
        <v>9836</v>
      </c>
    </row>
    <row r="6727" spans="1:4" ht="24.95" customHeight="1" x14ac:dyDescent="0.2">
      <c r="A6727" s="116">
        <v>767</v>
      </c>
      <c r="B6727" s="117" t="s">
        <v>3049</v>
      </c>
      <c r="C6727" s="118" t="s">
        <v>9295</v>
      </c>
      <c r="D6727" s="119" t="s">
        <v>9836</v>
      </c>
    </row>
    <row r="6728" spans="1:4" ht="24.95" customHeight="1" x14ac:dyDescent="0.2">
      <c r="A6728" s="116">
        <v>768</v>
      </c>
      <c r="B6728" s="117" t="s">
        <v>6102</v>
      </c>
      <c r="C6728" s="118" t="s">
        <v>9295</v>
      </c>
      <c r="D6728" s="119" t="s">
        <v>14524</v>
      </c>
    </row>
    <row r="6729" spans="1:4" ht="24.95" customHeight="1" x14ac:dyDescent="0.2">
      <c r="A6729" s="116">
        <v>789</v>
      </c>
      <c r="B6729" s="117" t="s">
        <v>3050</v>
      </c>
      <c r="C6729" s="118" t="s">
        <v>9295</v>
      </c>
      <c r="D6729" s="119" t="s">
        <v>9431</v>
      </c>
    </row>
    <row r="6730" spans="1:4" ht="24.95" customHeight="1" x14ac:dyDescent="0.2">
      <c r="A6730" s="116">
        <v>769</v>
      </c>
      <c r="B6730" s="117" t="s">
        <v>3051</v>
      </c>
      <c r="C6730" s="118" t="s">
        <v>9295</v>
      </c>
      <c r="D6730" s="119" t="s">
        <v>14524</v>
      </c>
    </row>
    <row r="6731" spans="1:4" ht="24.95" customHeight="1" x14ac:dyDescent="0.2">
      <c r="A6731" s="116">
        <v>770</v>
      </c>
      <c r="B6731" s="117" t="s">
        <v>3052</v>
      </c>
      <c r="C6731" s="118" t="s">
        <v>9295</v>
      </c>
      <c r="D6731" s="119" t="s">
        <v>9355</v>
      </c>
    </row>
    <row r="6732" spans="1:4" ht="24.95" customHeight="1" x14ac:dyDescent="0.2">
      <c r="A6732" s="116">
        <v>12394</v>
      </c>
      <c r="B6732" s="117" t="s">
        <v>3053</v>
      </c>
      <c r="C6732" s="118" t="s">
        <v>9295</v>
      </c>
      <c r="D6732" s="119" t="s">
        <v>9355</v>
      </c>
    </row>
    <row r="6733" spans="1:4" ht="24.95" customHeight="1" x14ac:dyDescent="0.2">
      <c r="A6733" s="116">
        <v>764</v>
      </c>
      <c r="B6733" s="117" t="s">
        <v>3054</v>
      </c>
      <c r="C6733" s="118" t="s">
        <v>9295</v>
      </c>
      <c r="D6733" s="119" t="s">
        <v>9876</v>
      </c>
    </row>
    <row r="6734" spans="1:4" ht="24.95" customHeight="1" x14ac:dyDescent="0.2">
      <c r="A6734" s="116">
        <v>765</v>
      </c>
      <c r="B6734" s="117" t="s">
        <v>3055</v>
      </c>
      <c r="C6734" s="118" t="s">
        <v>9295</v>
      </c>
      <c r="D6734" s="119" t="s">
        <v>9876</v>
      </c>
    </row>
    <row r="6735" spans="1:4" ht="24.95" customHeight="1" x14ac:dyDescent="0.2">
      <c r="A6735" s="116">
        <v>787</v>
      </c>
      <c r="B6735" s="117" t="s">
        <v>3056</v>
      </c>
      <c r="C6735" s="118" t="s">
        <v>9295</v>
      </c>
      <c r="D6735" s="119" t="s">
        <v>9525</v>
      </c>
    </row>
    <row r="6736" spans="1:4" ht="24.95" customHeight="1" x14ac:dyDescent="0.2">
      <c r="A6736" s="116">
        <v>774</v>
      </c>
      <c r="B6736" s="117" t="s">
        <v>3057</v>
      </c>
      <c r="C6736" s="118" t="s">
        <v>9295</v>
      </c>
      <c r="D6736" s="119" t="s">
        <v>9525</v>
      </c>
    </row>
    <row r="6737" spans="1:4" ht="24.95" customHeight="1" x14ac:dyDescent="0.2">
      <c r="A6737" s="116">
        <v>773</v>
      </c>
      <c r="B6737" s="117" t="s">
        <v>3058</v>
      </c>
      <c r="C6737" s="118" t="s">
        <v>9295</v>
      </c>
      <c r="D6737" s="119" t="s">
        <v>9525</v>
      </c>
    </row>
    <row r="6738" spans="1:4" ht="24.95" customHeight="1" x14ac:dyDescent="0.2">
      <c r="A6738" s="116">
        <v>775</v>
      </c>
      <c r="B6738" s="117" t="s">
        <v>3059</v>
      </c>
      <c r="C6738" s="118" t="s">
        <v>9295</v>
      </c>
      <c r="D6738" s="119" t="s">
        <v>9525</v>
      </c>
    </row>
    <row r="6739" spans="1:4" ht="24.95" customHeight="1" x14ac:dyDescent="0.2">
      <c r="A6739" s="116">
        <v>788</v>
      </c>
      <c r="B6739" s="117" t="s">
        <v>3060</v>
      </c>
      <c r="C6739" s="118" t="s">
        <v>9295</v>
      </c>
      <c r="D6739" s="119" t="s">
        <v>18531</v>
      </c>
    </row>
    <row r="6740" spans="1:4" ht="24.95" customHeight="1" x14ac:dyDescent="0.2">
      <c r="A6740" s="116">
        <v>772</v>
      </c>
      <c r="B6740" s="117" t="s">
        <v>3061</v>
      </c>
      <c r="C6740" s="118" t="s">
        <v>9295</v>
      </c>
      <c r="D6740" s="119" t="s">
        <v>18531</v>
      </c>
    </row>
    <row r="6741" spans="1:4" ht="24.95" customHeight="1" x14ac:dyDescent="0.2">
      <c r="A6741" s="116">
        <v>771</v>
      </c>
      <c r="B6741" s="117" t="s">
        <v>3062</v>
      </c>
      <c r="C6741" s="118" t="s">
        <v>9295</v>
      </c>
      <c r="D6741" s="119" t="s">
        <v>18531</v>
      </c>
    </row>
    <row r="6742" spans="1:4" ht="24.95" customHeight="1" x14ac:dyDescent="0.2">
      <c r="A6742" s="116">
        <v>779</v>
      </c>
      <c r="B6742" s="117" t="s">
        <v>3063</v>
      </c>
      <c r="C6742" s="118" t="s">
        <v>9295</v>
      </c>
      <c r="D6742" s="119" t="s">
        <v>11741</v>
      </c>
    </row>
    <row r="6743" spans="1:4" ht="24.95" customHeight="1" x14ac:dyDescent="0.2">
      <c r="A6743" s="116">
        <v>776</v>
      </c>
      <c r="B6743" s="117" t="s">
        <v>3064</v>
      </c>
      <c r="C6743" s="118" t="s">
        <v>9295</v>
      </c>
      <c r="D6743" s="119" t="s">
        <v>18532</v>
      </c>
    </row>
    <row r="6744" spans="1:4" ht="24.95" customHeight="1" x14ac:dyDescent="0.2">
      <c r="A6744" s="116">
        <v>777</v>
      </c>
      <c r="B6744" s="117" t="s">
        <v>3065</v>
      </c>
      <c r="C6744" s="118" t="s">
        <v>9295</v>
      </c>
      <c r="D6744" s="119" t="s">
        <v>18533</v>
      </c>
    </row>
    <row r="6745" spans="1:4" ht="24.95" customHeight="1" x14ac:dyDescent="0.2">
      <c r="A6745" s="116">
        <v>780</v>
      </c>
      <c r="B6745" s="117" t="s">
        <v>3066</v>
      </c>
      <c r="C6745" s="118" t="s">
        <v>9295</v>
      </c>
      <c r="D6745" s="119" t="s">
        <v>18534</v>
      </c>
    </row>
    <row r="6746" spans="1:4" ht="24.95" customHeight="1" x14ac:dyDescent="0.2">
      <c r="A6746" s="116">
        <v>778</v>
      </c>
      <c r="B6746" s="117" t="s">
        <v>3067</v>
      </c>
      <c r="C6746" s="118" t="s">
        <v>9295</v>
      </c>
      <c r="D6746" s="119" t="s">
        <v>18532</v>
      </c>
    </row>
    <row r="6747" spans="1:4" ht="24.95" customHeight="1" x14ac:dyDescent="0.2">
      <c r="A6747" s="116">
        <v>781</v>
      </c>
      <c r="B6747" s="117" t="s">
        <v>3068</v>
      </c>
      <c r="C6747" s="118" t="s">
        <v>9295</v>
      </c>
      <c r="D6747" s="119" t="s">
        <v>18535</v>
      </c>
    </row>
    <row r="6748" spans="1:4" ht="24.95" customHeight="1" x14ac:dyDescent="0.2">
      <c r="A6748" s="116">
        <v>786</v>
      </c>
      <c r="B6748" s="117" t="s">
        <v>3069</v>
      </c>
      <c r="C6748" s="118" t="s">
        <v>9295</v>
      </c>
      <c r="D6748" s="119" t="s">
        <v>18535</v>
      </c>
    </row>
    <row r="6749" spans="1:4" ht="24.95" customHeight="1" x14ac:dyDescent="0.2">
      <c r="A6749" s="116">
        <v>782</v>
      </c>
      <c r="B6749" s="117" t="s">
        <v>3070</v>
      </c>
      <c r="C6749" s="118" t="s">
        <v>9295</v>
      </c>
      <c r="D6749" s="119" t="s">
        <v>18535</v>
      </c>
    </row>
    <row r="6750" spans="1:4" ht="24.95" customHeight="1" x14ac:dyDescent="0.2">
      <c r="A6750" s="116">
        <v>783</v>
      </c>
      <c r="B6750" s="117" t="s">
        <v>3071</v>
      </c>
      <c r="C6750" s="118" t="s">
        <v>9295</v>
      </c>
      <c r="D6750" s="119" t="s">
        <v>18536</v>
      </c>
    </row>
    <row r="6751" spans="1:4" ht="24.95" customHeight="1" x14ac:dyDescent="0.2">
      <c r="A6751" s="116">
        <v>785</v>
      </c>
      <c r="B6751" s="117" t="s">
        <v>3072</v>
      </c>
      <c r="C6751" s="118" t="s">
        <v>9295</v>
      </c>
      <c r="D6751" s="119" t="s">
        <v>18537</v>
      </c>
    </row>
    <row r="6752" spans="1:4" ht="24.95" customHeight="1" x14ac:dyDescent="0.2">
      <c r="A6752" s="116">
        <v>784</v>
      </c>
      <c r="B6752" s="117" t="s">
        <v>3073</v>
      </c>
      <c r="C6752" s="118" t="s">
        <v>9295</v>
      </c>
      <c r="D6752" s="119" t="s">
        <v>18538</v>
      </c>
    </row>
    <row r="6753" spans="1:4" ht="24.95" customHeight="1" x14ac:dyDescent="0.2">
      <c r="A6753" s="116">
        <v>831</v>
      </c>
      <c r="B6753" s="117" t="s">
        <v>3074</v>
      </c>
      <c r="C6753" s="118" t="s">
        <v>9295</v>
      </c>
      <c r="D6753" s="119" t="s">
        <v>11624</v>
      </c>
    </row>
    <row r="6754" spans="1:4" ht="24.95" customHeight="1" x14ac:dyDescent="0.2">
      <c r="A6754" s="116">
        <v>828</v>
      </c>
      <c r="B6754" s="117" t="s">
        <v>3075</v>
      </c>
      <c r="C6754" s="118" t="s">
        <v>9295</v>
      </c>
      <c r="D6754" s="119" t="s">
        <v>9945</v>
      </c>
    </row>
    <row r="6755" spans="1:4" ht="24.95" customHeight="1" x14ac:dyDescent="0.2">
      <c r="A6755" s="116">
        <v>829</v>
      </c>
      <c r="B6755" s="117" t="s">
        <v>3076</v>
      </c>
      <c r="C6755" s="118" t="s">
        <v>9295</v>
      </c>
      <c r="D6755" s="119" t="s">
        <v>10589</v>
      </c>
    </row>
    <row r="6756" spans="1:4" ht="24.95" customHeight="1" x14ac:dyDescent="0.2">
      <c r="A6756" s="116">
        <v>812</v>
      </c>
      <c r="B6756" s="117" t="s">
        <v>3077</v>
      </c>
      <c r="C6756" s="118" t="s">
        <v>9295</v>
      </c>
      <c r="D6756" s="119" t="s">
        <v>9475</v>
      </c>
    </row>
    <row r="6757" spans="1:4" ht="24.95" customHeight="1" x14ac:dyDescent="0.2">
      <c r="A6757" s="116">
        <v>819</v>
      </c>
      <c r="B6757" s="117" t="s">
        <v>3078</v>
      </c>
      <c r="C6757" s="118" t="s">
        <v>9295</v>
      </c>
      <c r="D6757" s="119" t="s">
        <v>9835</v>
      </c>
    </row>
    <row r="6758" spans="1:4" ht="24.95" customHeight="1" x14ac:dyDescent="0.2">
      <c r="A6758" s="116">
        <v>818</v>
      </c>
      <c r="B6758" s="117" t="s">
        <v>3079</v>
      </c>
      <c r="C6758" s="118" t="s">
        <v>9295</v>
      </c>
      <c r="D6758" s="119" t="s">
        <v>9884</v>
      </c>
    </row>
    <row r="6759" spans="1:4" ht="24.95" customHeight="1" x14ac:dyDescent="0.2">
      <c r="A6759" s="116">
        <v>823</v>
      </c>
      <c r="B6759" s="117" t="s">
        <v>3080</v>
      </c>
      <c r="C6759" s="118" t="s">
        <v>9295</v>
      </c>
      <c r="D6759" s="119" t="s">
        <v>14484</v>
      </c>
    </row>
    <row r="6760" spans="1:4" ht="24.95" customHeight="1" x14ac:dyDescent="0.2">
      <c r="A6760" s="116">
        <v>830</v>
      </c>
      <c r="B6760" s="117" t="s">
        <v>3081</v>
      </c>
      <c r="C6760" s="118" t="s">
        <v>9295</v>
      </c>
      <c r="D6760" s="119" t="s">
        <v>11682</v>
      </c>
    </row>
    <row r="6761" spans="1:4" ht="24.95" customHeight="1" x14ac:dyDescent="0.2">
      <c r="A6761" s="116">
        <v>826</v>
      </c>
      <c r="B6761" s="117" t="s">
        <v>3082</v>
      </c>
      <c r="C6761" s="118" t="s">
        <v>9295</v>
      </c>
      <c r="D6761" s="119" t="s">
        <v>18539</v>
      </c>
    </row>
    <row r="6762" spans="1:4" ht="24.95" customHeight="1" x14ac:dyDescent="0.2">
      <c r="A6762" s="116">
        <v>827</v>
      </c>
      <c r="B6762" s="117" t="s">
        <v>3083</v>
      </c>
      <c r="C6762" s="118" t="s">
        <v>9295</v>
      </c>
      <c r="D6762" s="119" t="s">
        <v>13864</v>
      </c>
    </row>
    <row r="6763" spans="1:4" ht="24.95" customHeight="1" x14ac:dyDescent="0.2">
      <c r="A6763" s="116">
        <v>832</v>
      </c>
      <c r="B6763" s="117" t="s">
        <v>3084</v>
      </c>
      <c r="C6763" s="118" t="s">
        <v>9295</v>
      </c>
      <c r="D6763" s="119" t="s">
        <v>9597</v>
      </c>
    </row>
    <row r="6764" spans="1:4" ht="24.95" customHeight="1" x14ac:dyDescent="0.2">
      <c r="A6764" s="116">
        <v>833</v>
      </c>
      <c r="B6764" s="117" t="s">
        <v>3085</v>
      </c>
      <c r="C6764" s="118" t="s">
        <v>9295</v>
      </c>
      <c r="D6764" s="119" t="s">
        <v>9592</v>
      </c>
    </row>
    <row r="6765" spans="1:4" ht="24.95" customHeight="1" x14ac:dyDescent="0.2">
      <c r="A6765" s="116">
        <v>834</v>
      </c>
      <c r="B6765" s="117" t="s">
        <v>3086</v>
      </c>
      <c r="C6765" s="118" t="s">
        <v>9295</v>
      </c>
      <c r="D6765" s="119" t="s">
        <v>10931</v>
      </c>
    </row>
    <row r="6766" spans="1:4" ht="24.95" customHeight="1" x14ac:dyDescent="0.2">
      <c r="A6766" s="116">
        <v>825</v>
      </c>
      <c r="B6766" s="117" t="s">
        <v>3087</v>
      </c>
      <c r="C6766" s="118" t="s">
        <v>9295</v>
      </c>
      <c r="D6766" s="119" t="s">
        <v>10737</v>
      </c>
    </row>
    <row r="6767" spans="1:4" ht="24.95" customHeight="1" x14ac:dyDescent="0.2">
      <c r="A6767" s="116">
        <v>813</v>
      </c>
      <c r="B6767" s="117" t="s">
        <v>3088</v>
      </c>
      <c r="C6767" s="118" t="s">
        <v>9295</v>
      </c>
      <c r="D6767" s="119" t="s">
        <v>13784</v>
      </c>
    </row>
    <row r="6768" spans="1:4" ht="24.95" customHeight="1" x14ac:dyDescent="0.2">
      <c r="A6768" s="116">
        <v>820</v>
      </c>
      <c r="B6768" s="117" t="s">
        <v>3089</v>
      </c>
      <c r="C6768" s="118" t="s">
        <v>9295</v>
      </c>
      <c r="D6768" s="119" t="s">
        <v>12069</v>
      </c>
    </row>
    <row r="6769" spans="1:4" ht="24.95" customHeight="1" x14ac:dyDescent="0.2">
      <c r="A6769" s="116">
        <v>816</v>
      </c>
      <c r="B6769" s="117" t="s">
        <v>3090</v>
      </c>
      <c r="C6769" s="118" t="s">
        <v>9295</v>
      </c>
      <c r="D6769" s="119" t="s">
        <v>12502</v>
      </c>
    </row>
    <row r="6770" spans="1:4" ht="24.95" customHeight="1" x14ac:dyDescent="0.2">
      <c r="A6770" s="116">
        <v>814</v>
      </c>
      <c r="B6770" s="117" t="s">
        <v>3091</v>
      </c>
      <c r="C6770" s="118" t="s">
        <v>9295</v>
      </c>
      <c r="D6770" s="119" t="s">
        <v>11294</v>
      </c>
    </row>
    <row r="6771" spans="1:4" ht="24.95" customHeight="1" x14ac:dyDescent="0.2">
      <c r="A6771" s="116">
        <v>815</v>
      </c>
      <c r="B6771" s="117" t="s">
        <v>3092</v>
      </c>
      <c r="C6771" s="118" t="s">
        <v>9295</v>
      </c>
      <c r="D6771" s="119" t="s">
        <v>13732</v>
      </c>
    </row>
    <row r="6772" spans="1:4" ht="24.95" customHeight="1" x14ac:dyDescent="0.2">
      <c r="A6772" s="116">
        <v>822</v>
      </c>
      <c r="B6772" s="117" t="s">
        <v>3093</v>
      </c>
      <c r="C6772" s="118" t="s">
        <v>9295</v>
      </c>
      <c r="D6772" s="119" t="s">
        <v>10660</v>
      </c>
    </row>
    <row r="6773" spans="1:4" ht="24.95" customHeight="1" x14ac:dyDescent="0.2">
      <c r="A6773" s="116">
        <v>821</v>
      </c>
      <c r="B6773" s="117" t="s">
        <v>3094</v>
      </c>
      <c r="C6773" s="118" t="s">
        <v>9295</v>
      </c>
      <c r="D6773" s="119" t="s">
        <v>9949</v>
      </c>
    </row>
    <row r="6774" spans="1:4" ht="24.95" customHeight="1" x14ac:dyDescent="0.2">
      <c r="A6774" s="116">
        <v>817</v>
      </c>
      <c r="B6774" s="117" t="s">
        <v>3095</v>
      </c>
      <c r="C6774" s="118" t="s">
        <v>9295</v>
      </c>
      <c r="D6774" s="119" t="s">
        <v>9769</v>
      </c>
    </row>
    <row r="6775" spans="1:4" ht="24.95" customHeight="1" x14ac:dyDescent="0.2">
      <c r="A6775" s="116">
        <v>20086</v>
      </c>
      <c r="B6775" s="117" t="s">
        <v>3096</v>
      </c>
      <c r="C6775" s="118" t="s">
        <v>9295</v>
      </c>
      <c r="D6775" s="119" t="s">
        <v>10617</v>
      </c>
    </row>
    <row r="6776" spans="1:4" ht="24.95" customHeight="1" x14ac:dyDescent="0.2">
      <c r="A6776" s="116">
        <v>39191</v>
      </c>
      <c r="B6776" s="117" t="s">
        <v>3097</v>
      </c>
      <c r="C6776" s="118" t="s">
        <v>9295</v>
      </c>
      <c r="D6776" s="119" t="s">
        <v>9796</v>
      </c>
    </row>
    <row r="6777" spans="1:4" ht="24.95" customHeight="1" x14ac:dyDescent="0.2">
      <c r="A6777" s="116">
        <v>39190</v>
      </c>
      <c r="B6777" s="117" t="s">
        <v>3098</v>
      </c>
      <c r="C6777" s="118" t="s">
        <v>9295</v>
      </c>
      <c r="D6777" s="119" t="s">
        <v>9848</v>
      </c>
    </row>
    <row r="6778" spans="1:4" ht="24.95" customHeight="1" x14ac:dyDescent="0.2">
      <c r="A6778" s="116">
        <v>39189</v>
      </c>
      <c r="B6778" s="117" t="s">
        <v>3099</v>
      </c>
      <c r="C6778" s="118" t="s">
        <v>9295</v>
      </c>
      <c r="D6778" s="119" t="s">
        <v>18540</v>
      </c>
    </row>
    <row r="6779" spans="1:4" ht="24.95" customHeight="1" x14ac:dyDescent="0.2">
      <c r="A6779" s="116">
        <v>39186</v>
      </c>
      <c r="B6779" s="117" t="s">
        <v>3100</v>
      </c>
      <c r="C6779" s="118" t="s">
        <v>9295</v>
      </c>
      <c r="D6779" s="119" t="s">
        <v>9992</v>
      </c>
    </row>
    <row r="6780" spans="1:4" ht="24.95" customHeight="1" x14ac:dyDescent="0.2">
      <c r="A6780" s="116">
        <v>39188</v>
      </c>
      <c r="B6780" s="117" t="s">
        <v>3101</v>
      </c>
      <c r="C6780" s="118" t="s">
        <v>9295</v>
      </c>
      <c r="D6780" s="119" t="s">
        <v>18113</v>
      </c>
    </row>
    <row r="6781" spans="1:4" ht="24.95" customHeight="1" x14ac:dyDescent="0.2">
      <c r="A6781" s="116">
        <v>39187</v>
      </c>
      <c r="B6781" s="117" t="s">
        <v>3102</v>
      </c>
      <c r="C6781" s="118" t="s">
        <v>9295</v>
      </c>
      <c r="D6781" s="119" t="s">
        <v>18112</v>
      </c>
    </row>
    <row r="6782" spans="1:4" ht="24.95" customHeight="1" x14ac:dyDescent="0.2">
      <c r="A6782" s="116">
        <v>39184</v>
      </c>
      <c r="B6782" s="117" t="s">
        <v>3103</v>
      </c>
      <c r="C6782" s="118" t="s">
        <v>9295</v>
      </c>
      <c r="D6782" s="119" t="s">
        <v>10760</v>
      </c>
    </row>
    <row r="6783" spans="1:4" ht="24.95" customHeight="1" x14ac:dyDescent="0.2">
      <c r="A6783" s="116">
        <v>39185</v>
      </c>
      <c r="B6783" s="117" t="s">
        <v>3104</v>
      </c>
      <c r="C6783" s="118" t="s">
        <v>9295</v>
      </c>
      <c r="D6783" s="119" t="s">
        <v>18541</v>
      </c>
    </row>
    <row r="6784" spans="1:4" ht="24.95" customHeight="1" x14ac:dyDescent="0.2">
      <c r="A6784" s="116">
        <v>39198</v>
      </c>
      <c r="B6784" s="117" t="s">
        <v>3105</v>
      </c>
      <c r="C6784" s="118" t="s">
        <v>9295</v>
      </c>
      <c r="D6784" s="119" t="s">
        <v>11292</v>
      </c>
    </row>
    <row r="6785" spans="1:4" ht="24.95" customHeight="1" x14ac:dyDescent="0.2">
      <c r="A6785" s="116">
        <v>39197</v>
      </c>
      <c r="B6785" s="117" t="s">
        <v>3106</v>
      </c>
      <c r="C6785" s="118" t="s">
        <v>9295</v>
      </c>
      <c r="D6785" s="119" t="s">
        <v>18542</v>
      </c>
    </row>
    <row r="6786" spans="1:4" ht="24.95" customHeight="1" x14ac:dyDescent="0.2">
      <c r="A6786" s="116">
        <v>39196</v>
      </c>
      <c r="B6786" s="117" t="s">
        <v>3107</v>
      </c>
      <c r="C6786" s="118" t="s">
        <v>9295</v>
      </c>
      <c r="D6786" s="119" t="s">
        <v>17467</v>
      </c>
    </row>
    <row r="6787" spans="1:4" ht="24.95" customHeight="1" x14ac:dyDescent="0.2">
      <c r="A6787" s="116">
        <v>39199</v>
      </c>
      <c r="B6787" s="117" t="s">
        <v>3108</v>
      </c>
      <c r="C6787" s="118" t="s">
        <v>9295</v>
      </c>
      <c r="D6787" s="119" t="s">
        <v>11685</v>
      </c>
    </row>
    <row r="6788" spans="1:4" ht="24.95" customHeight="1" x14ac:dyDescent="0.2">
      <c r="A6788" s="116">
        <v>39195</v>
      </c>
      <c r="B6788" s="117" t="s">
        <v>3109</v>
      </c>
      <c r="C6788" s="118" t="s">
        <v>9295</v>
      </c>
      <c r="D6788" s="119" t="s">
        <v>11945</v>
      </c>
    </row>
    <row r="6789" spans="1:4" ht="24.95" customHeight="1" x14ac:dyDescent="0.2">
      <c r="A6789" s="116">
        <v>39194</v>
      </c>
      <c r="B6789" s="117" t="s">
        <v>3110</v>
      </c>
      <c r="C6789" s="118" t="s">
        <v>9295</v>
      </c>
      <c r="D6789" s="119" t="s">
        <v>18543</v>
      </c>
    </row>
    <row r="6790" spans="1:4" ht="24.95" customHeight="1" x14ac:dyDescent="0.2">
      <c r="A6790" s="116">
        <v>39193</v>
      </c>
      <c r="B6790" s="117" t="s">
        <v>3111</v>
      </c>
      <c r="C6790" s="118" t="s">
        <v>9295</v>
      </c>
      <c r="D6790" s="119" t="s">
        <v>12445</v>
      </c>
    </row>
    <row r="6791" spans="1:4" ht="24.95" customHeight="1" x14ac:dyDescent="0.2">
      <c r="A6791" s="116">
        <v>39192</v>
      </c>
      <c r="B6791" s="117" t="s">
        <v>3112</v>
      </c>
      <c r="C6791" s="118" t="s">
        <v>9295</v>
      </c>
      <c r="D6791" s="119" t="s">
        <v>13195</v>
      </c>
    </row>
    <row r="6792" spans="1:4" ht="24.95" customHeight="1" x14ac:dyDescent="0.2">
      <c r="A6792" s="116">
        <v>39920</v>
      </c>
      <c r="B6792" s="117" t="s">
        <v>3113</v>
      </c>
      <c r="C6792" s="118" t="s">
        <v>9295</v>
      </c>
      <c r="D6792" s="119" t="s">
        <v>14413</v>
      </c>
    </row>
    <row r="6793" spans="1:4" ht="24.95" customHeight="1" x14ac:dyDescent="0.2">
      <c r="A6793" s="116">
        <v>39201</v>
      </c>
      <c r="B6793" s="117" t="s">
        <v>3114</v>
      </c>
      <c r="C6793" s="118" t="s">
        <v>9295</v>
      </c>
      <c r="D6793" s="119" t="s">
        <v>17844</v>
      </c>
    </row>
    <row r="6794" spans="1:4" ht="24.95" customHeight="1" x14ac:dyDescent="0.2">
      <c r="A6794" s="116">
        <v>39200</v>
      </c>
      <c r="B6794" s="117" t="s">
        <v>3115</v>
      </c>
      <c r="C6794" s="118" t="s">
        <v>9295</v>
      </c>
      <c r="D6794" s="119" t="s">
        <v>18544</v>
      </c>
    </row>
    <row r="6795" spans="1:4" ht="24.95" customHeight="1" x14ac:dyDescent="0.2">
      <c r="A6795" s="116">
        <v>39203</v>
      </c>
      <c r="B6795" s="117" t="s">
        <v>3116</v>
      </c>
      <c r="C6795" s="118" t="s">
        <v>9295</v>
      </c>
      <c r="D6795" s="119" t="s">
        <v>9730</v>
      </c>
    </row>
    <row r="6796" spans="1:4" ht="24.95" customHeight="1" x14ac:dyDescent="0.2">
      <c r="A6796" s="116">
        <v>39202</v>
      </c>
      <c r="B6796" s="117" t="s">
        <v>3117</v>
      </c>
      <c r="C6796" s="118" t="s">
        <v>9295</v>
      </c>
      <c r="D6796" s="119" t="s">
        <v>18545</v>
      </c>
    </row>
    <row r="6797" spans="1:4" ht="24.95" customHeight="1" x14ac:dyDescent="0.2">
      <c r="A6797" s="116">
        <v>39205</v>
      </c>
      <c r="B6797" s="117" t="s">
        <v>3118</v>
      </c>
      <c r="C6797" s="118" t="s">
        <v>9295</v>
      </c>
      <c r="D6797" s="119" t="s">
        <v>18546</v>
      </c>
    </row>
    <row r="6798" spans="1:4" ht="24.95" customHeight="1" x14ac:dyDescent="0.2">
      <c r="A6798" s="116">
        <v>39204</v>
      </c>
      <c r="B6798" s="117" t="s">
        <v>3119</v>
      </c>
      <c r="C6798" s="118" t="s">
        <v>9295</v>
      </c>
      <c r="D6798" s="119" t="s">
        <v>18547</v>
      </c>
    </row>
    <row r="6799" spans="1:4" ht="24.95" customHeight="1" x14ac:dyDescent="0.2">
      <c r="A6799" s="116">
        <v>39206</v>
      </c>
      <c r="B6799" s="117" t="s">
        <v>3120</v>
      </c>
      <c r="C6799" s="118" t="s">
        <v>9295</v>
      </c>
      <c r="D6799" s="119" t="s">
        <v>13068</v>
      </c>
    </row>
    <row r="6800" spans="1:4" ht="24.95" customHeight="1" x14ac:dyDescent="0.2">
      <c r="A6800" s="116">
        <v>797</v>
      </c>
      <c r="B6800" s="117" t="s">
        <v>18548</v>
      </c>
      <c r="C6800" s="118" t="s">
        <v>9295</v>
      </c>
      <c r="D6800" s="119" t="s">
        <v>9354</v>
      </c>
    </row>
    <row r="6801" spans="1:4" ht="24.95" customHeight="1" x14ac:dyDescent="0.2">
      <c r="A6801" s="116">
        <v>798</v>
      </c>
      <c r="B6801" s="117" t="s">
        <v>18549</v>
      </c>
      <c r="C6801" s="118" t="s">
        <v>9295</v>
      </c>
      <c r="D6801" s="119" t="s">
        <v>9502</v>
      </c>
    </row>
    <row r="6802" spans="1:4" ht="24.95" customHeight="1" x14ac:dyDescent="0.2">
      <c r="A6802" s="116">
        <v>796</v>
      </c>
      <c r="B6802" s="117" t="s">
        <v>18550</v>
      </c>
      <c r="C6802" s="118" t="s">
        <v>9295</v>
      </c>
      <c r="D6802" s="119" t="s">
        <v>10083</v>
      </c>
    </row>
    <row r="6803" spans="1:4" ht="24.95" customHeight="1" x14ac:dyDescent="0.2">
      <c r="A6803" s="116">
        <v>799</v>
      </c>
      <c r="B6803" s="117" t="s">
        <v>18551</v>
      </c>
      <c r="C6803" s="118" t="s">
        <v>9295</v>
      </c>
      <c r="D6803" s="119" t="s">
        <v>18388</v>
      </c>
    </row>
    <row r="6804" spans="1:4" ht="24.95" customHeight="1" x14ac:dyDescent="0.2">
      <c r="A6804" s="116">
        <v>792</v>
      </c>
      <c r="B6804" s="117" t="s">
        <v>3121</v>
      </c>
      <c r="C6804" s="118" t="s">
        <v>9295</v>
      </c>
      <c r="D6804" s="119" t="s">
        <v>10774</v>
      </c>
    </row>
    <row r="6805" spans="1:4" ht="24.95" customHeight="1" x14ac:dyDescent="0.2">
      <c r="A6805" s="116">
        <v>804</v>
      </c>
      <c r="B6805" s="117" t="s">
        <v>18552</v>
      </c>
      <c r="C6805" s="118" t="s">
        <v>9295</v>
      </c>
      <c r="D6805" s="119" t="s">
        <v>9839</v>
      </c>
    </row>
    <row r="6806" spans="1:4" ht="24.95" customHeight="1" x14ac:dyDescent="0.2">
      <c r="A6806" s="116">
        <v>793</v>
      </c>
      <c r="B6806" s="117" t="s">
        <v>18553</v>
      </c>
      <c r="C6806" s="118" t="s">
        <v>9295</v>
      </c>
      <c r="D6806" s="119" t="s">
        <v>9414</v>
      </c>
    </row>
    <row r="6807" spans="1:4" ht="24.95" customHeight="1" x14ac:dyDescent="0.2">
      <c r="A6807" s="116">
        <v>801</v>
      </c>
      <c r="B6807" s="117" t="s">
        <v>18554</v>
      </c>
      <c r="C6807" s="118" t="s">
        <v>9295</v>
      </c>
      <c r="D6807" s="119" t="s">
        <v>9519</v>
      </c>
    </row>
    <row r="6808" spans="1:4" ht="24.95" customHeight="1" x14ac:dyDescent="0.2">
      <c r="A6808" s="116">
        <v>794</v>
      </c>
      <c r="B6808" s="117" t="s">
        <v>18555</v>
      </c>
      <c r="C6808" s="118" t="s">
        <v>9295</v>
      </c>
      <c r="D6808" s="119" t="s">
        <v>10619</v>
      </c>
    </row>
    <row r="6809" spans="1:4" ht="24.95" customHeight="1" x14ac:dyDescent="0.2">
      <c r="A6809" s="116">
        <v>802</v>
      </c>
      <c r="B6809" s="117" t="s">
        <v>18556</v>
      </c>
      <c r="C6809" s="118" t="s">
        <v>9295</v>
      </c>
      <c r="D6809" s="119" t="s">
        <v>10707</v>
      </c>
    </row>
    <row r="6810" spans="1:4" ht="24.95" customHeight="1" x14ac:dyDescent="0.2">
      <c r="A6810" s="116">
        <v>803</v>
      </c>
      <c r="B6810" s="117" t="s">
        <v>18557</v>
      </c>
      <c r="C6810" s="118" t="s">
        <v>9295</v>
      </c>
      <c r="D6810" s="119" t="s">
        <v>9389</v>
      </c>
    </row>
    <row r="6811" spans="1:4" ht="24.95" customHeight="1" x14ac:dyDescent="0.2">
      <c r="A6811" s="116">
        <v>38001</v>
      </c>
      <c r="B6811" s="117" t="s">
        <v>6103</v>
      </c>
      <c r="C6811" s="118" t="s">
        <v>9295</v>
      </c>
      <c r="D6811" s="119" t="s">
        <v>9300</v>
      </c>
    </row>
    <row r="6812" spans="1:4" ht="24.95" customHeight="1" x14ac:dyDescent="0.2">
      <c r="A6812" s="116">
        <v>38002</v>
      </c>
      <c r="B6812" s="117" t="s">
        <v>6104</v>
      </c>
      <c r="C6812" s="118" t="s">
        <v>9295</v>
      </c>
      <c r="D6812" s="119" t="s">
        <v>9611</v>
      </c>
    </row>
    <row r="6813" spans="1:4" ht="24.95" customHeight="1" x14ac:dyDescent="0.2">
      <c r="A6813" s="116">
        <v>38003</v>
      </c>
      <c r="B6813" s="117" t="s">
        <v>6105</v>
      </c>
      <c r="C6813" s="118" t="s">
        <v>9295</v>
      </c>
      <c r="D6813" s="119" t="s">
        <v>9812</v>
      </c>
    </row>
    <row r="6814" spans="1:4" ht="24.95" customHeight="1" x14ac:dyDescent="0.2">
      <c r="A6814" s="116">
        <v>38004</v>
      </c>
      <c r="B6814" s="117" t="s">
        <v>6106</v>
      </c>
      <c r="C6814" s="118" t="s">
        <v>9295</v>
      </c>
      <c r="D6814" s="119" t="s">
        <v>9957</v>
      </c>
    </row>
    <row r="6815" spans="1:4" ht="24.95" customHeight="1" x14ac:dyDescent="0.2">
      <c r="A6815" s="116">
        <v>36327</v>
      </c>
      <c r="B6815" s="117" t="s">
        <v>18558</v>
      </c>
      <c r="C6815" s="118" t="s">
        <v>9295</v>
      </c>
      <c r="D6815" s="119" t="s">
        <v>10286</v>
      </c>
    </row>
    <row r="6816" spans="1:4" ht="24.95" customHeight="1" x14ac:dyDescent="0.2">
      <c r="A6816" s="116">
        <v>38992</v>
      </c>
      <c r="B6816" s="117" t="s">
        <v>18559</v>
      </c>
      <c r="C6816" s="118" t="s">
        <v>9295</v>
      </c>
      <c r="D6816" s="119" t="s">
        <v>12222</v>
      </c>
    </row>
    <row r="6817" spans="1:4" ht="24.95" customHeight="1" x14ac:dyDescent="0.2">
      <c r="A6817" s="116">
        <v>38993</v>
      </c>
      <c r="B6817" s="117" t="s">
        <v>18560</v>
      </c>
      <c r="C6817" s="118" t="s">
        <v>9295</v>
      </c>
      <c r="D6817" s="119" t="s">
        <v>14526</v>
      </c>
    </row>
    <row r="6818" spans="1:4" ht="24.95" customHeight="1" x14ac:dyDescent="0.2">
      <c r="A6818" s="116">
        <v>38418</v>
      </c>
      <c r="B6818" s="117" t="s">
        <v>6107</v>
      </c>
      <c r="C6818" s="118" t="s">
        <v>9295</v>
      </c>
      <c r="D6818" s="119" t="s">
        <v>9668</v>
      </c>
    </row>
    <row r="6819" spans="1:4" ht="24.95" customHeight="1" x14ac:dyDescent="0.2">
      <c r="A6819" s="116">
        <v>39178</v>
      </c>
      <c r="B6819" s="117" t="s">
        <v>3122</v>
      </c>
      <c r="C6819" s="118" t="s">
        <v>9295</v>
      </c>
      <c r="D6819" s="119" t="s">
        <v>9475</v>
      </c>
    </row>
    <row r="6820" spans="1:4" ht="24.95" customHeight="1" x14ac:dyDescent="0.2">
      <c r="A6820" s="116">
        <v>39177</v>
      </c>
      <c r="B6820" s="117" t="s">
        <v>3123</v>
      </c>
      <c r="C6820" s="118" t="s">
        <v>9295</v>
      </c>
      <c r="D6820" s="119" t="s">
        <v>10326</v>
      </c>
    </row>
    <row r="6821" spans="1:4" ht="24.95" customHeight="1" x14ac:dyDescent="0.2">
      <c r="A6821" s="116">
        <v>39174</v>
      </c>
      <c r="B6821" s="117" t="s">
        <v>3124</v>
      </c>
      <c r="C6821" s="118" t="s">
        <v>9295</v>
      </c>
      <c r="D6821" s="119" t="s">
        <v>9739</v>
      </c>
    </row>
    <row r="6822" spans="1:4" ht="24.95" customHeight="1" x14ac:dyDescent="0.2">
      <c r="A6822" s="116">
        <v>39176</v>
      </c>
      <c r="B6822" s="117" t="s">
        <v>3125</v>
      </c>
      <c r="C6822" s="118" t="s">
        <v>9295</v>
      </c>
      <c r="D6822" s="119" t="s">
        <v>10368</v>
      </c>
    </row>
    <row r="6823" spans="1:4" ht="24.95" customHeight="1" x14ac:dyDescent="0.2">
      <c r="A6823" s="116">
        <v>39180</v>
      </c>
      <c r="B6823" s="117" t="s">
        <v>3126</v>
      </c>
      <c r="C6823" s="118" t="s">
        <v>9295</v>
      </c>
      <c r="D6823" s="119" t="s">
        <v>10269</v>
      </c>
    </row>
    <row r="6824" spans="1:4" ht="24.95" customHeight="1" x14ac:dyDescent="0.2">
      <c r="A6824" s="116">
        <v>39179</v>
      </c>
      <c r="B6824" s="117" t="s">
        <v>3127</v>
      </c>
      <c r="C6824" s="118" t="s">
        <v>9295</v>
      </c>
      <c r="D6824" s="119" t="s">
        <v>9828</v>
      </c>
    </row>
    <row r="6825" spans="1:4" ht="24.95" customHeight="1" x14ac:dyDescent="0.2">
      <c r="A6825" s="116">
        <v>39175</v>
      </c>
      <c r="B6825" s="117" t="s">
        <v>3128</v>
      </c>
      <c r="C6825" s="118" t="s">
        <v>9295</v>
      </c>
      <c r="D6825" s="119" t="s">
        <v>11255</v>
      </c>
    </row>
    <row r="6826" spans="1:4" ht="24.95" customHeight="1" x14ac:dyDescent="0.2">
      <c r="A6826" s="116">
        <v>39217</v>
      </c>
      <c r="B6826" s="117" t="s">
        <v>3129</v>
      </c>
      <c r="C6826" s="118" t="s">
        <v>9295</v>
      </c>
      <c r="D6826" s="119" t="s">
        <v>11256</v>
      </c>
    </row>
    <row r="6827" spans="1:4" ht="24.95" customHeight="1" x14ac:dyDescent="0.2">
      <c r="A6827" s="116">
        <v>39181</v>
      </c>
      <c r="B6827" s="117" t="s">
        <v>3130</v>
      </c>
      <c r="C6827" s="118" t="s">
        <v>9295</v>
      </c>
      <c r="D6827" s="119" t="s">
        <v>13795</v>
      </c>
    </row>
    <row r="6828" spans="1:4" ht="24.95" customHeight="1" x14ac:dyDescent="0.2">
      <c r="A6828" s="116">
        <v>39182</v>
      </c>
      <c r="B6828" s="117" t="s">
        <v>3131</v>
      </c>
      <c r="C6828" s="118" t="s">
        <v>9295</v>
      </c>
      <c r="D6828" s="119" t="s">
        <v>10043</v>
      </c>
    </row>
    <row r="6829" spans="1:4" ht="24.95" customHeight="1" x14ac:dyDescent="0.2">
      <c r="A6829" s="116">
        <v>12616</v>
      </c>
      <c r="B6829" s="117" t="s">
        <v>6108</v>
      </c>
      <c r="C6829" s="118" t="s">
        <v>9295</v>
      </c>
      <c r="D6829" s="119" t="s">
        <v>10760</v>
      </c>
    </row>
    <row r="6830" spans="1:4" ht="24.95" customHeight="1" x14ac:dyDescent="0.2">
      <c r="A6830" s="116">
        <v>1049</v>
      </c>
      <c r="B6830" s="117" t="s">
        <v>3132</v>
      </c>
      <c r="C6830" s="118" t="s">
        <v>9295</v>
      </c>
      <c r="D6830" s="119" t="s">
        <v>10872</v>
      </c>
    </row>
    <row r="6831" spans="1:4" ht="24.95" customHeight="1" x14ac:dyDescent="0.2">
      <c r="A6831" s="116">
        <v>1099</v>
      </c>
      <c r="B6831" s="117" t="s">
        <v>3133</v>
      </c>
      <c r="C6831" s="118" t="s">
        <v>9295</v>
      </c>
      <c r="D6831" s="119" t="s">
        <v>9297</v>
      </c>
    </row>
    <row r="6832" spans="1:4" ht="24.95" customHeight="1" x14ac:dyDescent="0.2">
      <c r="A6832" s="116">
        <v>39678</v>
      </c>
      <c r="B6832" s="117" t="s">
        <v>3134</v>
      </c>
      <c r="C6832" s="118" t="s">
        <v>9295</v>
      </c>
      <c r="D6832" s="119" t="s">
        <v>9308</v>
      </c>
    </row>
    <row r="6833" spans="1:4" ht="24.95" customHeight="1" x14ac:dyDescent="0.2">
      <c r="A6833" s="116">
        <v>1050</v>
      </c>
      <c r="B6833" s="117" t="s">
        <v>3135</v>
      </c>
      <c r="C6833" s="118" t="s">
        <v>9295</v>
      </c>
      <c r="D6833" s="119" t="s">
        <v>10067</v>
      </c>
    </row>
    <row r="6834" spans="1:4" ht="24.95" customHeight="1" x14ac:dyDescent="0.2">
      <c r="A6834" s="116">
        <v>1101</v>
      </c>
      <c r="B6834" s="117" t="s">
        <v>3136</v>
      </c>
      <c r="C6834" s="118" t="s">
        <v>9295</v>
      </c>
      <c r="D6834" s="119" t="s">
        <v>18561</v>
      </c>
    </row>
    <row r="6835" spans="1:4" ht="24.95" customHeight="1" x14ac:dyDescent="0.2">
      <c r="A6835" s="116">
        <v>1100</v>
      </c>
      <c r="B6835" s="117" t="s">
        <v>3137</v>
      </c>
      <c r="C6835" s="118" t="s">
        <v>9295</v>
      </c>
      <c r="D6835" s="119" t="s">
        <v>10240</v>
      </c>
    </row>
    <row r="6836" spans="1:4" ht="24.95" customHeight="1" x14ac:dyDescent="0.2">
      <c r="A6836" s="116">
        <v>39679</v>
      </c>
      <c r="B6836" s="117" t="s">
        <v>3138</v>
      </c>
      <c r="C6836" s="118" t="s">
        <v>9295</v>
      </c>
      <c r="D6836" s="119" t="s">
        <v>18562</v>
      </c>
    </row>
    <row r="6837" spans="1:4" ht="24.95" customHeight="1" x14ac:dyDescent="0.2">
      <c r="A6837" s="116">
        <v>1098</v>
      </c>
      <c r="B6837" s="117" t="s">
        <v>3139</v>
      </c>
      <c r="C6837" s="118" t="s">
        <v>9295</v>
      </c>
      <c r="D6837" s="119" t="s">
        <v>10148</v>
      </c>
    </row>
    <row r="6838" spans="1:4" ht="24.95" customHeight="1" x14ac:dyDescent="0.2">
      <c r="A6838" s="116">
        <v>1102</v>
      </c>
      <c r="B6838" s="117" t="s">
        <v>3140</v>
      </c>
      <c r="C6838" s="118" t="s">
        <v>9295</v>
      </c>
      <c r="D6838" s="119" t="s">
        <v>10296</v>
      </c>
    </row>
    <row r="6839" spans="1:4" ht="24.95" customHeight="1" x14ac:dyDescent="0.2">
      <c r="A6839" s="116">
        <v>1051</v>
      </c>
      <c r="B6839" s="117" t="s">
        <v>3141</v>
      </c>
      <c r="C6839" s="118" t="s">
        <v>9295</v>
      </c>
      <c r="D6839" s="119" t="s">
        <v>17735</v>
      </c>
    </row>
    <row r="6840" spans="1:4" ht="24.95" customHeight="1" x14ac:dyDescent="0.2">
      <c r="A6840" s="116">
        <v>37399</v>
      </c>
      <c r="B6840" s="117" t="s">
        <v>3142</v>
      </c>
      <c r="C6840" s="118" t="s">
        <v>9295</v>
      </c>
      <c r="D6840" s="119" t="s">
        <v>17406</v>
      </c>
    </row>
    <row r="6841" spans="1:4" ht="24.95" customHeight="1" x14ac:dyDescent="0.2">
      <c r="A6841" s="116">
        <v>42014</v>
      </c>
      <c r="B6841" s="117" t="s">
        <v>9718</v>
      </c>
      <c r="C6841" s="118" t="s">
        <v>9344</v>
      </c>
      <c r="D6841" s="119" t="s">
        <v>14640</v>
      </c>
    </row>
    <row r="6842" spans="1:4" ht="24.95" customHeight="1" x14ac:dyDescent="0.2">
      <c r="A6842" s="116">
        <v>42012</v>
      </c>
      <c r="B6842" s="117" t="s">
        <v>9719</v>
      </c>
      <c r="C6842" s="118" t="s">
        <v>9344</v>
      </c>
      <c r="D6842" s="119" t="s">
        <v>18563</v>
      </c>
    </row>
    <row r="6843" spans="1:4" ht="24.95" customHeight="1" x14ac:dyDescent="0.2">
      <c r="A6843" s="116">
        <v>42013</v>
      </c>
      <c r="B6843" s="117" t="s">
        <v>9721</v>
      </c>
      <c r="C6843" s="118" t="s">
        <v>9344</v>
      </c>
      <c r="D6843" s="119" t="s">
        <v>11530</v>
      </c>
    </row>
    <row r="6844" spans="1:4" ht="24.95" customHeight="1" x14ac:dyDescent="0.2">
      <c r="A6844" s="116">
        <v>25004</v>
      </c>
      <c r="B6844" s="117" t="s">
        <v>3143</v>
      </c>
      <c r="C6844" s="118" t="s">
        <v>9344</v>
      </c>
      <c r="D6844" s="119" t="s">
        <v>9899</v>
      </c>
    </row>
    <row r="6845" spans="1:4" ht="24.95" customHeight="1" x14ac:dyDescent="0.2">
      <c r="A6845" s="116">
        <v>25002</v>
      </c>
      <c r="B6845" s="117" t="s">
        <v>3144</v>
      </c>
      <c r="C6845" s="118" t="s">
        <v>9344</v>
      </c>
      <c r="D6845" s="119" t="s">
        <v>10876</v>
      </c>
    </row>
    <row r="6846" spans="1:4" ht="24.95" customHeight="1" x14ac:dyDescent="0.2">
      <c r="A6846" s="116">
        <v>37409</v>
      </c>
      <c r="B6846" s="117" t="s">
        <v>3145</v>
      </c>
      <c r="C6846" s="118" t="s">
        <v>9344</v>
      </c>
      <c r="D6846" s="119" t="s">
        <v>18564</v>
      </c>
    </row>
    <row r="6847" spans="1:4" ht="24.95" customHeight="1" x14ac:dyDescent="0.2">
      <c r="A6847" s="116">
        <v>841</v>
      </c>
      <c r="B6847" s="117" t="s">
        <v>3146</v>
      </c>
      <c r="C6847" s="118" t="s">
        <v>9344</v>
      </c>
      <c r="D6847" s="119" t="s">
        <v>15323</v>
      </c>
    </row>
    <row r="6848" spans="1:4" ht="24.95" customHeight="1" x14ac:dyDescent="0.2">
      <c r="A6848" s="116">
        <v>25005</v>
      </c>
      <c r="B6848" s="117" t="s">
        <v>3147</v>
      </c>
      <c r="C6848" s="118" t="s">
        <v>9344</v>
      </c>
      <c r="D6848" s="119" t="s">
        <v>18565</v>
      </c>
    </row>
    <row r="6849" spans="1:4" ht="24.95" customHeight="1" x14ac:dyDescent="0.2">
      <c r="A6849" s="116">
        <v>25003</v>
      </c>
      <c r="B6849" s="117" t="s">
        <v>3148</v>
      </c>
      <c r="C6849" s="118" t="s">
        <v>9344</v>
      </c>
      <c r="D6849" s="119" t="s">
        <v>17629</v>
      </c>
    </row>
    <row r="6850" spans="1:4" ht="24.95" customHeight="1" x14ac:dyDescent="0.2">
      <c r="A6850" s="116">
        <v>37410</v>
      </c>
      <c r="B6850" s="117" t="s">
        <v>3149</v>
      </c>
      <c r="C6850" s="118" t="s">
        <v>9344</v>
      </c>
      <c r="D6850" s="119" t="s">
        <v>18565</v>
      </c>
    </row>
    <row r="6851" spans="1:4" ht="24.95" customHeight="1" x14ac:dyDescent="0.2">
      <c r="A6851" s="116">
        <v>842</v>
      </c>
      <c r="B6851" s="117" t="s">
        <v>3150</v>
      </c>
      <c r="C6851" s="118" t="s">
        <v>9344</v>
      </c>
      <c r="D6851" s="119" t="s">
        <v>10399</v>
      </c>
    </row>
    <row r="6852" spans="1:4" ht="24.95" customHeight="1" x14ac:dyDescent="0.2">
      <c r="A6852" s="116">
        <v>862</v>
      </c>
      <c r="B6852" s="117" t="s">
        <v>3151</v>
      </c>
      <c r="C6852" s="118" t="s">
        <v>9340</v>
      </c>
      <c r="D6852" s="119" t="s">
        <v>18566</v>
      </c>
    </row>
    <row r="6853" spans="1:4" ht="24.95" customHeight="1" x14ac:dyDescent="0.2">
      <c r="A6853" s="116">
        <v>866</v>
      </c>
      <c r="B6853" s="117" t="s">
        <v>3152</v>
      </c>
      <c r="C6853" s="118" t="s">
        <v>9340</v>
      </c>
      <c r="D6853" s="119" t="s">
        <v>10835</v>
      </c>
    </row>
    <row r="6854" spans="1:4" ht="24.95" customHeight="1" x14ac:dyDescent="0.2">
      <c r="A6854" s="116">
        <v>892</v>
      </c>
      <c r="B6854" s="117" t="s">
        <v>3153</v>
      </c>
      <c r="C6854" s="118" t="s">
        <v>9340</v>
      </c>
      <c r="D6854" s="119" t="s">
        <v>18567</v>
      </c>
    </row>
    <row r="6855" spans="1:4" ht="24.95" customHeight="1" x14ac:dyDescent="0.2">
      <c r="A6855" s="116">
        <v>857</v>
      </c>
      <c r="B6855" s="117" t="s">
        <v>3154</v>
      </c>
      <c r="C6855" s="118" t="s">
        <v>9340</v>
      </c>
      <c r="D6855" s="119" t="s">
        <v>10336</v>
      </c>
    </row>
    <row r="6856" spans="1:4" ht="24.95" customHeight="1" x14ac:dyDescent="0.2">
      <c r="A6856" s="116">
        <v>37404</v>
      </c>
      <c r="B6856" s="117" t="s">
        <v>3155</v>
      </c>
      <c r="C6856" s="118" t="s">
        <v>9340</v>
      </c>
      <c r="D6856" s="119" t="s">
        <v>18568</v>
      </c>
    </row>
    <row r="6857" spans="1:4" ht="24.95" customHeight="1" x14ac:dyDescent="0.2">
      <c r="A6857" s="116">
        <v>868</v>
      </c>
      <c r="B6857" s="117" t="s">
        <v>3156</v>
      </c>
      <c r="C6857" s="118" t="s">
        <v>9340</v>
      </c>
      <c r="D6857" s="119" t="s">
        <v>10103</v>
      </c>
    </row>
    <row r="6858" spans="1:4" ht="24.95" customHeight="1" x14ac:dyDescent="0.2">
      <c r="A6858" s="116">
        <v>870</v>
      </c>
      <c r="B6858" s="117" t="s">
        <v>3157</v>
      </c>
      <c r="C6858" s="118" t="s">
        <v>9340</v>
      </c>
      <c r="D6858" s="119" t="s">
        <v>18569</v>
      </c>
    </row>
    <row r="6859" spans="1:4" ht="24.95" customHeight="1" x14ac:dyDescent="0.2">
      <c r="A6859" s="116">
        <v>863</v>
      </c>
      <c r="B6859" s="117" t="s">
        <v>3158</v>
      </c>
      <c r="C6859" s="118" t="s">
        <v>9340</v>
      </c>
      <c r="D6859" s="119" t="s">
        <v>9551</v>
      </c>
    </row>
    <row r="6860" spans="1:4" ht="24.95" customHeight="1" x14ac:dyDescent="0.2">
      <c r="A6860" s="116">
        <v>867</v>
      </c>
      <c r="B6860" s="117" t="s">
        <v>3159</v>
      </c>
      <c r="C6860" s="118" t="s">
        <v>9340</v>
      </c>
      <c r="D6860" s="119" t="s">
        <v>18197</v>
      </c>
    </row>
    <row r="6861" spans="1:4" ht="24.95" customHeight="1" x14ac:dyDescent="0.2">
      <c r="A6861" s="116">
        <v>891</v>
      </c>
      <c r="B6861" s="117" t="s">
        <v>3160</v>
      </c>
      <c r="C6861" s="118" t="s">
        <v>9340</v>
      </c>
      <c r="D6861" s="119" t="s">
        <v>18570</v>
      </c>
    </row>
    <row r="6862" spans="1:4" ht="24.95" customHeight="1" x14ac:dyDescent="0.2">
      <c r="A6862" s="116">
        <v>864</v>
      </c>
      <c r="B6862" s="117" t="s">
        <v>3161</v>
      </c>
      <c r="C6862" s="118" t="s">
        <v>9340</v>
      </c>
      <c r="D6862" s="119" t="s">
        <v>18571</v>
      </c>
    </row>
    <row r="6863" spans="1:4" ht="24.95" customHeight="1" x14ac:dyDescent="0.2">
      <c r="A6863" s="116">
        <v>865</v>
      </c>
      <c r="B6863" s="117" t="s">
        <v>3162</v>
      </c>
      <c r="C6863" s="118" t="s">
        <v>9340</v>
      </c>
      <c r="D6863" s="119" t="s">
        <v>15618</v>
      </c>
    </row>
    <row r="6864" spans="1:4" ht="24.95" customHeight="1" x14ac:dyDescent="0.2">
      <c r="A6864" s="116">
        <v>1006</v>
      </c>
      <c r="B6864" s="117" t="s">
        <v>6109</v>
      </c>
      <c r="C6864" s="118" t="s">
        <v>9340</v>
      </c>
      <c r="D6864" s="119" t="s">
        <v>11302</v>
      </c>
    </row>
    <row r="6865" spans="1:4" ht="24.95" customHeight="1" x14ac:dyDescent="0.2">
      <c r="A6865" s="116">
        <v>948</v>
      </c>
      <c r="B6865" s="117" t="s">
        <v>3163</v>
      </c>
      <c r="C6865" s="118" t="s">
        <v>9340</v>
      </c>
      <c r="D6865" s="119" t="s">
        <v>17833</v>
      </c>
    </row>
    <row r="6866" spans="1:4" ht="24.95" customHeight="1" x14ac:dyDescent="0.2">
      <c r="A6866" s="116">
        <v>947</v>
      </c>
      <c r="B6866" s="117" t="s">
        <v>3164</v>
      </c>
      <c r="C6866" s="118" t="s">
        <v>9340</v>
      </c>
      <c r="D6866" s="119" t="s">
        <v>11330</v>
      </c>
    </row>
    <row r="6867" spans="1:4" ht="24.95" customHeight="1" x14ac:dyDescent="0.2">
      <c r="A6867" s="116">
        <v>911</v>
      </c>
      <c r="B6867" s="117" t="s">
        <v>3165</v>
      </c>
      <c r="C6867" s="118" t="s">
        <v>9340</v>
      </c>
      <c r="D6867" s="119" t="s">
        <v>10583</v>
      </c>
    </row>
    <row r="6868" spans="1:4" ht="24.95" customHeight="1" x14ac:dyDescent="0.2">
      <c r="A6868" s="116">
        <v>925</v>
      </c>
      <c r="B6868" s="117" t="s">
        <v>3166</v>
      </c>
      <c r="C6868" s="118" t="s">
        <v>9340</v>
      </c>
      <c r="D6868" s="119" t="s">
        <v>12047</v>
      </c>
    </row>
    <row r="6869" spans="1:4" ht="24.95" customHeight="1" x14ac:dyDescent="0.2">
      <c r="A6869" s="116">
        <v>954</v>
      </c>
      <c r="B6869" s="117" t="s">
        <v>3167</v>
      </c>
      <c r="C6869" s="118" t="s">
        <v>9340</v>
      </c>
      <c r="D6869" s="119" t="s">
        <v>10658</v>
      </c>
    </row>
    <row r="6870" spans="1:4" ht="24.95" customHeight="1" x14ac:dyDescent="0.2">
      <c r="A6870" s="116">
        <v>901</v>
      </c>
      <c r="B6870" s="117" t="s">
        <v>3168</v>
      </c>
      <c r="C6870" s="118" t="s">
        <v>9340</v>
      </c>
      <c r="D6870" s="119" t="s">
        <v>18572</v>
      </c>
    </row>
    <row r="6871" spans="1:4" ht="24.95" customHeight="1" x14ac:dyDescent="0.2">
      <c r="A6871" s="116">
        <v>926</v>
      </c>
      <c r="B6871" s="117" t="s">
        <v>3169</v>
      </c>
      <c r="C6871" s="118" t="s">
        <v>9340</v>
      </c>
      <c r="D6871" s="119" t="s">
        <v>17510</v>
      </c>
    </row>
    <row r="6872" spans="1:4" ht="24.95" customHeight="1" x14ac:dyDescent="0.2">
      <c r="A6872" s="116">
        <v>912</v>
      </c>
      <c r="B6872" s="117" t="s">
        <v>3170</v>
      </c>
      <c r="C6872" s="118" t="s">
        <v>9340</v>
      </c>
      <c r="D6872" s="119" t="s">
        <v>9802</v>
      </c>
    </row>
    <row r="6873" spans="1:4" ht="24.95" customHeight="1" x14ac:dyDescent="0.2">
      <c r="A6873" s="116">
        <v>955</v>
      </c>
      <c r="B6873" s="117" t="s">
        <v>3171</v>
      </c>
      <c r="C6873" s="118" t="s">
        <v>9340</v>
      </c>
      <c r="D6873" s="119" t="s">
        <v>18573</v>
      </c>
    </row>
    <row r="6874" spans="1:4" ht="24.95" customHeight="1" x14ac:dyDescent="0.2">
      <c r="A6874" s="116">
        <v>946</v>
      </c>
      <c r="B6874" s="117" t="s">
        <v>3172</v>
      </c>
      <c r="C6874" s="118" t="s">
        <v>9340</v>
      </c>
      <c r="D6874" s="119" t="s">
        <v>13577</v>
      </c>
    </row>
    <row r="6875" spans="1:4" ht="24.95" customHeight="1" x14ac:dyDescent="0.2">
      <c r="A6875" s="116">
        <v>953</v>
      </c>
      <c r="B6875" s="117" t="s">
        <v>3173</v>
      </c>
      <c r="C6875" s="118" t="s">
        <v>9340</v>
      </c>
      <c r="D6875" s="119" t="s">
        <v>12152</v>
      </c>
    </row>
    <row r="6876" spans="1:4" ht="24.95" customHeight="1" x14ac:dyDescent="0.2">
      <c r="A6876" s="116">
        <v>902</v>
      </c>
      <c r="B6876" s="117" t="s">
        <v>3174</v>
      </c>
      <c r="C6876" s="118" t="s">
        <v>9340</v>
      </c>
      <c r="D6876" s="119" t="s">
        <v>11165</v>
      </c>
    </row>
    <row r="6877" spans="1:4" ht="24.95" customHeight="1" x14ac:dyDescent="0.2">
      <c r="A6877" s="116">
        <v>927</v>
      </c>
      <c r="B6877" s="117" t="s">
        <v>3175</v>
      </c>
      <c r="C6877" s="118" t="s">
        <v>9340</v>
      </c>
      <c r="D6877" s="119" t="s">
        <v>18574</v>
      </c>
    </row>
    <row r="6878" spans="1:4" ht="24.95" customHeight="1" x14ac:dyDescent="0.2">
      <c r="A6878" s="116">
        <v>913</v>
      </c>
      <c r="B6878" s="117" t="s">
        <v>3176</v>
      </c>
      <c r="C6878" s="118" t="s">
        <v>9340</v>
      </c>
      <c r="D6878" s="119" t="s">
        <v>10429</v>
      </c>
    </row>
    <row r="6879" spans="1:4" ht="24.95" customHeight="1" x14ac:dyDescent="0.2">
      <c r="A6879" s="116">
        <v>903</v>
      </c>
      <c r="B6879" s="117" t="s">
        <v>3177</v>
      </c>
      <c r="C6879" s="118" t="s">
        <v>9340</v>
      </c>
      <c r="D6879" s="119" t="s">
        <v>11253</v>
      </c>
    </row>
    <row r="6880" spans="1:4" ht="24.95" customHeight="1" x14ac:dyDescent="0.2">
      <c r="A6880" s="116">
        <v>945</v>
      </c>
      <c r="B6880" s="117" t="s">
        <v>3178</v>
      </c>
      <c r="C6880" s="118" t="s">
        <v>9340</v>
      </c>
      <c r="D6880" s="119" t="s">
        <v>18575</v>
      </c>
    </row>
    <row r="6881" spans="1:4" ht="24.95" customHeight="1" x14ac:dyDescent="0.2">
      <c r="A6881" s="116">
        <v>914</v>
      </c>
      <c r="B6881" s="117" t="s">
        <v>3179</v>
      </c>
      <c r="C6881" s="118" t="s">
        <v>9340</v>
      </c>
      <c r="D6881" s="119" t="s">
        <v>10791</v>
      </c>
    </row>
    <row r="6882" spans="1:4" ht="24.95" customHeight="1" x14ac:dyDescent="0.2">
      <c r="A6882" s="116">
        <v>993</v>
      </c>
      <c r="B6882" s="117" t="s">
        <v>6110</v>
      </c>
      <c r="C6882" s="118" t="s">
        <v>9340</v>
      </c>
      <c r="D6882" s="119" t="s">
        <v>9467</v>
      </c>
    </row>
    <row r="6883" spans="1:4" ht="24.95" customHeight="1" x14ac:dyDescent="0.2">
      <c r="A6883" s="116">
        <v>1020</v>
      </c>
      <c r="B6883" s="117" t="s">
        <v>6111</v>
      </c>
      <c r="C6883" s="118" t="s">
        <v>9340</v>
      </c>
      <c r="D6883" s="119" t="s">
        <v>11800</v>
      </c>
    </row>
    <row r="6884" spans="1:4" ht="24.95" customHeight="1" x14ac:dyDescent="0.2">
      <c r="A6884" s="116">
        <v>1017</v>
      </c>
      <c r="B6884" s="117" t="s">
        <v>6112</v>
      </c>
      <c r="C6884" s="118" t="s">
        <v>9340</v>
      </c>
      <c r="D6884" s="119" t="s">
        <v>9861</v>
      </c>
    </row>
    <row r="6885" spans="1:4" ht="24.95" customHeight="1" x14ac:dyDescent="0.2">
      <c r="A6885" s="116">
        <v>999</v>
      </c>
      <c r="B6885" s="117" t="s">
        <v>6113</v>
      </c>
      <c r="C6885" s="118" t="s">
        <v>9340</v>
      </c>
      <c r="D6885" s="119" t="s">
        <v>9619</v>
      </c>
    </row>
    <row r="6886" spans="1:4" ht="24.95" customHeight="1" x14ac:dyDescent="0.2">
      <c r="A6886" s="116">
        <v>995</v>
      </c>
      <c r="B6886" s="117" t="s">
        <v>6114</v>
      </c>
      <c r="C6886" s="118" t="s">
        <v>9340</v>
      </c>
      <c r="D6886" s="119" t="s">
        <v>13677</v>
      </c>
    </row>
    <row r="6887" spans="1:4" ht="24.95" customHeight="1" x14ac:dyDescent="0.2">
      <c r="A6887" s="116">
        <v>1000</v>
      </c>
      <c r="B6887" s="117" t="s">
        <v>6115</v>
      </c>
      <c r="C6887" s="118" t="s">
        <v>9340</v>
      </c>
      <c r="D6887" s="119" t="s">
        <v>17732</v>
      </c>
    </row>
    <row r="6888" spans="1:4" ht="24.95" customHeight="1" x14ac:dyDescent="0.2">
      <c r="A6888" s="116">
        <v>1022</v>
      </c>
      <c r="B6888" s="117" t="s">
        <v>6116</v>
      </c>
      <c r="C6888" s="118" t="s">
        <v>9340</v>
      </c>
      <c r="D6888" s="119" t="s">
        <v>10932</v>
      </c>
    </row>
    <row r="6889" spans="1:4" ht="24.95" customHeight="1" x14ac:dyDescent="0.2">
      <c r="A6889" s="116">
        <v>1015</v>
      </c>
      <c r="B6889" s="117" t="s">
        <v>6117</v>
      </c>
      <c r="C6889" s="118" t="s">
        <v>9340</v>
      </c>
      <c r="D6889" s="119" t="s">
        <v>18576</v>
      </c>
    </row>
    <row r="6890" spans="1:4" ht="24.95" customHeight="1" x14ac:dyDescent="0.2">
      <c r="A6890" s="116">
        <v>996</v>
      </c>
      <c r="B6890" s="117" t="s">
        <v>6118</v>
      </c>
      <c r="C6890" s="118" t="s">
        <v>9340</v>
      </c>
      <c r="D6890" s="119" t="s">
        <v>9768</v>
      </c>
    </row>
    <row r="6891" spans="1:4" ht="24.95" customHeight="1" x14ac:dyDescent="0.2">
      <c r="A6891" s="116">
        <v>1001</v>
      </c>
      <c r="B6891" s="117" t="s">
        <v>6119</v>
      </c>
      <c r="C6891" s="118" t="s">
        <v>9340</v>
      </c>
      <c r="D6891" s="119" t="s">
        <v>10509</v>
      </c>
    </row>
    <row r="6892" spans="1:4" ht="24.95" customHeight="1" x14ac:dyDescent="0.2">
      <c r="A6892" s="116">
        <v>1019</v>
      </c>
      <c r="B6892" s="117" t="s">
        <v>6120</v>
      </c>
      <c r="C6892" s="118" t="s">
        <v>9340</v>
      </c>
      <c r="D6892" s="119" t="s">
        <v>14519</v>
      </c>
    </row>
    <row r="6893" spans="1:4" ht="24.95" customHeight="1" x14ac:dyDescent="0.2">
      <c r="A6893" s="116">
        <v>1021</v>
      </c>
      <c r="B6893" s="117" t="s">
        <v>6121</v>
      </c>
      <c r="C6893" s="118" t="s">
        <v>9340</v>
      </c>
      <c r="D6893" s="119" t="s">
        <v>9682</v>
      </c>
    </row>
    <row r="6894" spans="1:4" ht="24.95" customHeight="1" x14ac:dyDescent="0.2">
      <c r="A6894" s="116">
        <v>39249</v>
      </c>
      <c r="B6894" s="117" t="s">
        <v>6122</v>
      </c>
      <c r="C6894" s="118" t="s">
        <v>9340</v>
      </c>
      <c r="D6894" s="119" t="s">
        <v>18577</v>
      </c>
    </row>
    <row r="6895" spans="1:4" ht="24.95" customHeight="1" x14ac:dyDescent="0.2">
      <c r="A6895" s="116">
        <v>1018</v>
      </c>
      <c r="B6895" s="117" t="s">
        <v>6123</v>
      </c>
      <c r="C6895" s="118" t="s">
        <v>9340</v>
      </c>
      <c r="D6895" s="119" t="s">
        <v>18578</v>
      </c>
    </row>
    <row r="6896" spans="1:4" ht="24.95" customHeight="1" x14ac:dyDescent="0.2">
      <c r="A6896" s="116">
        <v>39250</v>
      </c>
      <c r="B6896" s="117" t="s">
        <v>6124</v>
      </c>
      <c r="C6896" s="118" t="s">
        <v>9340</v>
      </c>
      <c r="D6896" s="119" t="s">
        <v>18579</v>
      </c>
    </row>
    <row r="6897" spans="1:4" ht="24.95" customHeight="1" x14ac:dyDescent="0.2">
      <c r="A6897" s="116">
        <v>994</v>
      </c>
      <c r="B6897" s="117" t="s">
        <v>6125</v>
      </c>
      <c r="C6897" s="118" t="s">
        <v>9340</v>
      </c>
      <c r="D6897" s="119" t="s">
        <v>9470</v>
      </c>
    </row>
    <row r="6898" spans="1:4" ht="24.95" customHeight="1" x14ac:dyDescent="0.2">
      <c r="A6898" s="116">
        <v>977</v>
      </c>
      <c r="B6898" s="117" t="s">
        <v>6126</v>
      </c>
      <c r="C6898" s="118" t="s">
        <v>9340</v>
      </c>
      <c r="D6898" s="119" t="s">
        <v>9801</v>
      </c>
    </row>
    <row r="6899" spans="1:4" ht="24.95" customHeight="1" x14ac:dyDescent="0.2">
      <c r="A6899" s="116">
        <v>998</v>
      </c>
      <c r="B6899" s="117" t="s">
        <v>6127</v>
      </c>
      <c r="C6899" s="118" t="s">
        <v>9340</v>
      </c>
      <c r="D6899" s="119" t="s">
        <v>18580</v>
      </c>
    </row>
    <row r="6900" spans="1:4" ht="24.95" customHeight="1" x14ac:dyDescent="0.2">
      <c r="A6900" s="116">
        <v>39251</v>
      </c>
      <c r="B6900" s="117" t="s">
        <v>6128</v>
      </c>
      <c r="C6900" s="118" t="s">
        <v>9340</v>
      </c>
      <c r="D6900" s="119" t="s">
        <v>18581</v>
      </c>
    </row>
    <row r="6901" spans="1:4" ht="24.95" customHeight="1" x14ac:dyDescent="0.2">
      <c r="A6901" s="116">
        <v>1011</v>
      </c>
      <c r="B6901" s="117" t="s">
        <v>6129</v>
      </c>
      <c r="C6901" s="118" t="s">
        <v>9340</v>
      </c>
      <c r="D6901" s="119" t="s">
        <v>9656</v>
      </c>
    </row>
    <row r="6902" spans="1:4" ht="24.95" customHeight="1" x14ac:dyDescent="0.2">
      <c r="A6902" s="116">
        <v>39252</v>
      </c>
      <c r="B6902" s="117" t="s">
        <v>6130</v>
      </c>
      <c r="C6902" s="118" t="s">
        <v>9340</v>
      </c>
      <c r="D6902" s="119" t="s">
        <v>12425</v>
      </c>
    </row>
    <row r="6903" spans="1:4" ht="24.95" customHeight="1" x14ac:dyDescent="0.2">
      <c r="A6903" s="116">
        <v>1013</v>
      </c>
      <c r="B6903" s="117" t="s">
        <v>6131</v>
      </c>
      <c r="C6903" s="118" t="s">
        <v>9340</v>
      </c>
      <c r="D6903" s="119" t="s">
        <v>11256</v>
      </c>
    </row>
    <row r="6904" spans="1:4" ht="24.95" customHeight="1" x14ac:dyDescent="0.2">
      <c r="A6904" s="116">
        <v>980</v>
      </c>
      <c r="B6904" s="117" t="s">
        <v>6132</v>
      </c>
      <c r="C6904" s="118" t="s">
        <v>9340</v>
      </c>
      <c r="D6904" s="119" t="s">
        <v>9361</v>
      </c>
    </row>
    <row r="6905" spans="1:4" ht="24.95" customHeight="1" x14ac:dyDescent="0.2">
      <c r="A6905" s="116">
        <v>39237</v>
      </c>
      <c r="B6905" s="117" t="s">
        <v>6133</v>
      </c>
      <c r="C6905" s="118" t="s">
        <v>9340</v>
      </c>
      <c r="D6905" s="119" t="s">
        <v>17727</v>
      </c>
    </row>
    <row r="6906" spans="1:4" ht="24.95" customHeight="1" x14ac:dyDescent="0.2">
      <c r="A6906" s="116">
        <v>39238</v>
      </c>
      <c r="B6906" s="117" t="s">
        <v>9740</v>
      </c>
      <c r="C6906" s="118" t="s">
        <v>9340</v>
      </c>
      <c r="D6906" s="119" t="s">
        <v>18582</v>
      </c>
    </row>
    <row r="6907" spans="1:4" ht="24.95" customHeight="1" x14ac:dyDescent="0.2">
      <c r="A6907" s="116">
        <v>979</v>
      </c>
      <c r="B6907" s="117" t="s">
        <v>6134</v>
      </c>
      <c r="C6907" s="118" t="s">
        <v>9340</v>
      </c>
      <c r="D6907" s="119" t="s">
        <v>12179</v>
      </c>
    </row>
    <row r="6908" spans="1:4" ht="24.95" customHeight="1" x14ac:dyDescent="0.2">
      <c r="A6908" s="116">
        <v>39239</v>
      </c>
      <c r="B6908" s="117" t="s">
        <v>6135</v>
      </c>
      <c r="C6908" s="118" t="s">
        <v>9340</v>
      </c>
      <c r="D6908" s="119" t="s">
        <v>13085</v>
      </c>
    </row>
    <row r="6909" spans="1:4" ht="24.95" customHeight="1" x14ac:dyDescent="0.2">
      <c r="A6909" s="116">
        <v>1014</v>
      </c>
      <c r="B6909" s="117" t="s">
        <v>6136</v>
      </c>
      <c r="C6909" s="118" t="s">
        <v>9340</v>
      </c>
      <c r="D6909" s="119" t="s">
        <v>9820</v>
      </c>
    </row>
    <row r="6910" spans="1:4" ht="24.95" customHeight="1" x14ac:dyDescent="0.2">
      <c r="A6910" s="116">
        <v>39240</v>
      </c>
      <c r="B6910" s="117" t="s">
        <v>6137</v>
      </c>
      <c r="C6910" s="118" t="s">
        <v>9340</v>
      </c>
      <c r="D6910" s="119" t="s">
        <v>18583</v>
      </c>
    </row>
    <row r="6911" spans="1:4" ht="24.95" customHeight="1" x14ac:dyDescent="0.2">
      <c r="A6911" s="116">
        <v>39232</v>
      </c>
      <c r="B6911" s="117" t="s">
        <v>6138</v>
      </c>
      <c r="C6911" s="118" t="s">
        <v>9340</v>
      </c>
      <c r="D6911" s="119" t="s">
        <v>9968</v>
      </c>
    </row>
    <row r="6912" spans="1:4" ht="24.95" customHeight="1" x14ac:dyDescent="0.2">
      <c r="A6912" s="116">
        <v>39233</v>
      </c>
      <c r="B6912" s="117" t="s">
        <v>6139</v>
      </c>
      <c r="C6912" s="118" t="s">
        <v>9340</v>
      </c>
      <c r="D6912" s="119" t="s">
        <v>10541</v>
      </c>
    </row>
    <row r="6913" spans="1:4" ht="24.95" customHeight="1" x14ac:dyDescent="0.2">
      <c r="A6913" s="116">
        <v>981</v>
      </c>
      <c r="B6913" s="117" t="s">
        <v>6140</v>
      </c>
      <c r="C6913" s="118" t="s">
        <v>9340</v>
      </c>
      <c r="D6913" s="119" t="s">
        <v>10534</v>
      </c>
    </row>
    <row r="6914" spans="1:4" ht="24.95" customHeight="1" x14ac:dyDescent="0.2">
      <c r="A6914" s="116">
        <v>39234</v>
      </c>
      <c r="B6914" s="117" t="s">
        <v>6141</v>
      </c>
      <c r="C6914" s="118" t="s">
        <v>9340</v>
      </c>
      <c r="D6914" s="119" t="s">
        <v>17591</v>
      </c>
    </row>
    <row r="6915" spans="1:4" ht="24.95" customHeight="1" x14ac:dyDescent="0.2">
      <c r="A6915" s="116">
        <v>982</v>
      </c>
      <c r="B6915" s="117" t="s">
        <v>6142</v>
      </c>
      <c r="C6915" s="118" t="s">
        <v>9340</v>
      </c>
      <c r="D6915" s="119" t="s">
        <v>9564</v>
      </c>
    </row>
    <row r="6916" spans="1:4" ht="24.95" customHeight="1" x14ac:dyDescent="0.2">
      <c r="A6916" s="116">
        <v>39235</v>
      </c>
      <c r="B6916" s="117" t="s">
        <v>6143</v>
      </c>
      <c r="C6916" s="118" t="s">
        <v>9340</v>
      </c>
      <c r="D6916" s="119" t="s">
        <v>18584</v>
      </c>
    </row>
    <row r="6917" spans="1:4" ht="24.95" customHeight="1" x14ac:dyDescent="0.2">
      <c r="A6917" s="116">
        <v>39236</v>
      </c>
      <c r="B6917" s="117" t="s">
        <v>6144</v>
      </c>
      <c r="C6917" s="118" t="s">
        <v>9340</v>
      </c>
      <c r="D6917" s="119" t="s">
        <v>18585</v>
      </c>
    </row>
    <row r="6918" spans="1:4" ht="24.95" customHeight="1" x14ac:dyDescent="0.2">
      <c r="A6918" s="116">
        <v>876</v>
      </c>
      <c r="B6918" s="117" t="s">
        <v>6145</v>
      </c>
      <c r="C6918" s="118" t="s">
        <v>9340</v>
      </c>
      <c r="D6918" s="119" t="s">
        <v>18586</v>
      </c>
    </row>
    <row r="6919" spans="1:4" ht="24.95" customHeight="1" x14ac:dyDescent="0.2">
      <c r="A6919" s="116">
        <v>877</v>
      </c>
      <c r="B6919" s="117" t="s">
        <v>6146</v>
      </c>
      <c r="C6919" s="118" t="s">
        <v>9340</v>
      </c>
      <c r="D6919" s="119" t="s">
        <v>18587</v>
      </c>
    </row>
    <row r="6920" spans="1:4" ht="24.95" customHeight="1" x14ac:dyDescent="0.2">
      <c r="A6920" s="116">
        <v>882</v>
      </c>
      <c r="B6920" s="117" t="s">
        <v>6147</v>
      </c>
      <c r="C6920" s="118" t="s">
        <v>9340</v>
      </c>
      <c r="D6920" s="119" t="s">
        <v>18588</v>
      </c>
    </row>
    <row r="6921" spans="1:4" ht="24.95" customHeight="1" x14ac:dyDescent="0.2">
      <c r="A6921" s="116">
        <v>878</v>
      </c>
      <c r="B6921" s="117" t="s">
        <v>6148</v>
      </c>
      <c r="C6921" s="118" t="s">
        <v>9340</v>
      </c>
      <c r="D6921" s="119" t="s">
        <v>18589</v>
      </c>
    </row>
    <row r="6922" spans="1:4" ht="24.95" customHeight="1" x14ac:dyDescent="0.2">
      <c r="A6922" s="116">
        <v>879</v>
      </c>
      <c r="B6922" s="117" t="s">
        <v>6149</v>
      </c>
      <c r="C6922" s="118" t="s">
        <v>9340</v>
      </c>
      <c r="D6922" s="119" t="s">
        <v>18590</v>
      </c>
    </row>
    <row r="6923" spans="1:4" ht="24.95" customHeight="1" x14ac:dyDescent="0.2">
      <c r="A6923" s="116">
        <v>880</v>
      </c>
      <c r="B6923" s="117" t="s">
        <v>6150</v>
      </c>
      <c r="C6923" s="118" t="s">
        <v>9340</v>
      </c>
      <c r="D6923" s="119" t="s">
        <v>18591</v>
      </c>
    </row>
    <row r="6924" spans="1:4" ht="24.95" customHeight="1" x14ac:dyDescent="0.2">
      <c r="A6924" s="116">
        <v>873</v>
      </c>
      <c r="B6924" s="117" t="s">
        <v>6151</v>
      </c>
      <c r="C6924" s="118" t="s">
        <v>9340</v>
      </c>
      <c r="D6924" s="119" t="s">
        <v>18592</v>
      </c>
    </row>
    <row r="6925" spans="1:4" ht="24.95" customHeight="1" x14ac:dyDescent="0.2">
      <c r="A6925" s="116">
        <v>881</v>
      </c>
      <c r="B6925" s="117" t="s">
        <v>6152</v>
      </c>
      <c r="C6925" s="118" t="s">
        <v>9340</v>
      </c>
      <c r="D6925" s="119" t="s">
        <v>18593</v>
      </c>
    </row>
    <row r="6926" spans="1:4" ht="24.95" customHeight="1" x14ac:dyDescent="0.2">
      <c r="A6926" s="116">
        <v>874</v>
      </c>
      <c r="B6926" s="117" t="s">
        <v>6153</v>
      </c>
      <c r="C6926" s="118" t="s">
        <v>9340</v>
      </c>
      <c r="D6926" s="119" t="s">
        <v>18594</v>
      </c>
    </row>
    <row r="6927" spans="1:4" ht="24.95" customHeight="1" x14ac:dyDescent="0.2">
      <c r="A6927" s="116">
        <v>875</v>
      </c>
      <c r="B6927" s="117" t="s">
        <v>6154</v>
      </c>
      <c r="C6927" s="118" t="s">
        <v>9340</v>
      </c>
      <c r="D6927" s="119" t="s">
        <v>18595</v>
      </c>
    </row>
    <row r="6928" spans="1:4" ht="24.95" customHeight="1" x14ac:dyDescent="0.2">
      <c r="A6928" s="116">
        <v>983</v>
      </c>
      <c r="B6928" s="117" t="s">
        <v>6155</v>
      </c>
      <c r="C6928" s="118" t="s">
        <v>9340</v>
      </c>
      <c r="D6928" s="119" t="s">
        <v>9329</v>
      </c>
    </row>
    <row r="6929" spans="1:4" ht="24.95" customHeight="1" x14ac:dyDescent="0.2">
      <c r="A6929" s="116">
        <v>985</v>
      </c>
      <c r="B6929" s="117" t="s">
        <v>6156</v>
      </c>
      <c r="C6929" s="118" t="s">
        <v>9340</v>
      </c>
      <c r="D6929" s="119" t="s">
        <v>9842</v>
      </c>
    </row>
    <row r="6930" spans="1:4" ht="24.95" customHeight="1" x14ac:dyDescent="0.2">
      <c r="A6930" s="116">
        <v>990</v>
      </c>
      <c r="B6930" s="117" t="s">
        <v>6157</v>
      </c>
      <c r="C6930" s="118" t="s">
        <v>9340</v>
      </c>
      <c r="D6930" s="119" t="s">
        <v>15759</v>
      </c>
    </row>
    <row r="6931" spans="1:4" ht="24.95" customHeight="1" x14ac:dyDescent="0.2">
      <c r="A6931" s="116">
        <v>39241</v>
      </c>
      <c r="B6931" s="117" t="s">
        <v>6158</v>
      </c>
      <c r="C6931" s="118" t="s">
        <v>9340</v>
      </c>
      <c r="D6931" s="119" t="s">
        <v>9877</v>
      </c>
    </row>
    <row r="6932" spans="1:4" ht="24.95" customHeight="1" x14ac:dyDescent="0.2">
      <c r="A6932" s="116">
        <v>1005</v>
      </c>
      <c r="B6932" s="117" t="s">
        <v>6159</v>
      </c>
      <c r="C6932" s="118" t="s">
        <v>9340</v>
      </c>
      <c r="D6932" s="119" t="s">
        <v>18596</v>
      </c>
    </row>
    <row r="6933" spans="1:4" ht="24.95" customHeight="1" x14ac:dyDescent="0.2">
      <c r="A6933" s="116">
        <v>984</v>
      </c>
      <c r="B6933" s="117" t="s">
        <v>6160</v>
      </c>
      <c r="C6933" s="118" t="s">
        <v>9340</v>
      </c>
      <c r="D6933" s="119" t="s">
        <v>9733</v>
      </c>
    </row>
    <row r="6934" spans="1:4" ht="24.95" customHeight="1" x14ac:dyDescent="0.2">
      <c r="A6934" s="116">
        <v>991</v>
      </c>
      <c r="B6934" s="117" t="s">
        <v>6161</v>
      </c>
      <c r="C6934" s="118" t="s">
        <v>9340</v>
      </c>
      <c r="D6934" s="119" t="s">
        <v>18597</v>
      </c>
    </row>
    <row r="6935" spans="1:4" ht="24.95" customHeight="1" x14ac:dyDescent="0.2">
      <c r="A6935" s="116">
        <v>986</v>
      </c>
      <c r="B6935" s="117" t="s">
        <v>6162</v>
      </c>
      <c r="C6935" s="118" t="s">
        <v>9340</v>
      </c>
      <c r="D6935" s="119" t="s">
        <v>10340</v>
      </c>
    </row>
    <row r="6936" spans="1:4" ht="24.95" customHeight="1" x14ac:dyDescent="0.2">
      <c r="A6936" s="116">
        <v>1024</v>
      </c>
      <c r="B6936" s="117" t="s">
        <v>6163</v>
      </c>
      <c r="C6936" s="118" t="s">
        <v>9340</v>
      </c>
      <c r="D6936" s="119" t="s">
        <v>18598</v>
      </c>
    </row>
    <row r="6937" spans="1:4" ht="24.95" customHeight="1" x14ac:dyDescent="0.2">
      <c r="A6937" s="116">
        <v>987</v>
      </c>
      <c r="B6937" s="117" t="s">
        <v>6164</v>
      </c>
      <c r="C6937" s="118" t="s">
        <v>9340</v>
      </c>
      <c r="D6937" s="119" t="s">
        <v>10764</v>
      </c>
    </row>
    <row r="6938" spans="1:4" ht="24.95" customHeight="1" x14ac:dyDescent="0.2">
      <c r="A6938" s="116">
        <v>1003</v>
      </c>
      <c r="B6938" s="117" t="s">
        <v>6165</v>
      </c>
      <c r="C6938" s="118" t="s">
        <v>9340</v>
      </c>
      <c r="D6938" s="119" t="s">
        <v>10546</v>
      </c>
    </row>
    <row r="6939" spans="1:4" ht="24.95" customHeight="1" x14ac:dyDescent="0.2">
      <c r="A6939" s="116">
        <v>992</v>
      </c>
      <c r="B6939" s="117" t="s">
        <v>6166</v>
      </c>
      <c r="C6939" s="118" t="s">
        <v>9340</v>
      </c>
      <c r="D6939" s="119" t="s">
        <v>18599</v>
      </c>
    </row>
    <row r="6940" spans="1:4" ht="24.95" customHeight="1" x14ac:dyDescent="0.2">
      <c r="A6940" s="116">
        <v>1007</v>
      </c>
      <c r="B6940" s="117" t="s">
        <v>6167</v>
      </c>
      <c r="C6940" s="118" t="s">
        <v>9340</v>
      </c>
      <c r="D6940" s="119" t="s">
        <v>17877</v>
      </c>
    </row>
    <row r="6941" spans="1:4" ht="24.95" customHeight="1" x14ac:dyDescent="0.2">
      <c r="A6941" s="116">
        <v>39242</v>
      </c>
      <c r="B6941" s="117" t="s">
        <v>6168</v>
      </c>
      <c r="C6941" s="118" t="s">
        <v>9340</v>
      </c>
      <c r="D6941" s="119" t="s">
        <v>18600</v>
      </c>
    </row>
    <row r="6942" spans="1:4" ht="24.95" customHeight="1" x14ac:dyDescent="0.2">
      <c r="A6942" s="116">
        <v>1008</v>
      </c>
      <c r="B6942" s="117" t="s">
        <v>6169</v>
      </c>
      <c r="C6942" s="118" t="s">
        <v>9340</v>
      </c>
      <c r="D6942" s="119" t="s">
        <v>9313</v>
      </c>
    </row>
    <row r="6943" spans="1:4" ht="24.95" customHeight="1" x14ac:dyDescent="0.2">
      <c r="A6943" s="116">
        <v>988</v>
      </c>
      <c r="B6943" s="117" t="s">
        <v>6170</v>
      </c>
      <c r="C6943" s="118" t="s">
        <v>9340</v>
      </c>
      <c r="D6943" s="119" t="s">
        <v>13338</v>
      </c>
    </row>
    <row r="6944" spans="1:4" ht="24.95" customHeight="1" x14ac:dyDescent="0.2">
      <c r="A6944" s="116">
        <v>989</v>
      </c>
      <c r="B6944" s="117" t="s">
        <v>6171</v>
      </c>
      <c r="C6944" s="118" t="s">
        <v>9340</v>
      </c>
      <c r="D6944" s="119" t="s">
        <v>11445</v>
      </c>
    </row>
    <row r="6945" spans="1:4" ht="24.95" customHeight="1" x14ac:dyDescent="0.2">
      <c r="A6945" s="116">
        <v>39598</v>
      </c>
      <c r="B6945" s="117" t="s">
        <v>18601</v>
      </c>
      <c r="C6945" s="118" t="s">
        <v>9340</v>
      </c>
      <c r="D6945" s="119" t="s">
        <v>10325</v>
      </c>
    </row>
    <row r="6946" spans="1:4" ht="24.95" customHeight="1" x14ac:dyDescent="0.2">
      <c r="A6946" s="116">
        <v>39599</v>
      </c>
      <c r="B6946" s="117" t="s">
        <v>18602</v>
      </c>
      <c r="C6946" s="118" t="s">
        <v>9340</v>
      </c>
      <c r="D6946" s="119" t="s">
        <v>9694</v>
      </c>
    </row>
    <row r="6947" spans="1:4" ht="24.95" customHeight="1" x14ac:dyDescent="0.2">
      <c r="A6947" s="116">
        <v>34602</v>
      </c>
      <c r="B6947" s="117" t="s">
        <v>3180</v>
      </c>
      <c r="C6947" s="118" t="s">
        <v>9340</v>
      </c>
      <c r="D6947" s="119" t="s">
        <v>9714</v>
      </c>
    </row>
    <row r="6948" spans="1:4" ht="24.95" customHeight="1" x14ac:dyDescent="0.2">
      <c r="A6948" s="116">
        <v>34603</v>
      </c>
      <c r="B6948" s="117" t="s">
        <v>3181</v>
      </c>
      <c r="C6948" s="118" t="s">
        <v>9340</v>
      </c>
      <c r="D6948" s="119" t="s">
        <v>11167</v>
      </c>
    </row>
    <row r="6949" spans="1:4" ht="24.95" customHeight="1" x14ac:dyDescent="0.2">
      <c r="A6949" s="116">
        <v>34607</v>
      </c>
      <c r="B6949" s="117" t="s">
        <v>3182</v>
      </c>
      <c r="C6949" s="118" t="s">
        <v>9340</v>
      </c>
      <c r="D6949" s="119" t="s">
        <v>10826</v>
      </c>
    </row>
    <row r="6950" spans="1:4" ht="24.95" customHeight="1" x14ac:dyDescent="0.2">
      <c r="A6950" s="116">
        <v>34609</v>
      </c>
      <c r="B6950" s="117" t="s">
        <v>3183</v>
      </c>
      <c r="C6950" s="118" t="s">
        <v>9340</v>
      </c>
      <c r="D6950" s="119" t="s">
        <v>9707</v>
      </c>
    </row>
    <row r="6951" spans="1:4" ht="24.95" customHeight="1" x14ac:dyDescent="0.2">
      <c r="A6951" s="116">
        <v>34618</v>
      </c>
      <c r="B6951" s="117" t="s">
        <v>3184</v>
      </c>
      <c r="C6951" s="118" t="s">
        <v>9340</v>
      </c>
      <c r="D6951" s="119" t="s">
        <v>10619</v>
      </c>
    </row>
    <row r="6952" spans="1:4" ht="24.95" customHeight="1" x14ac:dyDescent="0.2">
      <c r="A6952" s="116">
        <v>34620</v>
      </c>
      <c r="B6952" s="117" t="s">
        <v>3185</v>
      </c>
      <c r="C6952" s="118" t="s">
        <v>9340</v>
      </c>
      <c r="D6952" s="119" t="s">
        <v>14014</v>
      </c>
    </row>
    <row r="6953" spans="1:4" ht="24.95" customHeight="1" x14ac:dyDescent="0.2">
      <c r="A6953" s="116">
        <v>34621</v>
      </c>
      <c r="B6953" s="117" t="s">
        <v>3186</v>
      </c>
      <c r="C6953" s="118" t="s">
        <v>9340</v>
      </c>
      <c r="D6953" s="119" t="s">
        <v>9539</v>
      </c>
    </row>
    <row r="6954" spans="1:4" ht="24.95" customHeight="1" x14ac:dyDescent="0.2">
      <c r="A6954" s="116">
        <v>34622</v>
      </c>
      <c r="B6954" s="117" t="s">
        <v>3187</v>
      </c>
      <c r="C6954" s="118" t="s">
        <v>9340</v>
      </c>
      <c r="D6954" s="119" t="s">
        <v>10343</v>
      </c>
    </row>
    <row r="6955" spans="1:4" ht="24.95" customHeight="1" x14ac:dyDescent="0.2">
      <c r="A6955" s="116">
        <v>34624</v>
      </c>
      <c r="B6955" s="117" t="s">
        <v>3188</v>
      </c>
      <c r="C6955" s="118" t="s">
        <v>9340</v>
      </c>
      <c r="D6955" s="119" t="s">
        <v>11097</v>
      </c>
    </row>
    <row r="6956" spans="1:4" ht="24.95" customHeight="1" x14ac:dyDescent="0.2">
      <c r="A6956" s="116">
        <v>34626</v>
      </c>
      <c r="B6956" s="117" t="s">
        <v>3189</v>
      </c>
      <c r="C6956" s="118" t="s">
        <v>9340</v>
      </c>
      <c r="D6956" s="119" t="s">
        <v>13874</v>
      </c>
    </row>
    <row r="6957" spans="1:4" ht="24.95" customHeight="1" x14ac:dyDescent="0.2">
      <c r="A6957" s="116">
        <v>34627</v>
      </c>
      <c r="B6957" s="117" t="s">
        <v>3190</v>
      </c>
      <c r="C6957" s="118" t="s">
        <v>9340</v>
      </c>
      <c r="D6957" s="119" t="s">
        <v>10739</v>
      </c>
    </row>
    <row r="6958" spans="1:4" ht="24.95" customHeight="1" x14ac:dyDescent="0.2">
      <c r="A6958" s="116">
        <v>34629</v>
      </c>
      <c r="B6958" s="117" t="s">
        <v>3191</v>
      </c>
      <c r="C6958" s="118" t="s">
        <v>9340</v>
      </c>
      <c r="D6958" s="119" t="s">
        <v>10915</v>
      </c>
    </row>
    <row r="6959" spans="1:4" ht="24.95" customHeight="1" x14ac:dyDescent="0.2">
      <c r="A6959" s="116">
        <v>39257</v>
      </c>
      <c r="B6959" s="117" t="s">
        <v>6172</v>
      </c>
      <c r="C6959" s="118" t="s">
        <v>9340</v>
      </c>
      <c r="D6959" s="119" t="s">
        <v>16596</v>
      </c>
    </row>
    <row r="6960" spans="1:4" ht="24.95" customHeight="1" x14ac:dyDescent="0.2">
      <c r="A6960" s="116">
        <v>39261</v>
      </c>
      <c r="B6960" s="117" t="s">
        <v>6173</v>
      </c>
      <c r="C6960" s="118" t="s">
        <v>9340</v>
      </c>
      <c r="D6960" s="119" t="s">
        <v>13800</v>
      </c>
    </row>
    <row r="6961" spans="1:4" ht="24.95" customHeight="1" x14ac:dyDescent="0.2">
      <c r="A6961" s="116">
        <v>39268</v>
      </c>
      <c r="B6961" s="117" t="s">
        <v>6174</v>
      </c>
      <c r="C6961" s="118" t="s">
        <v>9340</v>
      </c>
      <c r="D6961" s="119" t="s">
        <v>18603</v>
      </c>
    </row>
    <row r="6962" spans="1:4" ht="24.95" customHeight="1" x14ac:dyDescent="0.2">
      <c r="A6962" s="116">
        <v>39262</v>
      </c>
      <c r="B6962" s="117" t="s">
        <v>6175</v>
      </c>
      <c r="C6962" s="118" t="s">
        <v>9340</v>
      </c>
      <c r="D6962" s="119" t="s">
        <v>15910</v>
      </c>
    </row>
    <row r="6963" spans="1:4" ht="24.95" customHeight="1" x14ac:dyDescent="0.2">
      <c r="A6963" s="116">
        <v>39258</v>
      </c>
      <c r="B6963" s="117" t="s">
        <v>9761</v>
      </c>
      <c r="C6963" s="118" t="s">
        <v>9340</v>
      </c>
      <c r="D6963" s="119" t="s">
        <v>14388</v>
      </c>
    </row>
    <row r="6964" spans="1:4" ht="24.95" customHeight="1" x14ac:dyDescent="0.2">
      <c r="A6964" s="116">
        <v>39263</v>
      </c>
      <c r="B6964" s="117" t="s">
        <v>6176</v>
      </c>
      <c r="C6964" s="118" t="s">
        <v>9340</v>
      </c>
      <c r="D6964" s="119" t="s">
        <v>10658</v>
      </c>
    </row>
    <row r="6965" spans="1:4" ht="24.95" customHeight="1" x14ac:dyDescent="0.2">
      <c r="A6965" s="116">
        <v>39264</v>
      </c>
      <c r="B6965" s="117" t="s">
        <v>6177</v>
      </c>
      <c r="C6965" s="118" t="s">
        <v>9340</v>
      </c>
      <c r="D6965" s="119" t="s">
        <v>18604</v>
      </c>
    </row>
    <row r="6966" spans="1:4" ht="24.95" customHeight="1" x14ac:dyDescent="0.2">
      <c r="A6966" s="116">
        <v>39259</v>
      </c>
      <c r="B6966" s="117" t="s">
        <v>6178</v>
      </c>
      <c r="C6966" s="118" t="s">
        <v>9340</v>
      </c>
      <c r="D6966" s="119" t="s">
        <v>10834</v>
      </c>
    </row>
    <row r="6967" spans="1:4" ht="24.95" customHeight="1" x14ac:dyDescent="0.2">
      <c r="A6967" s="116">
        <v>39265</v>
      </c>
      <c r="B6967" s="117" t="s">
        <v>6179</v>
      </c>
      <c r="C6967" s="118" t="s">
        <v>9340</v>
      </c>
      <c r="D6967" s="119" t="s">
        <v>11392</v>
      </c>
    </row>
    <row r="6968" spans="1:4" ht="24.95" customHeight="1" x14ac:dyDescent="0.2">
      <c r="A6968" s="116">
        <v>39260</v>
      </c>
      <c r="B6968" s="117" t="s">
        <v>6180</v>
      </c>
      <c r="C6968" s="118" t="s">
        <v>9340</v>
      </c>
      <c r="D6968" s="119" t="s">
        <v>12161</v>
      </c>
    </row>
    <row r="6969" spans="1:4" ht="24.95" customHeight="1" x14ac:dyDescent="0.2">
      <c r="A6969" s="116">
        <v>39266</v>
      </c>
      <c r="B6969" s="117" t="s">
        <v>6181</v>
      </c>
      <c r="C6969" s="118" t="s">
        <v>9340</v>
      </c>
      <c r="D6969" s="119" t="s">
        <v>18605</v>
      </c>
    </row>
    <row r="6970" spans="1:4" ht="24.95" customHeight="1" x14ac:dyDescent="0.2">
      <c r="A6970" s="116">
        <v>39267</v>
      </c>
      <c r="B6970" s="117" t="s">
        <v>6182</v>
      </c>
      <c r="C6970" s="118" t="s">
        <v>9340</v>
      </c>
      <c r="D6970" s="119" t="s">
        <v>18606</v>
      </c>
    </row>
    <row r="6971" spans="1:4" ht="24.95" customHeight="1" x14ac:dyDescent="0.2">
      <c r="A6971" s="116">
        <v>11901</v>
      </c>
      <c r="B6971" s="117" t="s">
        <v>3192</v>
      </c>
      <c r="C6971" s="118" t="s">
        <v>9340</v>
      </c>
      <c r="D6971" s="119" t="s">
        <v>9479</v>
      </c>
    </row>
    <row r="6972" spans="1:4" ht="24.95" customHeight="1" x14ac:dyDescent="0.2">
      <c r="A6972" s="116">
        <v>11902</v>
      </c>
      <c r="B6972" s="117" t="s">
        <v>3193</v>
      </c>
      <c r="C6972" s="118" t="s">
        <v>9340</v>
      </c>
      <c r="D6972" s="119" t="s">
        <v>9765</v>
      </c>
    </row>
    <row r="6973" spans="1:4" ht="24.95" customHeight="1" x14ac:dyDescent="0.2">
      <c r="A6973" s="116">
        <v>11903</v>
      </c>
      <c r="B6973" s="117" t="s">
        <v>3194</v>
      </c>
      <c r="C6973" s="118" t="s">
        <v>9340</v>
      </c>
      <c r="D6973" s="119" t="s">
        <v>9692</v>
      </c>
    </row>
    <row r="6974" spans="1:4" ht="24.95" customHeight="1" x14ac:dyDescent="0.2">
      <c r="A6974" s="116">
        <v>11904</v>
      </c>
      <c r="B6974" s="117" t="s">
        <v>3195</v>
      </c>
      <c r="C6974" s="118" t="s">
        <v>9340</v>
      </c>
      <c r="D6974" s="119" t="s">
        <v>9587</v>
      </c>
    </row>
    <row r="6975" spans="1:4" ht="24.95" customHeight="1" x14ac:dyDescent="0.2">
      <c r="A6975" s="116">
        <v>11905</v>
      </c>
      <c r="B6975" s="117" t="s">
        <v>3196</v>
      </c>
      <c r="C6975" s="118" t="s">
        <v>9340</v>
      </c>
      <c r="D6975" s="119" t="s">
        <v>9630</v>
      </c>
    </row>
    <row r="6976" spans="1:4" ht="24.95" customHeight="1" x14ac:dyDescent="0.2">
      <c r="A6976" s="116">
        <v>11906</v>
      </c>
      <c r="B6976" s="117" t="s">
        <v>3197</v>
      </c>
      <c r="C6976" s="118" t="s">
        <v>9340</v>
      </c>
      <c r="D6976" s="119" t="s">
        <v>9766</v>
      </c>
    </row>
    <row r="6977" spans="1:4" ht="24.95" customHeight="1" x14ac:dyDescent="0.2">
      <c r="A6977" s="116">
        <v>11919</v>
      </c>
      <c r="B6977" s="117" t="s">
        <v>3198</v>
      </c>
      <c r="C6977" s="118" t="s">
        <v>9340</v>
      </c>
      <c r="D6977" s="119" t="s">
        <v>9767</v>
      </c>
    </row>
    <row r="6978" spans="1:4" ht="24.95" customHeight="1" x14ac:dyDescent="0.2">
      <c r="A6978" s="116">
        <v>11920</v>
      </c>
      <c r="B6978" s="117" t="s">
        <v>3199</v>
      </c>
      <c r="C6978" s="118" t="s">
        <v>9340</v>
      </c>
      <c r="D6978" s="119" t="s">
        <v>9768</v>
      </c>
    </row>
    <row r="6979" spans="1:4" ht="24.95" customHeight="1" x14ac:dyDescent="0.2">
      <c r="A6979" s="116">
        <v>11924</v>
      </c>
      <c r="B6979" s="117" t="s">
        <v>3200</v>
      </c>
      <c r="C6979" s="118" t="s">
        <v>9340</v>
      </c>
      <c r="D6979" s="119" t="s">
        <v>9478</v>
      </c>
    </row>
    <row r="6980" spans="1:4" ht="24.95" customHeight="1" x14ac:dyDescent="0.2">
      <c r="A6980" s="116">
        <v>11921</v>
      </c>
      <c r="B6980" s="117" t="s">
        <v>3201</v>
      </c>
      <c r="C6980" s="118" t="s">
        <v>9340</v>
      </c>
      <c r="D6980" s="119" t="s">
        <v>9769</v>
      </c>
    </row>
    <row r="6981" spans="1:4" ht="24.95" customHeight="1" x14ac:dyDescent="0.2">
      <c r="A6981" s="116">
        <v>11922</v>
      </c>
      <c r="B6981" s="117" t="s">
        <v>3202</v>
      </c>
      <c r="C6981" s="118" t="s">
        <v>9340</v>
      </c>
      <c r="D6981" s="119" t="s">
        <v>9770</v>
      </c>
    </row>
    <row r="6982" spans="1:4" ht="24.95" customHeight="1" x14ac:dyDescent="0.2">
      <c r="A6982" s="116">
        <v>11923</v>
      </c>
      <c r="B6982" s="117" t="s">
        <v>3203</v>
      </c>
      <c r="C6982" s="118" t="s">
        <v>9340</v>
      </c>
      <c r="D6982" s="119" t="s">
        <v>9771</v>
      </c>
    </row>
    <row r="6983" spans="1:4" ht="24.95" customHeight="1" x14ac:dyDescent="0.2">
      <c r="A6983" s="116">
        <v>11916</v>
      </c>
      <c r="B6983" s="117" t="s">
        <v>3204</v>
      </c>
      <c r="C6983" s="118" t="s">
        <v>9340</v>
      </c>
      <c r="D6983" s="119" t="s">
        <v>9772</v>
      </c>
    </row>
    <row r="6984" spans="1:4" ht="24.95" customHeight="1" x14ac:dyDescent="0.2">
      <c r="A6984" s="116">
        <v>11914</v>
      </c>
      <c r="B6984" s="117" t="s">
        <v>3205</v>
      </c>
      <c r="C6984" s="118" t="s">
        <v>9340</v>
      </c>
      <c r="D6984" s="119" t="s">
        <v>9773</v>
      </c>
    </row>
    <row r="6985" spans="1:4" ht="24.95" customHeight="1" x14ac:dyDescent="0.2">
      <c r="A6985" s="116">
        <v>11917</v>
      </c>
      <c r="B6985" s="117" t="s">
        <v>3206</v>
      </c>
      <c r="C6985" s="118" t="s">
        <v>9340</v>
      </c>
      <c r="D6985" s="119" t="s">
        <v>9774</v>
      </c>
    </row>
    <row r="6986" spans="1:4" ht="24.95" customHeight="1" x14ac:dyDescent="0.2">
      <c r="A6986" s="116">
        <v>11918</v>
      </c>
      <c r="B6986" s="117" t="s">
        <v>3207</v>
      </c>
      <c r="C6986" s="118" t="s">
        <v>9340</v>
      </c>
      <c r="D6986" s="119" t="s">
        <v>9526</v>
      </c>
    </row>
    <row r="6987" spans="1:4" ht="24.95" customHeight="1" x14ac:dyDescent="0.2">
      <c r="A6987" s="116">
        <v>37734</v>
      </c>
      <c r="B6987" s="117" t="s">
        <v>3208</v>
      </c>
      <c r="C6987" s="118" t="s">
        <v>9295</v>
      </c>
      <c r="D6987" s="119" t="s">
        <v>9775</v>
      </c>
    </row>
    <row r="6988" spans="1:4" ht="24.95" customHeight="1" x14ac:dyDescent="0.2">
      <c r="A6988" s="116">
        <v>42251</v>
      </c>
      <c r="B6988" s="117" t="s">
        <v>18607</v>
      </c>
      <c r="C6988" s="118" t="s">
        <v>9295</v>
      </c>
      <c r="D6988" s="119" t="s">
        <v>18608</v>
      </c>
    </row>
    <row r="6989" spans="1:4" ht="24.95" customHeight="1" x14ac:dyDescent="0.2">
      <c r="A6989" s="116">
        <v>37733</v>
      </c>
      <c r="B6989" s="117" t="s">
        <v>3209</v>
      </c>
      <c r="C6989" s="118" t="s">
        <v>9295</v>
      </c>
      <c r="D6989" s="119" t="s">
        <v>9776</v>
      </c>
    </row>
    <row r="6990" spans="1:4" ht="24.95" customHeight="1" x14ac:dyDescent="0.2">
      <c r="A6990" s="116">
        <v>37735</v>
      </c>
      <c r="B6990" s="117" t="s">
        <v>3210</v>
      </c>
      <c r="C6990" s="118" t="s">
        <v>9295</v>
      </c>
      <c r="D6990" s="119" t="s">
        <v>9777</v>
      </c>
    </row>
    <row r="6991" spans="1:4" ht="24.95" customHeight="1" x14ac:dyDescent="0.2">
      <c r="A6991" s="116">
        <v>2354</v>
      </c>
      <c r="B6991" s="117" t="s">
        <v>9778</v>
      </c>
      <c r="C6991" s="118" t="s">
        <v>9293</v>
      </c>
      <c r="D6991" s="119" t="s">
        <v>10007</v>
      </c>
    </row>
    <row r="6992" spans="1:4" ht="24.95" customHeight="1" x14ac:dyDescent="0.2">
      <c r="A6992" s="116">
        <v>41758</v>
      </c>
      <c r="B6992" s="117" t="s">
        <v>6183</v>
      </c>
      <c r="C6992" s="118" t="s">
        <v>9295</v>
      </c>
      <c r="D6992" s="119" t="s">
        <v>10579</v>
      </c>
    </row>
    <row r="6993" spans="1:4" ht="24.95" customHeight="1" x14ac:dyDescent="0.2">
      <c r="A6993" s="116">
        <v>5090</v>
      </c>
      <c r="B6993" s="117" t="s">
        <v>6184</v>
      </c>
      <c r="C6993" s="118" t="s">
        <v>9295</v>
      </c>
      <c r="D6993" s="119" t="s">
        <v>14587</v>
      </c>
    </row>
    <row r="6994" spans="1:4" ht="24.95" customHeight="1" x14ac:dyDescent="0.2">
      <c r="A6994" s="116">
        <v>5085</v>
      </c>
      <c r="B6994" s="117" t="s">
        <v>6185</v>
      </c>
      <c r="C6994" s="118" t="s">
        <v>9295</v>
      </c>
      <c r="D6994" s="119" t="s">
        <v>15797</v>
      </c>
    </row>
    <row r="6995" spans="1:4" ht="24.95" customHeight="1" x14ac:dyDescent="0.2">
      <c r="A6995" s="116">
        <v>38374</v>
      </c>
      <c r="B6995" s="117" t="s">
        <v>3211</v>
      </c>
      <c r="C6995" s="118" t="s">
        <v>9295</v>
      </c>
      <c r="D6995" s="119" t="s">
        <v>18609</v>
      </c>
    </row>
    <row r="6996" spans="1:4" ht="24.95" customHeight="1" x14ac:dyDescent="0.2">
      <c r="A6996" s="116">
        <v>20212</v>
      </c>
      <c r="B6996" s="117" t="s">
        <v>6186</v>
      </c>
      <c r="C6996" s="118" t="s">
        <v>9340</v>
      </c>
      <c r="D6996" s="119" t="s">
        <v>9781</v>
      </c>
    </row>
    <row r="6997" spans="1:4" ht="24.95" customHeight="1" x14ac:dyDescent="0.2">
      <c r="A6997" s="116">
        <v>4430</v>
      </c>
      <c r="B6997" s="117" t="s">
        <v>6187</v>
      </c>
      <c r="C6997" s="118" t="s">
        <v>9340</v>
      </c>
      <c r="D6997" s="119" t="s">
        <v>18610</v>
      </c>
    </row>
    <row r="6998" spans="1:4" ht="24.95" customHeight="1" x14ac:dyDescent="0.2">
      <c r="A6998" s="116">
        <v>4400</v>
      </c>
      <c r="B6998" s="117" t="s">
        <v>6188</v>
      </c>
      <c r="C6998" s="118" t="s">
        <v>9340</v>
      </c>
      <c r="D6998" s="119" t="s">
        <v>18611</v>
      </c>
    </row>
    <row r="6999" spans="1:4" ht="24.95" customHeight="1" x14ac:dyDescent="0.2">
      <c r="A6999" s="116">
        <v>4496</v>
      </c>
      <c r="B6999" s="117" t="s">
        <v>3212</v>
      </c>
      <c r="C6999" s="118" t="s">
        <v>9340</v>
      </c>
      <c r="D6999" s="119" t="s">
        <v>10534</v>
      </c>
    </row>
    <row r="7000" spans="1:4" ht="24.95" customHeight="1" x14ac:dyDescent="0.2">
      <c r="A7000" s="116">
        <v>11871</v>
      </c>
      <c r="B7000" s="117" t="s">
        <v>3213</v>
      </c>
      <c r="C7000" s="118" t="s">
        <v>9295</v>
      </c>
      <c r="D7000" s="119" t="s">
        <v>18612</v>
      </c>
    </row>
    <row r="7001" spans="1:4" ht="24.95" customHeight="1" x14ac:dyDescent="0.2">
      <c r="A7001" s="116">
        <v>34636</v>
      </c>
      <c r="B7001" s="117" t="s">
        <v>3214</v>
      </c>
      <c r="C7001" s="118" t="s">
        <v>9295</v>
      </c>
      <c r="D7001" s="119" t="s">
        <v>18613</v>
      </c>
    </row>
    <row r="7002" spans="1:4" ht="24.95" customHeight="1" x14ac:dyDescent="0.2">
      <c r="A7002" s="116">
        <v>34639</v>
      </c>
      <c r="B7002" s="117" t="s">
        <v>3215</v>
      </c>
      <c r="C7002" s="118" t="s">
        <v>9295</v>
      </c>
      <c r="D7002" s="119" t="s">
        <v>18614</v>
      </c>
    </row>
    <row r="7003" spans="1:4" ht="24.95" customHeight="1" x14ac:dyDescent="0.2">
      <c r="A7003" s="116">
        <v>34640</v>
      </c>
      <c r="B7003" s="117" t="s">
        <v>3216</v>
      </c>
      <c r="C7003" s="118" t="s">
        <v>9295</v>
      </c>
      <c r="D7003" s="119" t="s">
        <v>18615</v>
      </c>
    </row>
    <row r="7004" spans="1:4" ht="24.95" customHeight="1" x14ac:dyDescent="0.2">
      <c r="A7004" s="116">
        <v>34637</v>
      </c>
      <c r="B7004" s="117" t="s">
        <v>3217</v>
      </c>
      <c r="C7004" s="118" t="s">
        <v>9295</v>
      </c>
      <c r="D7004" s="119" t="s">
        <v>18616</v>
      </c>
    </row>
    <row r="7005" spans="1:4" ht="24.95" customHeight="1" x14ac:dyDescent="0.2">
      <c r="A7005" s="116">
        <v>34638</v>
      </c>
      <c r="B7005" s="117" t="s">
        <v>3218</v>
      </c>
      <c r="C7005" s="118" t="s">
        <v>9295</v>
      </c>
      <c r="D7005" s="119" t="s">
        <v>18617</v>
      </c>
    </row>
    <row r="7006" spans="1:4" ht="24.95" customHeight="1" x14ac:dyDescent="0.2">
      <c r="A7006" s="116">
        <v>11868</v>
      </c>
      <c r="B7006" s="117" t="s">
        <v>3219</v>
      </c>
      <c r="C7006" s="118" t="s">
        <v>9295</v>
      </c>
      <c r="D7006" s="119" t="s">
        <v>18618</v>
      </c>
    </row>
    <row r="7007" spans="1:4" ht="24.95" customHeight="1" x14ac:dyDescent="0.2">
      <c r="A7007" s="116">
        <v>37106</v>
      </c>
      <c r="B7007" s="117" t="s">
        <v>3220</v>
      </c>
      <c r="C7007" s="118" t="s">
        <v>9295</v>
      </c>
      <c r="D7007" s="119" t="s">
        <v>18619</v>
      </c>
    </row>
    <row r="7008" spans="1:4" ht="24.95" customHeight="1" x14ac:dyDescent="0.2">
      <c r="A7008" s="116">
        <v>11869</v>
      </c>
      <c r="B7008" s="117" t="s">
        <v>3221</v>
      </c>
      <c r="C7008" s="118" t="s">
        <v>9295</v>
      </c>
      <c r="D7008" s="119" t="s">
        <v>18620</v>
      </c>
    </row>
    <row r="7009" spans="1:4" ht="24.95" customHeight="1" x14ac:dyDescent="0.2">
      <c r="A7009" s="116">
        <v>37104</v>
      </c>
      <c r="B7009" s="117" t="s">
        <v>3222</v>
      </c>
      <c r="C7009" s="118" t="s">
        <v>9295</v>
      </c>
      <c r="D7009" s="119" t="s">
        <v>18621</v>
      </c>
    </row>
    <row r="7010" spans="1:4" ht="24.95" customHeight="1" x14ac:dyDescent="0.2">
      <c r="A7010" s="116">
        <v>37105</v>
      </c>
      <c r="B7010" s="117" t="s">
        <v>3223</v>
      </c>
      <c r="C7010" s="118" t="s">
        <v>9295</v>
      </c>
      <c r="D7010" s="119" t="s">
        <v>18622</v>
      </c>
    </row>
    <row r="7011" spans="1:4" ht="24.95" customHeight="1" x14ac:dyDescent="0.2">
      <c r="A7011" s="116">
        <v>11638</v>
      </c>
      <c r="B7011" s="117" t="s">
        <v>3224</v>
      </c>
      <c r="C7011" s="118" t="s">
        <v>9295</v>
      </c>
      <c r="D7011" s="119" t="s">
        <v>10673</v>
      </c>
    </row>
    <row r="7012" spans="1:4" ht="24.95" customHeight="1" x14ac:dyDescent="0.2">
      <c r="A7012" s="116">
        <v>1030</v>
      </c>
      <c r="B7012" s="117" t="s">
        <v>3225</v>
      </c>
      <c r="C7012" s="118" t="s">
        <v>9295</v>
      </c>
      <c r="D7012" s="119" t="s">
        <v>18623</v>
      </c>
    </row>
    <row r="7013" spans="1:4" ht="24.95" customHeight="1" x14ac:dyDescent="0.2">
      <c r="A7013" s="116">
        <v>11694</v>
      </c>
      <c r="B7013" s="117" t="s">
        <v>3226</v>
      </c>
      <c r="C7013" s="118" t="s">
        <v>9295</v>
      </c>
      <c r="D7013" s="119" t="s">
        <v>18624</v>
      </c>
    </row>
    <row r="7014" spans="1:4" ht="24.95" customHeight="1" x14ac:dyDescent="0.2">
      <c r="A7014" s="116">
        <v>35277</v>
      </c>
      <c r="B7014" s="117" t="s">
        <v>3227</v>
      </c>
      <c r="C7014" s="118" t="s">
        <v>9295</v>
      </c>
      <c r="D7014" s="119" t="s">
        <v>18625</v>
      </c>
    </row>
    <row r="7015" spans="1:4" ht="24.95" customHeight="1" x14ac:dyDescent="0.2">
      <c r="A7015" s="116">
        <v>10521</v>
      </c>
      <c r="B7015" s="117" t="s">
        <v>6189</v>
      </c>
      <c r="C7015" s="118" t="s">
        <v>9295</v>
      </c>
      <c r="D7015" s="119" t="s">
        <v>18626</v>
      </c>
    </row>
    <row r="7016" spans="1:4" ht="24.95" customHeight="1" x14ac:dyDescent="0.2">
      <c r="A7016" s="116">
        <v>10885</v>
      </c>
      <c r="B7016" s="117" t="s">
        <v>6190</v>
      </c>
      <c r="C7016" s="118" t="s">
        <v>9295</v>
      </c>
      <c r="D7016" s="119" t="s">
        <v>18627</v>
      </c>
    </row>
    <row r="7017" spans="1:4" ht="24.95" customHeight="1" x14ac:dyDescent="0.2">
      <c r="A7017" s="116">
        <v>20962</v>
      </c>
      <c r="B7017" s="117" t="s">
        <v>6191</v>
      </c>
      <c r="C7017" s="118" t="s">
        <v>9295</v>
      </c>
      <c r="D7017" s="119" t="s">
        <v>17862</v>
      </c>
    </row>
    <row r="7018" spans="1:4" ht="24.95" customHeight="1" x14ac:dyDescent="0.2">
      <c r="A7018" s="116">
        <v>20963</v>
      </c>
      <c r="B7018" s="117" t="s">
        <v>6192</v>
      </c>
      <c r="C7018" s="118" t="s">
        <v>9295</v>
      </c>
      <c r="D7018" s="119" t="s">
        <v>18628</v>
      </c>
    </row>
    <row r="7019" spans="1:4" ht="24.95" customHeight="1" x14ac:dyDescent="0.2">
      <c r="A7019" s="116">
        <v>2555</v>
      </c>
      <c r="B7019" s="117" t="s">
        <v>6193</v>
      </c>
      <c r="C7019" s="118" t="s">
        <v>9295</v>
      </c>
      <c r="D7019" s="119" t="s">
        <v>10589</v>
      </c>
    </row>
    <row r="7020" spans="1:4" ht="24.95" customHeight="1" x14ac:dyDescent="0.2">
      <c r="A7020" s="116">
        <v>2556</v>
      </c>
      <c r="B7020" s="117" t="s">
        <v>6194</v>
      </c>
      <c r="C7020" s="118" t="s">
        <v>9295</v>
      </c>
      <c r="D7020" s="119" t="s">
        <v>9514</v>
      </c>
    </row>
    <row r="7021" spans="1:4" ht="24.95" customHeight="1" x14ac:dyDescent="0.2">
      <c r="A7021" s="116">
        <v>2557</v>
      </c>
      <c r="B7021" s="117" t="s">
        <v>6195</v>
      </c>
      <c r="C7021" s="118" t="s">
        <v>9295</v>
      </c>
      <c r="D7021" s="119" t="s">
        <v>11756</v>
      </c>
    </row>
    <row r="7022" spans="1:4" ht="24.95" customHeight="1" x14ac:dyDescent="0.2">
      <c r="A7022" s="116">
        <v>39810</v>
      </c>
      <c r="B7022" s="117" t="s">
        <v>9784</v>
      </c>
      <c r="C7022" s="118" t="s">
        <v>9295</v>
      </c>
      <c r="D7022" s="119" t="s">
        <v>14727</v>
      </c>
    </row>
    <row r="7023" spans="1:4" ht="24.95" customHeight="1" x14ac:dyDescent="0.2">
      <c r="A7023" s="116">
        <v>39811</v>
      </c>
      <c r="B7023" s="117" t="s">
        <v>9786</v>
      </c>
      <c r="C7023" s="118" t="s">
        <v>9295</v>
      </c>
      <c r="D7023" s="119" t="s">
        <v>10708</v>
      </c>
    </row>
    <row r="7024" spans="1:4" ht="24.95" customHeight="1" x14ac:dyDescent="0.2">
      <c r="A7024" s="116">
        <v>39812</v>
      </c>
      <c r="B7024" s="117" t="s">
        <v>9787</v>
      </c>
      <c r="C7024" s="118" t="s">
        <v>9295</v>
      </c>
      <c r="D7024" s="119" t="s">
        <v>9723</v>
      </c>
    </row>
    <row r="7025" spans="1:4" ht="24.95" customHeight="1" x14ac:dyDescent="0.2">
      <c r="A7025" s="116">
        <v>20254</v>
      </c>
      <c r="B7025" s="117" t="s">
        <v>6196</v>
      </c>
      <c r="C7025" s="118" t="s">
        <v>9295</v>
      </c>
      <c r="D7025" s="119" t="s">
        <v>11509</v>
      </c>
    </row>
    <row r="7026" spans="1:4" ht="24.95" customHeight="1" x14ac:dyDescent="0.2">
      <c r="A7026" s="116">
        <v>39771</v>
      </c>
      <c r="B7026" s="117" t="s">
        <v>6197</v>
      </c>
      <c r="C7026" s="118" t="s">
        <v>9295</v>
      </c>
      <c r="D7026" s="119" t="s">
        <v>11468</v>
      </c>
    </row>
    <row r="7027" spans="1:4" ht="24.95" customHeight="1" x14ac:dyDescent="0.2">
      <c r="A7027" s="116">
        <v>20255</v>
      </c>
      <c r="B7027" s="117" t="s">
        <v>6198</v>
      </c>
      <c r="C7027" s="118" t="s">
        <v>9295</v>
      </c>
      <c r="D7027" s="119" t="s">
        <v>13686</v>
      </c>
    </row>
    <row r="7028" spans="1:4" ht="24.95" customHeight="1" x14ac:dyDescent="0.2">
      <c r="A7028" s="116">
        <v>39772</v>
      </c>
      <c r="B7028" s="117" t="s">
        <v>6199</v>
      </c>
      <c r="C7028" s="118" t="s">
        <v>9295</v>
      </c>
      <c r="D7028" s="119" t="s">
        <v>18629</v>
      </c>
    </row>
    <row r="7029" spans="1:4" ht="24.95" customHeight="1" x14ac:dyDescent="0.2">
      <c r="A7029" s="116">
        <v>20253</v>
      </c>
      <c r="B7029" s="117" t="s">
        <v>6200</v>
      </c>
      <c r="C7029" s="118" t="s">
        <v>9295</v>
      </c>
      <c r="D7029" s="119" t="s">
        <v>18533</v>
      </c>
    </row>
    <row r="7030" spans="1:4" ht="24.95" customHeight="1" x14ac:dyDescent="0.2">
      <c r="A7030" s="116">
        <v>39773</v>
      </c>
      <c r="B7030" s="117" t="s">
        <v>6201</v>
      </c>
      <c r="C7030" s="118" t="s">
        <v>9295</v>
      </c>
      <c r="D7030" s="119" t="s">
        <v>18630</v>
      </c>
    </row>
    <row r="7031" spans="1:4" ht="24.95" customHeight="1" x14ac:dyDescent="0.2">
      <c r="A7031" s="116">
        <v>39774</v>
      </c>
      <c r="B7031" s="117" t="s">
        <v>6202</v>
      </c>
      <c r="C7031" s="118" t="s">
        <v>9295</v>
      </c>
      <c r="D7031" s="119" t="s">
        <v>18631</v>
      </c>
    </row>
    <row r="7032" spans="1:4" ht="24.95" customHeight="1" x14ac:dyDescent="0.2">
      <c r="A7032" s="116">
        <v>39775</v>
      </c>
      <c r="B7032" s="117" t="s">
        <v>6203</v>
      </c>
      <c r="C7032" s="118" t="s">
        <v>9295</v>
      </c>
      <c r="D7032" s="119" t="s">
        <v>18632</v>
      </c>
    </row>
    <row r="7033" spans="1:4" ht="24.95" customHeight="1" x14ac:dyDescent="0.2">
      <c r="A7033" s="116">
        <v>39776</v>
      </c>
      <c r="B7033" s="117" t="s">
        <v>6204</v>
      </c>
      <c r="C7033" s="118" t="s">
        <v>9295</v>
      </c>
      <c r="D7033" s="119" t="s">
        <v>18633</v>
      </c>
    </row>
    <row r="7034" spans="1:4" ht="24.95" customHeight="1" x14ac:dyDescent="0.2">
      <c r="A7034" s="116">
        <v>39777</v>
      </c>
      <c r="B7034" s="117" t="s">
        <v>6205</v>
      </c>
      <c r="C7034" s="118" t="s">
        <v>9295</v>
      </c>
      <c r="D7034" s="119" t="s">
        <v>18634</v>
      </c>
    </row>
    <row r="7035" spans="1:4" ht="24.95" customHeight="1" x14ac:dyDescent="0.2">
      <c r="A7035" s="116">
        <v>11250</v>
      </c>
      <c r="B7035" s="117" t="s">
        <v>6206</v>
      </c>
      <c r="C7035" s="118" t="s">
        <v>9295</v>
      </c>
      <c r="D7035" s="119" t="s">
        <v>13927</v>
      </c>
    </row>
    <row r="7036" spans="1:4" ht="24.95" customHeight="1" x14ac:dyDescent="0.2">
      <c r="A7036" s="116">
        <v>39766</v>
      </c>
      <c r="B7036" s="117" t="s">
        <v>6207</v>
      </c>
      <c r="C7036" s="118" t="s">
        <v>9295</v>
      </c>
      <c r="D7036" s="119" t="s">
        <v>18635</v>
      </c>
    </row>
    <row r="7037" spans="1:4" ht="24.95" customHeight="1" x14ac:dyDescent="0.2">
      <c r="A7037" s="116">
        <v>11251</v>
      </c>
      <c r="B7037" s="117" t="s">
        <v>6208</v>
      </c>
      <c r="C7037" s="118" t="s">
        <v>9295</v>
      </c>
      <c r="D7037" s="119" t="s">
        <v>9941</v>
      </c>
    </row>
    <row r="7038" spans="1:4" ht="24.95" customHeight="1" x14ac:dyDescent="0.2">
      <c r="A7038" s="116">
        <v>39767</v>
      </c>
      <c r="B7038" s="117" t="s">
        <v>6209</v>
      </c>
      <c r="C7038" s="118" t="s">
        <v>9295</v>
      </c>
      <c r="D7038" s="119" t="s">
        <v>18636</v>
      </c>
    </row>
    <row r="7039" spans="1:4" ht="24.95" customHeight="1" x14ac:dyDescent="0.2">
      <c r="A7039" s="116">
        <v>11253</v>
      </c>
      <c r="B7039" s="117" t="s">
        <v>6210</v>
      </c>
      <c r="C7039" s="118" t="s">
        <v>9295</v>
      </c>
      <c r="D7039" s="119" t="s">
        <v>10082</v>
      </c>
    </row>
    <row r="7040" spans="1:4" ht="24.95" customHeight="1" x14ac:dyDescent="0.2">
      <c r="A7040" s="116">
        <v>11254</v>
      </c>
      <c r="B7040" s="117" t="s">
        <v>6211</v>
      </c>
      <c r="C7040" s="118" t="s">
        <v>9295</v>
      </c>
      <c r="D7040" s="119" t="s">
        <v>18637</v>
      </c>
    </row>
    <row r="7041" spans="1:4" ht="24.95" customHeight="1" x14ac:dyDescent="0.2">
      <c r="A7041" s="116">
        <v>11255</v>
      </c>
      <c r="B7041" s="117" t="s">
        <v>6212</v>
      </c>
      <c r="C7041" s="118" t="s">
        <v>9295</v>
      </c>
      <c r="D7041" s="119" t="s">
        <v>18634</v>
      </c>
    </row>
    <row r="7042" spans="1:4" ht="24.95" customHeight="1" x14ac:dyDescent="0.2">
      <c r="A7042" s="116">
        <v>11256</v>
      </c>
      <c r="B7042" s="117" t="s">
        <v>6213</v>
      </c>
      <c r="C7042" s="118" t="s">
        <v>9295</v>
      </c>
      <c r="D7042" s="119" t="s">
        <v>18638</v>
      </c>
    </row>
    <row r="7043" spans="1:4" ht="24.95" customHeight="1" x14ac:dyDescent="0.2">
      <c r="A7043" s="116">
        <v>14055</v>
      </c>
      <c r="B7043" s="117" t="s">
        <v>6214</v>
      </c>
      <c r="C7043" s="118" t="s">
        <v>9295</v>
      </c>
      <c r="D7043" s="119" t="s">
        <v>18639</v>
      </c>
    </row>
    <row r="7044" spans="1:4" ht="24.95" customHeight="1" x14ac:dyDescent="0.2">
      <c r="A7044" s="116">
        <v>39768</v>
      </c>
      <c r="B7044" s="117" t="s">
        <v>6215</v>
      </c>
      <c r="C7044" s="118" t="s">
        <v>9295</v>
      </c>
      <c r="D7044" s="119" t="s">
        <v>18640</v>
      </c>
    </row>
    <row r="7045" spans="1:4" ht="24.95" customHeight="1" x14ac:dyDescent="0.2">
      <c r="A7045" s="116">
        <v>11247</v>
      </c>
      <c r="B7045" s="117" t="s">
        <v>6216</v>
      </c>
      <c r="C7045" s="118" t="s">
        <v>9295</v>
      </c>
      <c r="D7045" s="119" t="s">
        <v>18641</v>
      </c>
    </row>
    <row r="7046" spans="1:4" ht="24.95" customHeight="1" x14ac:dyDescent="0.2">
      <c r="A7046" s="116">
        <v>39769</v>
      </c>
      <c r="B7046" s="117" t="s">
        <v>6217</v>
      </c>
      <c r="C7046" s="118" t="s">
        <v>9295</v>
      </c>
      <c r="D7046" s="119" t="s">
        <v>18642</v>
      </c>
    </row>
    <row r="7047" spans="1:4" ht="24.95" customHeight="1" x14ac:dyDescent="0.2">
      <c r="A7047" s="116">
        <v>11249</v>
      </c>
      <c r="B7047" s="117" t="s">
        <v>6218</v>
      </c>
      <c r="C7047" s="118" t="s">
        <v>9295</v>
      </c>
      <c r="D7047" s="119" t="s">
        <v>18643</v>
      </c>
    </row>
    <row r="7048" spans="1:4" ht="24.95" customHeight="1" x14ac:dyDescent="0.2">
      <c r="A7048" s="116">
        <v>39770</v>
      </c>
      <c r="B7048" s="117" t="s">
        <v>6219</v>
      </c>
      <c r="C7048" s="118" t="s">
        <v>9295</v>
      </c>
      <c r="D7048" s="119" t="s">
        <v>18644</v>
      </c>
    </row>
    <row r="7049" spans="1:4" ht="24.95" customHeight="1" x14ac:dyDescent="0.2">
      <c r="A7049" s="116">
        <v>10569</v>
      </c>
      <c r="B7049" s="117" t="s">
        <v>6220</v>
      </c>
      <c r="C7049" s="118" t="s">
        <v>9295</v>
      </c>
      <c r="D7049" s="119" t="s">
        <v>11756</v>
      </c>
    </row>
    <row r="7050" spans="1:4" ht="24.95" customHeight="1" x14ac:dyDescent="0.2">
      <c r="A7050" s="116">
        <v>1872</v>
      </c>
      <c r="B7050" s="117" t="s">
        <v>6221</v>
      </c>
      <c r="C7050" s="118" t="s">
        <v>9295</v>
      </c>
      <c r="D7050" s="119" t="s">
        <v>9611</v>
      </c>
    </row>
    <row r="7051" spans="1:4" ht="24.95" customHeight="1" x14ac:dyDescent="0.2">
      <c r="A7051" s="116">
        <v>1873</v>
      </c>
      <c r="B7051" s="117" t="s">
        <v>6222</v>
      </c>
      <c r="C7051" s="118" t="s">
        <v>9295</v>
      </c>
      <c r="D7051" s="119" t="s">
        <v>10830</v>
      </c>
    </row>
    <row r="7052" spans="1:4" ht="24.95" customHeight="1" x14ac:dyDescent="0.2">
      <c r="A7052" s="116">
        <v>39693</v>
      </c>
      <c r="B7052" s="117" t="s">
        <v>6223</v>
      </c>
      <c r="C7052" s="118" t="s">
        <v>9295</v>
      </c>
      <c r="D7052" s="119" t="s">
        <v>18645</v>
      </c>
    </row>
    <row r="7053" spans="1:4" ht="24.95" customHeight="1" x14ac:dyDescent="0.2">
      <c r="A7053" s="116">
        <v>39692</v>
      </c>
      <c r="B7053" s="117" t="s">
        <v>6224</v>
      </c>
      <c r="C7053" s="118" t="s">
        <v>9295</v>
      </c>
      <c r="D7053" s="119" t="s">
        <v>18646</v>
      </c>
    </row>
    <row r="7054" spans="1:4" ht="24.95" customHeight="1" x14ac:dyDescent="0.2">
      <c r="A7054" s="116">
        <v>39681</v>
      </c>
      <c r="B7054" s="117" t="s">
        <v>6225</v>
      </c>
      <c r="C7054" s="118" t="s">
        <v>9295</v>
      </c>
      <c r="D7054" s="119" t="s">
        <v>18647</v>
      </c>
    </row>
    <row r="7055" spans="1:4" ht="24.95" customHeight="1" x14ac:dyDescent="0.2">
      <c r="A7055" s="116">
        <v>39680</v>
      </c>
      <c r="B7055" s="117" t="s">
        <v>6226</v>
      </c>
      <c r="C7055" s="118" t="s">
        <v>9295</v>
      </c>
      <c r="D7055" s="119" t="s">
        <v>10049</v>
      </c>
    </row>
    <row r="7056" spans="1:4" ht="24.95" customHeight="1" x14ac:dyDescent="0.2">
      <c r="A7056" s="116">
        <v>39682</v>
      </c>
      <c r="B7056" s="117" t="s">
        <v>6227</v>
      </c>
      <c r="C7056" s="118" t="s">
        <v>9295</v>
      </c>
      <c r="D7056" s="119" t="s">
        <v>18648</v>
      </c>
    </row>
    <row r="7057" spans="1:4" ht="24.95" customHeight="1" x14ac:dyDescent="0.2">
      <c r="A7057" s="116">
        <v>39685</v>
      </c>
      <c r="B7057" s="117" t="s">
        <v>6228</v>
      </c>
      <c r="C7057" s="118" t="s">
        <v>9295</v>
      </c>
      <c r="D7057" s="119" t="s">
        <v>18649</v>
      </c>
    </row>
    <row r="7058" spans="1:4" ht="24.95" customHeight="1" x14ac:dyDescent="0.2">
      <c r="A7058" s="116">
        <v>39687</v>
      </c>
      <c r="B7058" s="117" t="s">
        <v>6229</v>
      </c>
      <c r="C7058" s="118" t="s">
        <v>9295</v>
      </c>
      <c r="D7058" s="119" t="s">
        <v>18650</v>
      </c>
    </row>
    <row r="7059" spans="1:4" ht="24.95" customHeight="1" x14ac:dyDescent="0.2">
      <c r="A7059" s="116">
        <v>3280</v>
      </c>
      <c r="B7059" s="117" t="s">
        <v>3228</v>
      </c>
      <c r="C7059" s="118" t="s">
        <v>9295</v>
      </c>
      <c r="D7059" s="119" t="s">
        <v>18651</v>
      </c>
    </row>
    <row r="7060" spans="1:4" ht="24.95" customHeight="1" x14ac:dyDescent="0.2">
      <c r="A7060" s="116">
        <v>11881</v>
      </c>
      <c r="B7060" s="117" t="s">
        <v>3229</v>
      </c>
      <c r="C7060" s="118" t="s">
        <v>9295</v>
      </c>
      <c r="D7060" s="119" t="s">
        <v>18652</v>
      </c>
    </row>
    <row r="7061" spans="1:4" ht="24.95" customHeight="1" x14ac:dyDescent="0.2">
      <c r="A7061" s="116">
        <v>34641</v>
      </c>
      <c r="B7061" s="117" t="s">
        <v>3230</v>
      </c>
      <c r="C7061" s="118" t="s">
        <v>9295</v>
      </c>
      <c r="D7061" s="119" t="s">
        <v>17231</v>
      </c>
    </row>
    <row r="7062" spans="1:4" ht="24.95" customHeight="1" x14ac:dyDescent="0.2">
      <c r="A7062" s="116">
        <v>34643</v>
      </c>
      <c r="B7062" s="117" t="s">
        <v>3231</v>
      </c>
      <c r="C7062" s="118" t="s">
        <v>9295</v>
      </c>
      <c r="D7062" s="119" t="s">
        <v>11281</v>
      </c>
    </row>
    <row r="7063" spans="1:4" ht="24.95" customHeight="1" x14ac:dyDescent="0.2">
      <c r="A7063" s="116">
        <v>3278</v>
      </c>
      <c r="B7063" s="117" t="s">
        <v>3232</v>
      </c>
      <c r="C7063" s="118" t="s">
        <v>9295</v>
      </c>
      <c r="D7063" s="119" t="s">
        <v>11098</v>
      </c>
    </row>
    <row r="7064" spans="1:4" ht="24.95" customHeight="1" x14ac:dyDescent="0.2">
      <c r="A7064" s="116">
        <v>3279</v>
      </c>
      <c r="B7064" s="117" t="s">
        <v>3233</v>
      </c>
      <c r="C7064" s="118" t="s">
        <v>9295</v>
      </c>
      <c r="D7064" s="119" t="s">
        <v>11090</v>
      </c>
    </row>
    <row r="7065" spans="1:4" ht="24.95" customHeight="1" x14ac:dyDescent="0.2">
      <c r="A7065" s="116">
        <v>1062</v>
      </c>
      <c r="B7065" s="117" t="s">
        <v>6230</v>
      </c>
      <c r="C7065" s="118" t="s">
        <v>9295</v>
      </c>
      <c r="D7065" s="119" t="s">
        <v>15763</v>
      </c>
    </row>
    <row r="7066" spans="1:4" ht="24.95" customHeight="1" x14ac:dyDescent="0.2">
      <c r="A7066" s="116">
        <v>39686</v>
      </c>
      <c r="B7066" s="117" t="s">
        <v>6231</v>
      </c>
      <c r="C7066" s="118" t="s">
        <v>9295</v>
      </c>
      <c r="D7066" s="119" t="s">
        <v>18653</v>
      </c>
    </row>
    <row r="7067" spans="1:4" ht="24.95" customHeight="1" x14ac:dyDescent="0.2">
      <c r="A7067" s="116">
        <v>39683</v>
      </c>
      <c r="B7067" s="117" t="s">
        <v>6232</v>
      </c>
      <c r="C7067" s="118" t="s">
        <v>9295</v>
      </c>
      <c r="D7067" s="119" t="s">
        <v>11181</v>
      </c>
    </row>
    <row r="7068" spans="1:4" ht="24.95" customHeight="1" x14ac:dyDescent="0.2">
      <c r="A7068" s="116">
        <v>1871</v>
      </c>
      <c r="B7068" s="117" t="s">
        <v>6233</v>
      </c>
      <c r="C7068" s="118" t="s">
        <v>9295</v>
      </c>
      <c r="D7068" s="119" t="s">
        <v>17802</v>
      </c>
    </row>
    <row r="7069" spans="1:4" ht="24.95" customHeight="1" x14ac:dyDescent="0.2">
      <c r="A7069" s="116">
        <v>12001</v>
      </c>
      <c r="B7069" s="117" t="s">
        <v>6234</v>
      </c>
      <c r="C7069" s="118" t="s">
        <v>9295</v>
      </c>
      <c r="D7069" s="119" t="s">
        <v>10278</v>
      </c>
    </row>
    <row r="7070" spans="1:4" ht="24.95" customHeight="1" x14ac:dyDescent="0.2">
      <c r="A7070" s="116">
        <v>11882</v>
      </c>
      <c r="B7070" s="117" t="s">
        <v>3234</v>
      </c>
      <c r="C7070" s="118" t="s">
        <v>9295</v>
      </c>
      <c r="D7070" s="119" t="s">
        <v>11098</v>
      </c>
    </row>
    <row r="7071" spans="1:4" ht="24.95" customHeight="1" x14ac:dyDescent="0.2">
      <c r="A7071" s="116">
        <v>39689</v>
      </c>
      <c r="B7071" s="117" t="s">
        <v>6235</v>
      </c>
      <c r="C7071" s="118" t="s">
        <v>9295</v>
      </c>
      <c r="D7071" s="119" t="s">
        <v>18654</v>
      </c>
    </row>
    <row r="7072" spans="1:4" ht="24.95" customHeight="1" x14ac:dyDescent="0.2">
      <c r="A7072" s="116">
        <v>39688</v>
      </c>
      <c r="B7072" s="117" t="s">
        <v>6236</v>
      </c>
      <c r="C7072" s="118" t="s">
        <v>9295</v>
      </c>
      <c r="D7072" s="119" t="s">
        <v>18655</v>
      </c>
    </row>
    <row r="7073" spans="1:4" ht="24.95" customHeight="1" x14ac:dyDescent="0.2">
      <c r="A7073" s="116">
        <v>1068</v>
      </c>
      <c r="B7073" s="117" t="s">
        <v>6237</v>
      </c>
      <c r="C7073" s="118" t="s">
        <v>9295</v>
      </c>
      <c r="D7073" s="119" t="s">
        <v>18656</v>
      </c>
    </row>
    <row r="7074" spans="1:4" ht="24.95" customHeight="1" x14ac:dyDescent="0.2">
      <c r="A7074" s="116">
        <v>39690</v>
      </c>
      <c r="B7074" s="117" t="s">
        <v>6238</v>
      </c>
      <c r="C7074" s="118" t="s">
        <v>9295</v>
      </c>
      <c r="D7074" s="119" t="s">
        <v>18657</v>
      </c>
    </row>
    <row r="7075" spans="1:4" ht="24.95" customHeight="1" x14ac:dyDescent="0.2">
      <c r="A7075" s="116">
        <v>39691</v>
      </c>
      <c r="B7075" s="117" t="s">
        <v>6239</v>
      </c>
      <c r="C7075" s="118" t="s">
        <v>9295</v>
      </c>
      <c r="D7075" s="119" t="s">
        <v>18658</v>
      </c>
    </row>
    <row r="7076" spans="1:4" ht="24.95" customHeight="1" x14ac:dyDescent="0.2">
      <c r="A7076" s="116">
        <v>39808</v>
      </c>
      <c r="B7076" s="117" t="s">
        <v>9797</v>
      </c>
      <c r="C7076" s="118" t="s">
        <v>9295</v>
      </c>
      <c r="D7076" s="119" t="s">
        <v>11218</v>
      </c>
    </row>
    <row r="7077" spans="1:4" ht="24.95" customHeight="1" x14ac:dyDescent="0.2">
      <c r="A7077" s="116">
        <v>39809</v>
      </c>
      <c r="B7077" s="117" t="s">
        <v>9798</v>
      </c>
      <c r="C7077" s="118" t="s">
        <v>9295</v>
      </c>
      <c r="D7077" s="119" t="s">
        <v>18659</v>
      </c>
    </row>
    <row r="7078" spans="1:4" ht="24.95" customHeight="1" x14ac:dyDescent="0.2">
      <c r="A7078" s="116">
        <v>11713</v>
      </c>
      <c r="B7078" s="117" t="s">
        <v>3235</v>
      </c>
      <c r="C7078" s="118" t="s">
        <v>9295</v>
      </c>
      <c r="D7078" s="119" t="s">
        <v>11204</v>
      </c>
    </row>
    <row r="7079" spans="1:4" ht="24.95" customHeight="1" x14ac:dyDescent="0.2">
      <c r="A7079" s="116">
        <v>11716</v>
      </c>
      <c r="B7079" s="117" t="s">
        <v>3236</v>
      </c>
      <c r="C7079" s="118" t="s">
        <v>9295</v>
      </c>
      <c r="D7079" s="119" t="s">
        <v>9561</v>
      </c>
    </row>
    <row r="7080" spans="1:4" ht="24.95" customHeight="1" x14ac:dyDescent="0.2">
      <c r="A7080" s="116">
        <v>5103</v>
      </c>
      <c r="B7080" s="117" t="s">
        <v>3237</v>
      </c>
      <c r="C7080" s="118" t="s">
        <v>9295</v>
      </c>
      <c r="D7080" s="119" t="s">
        <v>9547</v>
      </c>
    </row>
    <row r="7081" spans="1:4" ht="24.95" customHeight="1" x14ac:dyDescent="0.2">
      <c r="A7081" s="116">
        <v>11712</v>
      </c>
      <c r="B7081" s="117" t="s">
        <v>3238</v>
      </c>
      <c r="C7081" s="118" t="s">
        <v>9295</v>
      </c>
      <c r="D7081" s="119" t="s">
        <v>11112</v>
      </c>
    </row>
    <row r="7082" spans="1:4" ht="24.95" customHeight="1" x14ac:dyDescent="0.2">
      <c r="A7082" s="116">
        <v>11717</v>
      </c>
      <c r="B7082" s="117" t="s">
        <v>3239</v>
      </c>
      <c r="C7082" s="118" t="s">
        <v>9295</v>
      </c>
      <c r="D7082" s="119" t="s">
        <v>18660</v>
      </c>
    </row>
    <row r="7083" spans="1:4" ht="24.95" customHeight="1" x14ac:dyDescent="0.2">
      <c r="A7083" s="116">
        <v>11714</v>
      </c>
      <c r="B7083" s="117" t="s">
        <v>3240</v>
      </c>
      <c r="C7083" s="118" t="s">
        <v>9295</v>
      </c>
      <c r="D7083" s="119" t="s">
        <v>13933</v>
      </c>
    </row>
    <row r="7084" spans="1:4" ht="24.95" customHeight="1" x14ac:dyDescent="0.2">
      <c r="A7084" s="116">
        <v>11715</v>
      </c>
      <c r="B7084" s="117" t="s">
        <v>3241</v>
      </c>
      <c r="C7084" s="118" t="s">
        <v>9295</v>
      </c>
      <c r="D7084" s="119" t="s">
        <v>9427</v>
      </c>
    </row>
    <row r="7085" spans="1:4" ht="24.95" customHeight="1" x14ac:dyDescent="0.2">
      <c r="A7085" s="116">
        <v>11880</v>
      </c>
      <c r="B7085" s="117" t="s">
        <v>3242</v>
      </c>
      <c r="C7085" s="118" t="s">
        <v>9295</v>
      </c>
      <c r="D7085" s="119" t="s">
        <v>18661</v>
      </c>
    </row>
    <row r="7086" spans="1:4" ht="24.95" customHeight="1" x14ac:dyDescent="0.2">
      <c r="A7086" s="116">
        <v>599</v>
      </c>
      <c r="B7086" s="117" t="s">
        <v>3243</v>
      </c>
      <c r="C7086" s="118" t="s">
        <v>9298</v>
      </c>
      <c r="D7086" s="119" t="s">
        <v>18662</v>
      </c>
    </row>
    <row r="7087" spans="1:4" ht="24.95" customHeight="1" x14ac:dyDescent="0.2">
      <c r="A7087" s="116">
        <v>34380</v>
      </c>
      <c r="B7087" s="117" t="s">
        <v>3244</v>
      </c>
      <c r="C7087" s="118" t="s">
        <v>9295</v>
      </c>
      <c r="D7087" s="119" t="s">
        <v>18663</v>
      </c>
    </row>
    <row r="7088" spans="1:4" ht="24.95" customHeight="1" x14ac:dyDescent="0.2">
      <c r="A7088" s="116">
        <v>1106</v>
      </c>
      <c r="B7088" s="117" t="s">
        <v>3245</v>
      </c>
      <c r="C7088" s="118" t="s">
        <v>9344</v>
      </c>
      <c r="D7088" s="119" t="s">
        <v>9803</v>
      </c>
    </row>
    <row r="7089" spans="1:4" ht="24.95" customHeight="1" x14ac:dyDescent="0.2">
      <c r="A7089" s="116">
        <v>11161</v>
      </c>
      <c r="B7089" s="117" t="s">
        <v>3246</v>
      </c>
      <c r="C7089" s="118" t="s">
        <v>9344</v>
      </c>
      <c r="D7089" s="119" t="s">
        <v>9804</v>
      </c>
    </row>
    <row r="7090" spans="1:4" ht="24.95" customHeight="1" x14ac:dyDescent="0.2">
      <c r="A7090" s="116">
        <v>1107</v>
      </c>
      <c r="B7090" s="117" t="s">
        <v>3247</v>
      </c>
      <c r="C7090" s="118" t="s">
        <v>9344</v>
      </c>
      <c r="D7090" s="119" t="s">
        <v>9696</v>
      </c>
    </row>
    <row r="7091" spans="1:4" ht="24.95" customHeight="1" x14ac:dyDescent="0.2">
      <c r="A7091" s="116">
        <v>4758</v>
      </c>
      <c r="B7091" s="117" t="s">
        <v>6240</v>
      </c>
      <c r="C7091" s="118" t="s">
        <v>9293</v>
      </c>
      <c r="D7091" s="119" t="s">
        <v>11150</v>
      </c>
    </row>
    <row r="7092" spans="1:4" ht="24.95" customHeight="1" x14ac:dyDescent="0.2">
      <c r="A7092" s="116">
        <v>41080</v>
      </c>
      <c r="B7092" s="117" t="s">
        <v>6241</v>
      </c>
      <c r="C7092" s="118" t="s">
        <v>9444</v>
      </c>
      <c r="D7092" s="119" t="s">
        <v>30457</v>
      </c>
    </row>
    <row r="7093" spans="1:4" ht="24.95" customHeight="1" x14ac:dyDescent="0.2">
      <c r="A7093" s="116">
        <v>25963</v>
      </c>
      <c r="B7093" s="117" t="s">
        <v>3248</v>
      </c>
      <c r="C7093" s="118" t="s">
        <v>9344</v>
      </c>
      <c r="D7093" s="119" t="s">
        <v>9805</v>
      </c>
    </row>
    <row r="7094" spans="1:4" ht="24.95" customHeight="1" x14ac:dyDescent="0.2">
      <c r="A7094" s="116">
        <v>4759</v>
      </c>
      <c r="B7094" s="117" t="s">
        <v>3249</v>
      </c>
      <c r="C7094" s="118" t="s">
        <v>9293</v>
      </c>
      <c r="D7094" s="119" t="s">
        <v>30152</v>
      </c>
    </row>
    <row r="7095" spans="1:4" ht="24.95" customHeight="1" x14ac:dyDescent="0.2">
      <c r="A7095" s="116">
        <v>41068</v>
      </c>
      <c r="B7095" s="117" t="s">
        <v>6242</v>
      </c>
      <c r="C7095" s="118" t="s">
        <v>9444</v>
      </c>
      <c r="D7095" s="119" t="s">
        <v>30458</v>
      </c>
    </row>
    <row r="7096" spans="1:4" ht="24.95" customHeight="1" x14ac:dyDescent="0.2">
      <c r="A7096" s="116">
        <v>1108</v>
      </c>
      <c r="B7096" s="117" t="s">
        <v>3250</v>
      </c>
      <c r="C7096" s="118" t="s">
        <v>9340</v>
      </c>
      <c r="D7096" s="119" t="s">
        <v>14892</v>
      </c>
    </row>
    <row r="7097" spans="1:4" ht="24.95" customHeight="1" x14ac:dyDescent="0.2">
      <c r="A7097" s="116">
        <v>1117</v>
      </c>
      <c r="B7097" s="117" t="s">
        <v>3251</v>
      </c>
      <c r="C7097" s="118" t="s">
        <v>9340</v>
      </c>
      <c r="D7097" s="119" t="s">
        <v>18664</v>
      </c>
    </row>
    <row r="7098" spans="1:4" ht="24.95" customHeight="1" x14ac:dyDescent="0.2">
      <c r="A7098" s="116">
        <v>1118</v>
      </c>
      <c r="B7098" s="117" t="s">
        <v>3252</v>
      </c>
      <c r="C7098" s="118" t="s">
        <v>9340</v>
      </c>
      <c r="D7098" s="119" t="s">
        <v>11145</v>
      </c>
    </row>
    <row r="7099" spans="1:4" ht="24.95" customHeight="1" x14ac:dyDescent="0.2">
      <c r="A7099" s="116">
        <v>1110</v>
      </c>
      <c r="B7099" s="117" t="s">
        <v>3253</v>
      </c>
      <c r="C7099" s="118" t="s">
        <v>9340</v>
      </c>
      <c r="D7099" s="119" t="s">
        <v>11145</v>
      </c>
    </row>
    <row r="7100" spans="1:4" ht="24.95" customHeight="1" x14ac:dyDescent="0.2">
      <c r="A7100" s="116">
        <v>12618</v>
      </c>
      <c r="B7100" s="117" t="s">
        <v>3254</v>
      </c>
      <c r="C7100" s="118" t="s">
        <v>9295</v>
      </c>
      <c r="D7100" s="119" t="s">
        <v>12127</v>
      </c>
    </row>
    <row r="7101" spans="1:4" ht="24.95" customHeight="1" x14ac:dyDescent="0.2">
      <c r="A7101" s="116">
        <v>40871</v>
      </c>
      <c r="B7101" s="117" t="s">
        <v>6243</v>
      </c>
      <c r="C7101" s="118" t="s">
        <v>9340</v>
      </c>
      <c r="D7101" s="119" t="s">
        <v>17723</v>
      </c>
    </row>
    <row r="7102" spans="1:4" ht="24.95" customHeight="1" x14ac:dyDescent="0.2">
      <c r="A7102" s="116">
        <v>40869</v>
      </c>
      <c r="B7102" s="117" t="s">
        <v>6244</v>
      </c>
      <c r="C7102" s="118" t="s">
        <v>9340</v>
      </c>
      <c r="D7102" s="119" t="s">
        <v>18665</v>
      </c>
    </row>
    <row r="7103" spans="1:4" ht="24.95" customHeight="1" x14ac:dyDescent="0.2">
      <c r="A7103" s="116">
        <v>40870</v>
      </c>
      <c r="B7103" s="117" t="s">
        <v>6245</v>
      </c>
      <c r="C7103" s="118" t="s">
        <v>9340</v>
      </c>
      <c r="D7103" s="119" t="s">
        <v>9975</v>
      </c>
    </row>
    <row r="7104" spans="1:4" ht="24.95" customHeight="1" x14ac:dyDescent="0.2">
      <c r="A7104" s="116">
        <v>1109</v>
      </c>
      <c r="B7104" s="117" t="s">
        <v>3255</v>
      </c>
      <c r="C7104" s="118" t="s">
        <v>9340</v>
      </c>
      <c r="D7104" s="119" t="s">
        <v>11449</v>
      </c>
    </row>
    <row r="7105" spans="1:4" ht="24.95" customHeight="1" x14ac:dyDescent="0.2">
      <c r="A7105" s="116">
        <v>1119</v>
      </c>
      <c r="B7105" s="117" t="s">
        <v>3256</v>
      </c>
      <c r="C7105" s="118" t="s">
        <v>9340</v>
      </c>
      <c r="D7105" s="119" t="s">
        <v>9683</v>
      </c>
    </row>
    <row r="7106" spans="1:4" ht="24.95" customHeight="1" x14ac:dyDescent="0.2">
      <c r="A7106" s="116">
        <v>13115</v>
      </c>
      <c r="B7106" s="117" t="s">
        <v>6246</v>
      </c>
      <c r="C7106" s="118" t="s">
        <v>9340</v>
      </c>
      <c r="D7106" s="119" t="s">
        <v>14355</v>
      </c>
    </row>
    <row r="7107" spans="1:4" ht="24.95" customHeight="1" x14ac:dyDescent="0.2">
      <c r="A7107" s="116">
        <v>10541</v>
      </c>
      <c r="B7107" s="117" t="s">
        <v>6247</v>
      </c>
      <c r="C7107" s="118" t="s">
        <v>9340</v>
      </c>
      <c r="D7107" s="119" t="s">
        <v>17836</v>
      </c>
    </row>
    <row r="7108" spans="1:4" ht="24.95" customHeight="1" x14ac:dyDescent="0.2">
      <c r="A7108" s="116">
        <v>10543</v>
      </c>
      <c r="B7108" s="117" t="s">
        <v>6248</v>
      </c>
      <c r="C7108" s="118" t="s">
        <v>9340</v>
      </c>
      <c r="D7108" s="119" t="s">
        <v>18041</v>
      </c>
    </row>
    <row r="7109" spans="1:4" ht="24.95" customHeight="1" x14ac:dyDescent="0.2">
      <c r="A7109" s="116">
        <v>10544</v>
      </c>
      <c r="B7109" s="117" t="s">
        <v>6249</v>
      </c>
      <c r="C7109" s="118" t="s">
        <v>9340</v>
      </c>
      <c r="D7109" s="119" t="s">
        <v>18666</v>
      </c>
    </row>
    <row r="7110" spans="1:4" ht="24.95" customHeight="1" x14ac:dyDescent="0.2">
      <c r="A7110" s="116">
        <v>10545</v>
      </c>
      <c r="B7110" s="117" t="s">
        <v>6250</v>
      </c>
      <c r="C7110" s="118" t="s">
        <v>9340</v>
      </c>
      <c r="D7110" s="119" t="s">
        <v>15283</v>
      </c>
    </row>
    <row r="7111" spans="1:4" ht="24.95" customHeight="1" x14ac:dyDescent="0.2">
      <c r="A7111" s="116">
        <v>10542</v>
      </c>
      <c r="B7111" s="117" t="s">
        <v>6251</v>
      </c>
      <c r="C7111" s="118" t="s">
        <v>9340</v>
      </c>
      <c r="D7111" s="119" t="s">
        <v>9664</v>
      </c>
    </row>
    <row r="7112" spans="1:4" ht="24.95" customHeight="1" x14ac:dyDescent="0.2">
      <c r="A7112" s="116">
        <v>38365</v>
      </c>
      <c r="B7112" s="117" t="s">
        <v>9815</v>
      </c>
      <c r="C7112" s="118" t="s">
        <v>9298</v>
      </c>
      <c r="D7112" s="119" t="s">
        <v>10603</v>
      </c>
    </row>
    <row r="7113" spans="1:4" ht="24.95" customHeight="1" x14ac:dyDescent="0.2">
      <c r="A7113" s="116">
        <v>37745</v>
      </c>
      <c r="B7113" s="117" t="s">
        <v>3257</v>
      </c>
      <c r="C7113" s="118" t="s">
        <v>9295</v>
      </c>
      <c r="D7113" s="119" t="s">
        <v>18667</v>
      </c>
    </row>
    <row r="7114" spans="1:4" ht="24.95" customHeight="1" x14ac:dyDescent="0.2">
      <c r="A7114" s="116">
        <v>37754</v>
      </c>
      <c r="B7114" s="117" t="s">
        <v>3258</v>
      </c>
      <c r="C7114" s="118" t="s">
        <v>9295</v>
      </c>
      <c r="D7114" s="119" t="s">
        <v>18668</v>
      </c>
    </row>
    <row r="7115" spans="1:4" ht="24.95" customHeight="1" x14ac:dyDescent="0.2">
      <c r="A7115" s="116">
        <v>37748</v>
      </c>
      <c r="B7115" s="117" t="s">
        <v>3259</v>
      </c>
      <c r="C7115" s="118" t="s">
        <v>9295</v>
      </c>
      <c r="D7115" s="119" t="s">
        <v>18669</v>
      </c>
    </row>
    <row r="7116" spans="1:4" ht="24.95" customHeight="1" x14ac:dyDescent="0.2">
      <c r="A7116" s="116">
        <v>37761</v>
      </c>
      <c r="B7116" s="117" t="s">
        <v>3260</v>
      </c>
      <c r="C7116" s="118" t="s">
        <v>9295</v>
      </c>
      <c r="D7116" s="119" t="s">
        <v>18670</v>
      </c>
    </row>
    <row r="7117" spans="1:4" ht="24.95" customHeight="1" x14ac:dyDescent="0.2">
      <c r="A7117" s="116">
        <v>37757</v>
      </c>
      <c r="B7117" s="117" t="s">
        <v>3261</v>
      </c>
      <c r="C7117" s="118" t="s">
        <v>9295</v>
      </c>
      <c r="D7117" s="119" t="s">
        <v>18671</v>
      </c>
    </row>
    <row r="7118" spans="1:4" ht="24.95" customHeight="1" x14ac:dyDescent="0.2">
      <c r="A7118" s="116">
        <v>37759</v>
      </c>
      <c r="B7118" s="117" t="s">
        <v>3262</v>
      </c>
      <c r="C7118" s="118" t="s">
        <v>9295</v>
      </c>
      <c r="D7118" s="119" t="s">
        <v>18672</v>
      </c>
    </row>
    <row r="7119" spans="1:4" ht="24.95" customHeight="1" x14ac:dyDescent="0.2">
      <c r="A7119" s="116">
        <v>37766</v>
      </c>
      <c r="B7119" s="117" t="s">
        <v>3263</v>
      </c>
      <c r="C7119" s="118" t="s">
        <v>9295</v>
      </c>
      <c r="D7119" s="119" t="s">
        <v>18673</v>
      </c>
    </row>
    <row r="7120" spans="1:4" ht="24.95" customHeight="1" x14ac:dyDescent="0.2">
      <c r="A7120" s="116">
        <v>37752</v>
      </c>
      <c r="B7120" s="117" t="s">
        <v>3264</v>
      </c>
      <c r="C7120" s="118" t="s">
        <v>9295</v>
      </c>
      <c r="D7120" s="119" t="s">
        <v>18674</v>
      </c>
    </row>
    <row r="7121" spans="1:4" ht="24.95" customHeight="1" x14ac:dyDescent="0.2">
      <c r="A7121" s="116">
        <v>37760</v>
      </c>
      <c r="B7121" s="117" t="s">
        <v>3265</v>
      </c>
      <c r="C7121" s="118" t="s">
        <v>9295</v>
      </c>
      <c r="D7121" s="119" t="s">
        <v>18675</v>
      </c>
    </row>
    <row r="7122" spans="1:4" ht="24.95" customHeight="1" x14ac:dyDescent="0.2">
      <c r="A7122" s="116">
        <v>37765</v>
      </c>
      <c r="B7122" s="117" t="s">
        <v>3266</v>
      </c>
      <c r="C7122" s="118" t="s">
        <v>9295</v>
      </c>
      <c r="D7122" s="119" t="s">
        <v>18676</v>
      </c>
    </row>
    <row r="7123" spans="1:4" ht="24.95" customHeight="1" x14ac:dyDescent="0.2">
      <c r="A7123" s="116">
        <v>37746</v>
      </c>
      <c r="B7123" s="117" t="s">
        <v>3267</v>
      </c>
      <c r="C7123" s="118" t="s">
        <v>9295</v>
      </c>
      <c r="D7123" s="119" t="s">
        <v>18677</v>
      </c>
    </row>
    <row r="7124" spans="1:4" ht="24.95" customHeight="1" x14ac:dyDescent="0.2">
      <c r="A7124" s="116">
        <v>37750</v>
      </c>
      <c r="B7124" s="117" t="s">
        <v>3268</v>
      </c>
      <c r="C7124" s="118" t="s">
        <v>9295</v>
      </c>
      <c r="D7124" s="119" t="s">
        <v>18678</v>
      </c>
    </row>
    <row r="7125" spans="1:4" ht="24.95" customHeight="1" x14ac:dyDescent="0.2">
      <c r="A7125" s="116">
        <v>37753</v>
      </c>
      <c r="B7125" s="117" t="s">
        <v>3269</v>
      </c>
      <c r="C7125" s="118" t="s">
        <v>9295</v>
      </c>
      <c r="D7125" s="119" t="s">
        <v>18679</v>
      </c>
    </row>
    <row r="7126" spans="1:4" ht="24.95" customHeight="1" x14ac:dyDescent="0.2">
      <c r="A7126" s="116">
        <v>37756</v>
      </c>
      <c r="B7126" s="117" t="s">
        <v>3270</v>
      </c>
      <c r="C7126" s="118" t="s">
        <v>9295</v>
      </c>
      <c r="D7126" s="119" t="s">
        <v>18670</v>
      </c>
    </row>
    <row r="7127" spans="1:4" ht="24.95" customHeight="1" x14ac:dyDescent="0.2">
      <c r="A7127" s="116">
        <v>37755</v>
      </c>
      <c r="B7127" s="117" t="s">
        <v>3271</v>
      </c>
      <c r="C7127" s="118" t="s">
        <v>9295</v>
      </c>
      <c r="D7127" s="119" t="s">
        <v>18680</v>
      </c>
    </row>
    <row r="7128" spans="1:4" ht="24.95" customHeight="1" x14ac:dyDescent="0.2">
      <c r="A7128" s="116">
        <v>37758</v>
      </c>
      <c r="B7128" s="117" t="s">
        <v>3272</v>
      </c>
      <c r="C7128" s="118" t="s">
        <v>9295</v>
      </c>
      <c r="D7128" s="119" t="s">
        <v>18681</v>
      </c>
    </row>
    <row r="7129" spans="1:4" ht="24.95" customHeight="1" x14ac:dyDescent="0.2">
      <c r="A7129" s="116">
        <v>37747</v>
      </c>
      <c r="B7129" s="117" t="s">
        <v>3273</v>
      </c>
      <c r="C7129" s="118" t="s">
        <v>9295</v>
      </c>
      <c r="D7129" s="119" t="s">
        <v>18682</v>
      </c>
    </row>
    <row r="7130" spans="1:4" ht="24.95" customHeight="1" x14ac:dyDescent="0.2">
      <c r="A7130" s="116">
        <v>37767</v>
      </c>
      <c r="B7130" s="117" t="s">
        <v>3274</v>
      </c>
      <c r="C7130" s="118" t="s">
        <v>9295</v>
      </c>
      <c r="D7130" s="119" t="s">
        <v>18683</v>
      </c>
    </row>
    <row r="7131" spans="1:4" ht="24.95" customHeight="1" x14ac:dyDescent="0.2">
      <c r="A7131" s="116">
        <v>37751</v>
      </c>
      <c r="B7131" s="117" t="s">
        <v>3275</v>
      </c>
      <c r="C7131" s="118" t="s">
        <v>9295</v>
      </c>
      <c r="D7131" s="119" t="s">
        <v>18683</v>
      </c>
    </row>
    <row r="7132" spans="1:4" ht="24.95" customHeight="1" x14ac:dyDescent="0.2">
      <c r="A7132" s="116">
        <v>37749</v>
      </c>
      <c r="B7132" s="117" t="s">
        <v>3276</v>
      </c>
      <c r="C7132" s="118" t="s">
        <v>9295</v>
      </c>
      <c r="D7132" s="119" t="s">
        <v>18684</v>
      </c>
    </row>
    <row r="7133" spans="1:4" ht="24.95" customHeight="1" x14ac:dyDescent="0.2">
      <c r="A7133" s="116">
        <v>13617</v>
      </c>
      <c r="B7133" s="117" t="s">
        <v>3277</v>
      </c>
      <c r="C7133" s="118" t="s">
        <v>9295</v>
      </c>
      <c r="D7133" s="119" t="s">
        <v>18685</v>
      </c>
    </row>
    <row r="7134" spans="1:4" ht="24.95" customHeight="1" x14ac:dyDescent="0.2">
      <c r="A7134" s="116">
        <v>1159</v>
      </c>
      <c r="B7134" s="117" t="s">
        <v>3278</v>
      </c>
      <c r="C7134" s="118" t="s">
        <v>9295</v>
      </c>
      <c r="D7134" s="119" t="s">
        <v>18686</v>
      </c>
    </row>
    <row r="7135" spans="1:4" ht="24.95" customHeight="1" x14ac:dyDescent="0.2">
      <c r="A7135" s="116">
        <v>12114</v>
      </c>
      <c r="B7135" s="117" t="s">
        <v>6252</v>
      </c>
      <c r="C7135" s="118" t="s">
        <v>9295</v>
      </c>
      <c r="D7135" s="119" t="s">
        <v>18687</v>
      </c>
    </row>
    <row r="7136" spans="1:4" ht="24.95" customHeight="1" x14ac:dyDescent="0.2">
      <c r="A7136" s="116">
        <v>38106</v>
      </c>
      <c r="B7136" s="117" t="s">
        <v>6253</v>
      </c>
      <c r="C7136" s="118" t="s">
        <v>9295</v>
      </c>
      <c r="D7136" s="119" t="s">
        <v>11296</v>
      </c>
    </row>
    <row r="7137" spans="1:4" ht="24.95" customHeight="1" x14ac:dyDescent="0.2">
      <c r="A7137" s="116">
        <v>38085</v>
      </c>
      <c r="B7137" s="117" t="s">
        <v>6254</v>
      </c>
      <c r="C7137" s="118" t="s">
        <v>9295</v>
      </c>
      <c r="D7137" s="119" t="s">
        <v>9650</v>
      </c>
    </row>
    <row r="7138" spans="1:4" ht="24.95" customHeight="1" x14ac:dyDescent="0.2">
      <c r="A7138" s="116">
        <v>38599</v>
      </c>
      <c r="B7138" s="117" t="s">
        <v>3279</v>
      </c>
      <c r="C7138" s="118" t="s">
        <v>9295</v>
      </c>
      <c r="D7138" s="119" t="s">
        <v>11989</v>
      </c>
    </row>
    <row r="7139" spans="1:4" ht="24.95" customHeight="1" x14ac:dyDescent="0.2">
      <c r="A7139" s="116">
        <v>38596</v>
      </c>
      <c r="B7139" s="117" t="s">
        <v>3280</v>
      </c>
      <c r="C7139" s="118" t="s">
        <v>9295</v>
      </c>
      <c r="D7139" s="119" t="s">
        <v>9610</v>
      </c>
    </row>
    <row r="7140" spans="1:4" ht="24.95" customHeight="1" x14ac:dyDescent="0.2">
      <c r="A7140" s="116">
        <v>38600</v>
      </c>
      <c r="B7140" s="117" t="s">
        <v>3281</v>
      </c>
      <c r="C7140" s="118" t="s">
        <v>9295</v>
      </c>
      <c r="D7140" s="119" t="s">
        <v>10724</v>
      </c>
    </row>
    <row r="7141" spans="1:4" ht="24.95" customHeight="1" x14ac:dyDescent="0.2">
      <c r="A7141" s="116">
        <v>38597</v>
      </c>
      <c r="B7141" s="117" t="s">
        <v>3282</v>
      </c>
      <c r="C7141" s="118" t="s">
        <v>9295</v>
      </c>
      <c r="D7141" s="119" t="s">
        <v>10550</v>
      </c>
    </row>
    <row r="7142" spans="1:4" ht="24.95" customHeight="1" x14ac:dyDescent="0.2">
      <c r="A7142" s="116">
        <v>659</v>
      </c>
      <c r="B7142" s="117" t="s">
        <v>18688</v>
      </c>
      <c r="C7142" s="118" t="s">
        <v>9295</v>
      </c>
      <c r="D7142" s="119" t="s">
        <v>12320</v>
      </c>
    </row>
    <row r="7143" spans="1:4" ht="24.95" customHeight="1" x14ac:dyDescent="0.2">
      <c r="A7143" s="116">
        <v>660</v>
      </c>
      <c r="B7143" s="117" t="s">
        <v>18689</v>
      </c>
      <c r="C7143" s="118" t="s">
        <v>9295</v>
      </c>
      <c r="D7143" s="119" t="s">
        <v>10644</v>
      </c>
    </row>
    <row r="7144" spans="1:4" ht="24.95" customHeight="1" x14ac:dyDescent="0.2">
      <c r="A7144" s="116">
        <v>658</v>
      </c>
      <c r="B7144" s="117" t="s">
        <v>18690</v>
      </c>
      <c r="C7144" s="118" t="s">
        <v>9295</v>
      </c>
      <c r="D7144" s="119" t="s">
        <v>9582</v>
      </c>
    </row>
    <row r="7145" spans="1:4" ht="24.95" customHeight="1" x14ac:dyDescent="0.2">
      <c r="A7145" s="116">
        <v>38548</v>
      </c>
      <c r="B7145" s="117" t="s">
        <v>3283</v>
      </c>
      <c r="C7145" s="118" t="s">
        <v>9295</v>
      </c>
      <c r="D7145" s="119" t="s">
        <v>9819</v>
      </c>
    </row>
    <row r="7146" spans="1:4" ht="24.95" customHeight="1" x14ac:dyDescent="0.2">
      <c r="A7146" s="116">
        <v>34647</v>
      </c>
      <c r="B7146" s="117" t="s">
        <v>3284</v>
      </c>
      <c r="C7146" s="118" t="s">
        <v>9295</v>
      </c>
      <c r="D7146" s="119" t="s">
        <v>9465</v>
      </c>
    </row>
    <row r="7147" spans="1:4" ht="24.95" customHeight="1" x14ac:dyDescent="0.2">
      <c r="A7147" s="116">
        <v>34649</v>
      </c>
      <c r="B7147" s="117" t="s">
        <v>3285</v>
      </c>
      <c r="C7147" s="118" t="s">
        <v>9295</v>
      </c>
      <c r="D7147" s="119" t="s">
        <v>9821</v>
      </c>
    </row>
    <row r="7148" spans="1:4" ht="24.95" customHeight="1" x14ac:dyDescent="0.2">
      <c r="A7148" s="116">
        <v>34652</v>
      </c>
      <c r="B7148" s="117" t="s">
        <v>3286</v>
      </c>
      <c r="C7148" s="118" t="s">
        <v>9295</v>
      </c>
      <c r="D7148" s="119" t="s">
        <v>9341</v>
      </c>
    </row>
    <row r="7149" spans="1:4" ht="24.95" customHeight="1" x14ac:dyDescent="0.2">
      <c r="A7149" s="116">
        <v>34655</v>
      </c>
      <c r="B7149" s="117" t="s">
        <v>3287</v>
      </c>
      <c r="C7149" s="118" t="s">
        <v>9295</v>
      </c>
      <c r="D7149" s="119" t="s">
        <v>9470</v>
      </c>
    </row>
    <row r="7150" spans="1:4" ht="24.95" customHeight="1" x14ac:dyDescent="0.2">
      <c r="A7150" s="116">
        <v>40607</v>
      </c>
      <c r="B7150" s="117" t="s">
        <v>6255</v>
      </c>
      <c r="C7150" s="118" t="s">
        <v>9295</v>
      </c>
      <c r="D7150" s="119" t="s">
        <v>9828</v>
      </c>
    </row>
    <row r="7151" spans="1:4" ht="24.95" customHeight="1" x14ac:dyDescent="0.2">
      <c r="A7151" s="116">
        <v>585</v>
      </c>
      <c r="B7151" s="117" t="s">
        <v>3288</v>
      </c>
      <c r="C7151" s="118" t="s">
        <v>9344</v>
      </c>
      <c r="D7151" s="119" t="s">
        <v>14917</v>
      </c>
    </row>
    <row r="7152" spans="1:4" ht="24.95" customHeight="1" x14ac:dyDescent="0.2">
      <c r="A7152" s="116">
        <v>4777</v>
      </c>
      <c r="B7152" s="117" t="s">
        <v>6256</v>
      </c>
      <c r="C7152" s="118" t="s">
        <v>9344</v>
      </c>
      <c r="D7152" s="119" t="s">
        <v>9595</v>
      </c>
    </row>
    <row r="7153" spans="1:4" ht="24.95" customHeight="1" x14ac:dyDescent="0.2">
      <c r="A7153" s="116">
        <v>587</v>
      </c>
      <c r="B7153" s="117" t="s">
        <v>6257</v>
      </c>
      <c r="C7153" s="118" t="s">
        <v>9344</v>
      </c>
      <c r="D7153" s="119" t="s">
        <v>13592</v>
      </c>
    </row>
    <row r="7154" spans="1:4" ht="24.95" customHeight="1" x14ac:dyDescent="0.2">
      <c r="A7154" s="116">
        <v>590</v>
      </c>
      <c r="B7154" s="117" t="s">
        <v>6258</v>
      </c>
      <c r="C7154" s="118" t="s">
        <v>9344</v>
      </c>
      <c r="D7154" s="119" t="s">
        <v>9649</v>
      </c>
    </row>
    <row r="7155" spans="1:4" ht="24.95" customHeight="1" x14ac:dyDescent="0.2">
      <c r="A7155" s="116">
        <v>592</v>
      </c>
      <c r="B7155" s="117" t="s">
        <v>3289</v>
      </c>
      <c r="C7155" s="118" t="s">
        <v>9344</v>
      </c>
      <c r="D7155" s="119" t="s">
        <v>13592</v>
      </c>
    </row>
    <row r="7156" spans="1:4" ht="24.95" customHeight="1" x14ac:dyDescent="0.2">
      <c r="A7156" s="116">
        <v>586</v>
      </c>
      <c r="B7156" s="117" t="s">
        <v>3290</v>
      </c>
      <c r="C7156" s="118" t="s">
        <v>9340</v>
      </c>
      <c r="D7156" s="119" t="s">
        <v>10566</v>
      </c>
    </row>
    <row r="7157" spans="1:4" ht="24.95" customHeight="1" x14ac:dyDescent="0.2">
      <c r="A7157" s="116">
        <v>591</v>
      </c>
      <c r="B7157" s="117" t="s">
        <v>3291</v>
      </c>
      <c r="C7157" s="118" t="s">
        <v>9344</v>
      </c>
      <c r="D7157" s="119" t="s">
        <v>14917</v>
      </c>
    </row>
    <row r="7158" spans="1:4" ht="24.95" customHeight="1" x14ac:dyDescent="0.2">
      <c r="A7158" s="116">
        <v>588</v>
      </c>
      <c r="B7158" s="117" t="s">
        <v>3292</v>
      </c>
      <c r="C7158" s="118" t="s">
        <v>9340</v>
      </c>
      <c r="D7158" s="119" t="s">
        <v>17571</v>
      </c>
    </row>
    <row r="7159" spans="1:4" ht="24.95" customHeight="1" x14ac:dyDescent="0.2">
      <c r="A7159" s="116">
        <v>589</v>
      </c>
      <c r="B7159" s="117" t="s">
        <v>3293</v>
      </c>
      <c r="C7159" s="118" t="s">
        <v>9340</v>
      </c>
      <c r="D7159" s="119" t="s">
        <v>17855</v>
      </c>
    </row>
    <row r="7160" spans="1:4" ht="24.95" customHeight="1" x14ac:dyDescent="0.2">
      <c r="A7160" s="116">
        <v>584</v>
      </c>
      <c r="B7160" s="117" t="s">
        <v>3294</v>
      </c>
      <c r="C7160" s="118" t="s">
        <v>9340</v>
      </c>
      <c r="D7160" s="119" t="s">
        <v>16600</v>
      </c>
    </row>
    <row r="7161" spans="1:4" ht="24.95" customHeight="1" x14ac:dyDescent="0.2">
      <c r="A7161" s="116">
        <v>4912</v>
      </c>
      <c r="B7161" s="117" t="s">
        <v>3295</v>
      </c>
      <c r="C7161" s="118" t="s">
        <v>9344</v>
      </c>
      <c r="D7161" s="119" t="s">
        <v>9336</v>
      </c>
    </row>
    <row r="7162" spans="1:4" ht="24.95" customHeight="1" x14ac:dyDescent="0.2">
      <c r="A7162" s="116">
        <v>574</v>
      </c>
      <c r="B7162" s="117" t="s">
        <v>6259</v>
      </c>
      <c r="C7162" s="118" t="s">
        <v>9340</v>
      </c>
      <c r="D7162" s="119" t="s">
        <v>17865</v>
      </c>
    </row>
    <row r="7163" spans="1:4" ht="24.95" customHeight="1" x14ac:dyDescent="0.2">
      <c r="A7163" s="116">
        <v>567</v>
      </c>
      <c r="B7163" s="117" t="s">
        <v>6260</v>
      </c>
      <c r="C7163" s="118" t="s">
        <v>9340</v>
      </c>
      <c r="D7163" s="119" t="s">
        <v>17792</v>
      </c>
    </row>
    <row r="7164" spans="1:4" ht="24.95" customHeight="1" x14ac:dyDescent="0.2">
      <c r="A7164" s="116">
        <v>568</v>
      </c>
      <c r="B7164" s="117" t="s">
        <v>6261</v>
      </c>
      <c r="C7164" s="118" t="s">
        <v>9340</v>
      </c>
      <c r="D7164" s="119" t="s">
        <v>18691</v>
      </c>
    </row>
    <row r="7165" spans="1:4" ht="24.95" customHeight="1" x14ac:dyDescent="0.2">
      <c r="A7165" s="116">
        <v>569</v>
      </c>
      <c r="B7165" s="117" t="s">
        <v>6262</v>
      </c>
      <c r="C7165" s="118" t="s">
        <v>9344</v>
      </c>
      <c r="D7165" s="119" t="s">
        <v>9654</v>
      </c>
    </row>
    <row r="7166" spans="1:4" ht="24.95" customHeight="1" x14ac:dyDescent="0.2">
      <c r="A7166" s="116">
        <v>1165</v>
      </c>
      <c r="B7166" s="117" t="s">
        <v>3296</v>
      </c>
      <c r="C7166" s="118" t="s">
        <v>9295</v>
      </c>
      <c r="D7166" s="119" t="s">
        <v>10013</v>
      </c>
    </row>
    <row r="7167" spans="1:4" ht="24.95" customHeight="1" x14ac:dyDescent="0.2">
      <c r="A7167" s="116">
        <v>1164</v>
      </c>
      <c r="B7167" s="117" t="s">
        <v>3297</v>
      </c>
      <c r="C7167" s="118" t="s">
        <v>9295</v>
      </c>
      <c r="D7167" s="119" t="s">
        <v>17550</v>
      </c>
    </row>
    <row r="7168" spans="1:4" ht="24.95" customHeight="1" x14ac:dyDescent="0.2">
      <c r="A7168" s="116">
        <v>1162</v>
      </c>
      <c r="B7168" s="117" t="s">
        <v>3298</v>
      </c>
      <c r="C7168" s="118" t="s">
        <v>9295</v>
      </c>
      <c r="D7168" s="119" t="s">
        <v>10994</v>
      </c>
    </row>
    <row r="7169" spans="1:4" ht="24.95" customHeight="1" x14ac:dyDescent="0.2">
      <c r="A7169" s="116">
        <v>12395</v>
      </c>
      <c r="B7169" s="117" t="s">
        <v>3299</v>
      </c>
      <c r="C7169" s="118" t="s">
        <v>9295</v>
      </c>
      <c r="D7169" s="119" t="s">
        <v>11399</v>
      </c>
    </row>
    <row r="7170" spans="1:4" ht="24.95" customHeight="1" x14ac:dyDescent="0.2">
      <c r="A7170" s="116">
        <v>1170</v>
      </c>
      <c r="B7170" s="117" t="s">
        <v>3300</v>
      </c>
      <c r="C7170" s="118" t="s">
        <v>9295</v>
      </c>
      <c r="D7170" s="119" t="s">
        <v>10892</v>
      </c>
    </row>
    <row r="7171" spans="1:4" ht="24.95" customHeight="1" x14ac:dyDescent="0.2">
      <c r="A7171" s="116">
        <v>1169</v>
      </c>
      <c r="B7171" s="117" t="s">
        <v>3301</v>
      </c>
      <c r="C7171" s="118" t="s">
        <v>9295</v>
      </c>
      <c r="D7171" s="119" t="s">
        <v>17179</v>
      </c>
    </row>
    <row r="7172" spans="1:4" ht="24.95" customHeight="1" x14ac:dyDescent="0.2">
      <c r="A7172" s="116">
        <v>1166</v>
      </c>
      <c r="B7172" s="117" t="s">
        <v>3302</v>
      </c>
      <c r="C7172" s="118" t="s">
        <v>9295</v>
      </c>
      <c r="D7172" s="119" t="s">
        <v>10496</v>
      </c>
    </row>
    <row r="7173" spans="1:4" ht="24.95" customHeight="1" x14ac:dyDescent="0.2">
      <c r="A7173" s="116">
        <v>1163</v>
      </c>
      <c r="B7173" s="117" t="s">
        <v>3303</v>
      </c>
      <c r="C7173" s="118" t="s">
        <v>9295</v>
      </c>
      <c r="D7173" s="119" t="s">
        <v>11800</v>
      </c>
    </row>
    <row r="7174" spans="1:4" ht="24.95" customHeight="1" x14ac:dyDescent="0.2">
      <c r="A7174" s="116">
        <v>12396</v>
      </c>
      <c r="B7174" s="117" t="s">
        <v>3304</v>
      </c>
      <c r="C7174" s="118" t="s">
        <v>9295</v>
      </c>
      <c r="D7174" s="119" t="s">
        <v>11399</v>
      </c>
    </row>
    <row r="7175" spans="1:4" ht="24.95" customHeight="1" x14ac:dyDescent="0.2">
      <c r="A7175" s="116">
        <v>1168</v>
      </c>
      <c r="B7175" s="117" t="s">
        <v>3305</v>
      </c>
      <c r="C7175" s="118" t="s">
        <v>9295</v>
      </c>
      <c r="D7175" s="119" t="s">
        <v>18692</v>
      </c>
    </row>
    <row r="7176" spans="1:4" ht="24.95" customHeight="1" x14ac:dyDescent="0.2">
      <c r="A7176" s="116">
        <v>1167</v>
      </c>
      <c r="B7176" s="117" t="s">
        <v>3306</v>
      </c>
      <c r="C7176" s="118" t="s">
        <v>9295</v>
      </c>
      <c r="D7176" s="119" t="s">
        <v>15811</v>
      </c>
    </row>
    <row r="7177" spans="1:4" ht="24.95" customHeight="1" x14ac:dyDescent="0.2">
      <c r="A7177" s="116">
        <v>36331</v>
      </c>
      <c r="B7177" s="117" t="s">
        <v>18693</v>
      </c>
      <c r="C7177" s="118" t="s">
        <v>9295</v>
      </c>
      <c r="D7177" s="119" t="s">
        <v>9310</v>
      </c>
    </row>
    <row r="7178" spans="1:4" ht="24.95" customHeight="1" x14ac:dyDescent="0.2">
      <c r="A7178" s="116">
        <v>36346</v>
      </c>
      <c r="B7178" s="117" t="s">
        <v>18694</v>
      </c>
      <c r="C7178" s="118" t="s">
        <v>9295</v>
      </c>
      <c r="D7178" s="119" t="s">
        <v>10423</v>
      </c>
    </row>
    <row r="7179" spans="1:4" ht="24.95" customHeight="1" x14ac:dyDescent="0.2">
      <c r="A7179" s="116">
        <v>1210</v>
      </c>
      <c r="B7179" s="117" t="s">
        <v>3307</v>
      </c>
      <c r="C7179" s="118" t="s">
        <v>9295</v>
      </c>
      <c r="D7179" s="119" t="s">
        <v>10447</v>
      </c>
    </row>
    <row r="7180" spans="1:4" ht="24.95" customHeight="1" x14ac:dyDescent="0.2">
      <c r="A7180" s="116">
        <v>1203</v>
      </c>
      <c r="B7180" s="117" t="s">
        <v>3308</v>
      </c>
      <c r="C7180" s="118" t="s">
        <v>9295</v>
      </c>
      <c r="D7180" s="119" t="s">
        <v>9536</v>
      </c>
    </row>
    <row r="7181" spans="1:4" ht="24.95" customHeight="1" x14ac:dyDescent="0.2">
      <c r="A7181" s="116">
        <v>1197</v>
      </c>
      <c r="B7181" s="117" t="s">
        <v>6263</v>
      </c>
      <c r="C7181" s="118" t="s">
        <v>9295</v>
      </c>
      <c r="D7181" s="119" t="s">
        <v>9820</v>
      </c>
    </row>
    <row r="7182" spans="1:4" ht="24.95" customHeight="1" x14ac:dyDescent="0.2">
      <c r="A7182" s="116">
        <v>1202</v>
      </c>
      <c r="B7182" s="117" t="s">
        <v>6264</v>
      </c>
      <c r="C7182" s="118" t="s">
        <v>9295</v>
      </c>
      <c r="D7182" s="119" t="s">
        <v>10737</v>
      </c>
    </row>
    <row r="7183" spans="1:4" ht="24.95" customHeight="1" x14ac:dyDescent="0.2">
      <c r="A7183" s="116">
        <v>1188</v>
      </c>
      <c r="B7183" s="117" t="s">
        <v>3309</v>
      </c>
      <c r="C7183" s="118" t="s">
        <v>9295</v>
      </c>
      <c r="D7183" s="119" t="s">
        <v>16508</v>
      </c>
    </row>
    <row r="7184" spans="1:4" ht="24.95" customHeight="1" x14ac:dyDescent="0.2">
      <c r="A7184" s="116">
        <v>1211</v>
      </c>
      <c r="B7184" s="117" t="s">
        <v>3310</v>
      </c>
      <c r="C7184" s="118" t="s">
        <v>9295</v>
      </c>
      <c r="D7184" s="119" t="s">
        <v>12182</v>
      </c>
    </row>
    <row r="7185" spans="1:4" ht="24.95" customHeight="1" x14ac:dyDescent="0.2">
      <c r="A7185" s="116">
        <v>1198</v>
      </c>
      <c r="B7185" s="117" t="s">
        <v>6265</v>
      </c>
      <c r="C7185" s="118" t="s">
        <v>9295</v>
      </c>
      <c r="D7185" s="119" t="s">
        <v>9672</v>
      </c>
    </row>
    <row r="7186" spans="1:4" ht="24.95" customHeight="1" x14ac:dyDescent="0.2">
      <c r="A7186" s="116">
        <v>1199</v>
      </c>
      <c r="B7186" s="117" t="s">
        <v>3311</v>
      </c>
      <c r="C7186" s="118" t="s">
        <v>9295</v>
      </c>
      <c r="D7186" s="119" t="s">
        <v>9675</v>
      </c>
    </row>
    <row r="7187" spans="1:4" ht="24.95" customHeight="1" x14ac:dyDescent="0.2">
      <c r="A7187" s="116">
        <v>20088</v>
      </c>
      <c r="B7187" s="117" t="s">
        <v>6266</v>
      </c>
      <c r="C7187" s="118" t="s">
        <v>9295</v>
      </c>
      <c r="D7187" s="119" t="s">
        <v>10606</v>
      </c>
    </row>
    <row r="7188" spans="1:4" ht="24.95" customHeight="1" x14ac:dyDescent="0.2">
      <c r="A7188" s="116">
        <v>20089</v>
      </c>
      <c r="B7188" s="117" t="s">
        <v>6267</v>
      </c>
      <c r="C7188" s="118" t="s">
        <v>9295</v>
      </c>
      <c r="D7188" s="119" t="s">
        <v>18695</v>
      </c>
    </row>
    <row r="7189" spans="1:4" ht="24.95" customHeight="1" x14ac:dyDescent="0.2">
      <c r="A7189" s="116">
        <v>20087</v>
      </c>
      <c r="B7189" s="117" t="s">
        <v>6268</v>
      </c>
      <c r="C7189" s="118" t="s">
        <v>9295</v>
      </c>
      <c r="D7189" s="119" t="s">
        <v>10336</v>
      </c>
    </row>
    <row r="7190" spans="1:4" ht="24.95" customHeight="1" x14ac:dyDescent="0.2">
      <c r="A7190" s="116">
        <v>1200</v>
      </c>
      <c r="B7190" s="117" t="s">
        <v>6269</v>
      </c>
      <c r="C7190" s="118" t="s">
        <v>9295</v>
      </c>
      <c r="D7190" s="119" t="s">
        <v>9377</v>
      </c>
    </row>
    <row r="7191" spans="1:4" ht="24.95" customHeight="1" x14ac:dyDescent="0.2">
      <c r="A7191" s="116">
        <v>12909</v>
      </c>
      <c r="B7191" s="117" t="s">
        <v>6270</v>
      </c>
      <c r="C7191" s="118" t="s">
        <v>9295</v>
      </c>
      <c r="D7191" s="119" t="s">
        <v>10243</v>
      </c>
    </row>
    <row r="7192" spans="1:4" ht="24.95" customHeight="1" x14ac:dyDescent="0.2">
      <c r="A7192" s="116">
        <v>12910</v>
      </c>
      <c r="B7192" s="117" t="s">
        <v>6271</v>
      </c>
      <c r="C7192" s="118" t="s">
        <v>9295</v>
      </c>
      <c r="D7192" s="119" t="s">
        <v>14428</v>
      </c>
    </row>
    <row r="7193" spans="1:4" ht="24.95" customHeight="1" x14ac:dyDescent="0.2">
      <c r="A7193" s="116">
        <v>1184</v>
      </c>
      <c r="B7193" s="117" t="s">
        <v>6272</v>
      </c>
      <c r="C7193" s="118" t="s">
        <v>9295</v>
      </c>
      <c r="D7193" s="119" t="s">
        <v>14006</v>
      </c>
    </row>
    <row r="7194" spans="1:4" ht="24.95" customHeight="1" x14ac:dyDescent="0.2">
      <c r="A7194" s="116">
        <v>1191</v>
      </c>
      <c r="B7194" s="117" t="s">
        <v>6273</v>
      </c>
      <c r="C7194" s="118" t="s">
        <v>9295</v>
      </c>
      <c r="D7194" s="119" t="s">
        <v>10899</v>
      </c>
    </row>
    <row r="7195" spans="1:4" ht="24.95" customHeight="1" x14ac:dyDescent="0.2">
      <c r="A7195" s="116">
        <v>1185</v>
      </c>
      <c r="B7195" s="117" t="s">
        <v>6274</v>
      </c>
      <c r="C7195" s="118" t="s">
        <v>9295</v>
      </c>
      <c r="D7195" s="119" t="s">
        <v>9310</v>
      </c>
    </row>
    <row r="7196" spans="1:4" ht="24.95" customHeight="1" x14ac:dyDescent="0.2">
      <c r="A7196" s="116">
        <v>1189</v>
      </c>
      <c r="B7196" s="117" t="s">
        <v>6275</v>
      </c>
      <c r="C7196" s="118" t="s">
        <v>9295</v>
      </c>
      <c r="D7196" s="119" t="s">
        <v>17243</v>
      </c>
    </row>
    <row r="7197" spans="1:4" ht="24.95" customHeight="1" x14ac:dyDescent="0.2">
      <c r="A7197" s="116">
        <v>1193</v>
      </c>
      <c r="B7197" s="117" t="s">
        <v>6276</v>
      </c>
      <c r="C7197" s="118" t="s">
        <v>9295</v>
      </c>
      <c r="D7197" s="119" t="s">
        <v>10243</v>
      </c>
    </row>
    <row r="7198" spans="1:4" ht="24.95" customHeight="1" x14ac:dyDescent="0.2">
      <c r="A7198" s="116">
        <v>1194</v>
      </c>
      <c r="B7198" s="117" t="s">
        <v>6277</v>
      </c>
      <c r="C7198" s="118" t="s">
        <v>9295</v>
      </c>
      <c r="D7198" s="119" t="s">
        <v>9596</v>
      </c>
    </row>
    <row r="7199" spans="1:4" ht="24.95" customHeight="1" x14ac:dyDescent="0.2">
      <c r="A7199" s="116">
        <v>1195</v>
      </c>
      <c r="B7199" s="117" t="s">
        <v>6278</v>
      </c>
      <c r="C7199" s="118" t="s">
        <v>9295</v>
      </c>
      <c r="D7199" s="119" t="s">
        <v>18696</v>
      </c>
    </row>
    <row r="7200" spans="1:4" ht="24.95" customHeight="1" x14ac:dyDescent="0.2">
      <c r="A7200" s="116">
        <v>1204</v>
      </c>
      <c r="B7200" s="117" t="s">
        <v>6279</v>
      </c>
      <c r="C7200" s="118" t="s">
        <v>9295</v>
      </c>
      <c r="D7200" s="119" t="s">
        <v>15887</v>
      </c>
    </row>
    <row r="7201" spans="1:4" ht="24.95" customHeight="1" x14ac:dyDescent="0.2">
      <c r="A7201" s="116">
        <v>1205</v>
      </c>
      <c r="B7201" s="117" t="s">
        <v>6280</v>
      </c>
      <c r="C7201" s="118" t="s">
        <v>9295</v>
      </c>
      <c r="D7201" s="119" t="s">
        <v>11243</v>
      </c>
    </row>
    <row r="7202" spans="1:4" ht="24.95" customHeight="1" x14ac:dyDescent="0.2">
      <c r="A7202" s="116">
        <v>1207</v>
      </c>
      <c r="B7202" s="117" t="s">
        <v>3312</v>
      </c>
      <c r="C7202" s="118" t="s">
        <v>9295</v>
      </c>
      <c r="D7202" s="119" t="s">
        <v>17860</v>
      </c>
    </row>
    <row r="7203" spans="1:4" ht="24.95" customHeight="1" x14ac:dyDescent="0.2">
      <c r="A7203" s="116">
        <v>1206</v>
      </c>
      <c r="B7203" s="117" t="s">
        <v>3313</v>
      </c>
      <c r="C7203" s="118" t="s">
        <v>9295</v>
      </c>
      <c r="D7203" s="119" t="s">
        <v>9889</v>
      </c>
    </row>
    <row r="7204" spans="1:4" ht="24.95" customHeight="1" x14ac:dyDescent="0.2">
      <c r="A7204" s="116">
        <v>1183</v>
      </c>
      <c r="B7204" s="117" t="s">
        <v>3314</v>
      </c>
      <c r="C7204" s="118" t="s">
        <v>9295</v>
      </c>
      <c r="D7204" s="119" t="s">
        <v>11261</v>
      </c>
    </row>
    <row r="7205" spans="1:4" ht="24.95" customHeight="1" x14ac:dyDescent="0.2">
      <c r="A7205" s="116">
        <v>26047</v>
      </c>
      <c r="B7205" s="117" t="s">
        <v>3315</v>
      </c>
      <c r="C7205" s="118" t="s">
        <v>9295</v>
      </c>
      <c r="D7205" s="119" t="s">
        <v>10146</v>
      </c>
    </row>
    <row r="7206" spans="1:4" ht="24.95" customHeight="1" x14ac:dyDescent="0.2">
      <c r="A7206" s="116">
        <v>26048</v>
      </c>
      <c r="B7206" s="117" t="s">
        <v>3316</v>
      </c>
      <c r="C7206" s="118" t="s">
        <v>9295</v>
      </c>
      <c r="D7206" s="119" t="s">
        <v>18697</v>
      </c>
    </row>
    <row r="7207" spans="1:4" ht="24.95" customHeight="1" x14ac:dyDescent="0.2">
      <c r="A7207" s="116">
        <v>12894</v>
      </c>
      <c r="B7207" s="117" t="s">
        <v>3317</v>
      </c>
      <c r="C7207" s="118" t="s">
        <v>9295</v>
      </c>
      <c r="D7207" s="119" t="s">
        <v>17393</v>
      </c>
    </row>
    <row r="7208" spans="1:4" ht="24.95" customHeight="1" x14ac:dyDescent="0.2">
      <c r="A7208" s="116">
        <v>12895</v>
      </c>
      <c r="B7208" s="117" t="s">
        <v>3318</v>
      </c>
      <c r="C7208" s="118" t="s">
        <v>9295</v>
      </c>
      <c r="D7208" s="119" t="s">
        <v>10330</v>
      </c>
    </row>
    <row r="7209" spans="1:4" ht="24.95" customHeight="1" x14ac:dyDescent="0.2">
      <c r="A7209" s="116">
        <v>1631</v>
      </c>
      <c r="B7209" s="117" t="s">
        <v>3319</v>
      </c>
      <c r="C7209" s="118" t="s">
        <v>9295</v>
      </c>
      <c r="D7209" s="119" t="s">
        <v>9850</v>
      </c>
    </row>
    <row r="7210" spans="1:4" ht="24.95" customHeight="1" x14ac:dyDescent="0.2">
      <c r="A7210" s="116">
        <v>1633</v>
      </c>
      <c r="B7210" s="117" t="s">
        <v>3320</v>
      </c>
      <c r="C7210" s="118" t="s">
        <v>9295</v>
      </c>
      <c r="D7210" s="119" t="s">
        <v>9851</v>
      </c>
    </row>
    <row r="7211" spans="1:4" ht="24.95" customHeight="1" x14ac:dyDescent="0.2">
      <c r="A7211" s="116">
        <v>10818</v>
      </c>
      <c r="B7211" s="117" t="s">
        <v>3321</v>
      </c>
      <c r="C7211" s="118" t="s">
        <v>9344</v>
      </c>
      <c r="D7211" s="119" t="s">
        <v>11310</v>
      </c>
    </row>
    <row r="7212" spans="1:4" ht="24.95" customHeight="1" x14ac:dyDescent="0.2">
      <c r="A7212" s="116">
        <v>39359</v>
      </c>
      <c r="B7212" s="117" t="s">
        <v>18698</v>
      </c>
      <c r="C7212" s="118" t="s">
        <v>9295</v>
      </c>
      <c r="D7212" s="119" t="s">
        <v>18699</v>
      </c>
    </row>
    <row r="7213" spans="1:4" ht="24.95" customHeight="1" x14ac:dyDescent="0.2">
      <c r="A7213" s="116">
        <v>39360</v>
      </c>
      <c r="B7213" s="117" t="s">
        <v>18700</v>
      </c>
      <c r="C7213" s="118" t="s">
        <v>9295</v>
      </c>
      <c r="D7213" s="119" t="s">
        <v>17720</v>
      </c>
    </row>
    <row r="7214" spans="1:4" ht="24.95" customHeight="1" x14ac:dyDescent="0.2">
      <c r="A7214" s="116">
        <v>10710</v>
      </c>
      <c r="B7214" s="117" t="s">
        <v>3322</v>
      </c>
      <c r="C7214" s="118" t="s">
        <v>9298</v>
      </c>
      <c r="D7214" s="119" t="s">
        <v>18701</v>
      </c>
    </row>
    <row r="7215" spans="1:4" ht="24.95" customHeight="1" x14ac:dyDescent="0.2">
      <c r="A7215" s="116">
        <v>10709</v>
      </c>
      <c r="B7215" s="117" t="s">
        <v>3323</v>
      </c>
      <c r="C7215" s="118" t="s">
        <v>9298</v>
      </c>
      <c r="D7215" s="119" t="s">
        <v>18702</v>
      </c>
    </row>
    <row r="7216" spans="1:4" ht="24.95" customHeight="1" x14ac:dyDescent="0.2">
      <c r="A7216" s="116">
        <v>39636</v>
      </c>
      <c r="B7216" s="117" t="s">
        <v>3324</v>
      </c>
      <c r="C7216" s="118" t="s">
        <v>9298</v>
      </c>
      <c r="D7216" s="119" t="s">
        <v>18703</v>
      </c>
    </row>
    <row r="7217" spans="1:4" ht="24.95" customHeight="1" x14ac:dyDescent="0.2">
      <c r="A7217" s="116">
        <v>10708</v>
      </c>
      <c r="B7217" s="117" t="s">
        <v>3325</v>
      </c>
      <c r="C7217" s="118" t="s">
        <v>9298</v>
      </c>
      <c r="D7217" s="119" t="s">
        <v>18704</v>
      </c>
    </row>
    <row r="7218" spans="1:4" ht="24.95" customHeight="1" x14ac:dyDescent="0.2">
      <c r="A7218" s="116">
        <v>39635</v>
      </c>
      <c r="B7218" s="117" t="s">
        <v>3326</v>
      </c>
      <c r="C7218" s="118" t="s">
        <v>9298</v>
      </c>
      <c r="D7218" s="119" t="s">
        <v>18705</v>
      </c>
    </row>
    <row r="7219" spans="1:4" ht="24.95" customHeight="1" x14ac:dyDescent="0.2">
      <c r="A7219" s="116">
        <v>40913</v>
      </c>
      <c r="B7219" s="117" t="s">
        <v>6281</v>
      </c>
      <c r="C7219" s="118" t="s">
        <v>9444</v>
      </c>
      <c r="D7219" s="119" t="s">
        <v>30459</v>
      </c>
    </row>
    <row r="7220" spans="1:4" ht="24.95" customHeight="1" x14ac:dyDescent="0.2">
      <c r="A7220" s="116">
        <v>1214</v>
      </c>
      <c r="B7220" s="117" t="s">
        <v>6282</v>
      </c>
      <c r="C7220" s="118" t="s">
        <v>9293</v>
      </c>
      <c r="D7220" s="119" t="s">
        <v>26936</v>
      </c>
    </row>
    <row r="7221" spans="1:4" ht="24.95" customHeight="1" x14ac:dyDescent="0.2">
      <c r="A7221" s="116">
        <v>40915</v>
      </c>
      <c r="B7221" s="117" t="s">
        <v>6283</v>
      </c>
      <c r="C7221" s="118" t="s">
        <v>9444</v>
      </c>
      <c r="D7221" s="119" t="s">
        <v>30460</v>
      </c>
    </row>
    <row r="7222" spans="1:4" ht="24.95" customHeight="1" x14ac:dyDescent="0.2">
      <c r="A7222" s="116">
        <v>1213</v>
      </c>
      <c r="B7222" s="117" t="s">
        <v>3327</v>
      </c>
      <c r="C7222" s="118" t="s">
        <v>9293</v>
      </c>
      <c r="D7222" s="119" t="s">
        <v>15946</v>
      </c>
    </row>
    <row r="7223" spans="1:4" ht="24.95" customHeight="1" x14ac:dyDescent="0.2">
      <c r="A7223" s="116">
        <v>40914</v>
      </c>
      <c r="B7223" s="117" t="s">
        <v>6284</v>
      </c>
      <c r="C7223" s="118" t="s">
        <v>9444</v>
      </c>
      <c r="D7223" s="119" t="s">
        <v>30437</v>
      </c>
    </row>
    <row r="7224" spans="1:4" ht="24.95" customHeight="1" x14ac:dyDescent="0.2">
      <c r="A7224" s="116">
        <v>5091</v>
      </c>
      <c r="B7224" s="117" t="s">
        <v>6285</v>
      </c>
      <c r="C7224" s="118" t="s">
        <v>9295</v>
      </c>
      <c r="D7224" s="119" t="s">
        <v>10273</v>
      </c>
    </row>
    <row r="7225" spans="1:4" ht="24.95" customHeight="1" x14ac:dyDescent="0.2">
      <c r="A7225" s="116">
        <v>14615</v>
      </c>
      <c r="B7225" s="117" t="s">
        <v>3328</v>
      </c>
      <c r="C7225" s="118" t="s">
        <v>9295</v>
      </c>
      <c r="D7225" s="119" t="s">
        <v>18706</v>
      </c>
    </row>
    <row r="7226" spans="1:4" ht="24.95" customHeight="1" x14ac:dyDescent="0.2">
      <c r="A7226" s="116">
        <v>2711</v>
      </c>
      <c r="B7226" s="117" t="s">
        <v>6286</v>
      </c>
      <c r="C7226" s="118" t="s">
        <v>9295</v>
      </c>
      <c r="D7226" s="119" t="s">
        <v>18707</v>
      </c>
    </row>
    <row r="7227" spans="1:4" ht="24.95" customHeight="1" x14ac:dyDescent="0.2">
      <c r="A7227" s="116">
        <v>37727</v>
      </c>
      <c r="B7227" s="117" t="s">
        <v>3329</v>
      </c>
      <c r="C7227" s="118" t="s">
        <v>9295</v>
      </c>
      <c r="D7227" s="119" t="s">
        <v>9853</v>
      </c>
    </row>
    <row r="7228" spans="1:4" ht="24.95" customHeight="1" x14ac:dyDescent="0.2">
      <c r="A7228" s="116">
        <v>37728</v>
      </c>
      <c r="B7228" s="117" t="s">
        <v>3330</v>
      </c>
      <c r="C7228" s="118" t="s">
        <v>9295</v>
      </c>
      <c r="D7228" s="119" t="s">
        <v>9854</v>
      </c>
    </row>
    <row r="7229" spans="1:4" ht="24.95" customHeight="1" x14ac:dyDescent="0.2">
      <c r="A7229" s="116">
        <v>37729</v>
      </c>
      <c r="B7229" s="117" t="s">
        <v>3331</v>
      </c>
      <c r="C7229" s="118" t="s">
        <v>9295</v>
      </c>
      <c r="D7229" s="119" t="s">
        <v>9855</v>
      </c>
    </row>
    <row r="7230" spans="1:4" ht="24.95" customHeight="1" x14ac:dyDescent="0.2">
      <c r="A7230" s="116">
        <v>37730</v>
      </c>
      <c r="B7230" s="117" t="s">
        <v>3332</v>
      </c>
      <c r="C7230" s="118" t="s">
        <v>9295</v>
      </c>
      <c r="D7230" s="119" t="s">
        <v>9856</v>
      </c>
    </row>
    <row r="7231" spans="1:4" ht="24.95" customHeight="1" x14ac:dyDescent="0.2">
      <c r="A7231" s="116">
        <v>37731</v>
      </c>
      <c r="B7231" s="117" t="s">
        <v>3333</v>
      </c>
      <c r="C7231" s="118" t="s">
        <v>9295</v>
      </c>
      <c r="D7231" s="119" t="s">
        <v>9857</v>
      </c>
    </row>
    <row r="7232" spans="1:4" ht="24.95" customHeight="1" x14ac:dyDescent="0.2">
      <c r="A7232" s="116">
        <v>37732</v>
      </c>
      <c r="B7232" s="117" t="s">
        <v>3334</v>
      </c>
      <c r="C7232" s="118" t="s">
        <v>9295</v>
      </c>
      <c r="D7232" s="119" t="s">
        <v>9858</v>
      </c>
    </row>
    <row r="7233" spans="1:4" ht="24.95" customHeight="1" x14ac:dyDescent="0.2">
      <c r="A7233" s="116">
        <v>42250</v>
      </c>
      <c r="B7233" s="117" t="s">
        <v>6287</v>
      </c>
      <c r="C7233" s="118" t="s">
        <v>9942</v>
      </c>
      <c r="D7233" s="119" t="s">
        <v>18708</v>
      </c>
    </row>
    <row r="7234" spans="1:4" ht="24.95" customHeight="1" x14ac:dyDescent="0.2">
      <c r="A7234" s="116">
        <v>42256</v>
      </c>
      <c r="B7234" s="117" t="s">
        <v>18709</v>
      </c>
      <c r="C7234" s="118" t="s">
        <v>9344</v>
      </c>
      <c r="D7234" s="119" t="s">
        <v>10549</v>
      </c>
    </row>
    <row r="7235" spans="1:4" ht="24.95" customHeight="1" x14ac:dyDescent="0.2">
      <c r="A7235" s="116">
        <v>4743</v>
      </c>
      <c r="B7235" s="117" t="s">
        <v>3335</v>
      </c>
      <c r="C7235" s="118" t="s">
        <v>9296</v>
      </c>
      <c r="D7235" s="119" t="s">
        <v>9859</v>
      </c>
    </row>
    <row r="7236" spans="1:4" ht="24.95" customHeight="1" x14ac:dyDescent="0.2">
      <c r="A7236" s="116">
        <v>4744</v>
      </c>
      <c r="B7236" s="117" t="s">
        <v>3336</v>
      </c>
      <c r="C7236" s="118" t="s">
        <v>9296</v>
      </c>
      <c r="D7236" s="119" t="s">
        <v>9860</v>
      </c>
    </row>
    <row r="7237" spans="1:4" ht="24.95" customHeight="1" x14ac:dyDescent="0.2">
      <c r="A7237" s="116">
        <v>4745</v>
      </c>
      <c r="B7237" s="117" t="s">
        <v>3337</v>
      </c>
      <c r="C7237" s="118" t="s">
        <v>9296</v>
      </c>
      <c r="D7237" s="119" t="s">
        <v>9861</v>
      </c>
    </row>
    <row r="7238" spans="1:4" ht="24.95" customHeight="1" x14ac:dyDescent="0.2">
      <c r="A7238" s="116">
        <v>36496</v>
      </c>
      <c r="B7238" s="117" t="s">
        <v>3338</v>
      </c>
      <c r="C7238" s="118" t="s">
        <v>9295</v>
      </c>
      <c r="D7238" s="119" t="s">
        <v>18710</v>
      </c>
    </row>
    <row r="7239" spans="1:4" ht="24.95" customHeight="1" x14ac:dyDescent="0.2">
      <c r="A7239" s="116">
        <v>10630</v>
      </c>
      <c r="B7239" s="117" t="s">
        <v>18711</v>
      </c>
      <c r="C7239" s="118" t="s">
        <v>9295</v>
      </c>
      <c r="D7239" s="119" t="s">
        <v>9862</v>
      </c>
    </row>
    <row r="7240" spans="1:4" ht="24.95" customHeight="1" x14ac:dyDescent="0.2">
      <c r="A7240" s="116">
        <v>37762</v>
      </c>
      <c r="B7240" s="117" t="s">
        <v>18712</v>
      </c>
      <c r="C7240" s="118" t="s">
        <v>9295</v>
      </c>
      <c r="D7240" s="119" t="s">
        <v>18713</v>
      </c>
    </row>
    <row r="7241" spans="1:4" ht="24.95" customHeight="1" x14ac:dyDescent="0.2">
      <c r="A7241" s="116">
        <v>37763</v>
      </c>
      <c r="B7241" s="117" t="s">
        <v>18714</v>
      </c>
      <c r="C7241" s="118" t="s">
        <v>9295</v>
      </c>
      <c r="D7241" s="119" t="s">
        <v>9863</v>
      </c>
    </row>
    <row r="7242" spans="1:4" ht="24.95" customHeight="1" x14ac:dyDescent="0.2">
      <c r="A7242" s="116">
        <v>41992</v>
      </c>
      <c r="B7242" s="117" t="s">
        <v>18715</v>
      </c>
      <c r="C7242" s="118" t="s">
        <v>9295</v>
      </c>
      <c r="D7242" s="119" t="s">
        <v>9864</v>
      </c>
    </row>
    <row r="7243" spans="1:4" ht="24.95" customHeight="1" x14ac:dyDescent="0.2">
      <c r="A7243" s="116">
        <v>13215</v>
      </c>
      <c r="B7243" s="117" t="s">
        <v>18716</v>
      </c>
      <c r="C7243" s="118" t="s">
        <v>9295</v>
      </c>
      <c r="D7243" s="119" t="s">
        <v>9865</v>
      </c>
    </row>
    <row r="7244" spans="1:4" ht="24.95" customHeight="1" x14ac:dyDescent="0.2">
      <c r="A7244" s="116">
        <v>4235</v>
      </c>
      <c r="B7244" s="117" t="s">
        <v>6288</v>
      </c>
      <c r="C7244" s="118" t="s">
        <v>9293</v>
      </c>
      <c r="D7244" s="119" t="s">
        <v>9796</v>
      </c>
    </row>
    <row r="7245" spans="1:4" ht="24.95" customHeight="1" x14ac:dyDescent="0.2">
      <c r="A7245" s="116">
        <v>40976</v>
      </c>
      <c r="B7245" s="117" t="s">
        <v>6289</v>
      </c>
      <c r="C7245" s="118" t="s">
        <v>9444</v>
      </c>
      <c r="D7245" s="119" t="s">
        <v>30461</v>
      </c>
    </row>
    <row r="7246" spans="1:4" ht="24.95" customHeight="1" x14ac:dyDescent="0.2">
      <c r="A7246" s="116">
        <v>39013</v>
      </c>
      <c r="B7246" s="117" t="s">
        <v>9867</v>
      </c>
      <c r="C7246" s="118" t="s">
        <v>9295</v>
      </c>
      <c r="D7246" s="119" t="s">
        <v>9384</v>
      </c>
    </row>
    <row r="7247" spans="1:4" ht="24.95" customHeight="1" x14ac:dyDescent="0.2">
      <c r="A7247" s="116">
        <v>41967</v>
      </c>
      <c r="B7247" s="117" t="s">
        <v>9868</v>
      </c>
      <c r="C7247" s="118" t="s">
        <v>9345</v>
      </c>
      <c r="D7247" s="119" t="s">
        <v>10427</v>
      </c>
    </row>
    <row r="7248" spans="1:4" ht="24.95" customHeight="1" x14ac:dyDescent="0.2">
      <c r="A7248" s="116">
        <v>12760</v>
      </c>
      <c r="B7248" s="117" t="s">
        <v>6290</v>
      </c>
      <c r="C7248" s="118" t="s">
        <v>9298</v>
      </c>
      <c r="D7248" s="119" t="s">
        <v>18717</v>
      </c>
    </row>
    <row r="7249" spans="1:4" ht="24.95" customHeight="1" x14ac:dyDescent="0.2">
      <c r="A7249" s="116">
        <v>12759</v>
      </c>
      <c r="B7249" s="117" t="s">
        <v>6291</v>
      </c>
      <c r="C7249" s="118" t="s">
        <v>9298</v>
      </c>
      <c r="D7249" s="119" t="s">
        <v>18718</v>
      </c>
    </row>
    <row r="7250" spans="1:4" ht="24.95" customHeight="1" x14ac:dyDescent="0.2">
      <c r="A7250" s="116">
        <v>40424</v>
      </c>
      <c r="B7250" s="117" t="s">
        <v>6292</v>
      </c>
      <c r="C7250" s="118" t="s">
        <v>9344</v>
      </c>
      <c r="D7250" s="119" t="s">
        <v>9420</v>
      </c>
    </row>
    <row r="7251" spans="1:4" ht="24.95" customHeight="1" x14ac:dyDescent="0.2">
      <c r="A7251" s="116">
        <v>1325</v>
      </c>
      <c r="B7251" s="117" t="s">
        <v>3339</v>
      </c>
      <c r="C7251" s="118" t="s">
        <v>9344</v>
      </c>
      <c r="D7251" s="119" t="s">
        <v>9889</v>
      </c>
    </row>
    <row r="7252" spans="1:4" ht="24.95" customHeight="1" x14ac:dyDescent="0.2">
      <c r="A7252" s="116">
        <v>1327</v>
      </c>
      <c r="B7252" s="117" t="s">
        <v>3340</v>
      </c>
      <c r="C7252" s="118" t="s">
        <v>9344</v>
      </c>
      <c r="D7252" s="119" t="s">
        <v>10302</v>
      </c>
    </row>
    <row r="7253" spans="1:4" ht="24.95" customHeight="1" x14ac:dyDescent="0.2">
      <c r="A7253" s="116">
        <v>1328</v>
      </c>
      <c r="B7253" s="117" t="s">
        <v>3341</v>
      </c>
      <c r="C7253" s="118" t="s">
        <v>9344</v>
      </c>
      <c r="D7253" s="119" t="s">
        <v>9558</v>
      </c>
    </row>
    <row r="7254" spans="1:4" ht="24.95" customHeight="1" x14ac:dyDescent="0.2">
      <c r="A7254" s="116">
        <v>1321</v>
      </c>
      <c r="B7254" s="117" t="s">
        <v>3342</v>
      </c>
      <c r="C7254" s="118" t="s">
        <v>9344</v>
      </c>
      <c r="D7254" s="119" t="s">
        <v>10378</v>
      </c>
    </row>
    <row r="7255" spans="1:4" ht="24.95" customHeight="1" x14ac:dyDescent="0.2">
      <c r="A7255" s="116">
        <v>1318</v>
      </c>
      <c r="B7255" s="117" t="s">
        <v>3343</v>
      </c>
      <c r="C7255" s="118" t="s">
        <v>9344</v>
      </c>
      <c r="D7255" s="119" t="s">
        <v>10762</v>
      </c>
    </row>
    <row r="7256" spans="1:4" ht="24.95" customHeight="1" x14ac:dyDescent="0.2">
      <c r="A7256" s="116">
        <v>1322</v>
      </c>
      <c r="B7256" s="117" t="s">
        <v>3344</v>
      </c>
      <c r="C7256" s="118" t="s">
        <v>9344</v>
      </c>
      <c r="D7256" s="119" t="s">
        <v>10930</v>
      </c>
    </row>
    <row r="7257" spans="1:4" ht="24.95" customHeight="1" x14ac:dyDescent="0.2">
      <c r="A7257" s="116">
        <v>1323</v>
      </c>
      <c r="B7257" s="117" t="s">
        <v>3345</v>
      </c>
      <c r="C7257" s="118" t="s">
        <v>9344</v>
      </c>
      <c r="D7257" s="119" t="s">
        <v>10329</v>
      </c>
    </row>
    <row r="7258" spans="1:4" ht="24.95" customHeight="1" x14ac:dyDescent="0.2">
      <c r="A7258" s="116">
        <v>1319</v>
      </c>
      <c r="B7258" s="117" t="s">
        <v>3346</v>
      </c>
      <c r="C7258" s="118" t="s">
        <v>9344</v>
      </c>
      <c r="D7258" s="119" t="s">
        <v>10305</v>
      </c>
    </row>
    <row r="7259" spans="1:4" ht="24.95" customHeight="1" x14ac:dyDescent="0.2">
      <c r="A7259" s="116">
        <v>11026</v>
      </c>
      <c r="B7259" s="117" t="s">
        <v>3347</v>
      </c>
      <c r="C7259" s="118" t="s">
        <v>9344</v>
      </c>
      <c r="D7259" s="119" t="s">
        <v>18719</v>
      </c>
    </row>
    <row r="7260" spans="1:4" ht="24.95" customHeight="1" x14ac:dyDescent="0.2">
      <c r="A7260" s="116">
        <v>11027</v>
      </c>
      <c r="B7260" s="117" t="s">
        <v>3348</v>
      </c>
      <c r="C7260" s="118" t="s">
        <v>9344</v>
      </c>
      <c r="D7260" s="119" t="s">
        <v>10159</v>
      </c>
    </row>
    <row r="7261" spans="1:4" ht="24.95" customHeight="1" x14ac:dyDescent="0.2">
      <c r="A7261" s="116">
        <v>11046</v>
      </c>
      <c r="B7261" s="117" t="s">
        <v>3349</v>
      </c>
      <c r="C7261" s="118" t="s">
        <v>9344</v>
      </c>
      <c r="D7261" s="119" t="s">
        <v>10014</v>
      </c>
    </row>
    <row r="7262" spans="1:4" ht="24.95" customHeight="1" x14ac:dyDescent="0.2">
      <c r="A7262" s="116">
        <v>11047</v>
      </c>
      <c r="B7262" s="117" t="s">
        <v>9878</v>
      </c>
      <c r="C7262" s="118" t="s">
        <v>9344</v>
      </c>
      <c r="D7262" s="119" t="s">
        <v>9874</v>
      </c>
    </row>
    <row r="7263" spans="1:4" ht="24.95" customHeight="1" x14ac:dyDescent="0.2">
      <c r="A7263" s="116">
        <v>39630</v>
      </c>
      <c r="B7263" s="117" t="s">
        <v>9880</v>
      </c>
      <c r="C7263" s="118" t="s">
        <v>9298</v>
      </c>
      <c r="D7263" s="119" t="s">
        <v>17301</v>
      </c>
    </row>
    <row r="7264" spans="1:4" ht="24.95" customHeight="1" x14ac:dyDescent="0.2">
      <c r="A7264" s="116">
        <v>11049</v>
      </c>
      <c r="B7264" s="117" t="s">
        <v>3350</v>
      </c>
      <c r="C7264" s="118" t="s">
        <v>9344</v>
      </c>
      <c r="D7264" s="119" t="s">
        <v>10631</v>
      </c>
    </row>
    <row r="7265" spans="1:4" ht="24.95" customHeight="1" x14ac:dyDescent="0.2">
      <c r="A7265" s="116">
        <v>39632</v>
      </c>
      <c r="B7265" s="117" t="s">
        <v>9882</v>
      </c>
      <c r="C7265" s="118" t="s">
        <v>9298</v>
      </c>
      <c r="D7265" s="119" t="s">
        <v>11885</v>
      </c>
    </row>
    <row r="7266" spans="1:4" ht="24.95" customHeight="1" x14ac:dyDescent="0.2">
      <c r="A7266" s="116">
        <v>11051</v>
      </c>
      <c r="B7266" s="117" t="s">
        <v>3351</v>
      </c>
      <c r="C7266" s="118" t="s">
        <v>9344</v>
      </c>
      <c r="D7266" s="119" t="s">
        <v>11404</v>
      </c>
    </row>
    <row r="7267" spans="1:4" ht="24.95" customHeight="1" x14ac:dyDescent="0.2">
      <c r="A7267" s="116">
        <v>11061</v>
      </c>
      <c r="B7267" s="117" t="s">
        <v>9883</v>
      </c>
      <c r="C7267" s="118" t="s">
        <v>9344</v>
      </c>
      <c r="D7267" s="119" t="s">
        <v>9888</v>
      </c>
    </row>
    <row r="7268" spans="1:4" ht="24.95" customHeight="1" x14ac:dyDescent="0.2">
      <c r="A7268" s="116">
        <v>1336</v>
      </c>
      <c r="B7268" s="117" t="s">
        <v>9885</v>
      </c>
      <c r="C7268" s="118" t="s">
        <v>9298</v>
      </c>
      <c r="D7268" s="119" t="s">
        <v>18720</v>
      </c>
    </row>
    <row r="7269" spans="1:4" ht="24.95" customHeight="1" x14ac:dyDescent="0.2">
      <c r="A7269" s="116">
        <v>1333</v>
      </c>
      <c r="B7269" s="117" t="s">
        <v>3352</v>
      </c>
      <c r="C7269" s="118" t="s">
        <v>9344</v>
      </c>
      <c r="D7269" s="119" t="s">
        <v>9825</v>
      </c>
    </row>
    <row r="7270" spans="1:4" ht="24.95" customHeight="1" x14ac:dyDescent="0.2">
      <c r="A7270" s="116">
        <v>1330</v>
      </c>
      <c r="B7270" s="117" t="s">
        <v>3353</v>
      </c>
      <c r="C7270" s="118" t="s">
        <v>9344</v>
      </c>
      <c r="D7270" s="119" t="s">
        <v>13407</v>
      </c>
    </row>
    <row r="7271" spans="1:4" ht="24.95" customHeight="1" x14ac:dyDescent="0.2">
      <c r="A7271" s="116">
        <v>10957</v>
      </c>
      <c r="B7271" s="117" t="s">
        <v>3354</v>
      </c>
      <c r="C7271" s="118" t="s">
        <v>9344</v>
      </c>
      <c r="D7271" s="119" t="s">
        <v>10631</v>
      </c>
    </row>
    <row r="7272" spans="1:4" ht="24.95" customHeight="1" x14ac:dyDescent="0.2">
      <c r="A7272" s="116">
        <v>1332</v>
      </c>
      <c r="B7272" s="117" t="s">
        <v>3355</v>
      </c>
      <c r="C7272" s="118" t="s">
        <v>9344</v>
      </c>
      <c r="D7272" s="119" t="s">
        <v>9452</v>
      </c>
    </row>
    <row r="7273" spans="1:4" ht="24.95" customHeight="1" x14ac:dyDescent="0.2">
      <c r="A7273" s="116">
        <v>1334</v>
      </c>
      <c r="B7273" s="117" t="s">
        <v>3356</v>
      </c>
      <c r="C7273" s="118" t="s">
        <v>9344</v>
      </c>
      <c r="D7273" s="119" t="s">
        <v>10561</v>
      </c>
    </row>
    <row r="7274" spans="1:4" ht="24.95" customHeight="1" x14ac:dyDescent="0.2">
      <c r="A7274" s="116">
        <v>1335</v>
      </c>
      <c r="B7274" s="117" t="s">
        <v>3357</v>
      </c>
      <c r="C7274" s="118" t="s">
        <v>9344</v>
      </c>
      <c r="D7274" s="119" t="s">
        <v>9387</v>
      </c>
    </row>
    <row r="7275" spans="1:4" ht="24.95" customHeight="1" x14ac:dyDescent="0.2">
      <c r="A7275" s="116">
        <v>40425</v>
      </c>
      <c r="B7275" s="117" t="s">
        <v>6293</v>
      </c>
      <c r="C7275" s="118" t="s">
        <v>9344</v>
      </c>
      <c r="D7275" s="119" t="s">
        <v>10091</v>
      </c>
    </row>
    <row r="7276" spans="1:4" ht="24.95" customHeight="1" x14ac:dyDescent="0.2">
      <c r="A7276" s="116">
        <v>1337</v>
      </c>
      <c r="B7276" s="117" t="s">
        <v>3358</v>
      </c>
      <c r="C7276" s="118" t="s">
        <v>9344</v>
      </c>
      <c r="D7276" s="119" t="s">
        <v>11259</v>
      </c>
    </row>
    <row r="7277" spans="1:4" ht="24.95" customHeight="1" x14ac:dyDescent="0.2">
      <c r="A7277" s="116">
        <v>11122</v>
      </c>
      <c r="B7277" s="117" t="s">
        <v>3359</v>
      </c>
      <c r="C7277" s="118" t="s">
        <v>9344</v>
      </c>
      <c r="D7277" s="119" t="s">
        <v>10974</v>
      </c>
    </row>
    <row r="7278" spans="1:4" ht="24.95" customHeight="1" x14ac:dyDescent="0.2">
      <c r="A7278" s="116">
        <v>11123</v>
      </c>
      <c r="B7278" s="117" t="s">
        <v>3360</v>
      </c>
      <c r="C7278" s="118" t="s">
        <v>9344</v>
      </c>
      <c r="D7278" s="119" t="s">
        <v>10974</v>
      </c>
    </row>
    <row r="7279" spans="1:4" ht="24.95" customHeight="1" x14ac:dyDescent="0.2">
      <c r="A7279" s="116">
        <v>11125</v>
      </c>
      <c r="B7279" s="117" t="s">
        <v>3361</v>
      </c>
      <c r="C7279" s="118" t="s">
        <v>9344</v>
      </c>
      <c r="D7279" s="119" t="s">
        <v>10974</v>
      </c>
    </row>
    <row r="7280" spans="1:4" ht="24.95" customHeight="1" x14ac:dyDescent="0.2">
      <c r="A7280" s="116">
        <v>39416</v>
      </c>
      <c r="B7280" s="117" t="s">
        <v>3362</v>
      </c>
      <c r="C7280" s="118" t="s">
        <v>9298</v>
      </c>
      <c r="D7280" s="119" t="s">
        <v>9892</v>
      </c>
    </row>
    <row r="7281" spans="1:4" ht="24.95" customHeight="1" x14ac:dyDescent="0.2">
      <c r="A7281" s="116">
        <v>39417</v>
      </c>
      <c r="B7281" s="117" t="s">
        <v>3363</v>
      </c>
      <c r="C7281" s="118" t="s">
        <v>9298</v>
      </c>
      <c r="D7281" s="119" t="s">
        <v>9893</v>
      </c>
    </row>
    <row r="7282" spans="1:4" ht="24.95" customHeight="1" x14ac:dyDescent="0.2">
      <c r="A7282" s="116">
        <v>39414</v>
      </c>
      <c r="B7282" s="117" t="s">
        <v>3364</v>
      </c>
      <c r="C7282" s="118" t="s">
        <v>9298</v>
      </c>
      <c r="D7282" s="119" t="s">
        <v>9894</v>
      </c>
    </row>
    <row r="7283" spans="1:4" ht="24.95" customHeight="1" x14ac:dyDescent="0.2">
      <c r="A7283" s="116">
        <v>39415</v>
      </c>
      <c r="B7283" s="117" t="s">
        <v>3365</v>
      </c>
      <c r="C7283" s="118" t="s">
        <v>9298</v>
      </c>
      <c r="D7283" s="119" t="s">
        <v>9895</v>
      </c>
    </row>
    <row r="7284" spans="1:4" ht="24.95" customHeight="1" x14ac:dyDescent="0.2">
      <c r="A7284" s="116">
        <v>39412</v>
      </c>
      <c r="B7284" s="117" t="s">
        <v>3366</v>
      </c>
      <c r="C7284" s="118" t="s">
        <v>9298</v>
      </c>
      <c r="D7284" s="119" t="s">
        <v>9896</v>
      </c>
    </row>
    <row r="7285" spans="1:4" ht="24.95" customHeight="1" x14ac:dyDescent="0.2">
      <c r="A7285" s="116">
        <v>39413</v>
      </c>
      <c r="B7285" s="117" t="s">
        <v>3367</v>
      </c>
      <c r="C7285" s="118" t="s">
        <v>9298</v>
      </c>
      <c r="D7285" s="119" t="s">
        <v>9780</v>
      </c>
    </row>
    <row r="7286" spans="1:4" ht="24.95" customHeight="1" x14ac:dyDescent="0.2">
      <c r="A7286" s="116">
        <v>1338</v>
      </c>
      <c r="B7286" s="117" t="s">
        <v>3368</v>
      </c>
      <c r="C7286" s="118" t="s">
        <v>9298</v>
      </c>
      <c r="D7286" s="119" t="s">
        <v>16167</v>
      </c>
    </row>
    <row r="7287" spans="1:4" ht="24.95" customHeight="1" x14ac:dyDescent="0.2">
      <c r="A7287" s="116">
        <v>1340</v>
      </c>
      <c r="B7287" s="117" t="s">
        <v>3369</v>
      </c>
      <c r="C7287" s="118" t="s">
        <v>9298</v>
      </c>
      <c r="D7287" s="119" t="s">
        <v>18721</v>
      </c>
    </row>
    <row r="7288" spans="1:4" ht="24.95" customHeight="1" x14ac:dyDescent="0.2">
      <c r="A7288" s="116">
        <v>1341</v>
      </c>
      <c r="B7288" s="117" t="s">
        <v>3370</v>
      </c>
      <c r="C7288" s="118" t="s">
        <v>9298</v>
      </c>
      <c r="D7288" s="119" t="s">
        <v>9895</v>
      </c>
    </row>
    <row r="7289" spans="1:4" ht="24.95" customHeight="1" x14ac:dyDescent="0.2">
      <c r="A7289" s="116">
        <v>1364</v>
      </c>
      <c r="B7289" s="117" t="s">
        <v>3371</v>
      </c>
      <c r="C7289" s="118" t="s">
        <v>9298</v>
      </c>
      <c r="D7289" s="119" t="s">
        <v>18722</v>
      </c>
    </row>
    <row r="7290" spans="1:4" ht="24.95" customHeight="1" x14ac:dyDescent="0.2">
      <c r="A7290" s="116">
        <v>1361</v>
      </c>
      <c r="B7290" s="117" t="s">
        <v>3372</v>
      </c>
      <c r="C7290" s="118" t="s">
        <v>9295</v>
      </c>
      <c r="D7290" s="119" t="s">
        <v>18723</v>
      </c>
    </row>
    <row r="7291" spans="1:4" ht="24.95" customHeight="1" x14ac:dyDescent="0.2">
      <c r="A7291" s="116">
        <v>1362</v>
      </c>
      <c r="B7291" s="117" t="s">
        <v>3373</v>
      </c>
      <c r="C7291" s="118" t="s">
        <v>9298</v>
      </c>
      <c r="D7291" s="119" t="s">
        <v>18724</v>
      </c>
    </row>
    <row r="7292" spans="1:4" ht="24.95" customHeight="1" x14ac:dyDescent="0.2">
      <c r="A7292" s="116">
        <v>11131</v>
      </c>
      <c r="B7292" s="117" t="s">
        <v>3374</v>
      </c>
      <c r="C7292" s="118" t="s">
        <v>9298</v>
      </c>
      <c r="D7292" s="119" t="s">
        <v>18725</v>
      </c>
    </row>
    <row r="7293" spans="1:4" ht="24.95" customHeight="1" x14ac:dyDescent="0.2">
      <c r="A7293" s="116">
        <v>11132</v>
      </c>
      <c r="B7293" s="117" t="s">
        <v>3375</v>
      </c>
      <c r="C7293" s="118" t="s">
        <v>9298</v>
      </c>
      <c r="D7293" s="119" t="s">
        <v>18726</v>
      </c>
    </row>
    <row r="7294" spans="1:4" ht="24.95" customHeight="1" x14ac:dyDescent="0.2">
      <c r="A7294" s="116">
        <v>1363</v>
      </c>
      <c r="B7294" s="117" t="s">
        <v>3376</v>
      </c>
      <c r="C7294" s="118" t="s">
        <v>9298</v>
      </c>
      <c r="D7294" s="119" t="s">
        <v>11979</v>
      </c>
    </row>
    <row r="7295" spans="1:4" ht="24.95" customHeight="1" x14ac:dyDescent="0.2">
      <c r="A7295" s="116">
        <v>11130</v>
      </c>
      <c r="B7295" s="117" t="s">
        <v>3377</v>
      </c>
      <c r="C7295" s="118" t="s">
        <v>9298</v>
      </c>
      <c r="D7295" s="119" t="s">
        <v>18727</v>
      </c>
    </row>
    <row r="7296" spans="1:4" ht="24.95" customHeight="1" x14ac:dyDescent="0.2">
      <c r="A7296" s="116">
        <v>11134</v>
      </c>
      <c r="B7296" s="117" t="s">
        <v>3378</v>
      </c>
      <c r="C7296" s="118" t="s">
        <v>9298</v>
      </c>
      <c r="D7296" s="119" t="s">
        <v>18728</v>
      </c>
    </row>
    <row r="7297" spans="1:4" ht="24.95" customHeight="1" x14ac:dyDescent="0.2">
      <c r="A7297" s="116">
        <v>11135</v>
      </c>
      <c r="B7297" s="117" t="s">
        <v>3379</v>
      </c>
      <c r="C7297" s="118" t="s">
        <v>9298</v>
      </c>
      <c r="D7297" s="119" t="s">
        <v>18729</v>
      </c>
    </row>
    <row r="7298" spans="1:4" ht="24.95" customHeight="1" x14ac:dyDescent="0.2">
      <c r="A7298" s="116">
        <v>11136</v>
      </c>
      <c r="B7298" s="117" t="s">
        <v>3380</v>
      </c>
      <c r="C7298" s="118" t="s">
        <v>9298</v>
      </c>
      <c r="D7298" s="119" t="s">
        <v>9424</v>
      </c>
    </row>
    <row r="7299" spans="1:4" ht="24.95" customHeight="1" x14ac:dyDescent="0.2">
      <c r="A7299" s="116">
        <v>34743</v>
      </c>
      <c r="B7299" s="117" t="s">
        <v>3381</v>
      </c>
      <c r="C7299" s="118" t="s">
        <v>9298</v>
      </c>
      <c r="D7299" s="119" t="s">
        <v>14444</v>
      </c>
    </row>
    <row r="7300" spans="1:4" ht="24.95" customHeight="1" x14ac:dyDescent="0.2">
      <c r="A7300" s="116">
        <v>11137</v>
      </c>
      <c r="B7300" s="117" t="s">
        <v>3382</v>
      </c>
      <c r="C7300" s="118" t="s">
        <v>9298</v>
      </c>
      <c r="D7300" s="119" t="s">
        <v>13280</v>
      </c>
    </row>
    <row r="7301" spans="1:4" ht="24.95" customHeight="1" x14ac:dyDescent="0.2">
      <c r="A7301" s="116">
        <v>34745</v>
      </c>
      <c r="B7301" s="117" t="s">
        <v>3383</v>
      </c>
      <c r="C7301" s="118" t="s">
        <v>9298</v>
      </c>
      <c r="D7301" s="119" t="s">
        <v>11027</v>
      </c>
    </row>
    <row r="7302" spans="1:4" ht="24.95" customHeight="1" x14ac:dyDescent="0.2">
      <c r="A7302" s="116">
        <v>34746</v>
      </c>
      <c r="B7302" s="117" t="s">
        <v>3384</v>
      </c>
      <c r="C7302" s="118" t="s">
        <v>9298</v>
      </c>
      <c r="D7302" s="119" t="s">
        <v>18730</v>
      </c>
    </row>
    <row r="7303" spans="1:4" ht="24.95" customHeight="1" x14ac:dyDescent="0.2">
      <c r="A7303" s="116">
        <v>1360</v>
      </c>
      <c r="B7303" s="117" t="s">
        <v>3385</v>
      </c>
      <c r="C7303" s="118" t="s">
        <v>9298</v>
      </c>
      <c r="D7303" s="119" t="s">
        <v>18731</v>
      </c>
    </row>
    <row r="7304" spans="1:4" ht="24.95" customHeight="1" x14ac:dyDescent="0.2">
      <c r="A7304" s="116">
        <v>1346</v>
      </c>
      <c r="B7304" s="117" t="s">
        <v>6294</v>
      </c>
      <c r="C7304" s="118" t="s">
        <v>9298</v>
      </c>
      <c r="D7304" s="119" t="s">
        <v>17867</v>
      </c>
    </row>
    <row r="7305" spans="1:4" ht="24.95" customHeight="1" x14ac:dyDescent="0.2">
      <c r="A7305" s="116">
        <v>1345</v>
      </c>
      <c r="B7305" s="117" t="s">
        <v>6295</v>
      </c>
      <c r="C7305" s="118" t="s">
        <v>9298</v>
      </c>
      <c r="D7305" s="119" t="s">
        <v>18732</v>
      </c>
    </row>
    <row r="7306" spans="1:4" ht="24.95" customHeight="1" x14ac:dyDescent="0.2">
      <c r="A7306" s="116">
        <v>1344</v>
      </c>
      <c r="B7306" s="117" t="s">
        <v>6296</v>
      </c>
      <c r="C7306" s="118" t="s">
        <v>9295</v>
      </c>
      <c r="D7306" s="119" t="s">
        <v>9860</v>
      </c>
    </row>
    <row r="7307" spans="1:4" ht="24.95" customHeight="1" x14ac:dyDescent="0.2">
      <c r="A7307" s="116">
        <v>1342</v>
      </c>
      <c r="B7307" s="117" t="s">
        <v>6297</v>
      </c>
      <c r="C7307" s="118" t="s">
        <v>9295</v>
      </c>
      <c r="D7307" s="119" t="s">
        <v>10676</v>
      </c>
    </row>
    <row r="7308" spans="1:4" ht="24.95" customHeight="1" x14ac:dyDescent="0.2">
      <c r="A7308" s="116">
        <v>1347</v>
      </c>
      <c r="B7308" s="117" t="s">
        <v>6298</v>
      </c>
      <c r="C7308" s="118" t="s">
        <v>9298</v>
      </c>
      <c r="D7308" s="119" t="s">
        <v>18733</v>
      </c>
    </row>
    <row r="7309" spans="1:4" ht="24.95" customHeight="1" x14ac:dyDescent="0.2">
      <c r="A7309" s="116">
        <v>1349</v>
      </c>
      <c r="B7309" s="117" t="s">
        <v>6299</v>
      </c>
      <c r="C7309" s="118" t="s">
        <v>9295</v>
      </c>
      <c r="D7309" s="119" t="s">
        <v>18734</v>
      </c>
    </row>
    <row r="7310" spans="1:4" ht="24.95" customHeight="1" x14ac:dyDescent="0.2">
      <c r="A7310" s="116">
        <v>1350</v>
      </c>
      <c r="B7310" s="117" t="s">
        <v>3386</v>
      </c>
      <c r="C7310" s="118" t="s">
        <v>9295</v>
      </c>
      <c r="D7310" s="119" t="s">
        <v>9910</v>
      </c>
    </row>
    <row r="7311" spans="1:4" ht="24.95" customHeight="1" x14ac:dyDescent="0.2">
      <c r="A7311" s="116">
        <v>1357</v>
      </c>
      <c r="B7311" s="117" t="s">
        <v>3387</v>
      </c>
      <c r="C7311" s="118" t="s">
        <v>9295</v>
      </c>
      <c r="D7311" s="119" t="s">
        <v>9911</v>
      </c>
    </row>
    <row r="7312" spans="1:4" ht="24.95" customHeight="1" x14ac:dyDescent="0.2">
      <c r="A7312" s="116">
        <v>1355</v>
      </c>
      <c r="B7312" s="117" t="s">
        <v>3388</v>
      </c>
      <c r="C7312" s="118" t="s">
        <v>9298</v>
      </c>
      <c r="D7312" s="119" t="s">
        <v>9912</v>
      </c>
    </row>
    <row r="7313" spans="1:4" ht="24.95" customHeight="1" x14ac:dyDescent="0.2">
      <c r="A7313" s="116">
        <v>1358</v>
      </c>
      <c r="B7313" s="117" t="s">
        <v>3389</v>
      </c>
      <c r="C7313" s="118" t="s">
        <v>9298</v>
      </c>
      <c r="D7313" s="119" t="s">
        <v>9913</v>
      </c>
    </row>
    <row r="7314" spans="1:4" ht="24.95" customHeight="1" x14ac:dyDescent="0.2">
      <c r="A7314" s="116">
        <v>1359</v>
      </c>
      <c r="B7314" s="117" t="s">
        <v>3390</v>
      </c>
      <c r="C7314" s="118" t="s">
        <v>9295</v>
      </c>
      <c r="D7314" s="119" t="s">
        <v>9914</v>
      </c>
    </row>
    <row r="7315" spans="1:4" ht="24.95" customHeight="1" x14ac:dyDescent="0.2">
      <c r="A7315" s="116">
        <v>1351</v>
      </c>
      <c r="B7315" s="117" t="s">
        <v>3391</v>
      </c>
      <c r="C7315" s="118" t="s">
        <v>9295</v>
      </c>
      <c r="D7315" s="119" t="s">
        <v>9915</v>
      </c>
    </row>
    <row r="7316" spans="1:4" ht="24.95" customHeight="1" x14ac:dyDescent="0.2">
      <c r="A7316" s="116">
        <v>34659</v>
      </c>
      <c r="B7316" s="117" t="s">
        <v>3392</v>
      </c>
      <c r="C7316" s="118" t="s">
        <v>9298</v>
      </c>
      <c r="D7316" s="119" t="s">
        <v>9918</v>
      </c>
    </row>
    <row r="7317" spans="1:4" ht="24.95" customHeight="1" x14ac:dyDescent="0.2">
      <c r="A7317" s="116">
        <v>34514</v>
      </c>
      <c r="B7317" s="117" t="s">
        <v>3393</v>
      </c>
      <c r="C7317" s="118" t="s">
        <v>9298</v>
      </c>
      <c r="D7317" s="119" t="s">
        <v>16773</v>
      </c>
    </row>
    <row r="7318" spans="1:4" ht="24.95" customHeight="1" x14ac:dyDescent="0.2">
      <c r="A7318" s="116">
        <v>34660</v>
      </c>
      <c r="B7318" s="117" t="s">
        <v>3394</v>
      </c>
      <c r="C7318" s="118" t="s">
        <v>9298</v>
      </c>
      <c r="D7318" s="119" t="s">
        <v>17592</v>
      </c>
    </row>
    <row r="7319" spans="1:4" ht="24.95" customHeight="1" x14ac:dyDescent="0.2">
      <c r="A7319" s="116">
        <v>34661</v>
      </c>
      <c r="B7319" s="117" t="s">
        <v>3395</v>
      </c>
      <c r="C7319" s="118" t="s">
        <v>9298</v>
      </c>
      <c r="D7319" s="119" t="s">
        <v>18735</v>
      </c>
    </row>
    <row r="7320" spans="1:4" ht="24.95" customHeight="1" x14ac:dyDescent="0.2">
      <c r="A7320" s="116">
        <v>34667</v>
      </c>
      <c r="B7320" s="117" t="s">
        <v>3396</v>
      </c>
      <c r="C7320" s="118" t="s">
        <v>9298</v>
      </c>
      <c r="D7320" s="119" t="s">
        <v>11170</v>
      </c>
    </row>
    <row r="7321" spans="1:4" ht="24.95" customHeight="1" x14ac:dyDescent="0.2">
      <c r="A7321" s="116">
        <v>34668</v>
      </c>
      <c r="B7321" s="117" t="s">
        <v>3397</v>
      </c>
      <c r="C7321" s="118" t="s">
        <v>9298</v>
      </c>
      <c r="D7321" s="119" t="s">
        <v>16332</v>
      </c>
    </row>
    <row r="7322" spans="1:4" ht="24.95" customHeight="1" x14ac:dyDescent="0.2">
      <c r="A7322" s="116">
        <v>34741</v>
      </c>
      <c r="B7322" s="117" t="s">
        <v>3398</v>
      </c>
      <c r="C7322" s="118" t="s">
        <v>9298</v>
      </c>
      <c r="D7322" s="119" t="s">
        <v>17423</v>
      </c>
    </row>
    <row r="7323" spans="1:4" ht="24.95" customHeight="1" x14ac:dyDescent="0.2">
      <c r="A7323" s="116">
        <v>34664</v>
      </c>
      <c r="B7323" s="117" t="s">
        <v>3399</v>
      </c>
      <c r="C7323" s="118" t="s">
        <v>9298</v>
      </c>
      <c r="D7323" s="119" t="s">
        <v>14820</v>
      </c>
    </row>
    <row r="7324" spans="1:4" ht="24.95" customHeight="1" x14ac:dyDescent="0.2">
      <c r="A7324" s="116">
        <v>34665</v>
      </c>
      <c r="B7324" s="117" t="s">
        <v>3400</v>
      </c>
      <c r="C7324" s="118" t="s">
        <v>9298</v>
      </c>
      <c r="D7324" s="119" t="s">
        <v>18736</v>
      </c>
    </row>
    <row r="7325" spans="1:4" ht="24.95" customHeight="1" x14ac:dyDescent="0.2">
      <c r="A7325" s="116">
        <v>34666</v>
      </c>
      <c r="B7325" s="117" t="s">
        <v>3401</v>
      </c>
      <c r="C7325" s="118" t="s">
        <v>9298</v>
      </c>
      <c r="D7325" s="119" t="s">
        <v>18737</v>
      </c>
    </row>
    <row r="7326" spans="1:4" ht="24.95" customHeight="1" x14ac:dyDescent="0.2">
      <c r="A7326" s="116">
        <v>34669</v>
      </c>
      <c r="B7326" s="117" t="s">
        <v>3402</v>
      </c>
      <c r="C7326" s="118" t="s">
        <v>9298</v>
      </c>
      <c r="D7326" s="119" t="s">
        <v>16600</v>
      </c>
    </row>
    <row r="7327" spans="1:4" ht="24.95" customHeight="1" x14ac:dyDescent="0.2">
      <c r="A7327" s="116">
        <v>34670</v>
      </c>
      <c r="B7327" s="117" t="s">
        <v>3403</v>
      </c>
      <c r="C7327" s="118" t="s">
        <v>9298</v>
      </c>
      <c r="D7327" s="119" t="s">
        <v>9716</v>
      </c>
    </row>
    <row r="7328" spans="1:4" ht="24.95" customHeight="1" x14ac:dyDescent="0.2">
      <c r="A7328" s="116">
        <v>34671</v>
      </c>
      <c r="B7328" s="117" t="s">
        <v>3404</v>
      </c>
      <c r="C7328" s="118" t="s">
        <v>9298</v>
      </c>
      <c r="D7328" s="119" t="s">
        <v>17864</v>
      </c>
    </row>
    <row r="7329" spans="1:4" ht="24.95" customHeight="1" x14ac:dyDescent="0.2">
      <c r="A7329" s="116">
        <v>34672</v>
      </c>
      <c r="B7329" s="117" t="s">
        <v>3405</v>
      </c>
      <c r="C7329" s="118" t="s">
        <v>9298</v>
      </c>
      <c r="D7329" s="119" t="s">
        <v>10669</v>
      </c>
    </row>
    <row r="7330" spans="1:4" ht="24.95" customHeight="1" x14ac:dyDescent="0.2">
      <c r="A7330" s="116">
        <v>34673</v>
      </c>
      <c r="B7330" s="117" t="s">
        <v>3406</v>
      </c>
      <c r="C7330" s="118" t="s">
        <v>9298</v>
      </c>
      <c r="D7330" s="119" t="s">
        <v>12124</v>
      </c>
    </row>
    <row r="7331" spans="1:4" ht="24.95" customHeight="1" x14ac:dyDescent="0.2">
      <c r="A7331" s="116">
        <v>34674</v>
      </c>
      <c r="B7331" s="117" t="s">
        <v>3407</v>
      </c>
      <c r="C7331" s="118" t="s">
        <v>9298</v>
      </c>
      <c r="D7331" s="119" t="s">
        <v>18738</v>
      </c>
    </row>
    <row r="7332" spans="1:4" ht="24.95" customHeight="1" x14ac:dyDescent="0.2">
      <c r="A7332" s="116">
        <v>34675</v>
      </c>
      <c r="B7332" s="117" t="s">
        <v>3408</v>
      </c>
      <c r="C7332" s="118" t="s">
        <v>9298</v>
      </c>
      <c r="D7332" s="119" t="s">
        <v>18739</v>
      </c>
    </row>
    <row r="7333" spans="1:4" ht="24.95" customHeight="1" x14ac:dyDescent="0.2">
      <c r="A7333" s="116">
        <v>34676</v>
      </c>
      <c r="B7333" s="117" t="s">
        <v>3409</v>
      </c>
      <c r="C7333" s="118" t="s">
        <v>9298</v>
      </c>
      <c r="D7333" s="119" t="s">
        <v>10051</v>
      </c>
    </row>
    <row r="7334" spans="1:4" ht="24.95" customHeight="1" x14ac:dyDescent="0.2">
      <c r="A7334" s="116">
        <v>34677</v>
      </c>
      <c r="B7334" s="117" t="s">
        <v>3410</v>
      </c>
      <c r="C7334" s="118" t="s">
        <v>9298</v>
      </c>
      <c r="D7334" s="119" t="s">
        <v>11534</v>
      </c>
    </row>
    <row r="7335" spans="1:4" ht="24.95" customHeight="1" x14ac:dyDescent="0.2">
      <c r="A7335" s="116">
        <v>40623</v>
      </c>
      <c r="B7335" s="117" t="s">
        <v>9922</v>
      </c>
      <c r="C7335" s="118" t="s">
        <v>9460</v>
      </c>
      <c r="D7335" s="119" t="s">
        <v>10196</v>
      </c>
    </row>
    <row r="7336" spans="1:4" ht="24.95" customHeight="1" x14ac:dyDescent="0.2">
      <c r="A7336" s="116">
        <v>11584</v>
      </c>
      <c r="B7336" s="117" t="s">
        <v>6300</v>
      </c>
      <c r="C7336" s="118" t="s">
        <v>9295</v>
      </c>
      <c r="D7336" s="119" t="s">
        <v>9923</v>
      </c>
    </row>
    <row r="7337" spans="1:4" ht="24.95" customHeight="1" x14ac:dyDescent="0.2">
      <c r="A7337" s="116">
        <v>11112</v>
      </c>
      <c r="B7337" s="117" t="s">
        <v>3411</v>
      </c>
      <c r="C7337" s="118" t="s">
        <v>9344</v>
      </c>
      <c r="D7337" s="119" t="s">
        <v>10974</v>
      </c>
    </row>
    <row r="7338" spans="1:4" ht="24.95" customHeight="1" x14ac:dyDescent="0.2">
      <c r="A7338" s="116">
        <v>11115</v>
      </c>
      <c r="B7338" s="117" t="s">
        <v>3412</v>
      </c>
      <c r="C7338" s="118" t="s">
        <v>9340</v>
      </c>
      <c r="D7338" s="119" t="s">
        <v>10767</v>
      </c>
    </row>
    <row r="7339" spans="1:4" ht="24.95" customHeight="1" x14ac:dyDescent="0.2">
      <c r="A7339" s="116">
        <v>11113</v>
      </c>
      <c r="B7339" s="117" t="s">
        <v>3413</v>
      </c>
      <c r="C7339" s="118" t="s">
        <v>9344</v>
      </c>
      <c r="D7339" s="119" t="s">
        <v>10974</v>
      </c>
    </row>
    <row r="7340" spans="1:4" ht="24.95" customHeight="1" x14ac:dyDescent="0.2">
      <c r="A7340" s="116">
        <v>11114</v>
      </c>
      <c r="B7340" s="117" t="s">
        <v>3414</v>
      </c>
      <c r="C7340" s="118" t="s">
        <v>9340</v>
      </c>
      <c r="D7340" s="119" t="s">
        <v>18337</v>
      </c>
    </row>
    <row r="7341" spans="1:4" ht="24.95" customHeight="1" x14ac:dyDescent="0.2">
      <c r="A7341" s="116">
        <v>12083</v>
      </c>
      <c r="B7341" s="117" t="s">
        <v>9926</v>
      </c>
      <c r="C7341" s="118" t="s">
        <v>9295</v>
      </c>
      <c r="D7341" s="119" t="s">
        <v>18740</v>
      </c>
    </row>
    <row r="7342" spans="1:4" ht="24.95" customHeight="1" x14ac:dyDescent="0.2">
      <c r="A7342" s="116">
        <v>12081</v>
      </c>
      <c r="B7342" s="117" t="s">
        <v>9927</v>
      </c>
      <c r="C7342" s="118" t="s">
        <v>9295</v>
      </c>
      <c r="D7342" s="119" t="s">
        <v>18741</v>
      </c>
    </row>
    <row r="7343" spans="1:4" ht="24.95" customHeight="1" x14ac:dyDescent="0.2">
      <c r="A7343" s="116">
        <v>12082</v>
      </c>
      <c r="B7343" s="117" t="s">
        <v>9928</v>
      </c>
      <c r="C7343" s="118" t="s">
        <v>9295</v>
      </c>
      <c r="D7343" s="119" t="s">
        <v>18742</v>
      </c>
    </row>
    <row r="7344" spans="1:4" ht="24.95" customHeight="1" x14ac:dyDescent="0.2">
      <c r="A7344" s="116">
        <v>13354</v>
      </c>
      <c r="B7344" s="117" t="s">
        <v>9929</v>
      </c>
      <c r="C7344" s="118" t="s">
        <v>9295</v>
      </c>
      <c r="D7344" s="119" t="s">
        <v>18743</v>
      </c>
    </row>
    <row r="7345" spans="1:4" ht="24.95" customHeight="1" x14ac:dyDescent="0.2">
      <c r="A7345" s="116">
        <v>14057</v>
      </c>
      <c r="B7345" s="117" t="s">
        <v>9930</v>
      </c>
      <c r="C7345" s="118" t="s">
        <v>9295</v>
      </c>
      <c r="D7345" s="119" t="s">
        <v>18744</v>
      </c>
    </row>
    <row r="7346" spans="1:4" ht="24.95" customHeight="1" x14ac:dyDescent="0.2">
      <c r="A7346" s="116">
        <v>14058</v>
      </c>
      <c r="B7346" s="117" t="s">
        <v>9931</v>
      </c>
      <c r="C7346" s="118" t="s">
        <v>9295</v>
      </c>
      <c r="D7346" s="119" t="s">
        <v>18745</v>
      </c>
    </row>
    <row r="7347" spans="1:4" ht="24.95" customHeight="1" x14ac:dyDescent="0.2">
      <c r="A7347" s="116">
        <v>20971</v>
      </c>
      <c r="B7347" s="117" t="s">
        <v>3415</v>
      </c>
      <c r="C7347" s="118" t="s">
        <v>9295</v>
      </c>
      <c r="D7347" s="119" t="s">
        <v>9932</v>
      </c>
    </row>
    <row r="7348" spans="1:4" ht="24.95" customHeight="1" x14ac:dyDescent="0.2">
      <c r="A7348" s="116">
        <v>5047</v>
      </c>
      <c r="B7348" s="117" t="s">
        <v>9933</v>
      </c>
      <c r="C7348" s="118" t="s">
        <v>9295</v>
      </c>
      <c r="D7348" s="119" t="s">
        <v>18746</v>
      </c>
    </row>
    <row r="7349" spans="1:4" ht="24.95" customHeight="1" x14ac:dyDescent="0.2">
      <c r="A7349" s="116">
        <v>13369</v>
      </c>
      <c r="B7349" s="117" t="s">
        <v>9934</v>
      </c>
      <c r="C7349" s="118" t="s">
        <v>9295</v>
      </c>
      <c r="D7349" s="119" t="s">
        <v>18747</v>
      </c>
    </row>
    <row r="7350" spans="1:4" ht="24.95" customHeight="1" x14ac:dyDescent="0.2">
      <c r="A7350" s="116">
        <v>13370</v>
      </c>
      <c r="B7350" s="117" t="s">
        <v>9935</v>
      </c>
      <c r="C7350" s="118" t="s">
        <v>9295</v>
      </c>
      <c r="D7350" s="119" t="s">
        <v>18748</v>
      </c>
    </row>
    <row r="7351" spans="1:4" ht="24.95" customHeight="1" x14ac:dyDescent="0.2">
      <c r="A7351" s="116">
        <v>13279</v>
      </c>
      <c r="B7351" s="117" t="s">
        <v>9936</v>
      </c>
      <c r="C7351" s="118" t="s">
        <v>9344</v>
      </c>
      <c r="D7351" s="119" t="s">
        <v>9937</v>
      </c>
    </row>
    <row r="7352" spans="1:4" ht="24.95" customHeight="1" x14ac:dyDescent="0.2">
      <c r="A7352" s="116">
        <v>11977</v>
      </c>
      <c r="B7352" s="117" t="s">
        <v>3416</v>
      </c>
      <c r="C7352" s="118" t="s">
        <v>9295</v>
      </c>
      <c r="D7352" s="119" t="s">
        <v>9712</v>
      </c>
    </row>
    <row r="7353" spans="1:4" ht="24.95" customHeight="1" x14ac:dyDescent="0.2">
      <c r="A7353" s="116">
        <v>11975</v>
      </c>
      <c r="B7353" s="117" t="s">
        <v>3417</v>
      </c>
      <c r="C7353" s="118" t="s">
        <v>9295</v>
      </c>
      <c r="D7353" s="119" t="s">
        <v>9938</v>
      </c>
    </row>
    <row r="7354" spans="1:4" ht="24.95" customHeight="1" x14ac:dyDescent="0.2">
      <c r="A7354" s="116">
        <v>39746</v>
      </c>
      <c r="B7354" s="117" t="s">
        <v>3418</v>
      </c>
      <c r="C7354" s="118" t="s">
        <v>9295</v>
      </c>
      <c r="D7354" s="119" t="s">
        <v>9939</v>
      </c>
    </row>
    <row r="7355" spans="1:4" ht="24.95" customHeight="1" x14ac:dyDescent="0.2">
      <c r="A7355" s="116">
        <v>11976</v>
      </c>
      <c r="B7355" s="117" t="s">
        <v>9940</v>
      </c>
      <c r="C7355" s="118" t="s">
        <v>9295</v>
      </c>
      <c r="D7355" s="119" t="s">
        <v>9329</v>
      </c>
    </row>
    <row r="7356" spans="1:4" ht="24.95" customHeight="1" x14ac:dyDescent="0.2">
      <c r="A7356" s="116">
        <v>1368</v>
      </c>
      <c r="B7356" s="117" t="s">
        <v>3419</v>
      </c>
      <c r="C7356" s="118" t="s">
        <v>9295</v>
      </c>
      <c r="D7356" s="119" t="s">
        <v>14217</v>
      </c>
    </row>
    <row r="7357" spans="1:4" ht="24.95" customHeight="1" x14ac:dyDescent="0.2">
      <c r="A7357" s="116">
        <v>1367</v>
      </c>
      <c r="B7357" s="117" t="s">
        <v>3420</v>
      </c>
      <c r="C7357" s="118" t="s">
        <v>9295</v>
      </c>
      <c r="D7357" s="119" t="s">
        <v>18749</v>
      </c>
    </row>
    <row r="7358" spans="1:4" ht="24.95" customHeight="1" x14ac:dyDescent="0.2">
      <c r="A7358" s="116">
        <v>7608</v>
      </c>
      <c r="B7358" s="117" t="s">
        <v>3421</v>
      </c>
      <c r="C7358" s="118" t="s">
        <v>9295</v>
      </c>
      <c r="D7358" s="119" t="s">
        <v>9875</v>
      </c>
    </row>
    <row r="7359" spans="1:4" ht="24.95" customHeight="1" x14ac:dyDescent="0.2">
      <c r="A7359" s="116">
        <v>41900</v>
      </c>
      <c r="B7359" s="117" t="s">
        <v>6301</v>
      </c>
      <c r="C7359" s="118" t="s">
        <v>9344</v>
      </c>
      <c r="D7359" s="119" t="s">
        <v>9587</v>
      </c>
    </row>
    <row r="7360" spans="1:4" ht="24.95" customHeight="1" x14ac:dyDescent="0.2">
      <c r="A7360" s="116">
        <v>41899</v>
      </c>
      <c r="B7360" s="117" t="s">
        <v>6302</v>
      </c>
      <c r="C7360" s="118" t="s">
        <v>9942</v>
      </c>
      <c r="D7360" s="119" t="s">
        <v>18750</v>
      </c>
    </row>
    <row r="7361" spans="1:4" ht="24.95" customHeight="1" x14ac:dyDescent="0.2">
      <c r="A7361" s="116">
        <v>1380</v>
      </c>
      <c r="B7361" s="117" t="s">
        <v>3422</v>
      </c>
      <c r="C7361" s="118" t="s">
        <v>9344</v>
      </c>
      <c r="D7361" s="119" t="s">
        <v>10940</v>
      </c>
    </row>
    <row r="7362" spans="1:4" ht="24.95" customHeight="1" x14ac:dyDescent="0.2">
      <c r="A7362" s="116">
        <v>1375</v>
      </c>
      <c r="B7362" s="117" t="s">
        <v>3423</v>
      </c>
      <c r="C7362" s="118" t="s">
        <v>9344</v>
      </c>
      <c r="D7362" s="119" t="s">
        <v>10540</v>
      </c>
    </row>
    <row r="7363" spans="1:4" ht="24.95" customHeight="1" x14ac:dyDescent="0.2">
      <c r="A7363" s="116">
        <v>1379</v>
      </c>
      <c r="B7363" s="117" t="s">
        <v>3424</v>
      </c>
      <c r="C7363" s="118" t="s">
        <v>9344</v>
      </c>
      <c r="D7363" s="119" t="s">
        <v>10483</v>
      </c>
    </row>
    <row r="7364" spans="1:4" ht="24.95" customHeight="1" x14ac:dyDescent="0.2">
      <c r="A7364" s="116">
        <v>10511</v>
      </c>
      <c r="B7364" s="117" t="s">
        <v>3425</v>
      </c>
      <c r="C7364" s="118" t="s">
        <v>9943</v>
      </c>
      <c r="D7364" s="119" t="s">
        <v>17474</v>
      </c>
    </row>
    <row r="7365" spans="1:4" ht="24.95" customHeight="1" x14ac:dyDescent="0.2">
      <c r="A7365" s="116">
        <v>13284</v>
      </c>
      <c r="B7365" s="117" t="s">
        <v>3426</v>
      </c>
      <c r="C7365" s="118" t="s">
        <v>9344</v>
      </c>
      <c r="D7365" s="119" t="s">
        <v>9506</v>
      </c>
    </row>
    <row r="7366" spans="1:4" ht="24.95" customHeight="1" x14ac:dyDescent="0.2">
      <c r="A7366" s="116">
        <v>25974</v>
      </c>
      <c r="B7366" s="117" t="s">
        <v>3427</v>
      </c>
      <c r="C7366" s="118" t="s">
        <v>9344</v>
      </c>
      <c r="D7366" s="119" t="s">
        <v>10286</v>
      </c>
    </row>
    <row r="7367" spans="1:4" ht="24.95" customHeight="1" x14ac:dyDescent="0.2">
      <c r="A7367" s="116">
        <v>1382</v>
      </c>
      <c r="B7367" s="117" t="s">
        <v>3428</v>
      </c>
      <c r="C7367" s="118" t="s">
        <v>9943</v>
      </c>
      <c r="D7367" s="119" t="s">
        <v>18340</v>
      </c>
    </row>
    <row r="7368" spans="1:4" ht="24.95" customHeight="1" x14ac:dyDescent="0.2">
      <c r="A7368" s="116">
        <v>34753</v>
      </c>
      <c r="B7368" s="117" t="s">
        <v>3429</v>
      </c>
      <c r="C7368" s="118" t="s">
        <v>9344</v>
      </c>
      <c r="D7368" s="119" t="s">
        <v>9945</v>
      </c>
    </row>
    <row r="7369" spans="1:4" ht="24.95" customHeight="1" x14ac:dyDescent="0.2">
      <c r="A7369" s="116">
        <v>420</v>
      </c>
      <c r="B7369" s="117" t="s">
        <v>18751</v>
      </c>
      <c r="C7369" s="118" t="s">
        <v>9295</v>
      </c>
      <c r="D7369" s="119" t="s">
        <v>14432</v>
      </c>
    </row>
    <row r="7370" spans="1:4" ht="24.95" customHeight="1" x14ac:dyDescent="0.2">
      <c r="A7370" s="116">
        <v>12327</v>
      </c>
      <c r="B7370" s="117" t="s">
        <v>3430</v>
      </c>
      <c r="C7370" s="118" t="s">
        <v>9295</v>
      </c>
      <c r="D7370" s="119" t="s">
        <v>18721</v>
      </c>
    </row>
    <row r="7371" spans="1:4" ht="24.95" customHeight="1" x14ac:dyDescent="0.2">
      <c r="A7371" s="116">
        <v>36148</v>
      </c>
      <c r="B7371" s="117" t="s">
        <v>3431</v>
      </c>
      <c r="C7371" s="118" t="s">
        <v>9295</v>
      </c>
      <c r="D7371" s="119" t="s">
        <v>18529</v>
      </c>
    </row>
    <row r="7372" spans="1:4" ht="24.95" customHeight="1" x14ac:dyDescent="0.2">
      <c r="A7372" s="116">
        <v>12329</v>
      </c>
      <c r="B7372" s="117" t="s">
        <v>3432</v>
      </c>
      <c r="C7372" s="118" t="s">
        <v>9344</v>
      </c>
      <c r="D7372" s="119" t="s">
        <v>18752</v>
      </c>
    </row>
    <row r="7373" spans="1:4" ht="24.95" customHeight="1" x14ac:dyDescent="0.2">
      <c r="A7373" s="116">
        <v>1339</v>
      </c>
      <c r="B7373" s="117" t="s">
        <v>3433</v>
      </c>
      <c r="C7373" s="118" t="s">
        <v>9344</v>
      </c>
      <c r="D7373" s="119" t="s">
        <v>14936</v>
      </c>
    </row>
    <row r="7374" spans="1:4" ht="24.95" customHeight="1" x14ac:dyDescent="0.2">
      <c r="A7374" s="116">
        <v>11849</v>
      </c>
      <c r="B7374" s="117" t="s">
        <v>6303</v>
      </c>
      <c r="C7374" s="118" t="s">
        <v>9345</v>
      </c>
      <c r="D7374" s="119" t="s">
        <v>12484</v>
      </c>
    </row>
    <row r="7375" spans="1:4" ht="24.95" customHeight="1" x14ac:dyDescent="0.2">
      <c r="A7375" s="116">
        <v>37418</v>
      </c>
      <c r="B7375" s="117" t="s">
        <v>3434</v>
      </c>
      <c r="C7375" s="118" t="s">
        <v>9295</v>
      </c>
      <c r="D7375" s="119" t="s">
        <v>10275</v>
      </c>
    </row>
    <row r="7376" spans="1:4" ht="24.95" customHeight="1" x14ac:dyDescent="0.2">
      <c r="A7376" s="116">
        <v>37419</v>
      </c>
      <c r="B7376" s="117" t="s">
        <v>3435</v>
      </c>
      <c r="C7376" s="118" t="s">
        <v>9295</v>
      </c>
      <c r="D7376" s="119" t="s">
        <v>15043</v>
      </c>
    </row>
    <row r="7377" spans="1:4" ht="24.95" customHeight="1" x14ac:dyDescent="0.2">
      <c r="A7377" s="116">
        <v>1427</v>
      </c>
      <c r="B7377" s="117" t="s">
        <v>6304</v>
      </c>
      <c r="C7377" s="118" t="s">
        <v>9295</v>
      </c>
      <c r="D7377" s="119" t="s">
        <v>9948</v>
      </c>
    </row>
    <row r="7378" spans="1:4" ht="24.95" customHeight="1" x14ac:dyDescent="0.2">
      <c r="A7378" s="116">
        <v>1402</v>
      </c>
      <c r="B7378" s="117" t="s">
        <v>6305</v>
      </c>
      <c r="C7378" s="118" t="s">
        <v>9295</v>
      </c>
      <c r="D7378" s="119" t="s">
        <v>9782</v>
      </c>
    </row>
    <row r="7379" spans="1:4" ht="24.95" customHeight="1" x14ac:dyDescent="0.2">
      <c r="A7379" s="116">
        <v>1420</v>
      </c>
      <c r="B7379" s="117" t="s">
        <v>6306</v>
      </c>
      <c r="C7379" s="118" t="s">
        <v>9295</v>
      </c>
      <c r="D7379" s="119" t="s">
        <v>9949</v>
      </c>
    </row>
    <row r="7380" spans="1:4" ht="24.95" customHeight="1" x14ac:dyDescent="0.2">
      <c r="A7380" s="116">
        <v>1419</v>
      </c>
      <c r="B7380" s="117" t="s">
        <v>6307</v>
      </c>
      <c r="C7380" s="118" t="s">
        <v>9295</v>
      </c>
      <c r="D7380" s="119" t="s">
        <v>9950</v>
      </c>
    </row>
    <row r="7381" spans="1:4" ht="24.95" customHeight="1" x14ac:dyDescent="0.2">
      <c r="A7381" s="116">
        <v>1414</v>
      </c>
      <c r="B7381" s="117" t="s">
        <v>6308</v>
      </c>
      <c r="C7381" s="118" t="s">
        <v>9295</v>
      </c>
      <c r="D7381" s="119" t="s">
        <v>9951</v>
      </c>
    </row>
    <row r="7382" spans="1:4" ht="24.95" customHeight="1" x14ac:dyDescent="0.2">
      <c r="A7382" s="116">
        <v>1413</v>
      </c>
      <c r="B7382" s="117" t="s">
        <v>6309</v>
      </c>
      <c r="C7382" s="118" t="s">
        <v>9295</v>
      </c>
      <c r="D7382" s="119" t="s">
        <v>9952</v>
      </c>
    </row>
    <row r="7383" spans="1:4" ht="24.95" customHeight="1" x14ac:dyDescent="0.2">
      <c r="A7383" s="116">
        <v>1412</v>
      </c>
      <c r="B7383" s="117" t="s">
        <v>6310</v>
      </c>
      <c r="C7383" s="118" t="s">
        <v>9295</v>
      </c>
      <c r="D7383" s="119" t="s">
        <v>9953</v>
      </c>
    </row>
    <row r="7384" spans="1:4" ht="24.95" customHeight="1" x14ac:dyDescent="0.2">
      <c r="A7384" s="116">
        <v>1411</v>
      </c>
      <c r="B7384" s="117" t="s">
        <v>6311</v>
      </c>
      <c r="C7384" s="118" t="s">
        <v>9295</v>
      </c>
      <c r="D7384" s="119" t="s">
        <v>9954</v>
      </c>
    </row>
    <row r="7385" spans="1:4" ht="24.95" customHeight="1" x14ac:dyDescent="0.2">
      <c r="A7385" s="116">
        <v>1406</v>
      </c>
      <c r="B7385" s="117" t="s">
        <v>6312</v>
      </c>
      <c r="C7385" s="118" t="s">
        <v>9295</v>
      </c>
      <c r="D7385" s="119" t="s">
        <v>9955</v>
      </c>
    </row>
    <row r="7386" spans="1:4" ht="24.95" customHeight="1" x14ac:dyDescent="0.2">
      <c r="A7386" s="116">
        <v>1407</v>
      </c>
      <c r="B7386" s="117" t="s">
        <v>6313</v>
      </c>
      <c r="C7386" s="118" t="s">
        <v>9295</v>
      </c>
      <c r="D7386" s="119" t="s">
        <v>9956</v>
      </c>
    </row>
    <row r="7387" spans="1:4" ht="24.95" customHeight="1" x14ac:dyDescent="0.2">
      <c r="A7387" s="116">
        <v>1404</v>
      </c>
      <c r="B7387" s="117" t="s">
        <v>6314</v>
      </c>
      <c r="C7387" s="118" t="s">
        <v>9295</v>
      </c>
      <c r="D7387" s="119" t="s">
        <v>9957</v>
      </c>
    </row>
    <row r="7388" spans="1:4" ht="24.95" customHeight="1" x14ac:dyDescent="0.2">
      <c r="A7388" s="116">
        <v>11281</v>
      </c>
      <c r="B7388" s="117" t="s">
        <v>9958</v>
      </c>
      <c r="C7388" s="118" t="s">
        <v>9295</v>
      </c>
      <c r="D7388" s="119" t="s">
        <v>18753</v>
      </c>
    </row>
    <row r="7389" spans="1:4" ht="24.95" customHeight="1" x14ac:dyDescent="0.2">
      <c r="A7389" s="116">
        <v>40699</v>
      </c>
      <c r="B7389" s="117" t="s">
        <v>9959</v>
      </c>
      <c r="C7389" s="118" t="s">
        <v>9295</v>
      </c>
      <c r="D7389" s="119" t="s">
        <v>18754</v>
      </c>
    </row>
    <row r="7390" spans="1:4" ht="24.95" customHeight="1" x14ac:dyDescent="0.2">
      <c r="A7390" s="116">
        <v>40701</v>
      </c>
      <c r="B7390" s="117" t="s">
        <v>9960</v>
      </c>
      <c r="C7390" s="118" t="s">
        <v>9295</v>
      </c>
      <c r="D7390" s="119" t="s">
        <v>18755</v>
      </c>
    </row>
    <row r="7391" spans="1:4" ht="24.95" customHeight="1" x14ac:dyDescent="0.2">
      <c r="A7391" s="116">
        <v>1442</v>
      </c>
      <c r="B7391" s="117" t="s">
        <v>6315</v>
      </c>
      <c r="C7391" s="118" t="s">
        <v>9295</v>
      </c>
      <c r="D7391" s="119" t="s">
        <v>18756</v>
      </c>
    </row>
    <row r="7392" spans="1:4" ht="24.95" customHeight="1" x14ac:dyDescent="0.2">
      <c r="A7392" s="116">
        <v>13457</v>
      </c>
      <c r="B7392" s="117" t="s">
        <v>9961</v>
      </c>
      <c r="C7392" s="118" t="s">
        <v>9295</v>
      </c>
      <c r="D7392" s="119" t="s">
        <v>18757</v>
      </c>
    </row>
    <row r="7393" spans="1:4" ht="24.95" customHeight="1" x14ac:dyDescent="0.2">
      <c r="A7393" s="116">
        <v>40700</v>
      </c>
      <c r="B7393" s="117" t="s">
        <v>9962</v>
      </c>
      <c r="C7393" s="118" t="s">
        <v>9295</v>
      </c>
      <c r="D7393" s="119" t="s">
        <v>18758</v>
      </c>
    </row>
    <row r="7394" spans="1:4" ht="24.95" customHeight="1" x14ac:dyDescent="0.2">
      <c r="A7394" s="116">
        <v>13458</v>
      </c>
      <c r="B7394" s="117" t="s">
        <v>3436</v>
      </c>
      <c r="C7394" s="118" t="s">
        <v>9295</v>
      </c>
      <c r="D7394" s="119" t="s">
        <v>18759</v>
      </c>
    </row>
    <row r="7395" spans="1:4" ht="24.95" customHeight="1" x14ac:dyDescent="0.2">
      <c r="A7395" s="116">
        <v>36524</v>
      </c>
      <c r="B7395" s="117" t="s">
        <v>3437</v>
      </c>
      <c r="C7395" s="118" t="s">
        <v>9295</v>
      </c>
      <c r="D7395" s="119" t="s">
        <v>18760</v>
      </c>
    </row>
    <row r="7396" spans="1:4" ht="24.95" customHeight="1" x14ac:dyDescent="0.2">
      <c r="A7396" s="116">
        <v>36526</v>
      </c>
      <c r="B7396" s="117" t="s">
        <v>3438</v>
      </c>
      <c r="C7396" s="118" t="s">
        <v>9295</v>
      </c>
      <c r="D7396" s="119" t="s">
        <v>18761</v>
      </c>
    </row>
    <row r="7397" spans="1:4" ht="24.95" customHeight="1" x14ac:dyDescent="0.2">
      <c r="A7397" s="116">
        <v>36523</v>
      </c>
      <c r="B7397" s="117" t="s">
        <v>3439</v>
      </c>
      <c r="C7397" s="118" t="s">
        <v>9295</v>
      </c>
      <c r="D7397" s="119" t="s">
        <v>18762</v>
      </c>
    </row>
    <row r="7398" spans="1:4" ht="24.95" customHeight="1" x14ac:dyDescent="0.2">
      <c r="A7398" s="116">
        <v>36527</v>
      </c>
      <c r="B7398" s="117" t="s">
        <v>3440</v>
      </c>
      <c r="C7398" s="118" t="s">
        <v>9295</v>
      </c>
      <c r="D7398" s="119" t="s">
        <v>18763</v>
      </c>
    </row>
    <row r="7399" spans="1:4" ht="24.95" customHeight="1" x14ac:dyDescent="0.2">
      <c r="A7399" s="116">
        <v>13803</v>
      </c>
      <c r="B7399" s="117" t="s">
        <v>3441</v>
      </c>
      <c r="C7399" s="118" t="s">
        <v>9295</v>
      </c>
      <c r="D7399" s="119" t="s">
        <v>18764</v>
      </c>
    </row>
    <row r="7400" spans="1:4" ht="24.95" customHeight="1" x14ac:dyDescent="0.2">
      <c r="A7400" s="116">
        <v>38642</v>
      </c>
      <c r="B7400" s="117" t="s">
        <v>3442</v>
      </c>
      <c r="C7400" s="118" t="s">
        <v>9295</v>
      </c>
      <c r="D7400" s="119" t="s">
        <v>18765</v>
      </c>
    </row>
    <row r="7401" spans="1:4" ht="24.95" customHeight="1" x14ac:dyDescent="0.2">
      <c r="A7401" s="116">
        <v>36522</v>
      </c>
      <c r="B7401" s="117" t="s">
        <v>3443</v>
      </c>
      <c r="C7401" s="118" t="s">
        <v>9295</v>
      </c>
      <c r="D7401" s="119" t="s">
        <v>18766</v>
      </c>
    </row>
    <row r="7402" spans="1:4" ht="24.95" customHeight="1" x14ac:dyDescent="0.2">
      <c r="A7402" s="116">
        <v>36525</v>
      </c>
      <c r="B7402" s="117" t="s">
        <v>3444</v>
      </c>
      <c r="C7402" s="118" t="s">
        <v>9295</v>
      </c>
      <c r="D7402" s="119" t="s">
        <v>18767</v>
      </c>
    </row>
    <row r="7403" spans="1:4" ht="24.95" customHeight="1" x14ac:dyDescent="0.2">
      <c r="A7403" s="116">
        <v>41991</v>
      </c>
      <c r="B7403" s="117" t="s">
        <v>9963</v>
      </c>
      <c r="C7403" s="118" t="s">
        <v>9295</v>
      </c>
      <c r="D7403" s="119" t="s">
        <v>18768</v>
      </c>
    </row>
    <row r="7404" spans="1:4" ht="24.95" customHeight="1" x14ac:dyDescent="0.2">
      <c r="A7404" s="116">
        <v>34348</v>
      </c>
      <c r="B7404" s="117" t="s">
        <v>3445</v>
      </c>
      <c r="C7404" s="118" t="s">
        <v>9340</v>
      </c>
      <c r="D7404" s="119" t="s">
        <v>18231</v>
      </c>
    </row>
    <row r="7405" spans="1:4" ht="24.95" customHeight="1" x14ac:dyDescent="0.2">
      <c r="A7405" s="116">
        <v>34347</v>
      </c>
      <c r="B7405" s="117" t="s">
        <v>3446</v>
      </c>
      <c r="C7405" s="118" t="s">
        <v>9340</v>
      </c>
      <c r="D7405" s="119" t="s">
        <v>9980</v>
      </c>
    </row>
    <row r="7406" spans="1:4" ht="24.95" customHeight="1" x14ac:dyDescent="0.2">
      <c r="A7406" s="116">
        <v>11146</v>
      </c>
      <c r="B7406" s="117" t="s">
        <v>3447</v>
      </c>
      <c r="C7406" s="118" t="s">
        <v>9296</v>
      </c>
      <c r="D7406" s="119" t="s">
        <v>18769</v>
      </c>
    </row>
    <row r="7407" spans="1:4" ht="24.95" customHeight="1" x14ac:dyDescent="0.2">
      <c r="A7407" s="116">
        <v>11147</v>
      </c>
      <c r="B7407" s="117" t="s">
        <v>3448</v>
      </c>
      <c r="C7407" s="118" t="s">
        <v>9296</v>
      </c>
      <c r="D7407" s="119" t="s">
        <v>18770</v>
      </c>
    </row>
    <row r="7408" spans="1:4" ht="24.95" customHeight="1" x14ac:dyDescent="0.2">
      <c r="A7408" s="116">
        <v>34872</v>
      </c>
      <c r="B7408" s="117" t="s">
        <v>1516</v>
      </c>
      <c r="C7408" s="118" t="s">
        <v>9296</v>
      </c>
      <c r="D7408" s="119" t="s">
        <v>18771</v>
      </c>
    </row>
    <row r="7409" spans="1:4" ht="24.95" customHeight="1" x14ac:dyDescent="0.2">
      <c r="A7409" s="116">
        <v>34491</v>
      </c>
      <c r="B7409" s="117" t="s">
        <v>3449</v>
      </c>
      <c r="C7409" s="118" t="s">
        <v>9296</v>
      </c>
      <c r="D7409" s="119" t="s">
        <v>18772</v>
      </c>
    </row>
    <row r="7410" spans="1:4" ht="24.95" customHeight="1" x14ac:dyDescent="0.2">
      <c r="A7410" s="116">
        <v>34770</v>
      </c>
      <c r="B7410" s="117" t="s">
        <v>3450</v>
      </c>
      <c r="C7410" s="118" t="s">
        <v>9942</v>
      </c>
      <c r="D7410" s="119" t="s">
        <v>18773</v>
      </c>
    </row>
    <row r="7411" spans="1:4" ht="24.95" customHeight="1" x14ac:dyDescent="0.2">
      <c r="A7411" s="116">
        <v>1518</v>
      </c>
      <c r="B7411" s="117" t="s">
        <v>3451</v>
      </c>
      <c r="C7411" s="118" t="s">
        <v>9942</v>
      </c>
      <c r="D7411" s="119" t="s">
        <v>18774</v>
      </c>
    </row>
    <row r="7412" spans="1:4" ht="24.95" customHeight="1" x14ac:dyDescent="0.2">
      <c r="A7412" s="116">
        <v>41965</v>
      </c>
      <c r="B7412" s="117" t="s">
        <v>9964</v>
      </c>
      <c r="C7412" s="118" t="s">
        <v>9942</v>
      </c>
      <c r="D7412" s="119" t="s">
        <v>18775</v>
      </c>
    </row>
    <row r="7413" spans="1:4" ht="24.95" customHeight="1" x14ac:dyDescent="0.2">
      <c r="A7413" s="116">
        <v>34492</v>
      </c>
      <c r="B7413" s="117" t="s">
        <v>3452</v>
      </c>
      <c r="C7413" s="118" t="s">
        <v>9296</v>
      </c>
      <c r="D7413" s="119" t="s">
        <v>18776</v>
      </c>
    </row>
    <row r="7414" spans="1:4" ht="24.95" customHeight="1" x14ac:dyDescent="0.2">
      <c r="A7414" s="116">
        <v>1524</v>
      </c>
      <c r="B7414" s="117" t="s">
        <v>3453</v>
      </c>
      <c r="C7414" s="118" t="s">
        <v>9296</v>
      </c>
      <c r="D7414" s="119" t="s">
        <v>18777</v>
      </c>
    </row>
    <row r="7415" spans="1:4" ht="24.95" customHeight="1" x14ac:dyDescent="0.2">
      <c r="A7415" s="116">
        <v>38404</v>
      </c>
      <c r="B7415" s="117" t="s">
        <v>3454</v>
      </c>
      <c r="C7415" s="118" t="s">
        <v>9296</v>
      </c>
      <c r="D7415" s="119" t="s">
        <v>18778</v>
      </c>
    </row>
    <row r="7416" spans="1:4" ht="24.95" customHeight="1" x14ac:dyDescent="0.2">
      <c r="A7416" s="116">
        <v>39849</v>
      </c>
      <c r="B7416" s="117" t="s">
        <v>3455</v>
      </c>
      <c r="C7416" s="118" t="s">
        <v>9296</v>
      </c>
      <c r="D7416" s="119" t="s">
        <v>18779</v>
      </c>
    </row>
    <row r="7417" spans="1:4" ht="24.95" customHeight="1" x14ac:dyDescent="0.2">
      <c r="A7417" s="116">
        <v>38464</v>
      </c>
      <c r="B7417" s="117" t="s">
        <v>3456</v>
      </c>
      <c r="C7417" s="118" t="s">
        <v>9296</v>
      </c>
      <c r="D7417" s="119" t="s">
        <v>18780</v>
      </c>
    </row>
    <row r="7418" spans="1:4" ht="24.95" customHeight="1" x14ac:dyDescent="0.2">
      <c r="A7418" s="116">
        <v>34493</v>
      </c>
      <c r="B7418" s="117" t="s">
        <v>3457</v>
      </c>
      <c r="C7418" s="118" t="s">
        <v>9296</v>
      </c>
      <c r="D7418" s="119" t="s">
        <v>18781</v>
      </c>
    </row>
    <row r="7419" spans="1:4" ht="24.95" customHeight="1" x14ac:dyDescent="0.2">
      <c r="A7419" s="116">
        <v>1527</v>
      </c>
      <c r="B7419" s="117" t="s">
        <v>3458</v>
      </c>
      <c r="C7419" s="118" t="s">
        <v>9296</v>
      </c>
      <c r="D7419" s="119" t="s">
        <v>18782</v>
      </c>
    </row>
    <row r="7420" spans="1:4" ht="24.95" customHeight="1" x14ac:dyDescent="0.2">
      <c r="A7420" s="116">
        <v>38405</v>
      </c>
      <c r="B7420" s="117" t="s">
        <v>3459</v>
      </c>
      <c r="C7420" s="118" t="s">
        <v>9296</v>
      </c>
      <c r="D7420" s="119" t="s">
        <v>18783</v>
      </c>
    </row>
    <row r="7421" spans="1:4" ht="24.95" customHeight="1" x14ac:dyDescent="0.2">
      <c r="A7421" s="116">
        <v>38408</v>
      </c>
      <c r="B7421" s="117" t="s">
        <v>3460</v>
      </c>
      <c r="C7421" s="118" t="s">
        <v>9296</v>
      </c>
      <c r="D7421" s="119" t="s">
        <v>18784</v>
      </c>
    </row>
    <row r="7422" spans="1:4" ht="24.95" customHeight="1" x14ac:dyDescent="0.2">
      <c r="A7422" s="116">
        <v>34494</v>
      </c>
      <c r="B7422" s="117" t="s">
        <v>3461</v>
      </c>
      <c r="C7422" s="118" t="s">
        <v>9296</v>
      </c>
      <c r="D7422" s="119" t="s">
        <v>18785</v>
      </c>
    </row>
    <row r="7423" spans="1:4" ht="24.95" customHeight="1" x14ac:dyDescent="0.2">
      <c r="A7423" s="116">
        <v>1525</v>
      </c>
      <c r="B7423" s="117" t="s">
        <v>3462</v>
      </c>
      <c r="C7423" s="118" t="s">
        <v>9296</v>
      </c>
      <c r="D7423" s="119" t="s">
        <v>18786</v>
      </c>
    </row>
    <row r="7424" spans="1:4" ht="24.95" customHeight="1" x14ac:dyDescent="0.2">
      <c r="A7424" s="116">
        <v>38406</v>
      </c>
      <c r="B7424" s="117" t="s">
        <v>3463</v>
      </c>
      <c r="C7424" s="118" t="s">
        <v>9296</v>
      </c>
      <c r="D7424" s="119" t="s">
        <v>18787</v>
      </c>
    </row>
    <row r="7425" spans="1:4" ht="24.95" customHeight="1" x14ac:dyDescent="0.2">
      <c r="A7425" s="116">
        <v>38409</v>
      </c>
      <c r="B7425" s="117" t="s">
        <v>3464</v>
      </c>
      <c r="C7425" s="118" t="s">
        <v>9296</v>
      </c>
      <c r="D7425" s="119" t="s">
        <v>18788</v>
      </c>
    </row>
    <row r="7426" spans="1:4" ht="24.95" customHeight="1" x14ac:dyDescent="0.2">
      <c r="A7426" s="116">
        <v>34495</v>
      </c>
      <c r="B7426" s="117" t="s">
        <v>3465</v>
      </c>
      <c r="C7426" s="118" t="s">
        <v>9296</v>
      </c>
      <c r="D7426" s="119" t="s">
        <v>18789</v>
      </c>
    </row>
    <row r="7427" spans="1:4" ht="24.95" customHeight="1" x14ac:dyDescent="0.2">
      <c r="A7427" s="116">
        <v>11145</v>
      </c>
      <c r="B7427" s="117" t="s">
        <v>3466</v>
      </c>
      <c r="C7427" s="118" t="s">
        <v>9296</v>
      </c>
      <c r="D7427" s="119" t="s">
        <v>18790</v>
      </c>
    </row>
    <row r="7428" spans="1:4" ht="24.95" customHeight="1" x14ac:dyDescent="0.2">
      <c r="A7428" s="116">
        <v>34496</v>
      </c>
      <c r="B7428" s="117" t="s">
        <v>3467</v>
      </c>
      <c r="C7428" s="118" t="s">
        <v>9296</v>
      </c>
      <c r="D7428" s="119" t="s">
        <v>18791</v>
      </c>
    </row>
    <row r="7429" spans="1:4" ht="24.95" customHeight="1" x14ac:dyDescent="0.2">
      <c r="A7429" s="116">
        <v>34479</v>
      </c>
      <c r="B7429" s="117" t="s">
        <v>3468</v>
      </c>
      <c r="C7429" s="118" t="s">
        <v>9296</v>
      </c>
      <c r="D7429" s="119" t="s">
        <v>17269</v>
      </c>
    </row>
    <row r="7430" spans="1:4" ht="24.95" customHeight="1" x14ac:dyDescent="0.2">
      <c r="A7430" s="116">
        <v>34481</v>
      </c>
      <c r="B7430" s="117" t="s">
        <v>3469</v>
      </c>
      <c r="C7430" s="118" t="s">
        <v>9296</v>
      </c>
      <c r="D7430" s="119" t="s">
        <v>12561</v>
      </c>
    </row>
    <row r="7431" spans="1:4" ht="24.95" customHeight="1" x14ac:dyDescent="0.2">
      <c r="A7431" s="116">
        <v>34483</v>
      </c>
      <c r="B7431" s="117" t="s">
        <v>3470</v>
      </c>
      <c r="C7431" s="118" t="s">
        <v>9296</v>
      </c>
      <c r="D7431" s="119" t="s">
        <v>18792</v>
      </c>
    </row>
    <row r="7432" spans="1:4" ht="24.95" customHeight="1" x14ac:dyDescent="0.2">
      <c r="A7432" s="116">
        <v>34485</v>
      </c>
      <c r="B7432" s="117" t="s">
        <v>3471</v>
      </c>
      <c r="C7432" s="118" t="s">
        <v>9296</v>
      </c>
      <c r="D7432" s="119" t="s">
        <v>18793</v>
      </c>
    </row>
    <row r="7433" spans="1:4" ht="24.95" customHeight="1" x14ac:dyDescent="0.2">
      <c r="A7433" s="116">
        <v>34497</v>
      </c>
      <c r="B7433" s="117" t="s">
        <v>3472</v>
      </c>
      <c r="C7433" s="118" t="s">
        <v>9296</v>
      </c>
      <c r="D7433" s="119" t="s">
        <v>18794</v>
      </c>
    </row>
    <row r="7434" spans="1:4" ht="24.95" customHeight="1" x14ac:dyDescent="0.2">
      <c r="A7434" s="116">
        <v>14041</v>
      </c>
      <c r="B7434" s="117" t="s">
        <v>3473</v>
      </c>
      <c r="C7434" s="118" t="s">
        <v>9296</v>
      </c>
      <c r="D7434" s="119" t="s">
        <v>18795</v>
      </c>
    </row>
    <row r="7435" spans="1:4" ht="24.95" customHeight="1" x14ac:dyDescent="0.2">
      <c r="A7435" s="116">
        <v>1523</v>
      </c>
      <c r="B7435" s="117" t="s">
        <v>3474</v>
      </c>
      <c r="C7435" s="118" t="s">
        <v>9296</v>
      </c>
      <c r="D7435" s="119" t="s">
        <v>18796</v>
      </c>
    </row>
    <row r="7436" spans="1:4" ht="24.95" customHeight="1" x14ac:dyDescent="0.2">
      <c r="A7436" s="116">
        <v>14052</v>
      </c>
      <c r="B7436" s="117" t="s">
        <v>3475</v>
      </c>
      <c r="C7436" s="118" t="s">
        <v>9295</v>
      </c>
      <c r="D7436" s="119" t="s">
        <v>13628</v>
      </c>
    </row>
    <row r="7437" spans="1:4" ht="24.95" customHeight="1" x14ac:dyDescent="0.2">
      <c r="A7437" s="116">
        <v>14054</v>
      </c>
      <c r="B7437" s="117" t="s">
        <v>3476</v>
      </c>
      <c r="C7437" s="118" t="s">
        <v>9295</v>
      </c>
      <c r="D7437" s="119" t="s">
        <v>11159</v>
      </c>
    </row>
    <row r="7438" spans="1:4" ht="24.95" customHeight="1" x14ac:dyDescent="0.2">
      <c r="A7438" s="116">
        <v>14053</v>
      </c>
      <c r="B7438" s="117" t="s">
        <v>3477</v>
      </c>
      <c r="C7438" s="118" t="s">
        <v>9295</v>
      </c>
      <c r="D7438" s="119" t="s">
        <v>14577</v>
      </c>
    </row>
    <row r="7439" spans="1:4" ht="24.95" customHeight="1" x14ac:dyDescent="0.2">
      <c r="A7439" s="116">
        <v>2558</v>
      </c>
      <c r="B7439" s="117" t="s">
        <v>3478</v>
      </c>
      <c r="C7439" s="118" t="s">
        <v>9295</v>
      </c>
      <c r="D7439" s="119" t="s">
        <v>10802</v>
      </c>
    </row>
    <row r="7440" spans="1:4" ht="24.95" customHeight="1" x14ac:dyDescent="0.2">
      <c r="A7440" s="116">
        <v>2560</v>
      </c>
      <c r="B7440" s="117" t="s">
        <v>3479</v>
      </c>
      <c r="C7440" s="118" t="s">
        <v>9295</v>
      </c>
      <c r="D7440" s="119" t="s">
        <v>9545</v>
      </c>
    </row>
    <row r="7441" spans="1:4" ht="24.95" customHeight="1" x14ac:dyDescent="0.2">
      <c r="A7441" s="116">
        <v>2559</v>
      </c>
      <c r="B7441" s="117" t="s">
        <v>3480</v>
      </c>
      <c r="C7441" s="118" t="s">
        <v>9295</v>
      </c>
      <c r="D7441" s="119" t="s">
        <v>17558</v>
      </c>
    </row>
    <row r="7442" spans="1:4" ht="24.95" customHeight="1" x14ac:dyDescent="0.2">
      <c r="A7442" s="116">
        <v>2592</v>
      </c>
      <c r="B7442" s="117" t="s">
        <v>3481</v>
      </c>
      <c r="C7442" s="118" t="s">
        <v>9295</v>
      </c>
      <c r="D7442" s="119" t="s">
        <v>18797</v>
      </c>
    </row>
    <row r="7443" spans="1:4" ht="24.95" customHeight="1" x14ac:dyDescent="0.2">
      <c r="A7443" s="116">
        <v>2566</v>
      </c>
      <c r="B7443" s="117" t="s">
        <v>3482</v>
      </c>
      <c r="C7443" s="118" t="s">
        <v>9295</v>
      </c>
      <c r="D7443" s="119" t="s">
        <v>18798</v>
      </c>
    </row>
    <row r="7444" spans="1:4" ht="24.95" customHeight="1" x14ac:dyDescent="0.2">
      <c r="A7444" s="116">
        <v>2589</v>
      </c>
      <c r="B7444" s="117" t="s">
        <v>3483</v>
      </c>
      <c r="C7444" s="118" t="s">
        <v>9295</v>
      </c>
      <c r="D7444" s="119" t="s">
        <v>16104</v>
      </c>
    </row>
    <row r="7445" spans="1:4" ht="24.95" customHeight="1" x14ac:dyDescent="0.2">
      <c r="A7445" s="116">
        <v>2591</v>
      </c>
      <c r="B7445" s="117" t="s">
        <v>3484</v>
      </c>
      <c r="C7445" s="118" t="s">
        <v>9295</v>
      </c>
      <c r="D7445" s="119" t="s">
        <v>9540</v>
      </c>
    </row>
    <row r="7446" spans="1:4" ht="24.95" customHeight="1" x14ac:dyDescent="0.2">
      <c r="A7446" s="116">
        <v>2590</v>
      </c>
      <c r="B7446" s="117" t="s">
        <v>3485</v>
      </c>
      <c r="C7446" s="118" t="s">
        <v>9295</v>
      </c>
      <c r="D7446" s="119" t="s">
        <v>14508</v>
      </c>
    </row>
    <row r="7447" spans="1:4" ht="24.95" customHeight="1" x14ac:dyDescent="0.2">
      <c r="A7447" s="116">
        <v>2567</v>
      </c>
      <c r="B7447" s="117" t="s">
        <v>3486</v>
      </c>
      <c r="C7447" s="118" t="s">
        <v>9295</v>
      </c>
      <c r="D7447" s="119" t="s">
        <v>17855</v>
      </c>
    </row>
    <row r="7448" spans="1:4" ht="24.95" customHeight="1" x14ac:dyDescent="0.2">
      <c r="A7448" s="116">
        <v>2565</v>
      </c>
      <c r="B7448" s="117" t="s">
        <v>3487</v>
      </c>
      <c r="C7448" s="118" t="s">
        <v>9295</v>
      </c>
      <c r="D7448" s="119" t="s">
        <v>9990</v>
      </c>
    </row>
    <row r="7449" spans="1:4" ht="24.95" customHeight="1" x14ac:dyDescent="0.2">
      <c r="A7449" s="116">
        <v>2568</v>
      </c>
      <c r="B7449" s="117" t="s">
        <v>3488</v>
      </c>
      <c r="C7449" s="118" t="s">
        <v>9295</v>
      </c>
      <c r="D7449" s="119" t="s">
        <v>18799</v>
      </c>
    </row>
    <row r="7450" spans="1:4" ht="24.95" customHeight="1" x14ac:dyDescent="0.2">
      <c r="A7450" s="116">
        <v>2594</v>
      </c>
      <c r="B7450" s="117" t="s">
        <v>3489</v>
      </c>
      <c r="C7450" s="118" t="s">
        <v>9295</v>
      </c>
      <c r="D7450" s="119" t="s">
        <v>18800</v>
      </c>
    </row>
    <row r="7451" spans="1:4" ht="24.95" customHeight="1" x14ac:dyDescent="0.2">
      <c r="A7451" s="116">
        <v>2587</v>
      </c>
      <c r="B7451" s="117" t="s">
        <v>3490</v>
      </c>
      <c r="C7451" s="118" t="s">
        <v>9295</v>
      </c>
      <c r="D7451" s="119" t="s">
        <v>15275</v>
      </c>
    </row>
    <row r="7452" spans="1:4" ht="24.95" customHeight="1" x14ac:dyDescent="0.2">
      <c r="A7452" s="116">
        <v>2588</v>
      </c>
      <c r="B7452" s="117" t="s">
        <v>3491</v>
      </c>
      <c r="C7452" s="118" t="s">
        <v>9295</v>
      </c>
      <c r="D7452" s="119" t="s">
        <v>11066</v>
      </c>
    </row>
    <row r="7453" spans="1:4" ht="24.95" customHeight="1" x14ac:dyDescent="0.2">
      <c r="A7453" s="116">
        <v>2569</v>
      </c>
      <c r="B7453" s="117" t="s">
        <v>3492</v>
      </c>
      <c r="C7453" s="118" t="s">
        <v>9295</v>
      </c>
      <c r="D7453" s="119" t="s">
        <v>10491</v>
      </c>
    </row>
    <row r="7454" spans="1:4" ht="24.95" customHeight="1" x14ac:dyDescent="0.2">
      <c r="A7454" s="116">
        <v>2570</v>
      </c>
      <c r="B7454" s="117" t="s">
        <v>3493</v>
      </c>
      <c r="C7454" s="118" t="s">
        <v>9295</v>
      </c>
      <c r="D7454" s="119" t="s">
        <v>12307</v>
      </c>
    </row>
    <row r="7455" spans="1:4" ht="24.95" customHeight="1" x14ac:dyDescent="0.2">
      <c r="A7455" s="116">
        <v>2571</v>
      </c>
      <c r="B7455" s="117" t="s">
        <v>3494</v>
      </c>
      <c r="C7455" s="118" t="s">
        <v>9295</v>
      </c>
      <c r="D7455" s="119" t="s">
        <v>18801</v>
      </c>
    </row>
    <row r="7456" spans="1:4" ht="24.95" customHeight="1" x14ac:dyDescent="0.2">
      <c r="A7456" s="116">
        <v>2593</v>
      </c>
      <c r="B7456" s="117" t="s">
        <v>3495</v>
      </c>
      <c r="C7456" s="118" t="s">
        <v>9295</v>
      </c>
      <c r="D7456" s="119" t="s">
        <v>10688</v>
      </c>
    </row>
    <row r="7457" spans="1:4" ht="24.95" customHeight="1" x14ac:dyDescent="0.2">
      <c r="A7457" s="116">
        <v>2572</v>
      </c>
      <c r="B7457" s="117" t="s">
        <v>3496</v>
      </c>
      <c r="C7457" s="118" t="s">
        <v>9295</v>
      </c>
      <c r="D7457" s="119" t="s">
        <v>18802</v>
      </c>
    </row>
    <row r="7458" spans="1:4" ht="24.95" customHeight="1" x14ac:dyDescent="0.2">
      <c r="A7458" s="116">
        <v>2595</v>
      </c>
      <c r="B7458" s="117" t="s">
        <v>3497</v>
      </c>
      <c r="C7458" s="118" t="s">
        <v>9295</v>
      </c>
      <c r="D7458" s="119" t="s">
        <v>18803</v>
      </c>
    </row>
    <row r="7459" spans="1:4" ht="24.95" customHeight="1" x14ac:dyDescent="0.2">
      <c r="A7459" s="116">
        <v>2576</v>
      </c>
      <c r="B7459" s="117" t="s">
        <v>3498</v>
      </c>
      <c r="C7459" s="118" t="s">
        <v>9295</v>
      </c>
      <c r="D7459" s="119" t="s">
        <v>11488</v>
      </c>
    </row>
    <row r="7460" spans="1:4" ht="24.95" customHeight="1" x14ac:dyDescent="0.2">
      <c r="A7460" s="116">
        <v>2575</v>
      </c>
      <c r="B7460" s="117" t="s">
        <v>3499</v>
      </c>
      <c r="C7460" s="118" t="s">
        <v>9295</v>
      </c>
      <c r="D7460" s="119" t="s">
        <v>9807</v>
      </c>
    </row>
    <row r="7461" spans="1:4" ht="24.95" customHeight="1" x14ac:dyDescent="0.2">
      <c r="A7461" s="116">
        <v>2573</v>
      </c>
      <c r="B7461" s="117" t="s">
        <v>3500</v>
      </c>
      <c r="C7461" s="118" t="s">
        <v>9295</v>
      </c>
      <c r="D7461" s="119" t="s">
        <v>11417</v>
      </c>
    </row>
    <row r="7462" spans="1:4" ht="24.95" customHeight="1" x14ac:dyDescent="0.2">
      <c r="A7462" s="116">
        <v>2586</v>
      </c>
      <c r="B7462" s="117" t="s">
        <v>3501</v>
      </c>
      <c r="C7462" s="118" t="s">
        <v>9295</v>
      </c>
      <c r="D7462" s="119" t="s">
        <v>9758</v>
      </c>
    </row>
    <row r="7463" spans="1:4" ht="24.95" customHeight="1" x14ac:dyDescent="0.2">
      <c r="A7463" s="116">
        <v>2577</v>
      </c>
      <c r="B7463" s="117" t="s">
        <v>3502</v>
      </c>
      <c r="C7463" s="118" t="s">
        <v>9295</v>
      </c>
      <c r="D7463" s="119" t="s">
        <v>18804</v>
      </c>
    </row>
    <row r="7464" spans="1:4" ht="24.95" customHeight="1" x14ac:dyDescent="0.2">
      <c r="A7464" s="116">
        <v>2574</v>
      </c>
      <c r="B7464" s="117" t="s">
        <v>3503</v>
      </c>
      <c r="C7464" s="118" t="s">
        <v>9295</v>
      </c>
      <c r="D7464" s="119" t="s">
        <v>10092</v>
      </c>
    </row>
    <row r="7465" spans="1:4" ht="24.95" customHeight="1" x14ac:dyDescent="0.2">
      <c r="A7465" s="116">
        <v>2578</v>
      </c>
      <c r="B7465" s="117" t="s">
        <v>3504</v>
      </c>
      <c r="C7465" s="118" t="s">
        <v>9295</v>
      </c>
      <c r="D7465" s="119" t="s">
        <v>18805</v>
      </c>
    </row>
    <row r="7466" spans="1:4" ht="24.95" customHeight="1" x14ac:dyDescent="0.2">
      <c r="A7466" s="116">
        <v>2585</v>
      </c>
      <c r="B7466" s="117" t="s">
        <v>3505</v>
      </c>
      <c r="C7466" s="118" t="s">
        <v>9295</v>
      </c>
      <c r="D7466" s="119" t="s">
        <v>18806</v>
      </c>
    </row>
    <row r="7467" spans="1:4" ht="24.95" customHeight="1" x14ac:dyDescent="0.2">
      <c r="A7467" s="116">
        <v>12008</v>
      </c>
      <c r="B7467" s="117" t="s">
        <v>3506</v>
      </c>
      <c r="C7467" s="118" t="s">
        <v>9295</v>
      </c>
      <c r="D7467" s="119" t="s">
        <v>18807</v>
      </c>
    </row>
    <row r="7468" spans="1:4" ht="24.95" customHeight="1" x14ac:dyDescent="0.2">
      <c r="A7468" s="116">
        <v>2582</v>
      </c>
      <c r="B7468" s="117" t="s">
        <v>3507</v>
      </c>
      <c r="C7468" s="118" t="s">
        <v>9295</v>
      </c>
      <c r="D7468" s="119" t="s">
        <v>18808</v>
      </c>
    </row>
    <row r="7469" spans="1:4" ht="24.95" customHeight="1" x14ac:dyDescent="0.2">
      <c r="A7469" s="116">
        <v>2597</v>
      </c>
      <c r="B7469" s="117" t="s">
        <v>3508</v>
      </c>
      <c r="C7469" s="118" t="s">
        <v>9295</v>
      </c>
      <c r="D7469" s="119" t="s">
        <v>10398</v>
      </c>
    </row>
    <row r="7470" spans="1:4" ht="24.95" customHeight="1" x14ac:dyDescent="0.2">
      <c r="A7470" s="116">
        <v>2579</v>
      </c>
      <c r="B7470" s="117" t="s">
        <v>3509</v>
      </c>
      <c r="C7470" s="118" t="s">
        <v>9295</v>
      </c>
      <c r="D7470" s="119" t="s">
        <v>10340</v>
      </c>
    </row>
    <row r="7471" spans="1:4" ht="24.95" customHeight="1" x14ac:dyDescent="0.2">
      <c r="A7471" s="116">
        <v>2581</v>
      </c>
      <c r="B7471" s="117" t="s">
        <v>3510</v>
      </c>
      <c r="C7471" s="118" t="s">
        <v>9295</v>
      </c>
      <c r="D7471" s="119" t="s">
        <v>9846</v>
      </c>
    </row>
    <row r="7472" spans="1:4" ht="24.95" customHeight="1" x14ac:dyDescent="0.2">
      <c r="A7472" s="116">
        <v>2596</v>
      </c>
      <c r="B7472" s="117" t="s">
        <v>3511</v>
      </c>
      <c r="C7472" s="118" t="s">
        <v>9295</v>
      </c>
      <c r="D7472" s="119" t="s">
        <v>12936</v>
      </c>
    </row>
    <row r="7473" spans="1:4" ht="24.95" customHeight="1" x14ac:dyDescent="0.2">
      <c r="A7473" s="116">
        <v>2580</v>
      </c>
      <c r="B7473" s="117" t="s">
        <v>3512</v>
      </c>
      <c r="C7473" s="118" t="s">
        <v>9295</v>
      </c>
      <c r="D7473" s="119" t="s">
        <v>13174</v>
      </c>
    </row>
    <row r="7474" spans="1:4" ht="24.95" customHeight="1" x14ac:dyDescent="0.2">
      <c r="A7474" s="116">
        <v>2583</v>
      </c>
      <c r="B7474" s="117" t="s">
        <v>3513</v>
      </c>
      <c r="C7474" s="118" t="s">
        <v>9295</v>
      </c>
      <c r="D7474" s="119" t="s">
        <v>18809</v>
      </c>
    </row>
    <row r="7475" spans="1:4" ht="24.95" customHeight="1" x14ac:dyDescent="0.2">
      <c r="A7475" s="116">
        <v>2584</v>
      </c>
      <c r="B7475" s="117" t="s">
        <v>3514</v>
      </c>
      <c r="C7475" s="118" t="s">
        <v>9295</v>
      </c>
      <c r="D7475" s="119" t="s">
        <v>18810</v>
      </c>
    </row>
    <row r="7476" spans="1:4" ht="24.95" customHeight="1" x14ac:dyDescent="0.2">
      <c r="A7476" s="116">
        <v>12010</v>
      </c>
      <c r="B7476" s="117" t="s">
        <v>6316</v>
      </c>
      <c r="C7476" s="118" t="s">
        <v>9295</v>
      </c>
      <c r="D7476" s="119" t="s">
        <v>9433</v>
      </c>
    </row>
    <row r="7477" spans="1:4" ht="24.95" customHeight="1" x14ac:dyDescent="0.2">
      <c r="A7477" s="116">
        <v>39329</v>
      </c>
      <c r="B7477" s="117" t="s">
        <v>6317</v>
      </c>
      <c r="C7477" s="118" t="s">
        <v>9295</v>
      </c>
      <c r="D7477" s="119" t="s">
        <v>11363</v>
      </c>
    </row>
    <row r="7478" spans="1:4" ht="24.95" customHeight="1" x14ac:dyDescent="0.2">
      <c r="A7478" s="116">
        <v>39330</v>
      </c>
      <c r="B7478" s="117" t="s">
        <v>6318</v>
      </c>
      <c r="C7478" s="118" t="s">
        <v>9295</v>
      </c>
      <c r="D7478" s="119" t="s">
        <v>9471</v>
      </c>
    </row>
    <row r="7479" spans="1:4" ht="24.95" customHeight="1" x14ac:dyDescent="0.2">
      <c r="A7479" s="116">
        <v>39332</v>
      </c>
      <c r="B7479" s="117" t="s">
        <v>6319</v>
      </c>
      <c r="C7479" s="118" t="s">
        <v>9295</v>
      </c>
      <c r="D7479" s="119" t="s">
        <v>10807</v>
      </c>
    </row>
    <row r="7480" spans="1:4" ht="24.95" customHeight="1" x14ac:dyDescent="0.2">
      <c r="A7480" s="116">
        <v>39331</v>
      </c>
      <c r="B7480" s="117" t="s">
        <v>6320</v>
      </c>
      <c r="C7480" s="118" t="s">
        <v>9295</v>
      </c>
      <c r="D7480" s="119" t="s">
        <v>14337</v>
      </c>
    </row>
    <row r="7481" spans="1:4" ht="24.95" customHeight="1" x14ac:dyDescent="0.2">
      <c r="A7481" s="116">
        <v>39333</v>
      </c>
      <c r="B7481" s="117" t="s">
        <v>6321</v>
      </c>
      <c r="C7481" s="118" t="s">
        <v>9295</v>
      </c>
      <c r="D7481" s="119" t="s">
        <v>17416</v>
      </c>
    </row>
    <row r="7482" spans="1:4" ht="24.95" customHeight="1" x14ac:dyDescent="0.2">
      <c r="A7482" s="116">
        <v>39335</v>
      </c>
      <c r="B7482" s="117" t="s">
        <v>6322</v>
      </c>
      <c r="C7482" s="118" t="s">
        <v>9295</v>
      </c>
      <c r="D7482" s="119" t="s">
        <v>12359</v>
      </c>
    </row>
    <row r="7483" spans="1:4" ht="24.95" customHeight="1" x14ac:dyDescent="0.2">
      <c r="A7483" s="116">
        <v>39334</v>
      </c>
      <c r="B7483" s="117" t="s">
        <v>6323</v>
      </c>
      <c r="C7483" s="118" t="s">
        <v>9295</v>
      </c>
      <c r="D7483" s="119" t="s">
        <v>13478</v>
      </c>
    </row>
    <row r="7484" spans="1:4" ht="24.95" customHeight="1" x14ac:dyDescent="0.2">
      <c r="A7484" s="116">
        <v>12016</v>
      </c>
      <c r="B7484" s="117" t="s">
        <v>6324</v>
      </c>
      <c r="C7484" s="118" t="s">
        <v>9295</v>
      </c>
      <c r="D7484" s="119" t="s">
        <v>11200</v>
      </c>
    </row>
    <row r="7485" spans="1:4" ht="24.95" customHeight="1" x14ac:dyDescent="0.2">
      <c r="A7485" s="116">
        <v>12015</v>
      </c>
      <c r="B7485" s="117" t="s">
        <v>6325</v>
      </c>
      <c r="C7485" s="118" t="s">
        <v>9295</v>
      </c>
      <c r="D7485" s="119" t="s">
        <v>9974</v>
      </c>
    </row>
    <row r="7486" spans="1:4" ht="24.95" customHeight="1" x14ac:dyDescent="0.2">
      <c r="A7486" s="116">
        <v>12020</v>
      </c>
      <c r="B7486" s="117" t="s">
        <v>6326</v>
      </c>
      <c r="C7486" s="118" t="s">
        <v>9295</v>
      </c>
      <c r="D7486" s="119" t="s">
        <v>11200</v>
      </c>
    </row>
    <row r="7487" spans="1:4" ht="24.95" customHeight="1" x14ac:dyDescent="0.2">
      <c r="A7487" s="116">
        <v>12019</v>
      </c>
      <c r="B7487" s="117" t="s">
        <v>6327</v>
      </c>
      <c r="C7487" s="118" t="s">
        <v>9295</v>
      </c>
      <c r="D7487" s="119" t="s">
        <v>9974</v>
      </c>
    </row>
    <row r="7488" spans="1:4" ht="24.95" customHeight="1" x14ac:dyDescent="0.2">
      <c r="A7488" s="116">
        <v>39336</v>
      </c>
      <c r="B7488" s="117" t="s">
        <v>6328</v>
      </c>
      <c r="C7488" s="118" t="s">
        <v>9295</v>
      </c>
      <c r="D7488" s="119" t="s">
        <v>9471</v>
      </c>
    </row>
    <row r="7489" spans="1:4" ht="24.95" customHeight="1" x14ac:dyDescent="0.2">
      <c r="A7489" s="116">
        <v>39338</v>
      </c>
      <c r="B7489" s="117" t="s">
        <v>6329</v>
      </c>
      <c r="C7489" s="118" t="s">
        <v>9295</v>
      </c>
      <c r="D7489" s="119" t="s">
        <v>10807</v>
      </c>
    </row>
    <row r="7490" spans="1:4" ht="24.95" customHeight="1" x14ac:dyDescent="0.2">
      <c r="A7490" s="116">
        <v>39337</v>
      </c>
      <c r="B7490" s="117" t="s">
        <v>6330</v>
      </c>
      <c r="C7490" s="118" t="s">
        <v>9295</v>
      </c>
      <c r="D7490" s="119" t="s">
        <v>14337</v>
      </c>
    </row>
    <row r="7491" spans="1:4" ht="24.95" customHeight="1" x14ac:dyDescent="0.2">
      <c r="A7491" s="116">
        <v>39341</v>
      </c>
      <c r="B7491" s="117" t="s">
        <v>6331</v>
      </c>
      <c r="C7491" s="118" t="s">
        <v>9295</v>
      </c>
      <c r="D7491" s="119" t="s">
        <v>10502</v>
      </c>
    </row>
    <row r="7492" spans="1:4" ht="24.95" customHeight="1" x14ac:dyDescent="0.2">
      <c r="A7492" s="116">
        <v>39340</v>
      </c>
      <c r="B7492" s="117" t="s">
        <v>6332</v>
      </c>
      <c r="C7492" s="118" t="s">
        <v>9295</v>
      </c>
      <c r="D7492" s="119" t="s">
        <v>14152</v>
      </c>
    </row>
    <row r="7493" spans="1:4" ht="24.95" customHeight="1" x14ac:dyDescent="0.2">
      <c r="A7493" s="116">
        <v>12025</v>
      </c>
      <c r="B7493" s="117" t="s">
        <v>6333</v>
      </c>
      <c r="C7493" s="118" t="s">
        <v>9295</v>
      </c>
      <c r="D7493" s="119" t="s">
        <v>10084</v>
      </c>
    </row>
    <row r="7494" spans="1:4" ht="24.95" customHeight="1" x14ac:dyDescent="0.2">
      <c r="A7494" s="116">
        <v>39342</v>
      </c>
      <c r="B7494" s="117" t="s">
        <v>6334</v>
      </c>
      <c r="C7494" s="118" t="s">
        <v>9295</v>
      </c>
      <c r="D7494" s="119" t="s">
        <v>10502</v>
      </c>
    </row>
    <row r="7495" spans="1:4" ht="24.95" customHeight="1" x14ac:dyDescent="0.2">
      <c r="A7495" s="116">
        <v>39343</v>
      </c>
      <c r="B7495" s="117" t="s">
        <v>6335</v>
      </c>
      <c r="C7495" s="118" t="s">
        <v>9295</v>
      </c>
      <c r="D7495" s="119" t="s">
        <v>17558</v>
      </c>
    </row>
    <row r="7496" spans="1:4" ht="24.95" customHeight="1" x14ac:dyDescent="0.2">
      <c r="A7496" s="116">
        <v>39345</v>
      </c>
      <c r="B7496" s="117" t="s">
        <v>6336</v>
      </c>
      <c r="C7496" s="118" t="s">
        <v>9295</v>
      </c>
      <c r="D7496" s="119" t="s">
        <v>10915</v>
      </c>
    </row>
    <row r="7497" spans="1:4" ht="24.95" customHeight="1" x14ac:dyDescent="0.2">
      <c r="A7497" s="116">
        <v>39344</v>
      </c>
      <c r="B7497" s="117" t="s">
        <v>6337</v>
      </c>
      <c r="C7497" s="118" t="s">
        <v>9295</v>
      </c>
      <c r="D7497" s="119" t="s">
        <v>12182</v>
      </c>
    </row>
    <row r="7498" spans="1:4" ht="24.95" customHeight="1" x14ac:dyDescent="0.2">
      <c r="A7498" s="116">
        <v>12623</v>
      </c>
      <c r="B7498" s="117" t="s">
        <v>3515</v>
      </c>
      <c r="C7498" s="118" t="s">
        <v>9340</v>
      </c>
      <c r="D7498" s="119" t="s">
        <v>11148</v>
      </c>
    </row>
    <row r="7499" spans="1:4" ht="24.95" customHeight="1" x14ac:dyDescent="0.2">
      <c r="A7499" s="116">
        <v>34498</v>
      </c>
      <c r="B7499" s="117" t="s">
        <v>6338</v>
      </c>
      <c r="C7499" s="118" t="s">
        <v>9295</v>
      </c>
      <c r="D7499" s="119" t="s">
        <v>18811</v>
      </c>
    </row>
    <row r="7500" spans="1:4" ht="24.95" customHeight="1" x14ac:dyDescent="0.2">
      <c r="A7500" s="116">
        <v>13244</v>
      </c>
      <c r="B7500" s="117" t="s">
        <v>3516</v>
      </c>
      <c r="C7500" s="118" t="s">
        <v>9295</v>
      </c>
      <c r="D7500" s="119" t="s">
        <v>18812</v>
      </c>
    </row>
    <row r="7501" spans="1:4" ht="24.95" customHeight="1" x14ac:dyDescent="0.2">
      <c r="A7501" s="116">
        <v>38998</v>
      </c>
      <c r="B7501" s="117" t="s">
        <v>18813</v>
      </c>
      <c r="C7501" s="118" t="s">
        <v>9295</v>
      </c>
      <c r="D7501" s="119" t="s">
        <v>14377</v>
      </c>
    </row>
    <row r="7502" spans="1:4" ht="24.95" customHeight="1" x14ac:dyDescent="0.2">
      <c r="A7502" s="116">
        <v>38999</v>
      </c>
      <c r="B7502" s="117" t="s">
        <v>18814</v>
      </c>
      <c r="C7502" s="118" t="s">
        <v>9295</v>
      </c>
      <c r="D7502" s="119" t="s">
        <v>18815</v>
      </c>
    </row>
    <row r="7503" spans="1:4" ht="24.95" customHeight="1" x14ac:dyDescent="0.2">
      <c r="A7503" s="116">
        <v>38996</v>
      </c>
      <c r="B7503" s="117" t="s">
        <v>18816</v>
      </c>
      <c r="C7503" s="118" t="s">
        <v>9295</v>
      </c>
      <c r="D7503" s="119" t="s">
        <v>9567</v>
      </c>
    </row>
    <row r="7504" spans="1:4" ht="24.95" customHeight="1" x14ac:dyDescent="0.2">
      <c r="A7504" s="116">
        <v>38997</v>
      </c>
      <c r="B7504" s="117" t="s">
        <v>18817</v>
      </c>
      <c r="C7504" s="118" t="s">
        <v>9295</v>
      </c>
      <c r="D7504" s="119" t="s">
        <v>11117</v>
      </c>
    </row>
    <row r="7505" spans="1:4" ht="24.95" customHeight="1" x14ac:dyDescent="0.2">
      <c r="A7505" s="116">
        <v>39862</v>
      </c>
      <c r="B7505" s="117" t="s">
        <v>3517</v>
      </c>
      <c r="C7505" s="118" t="s">
        <v>9295</v>
      </c>
      <c r="D7505" s="119" t="s">
        <v>9680</v>
      </c>
    </row>
    <row r="7506" spans="1:4" ht="24.95" customHeight="1" x14ac:dyDescent="0.2">
      <c r="A7506" s="116">
        <v>39863</v>
      </c>
      <c r="B7506" s="117" t="s">
        <v>3518</v>
      </c>
      <c r="C7506" s="118" t="s">
        <v>9295</v>
      </c>
      <c r="D7506" s="119" t="s">
        <v>16359</v>
      </c>
    </row>
    <row r="7507" spans="1:4" ht="24.95" customHeight="1" x14ac:dyDescent="0.2">
      <c r="A7507" s="116">
        <v>39864</v>
      </c>
      <c r="B7507" s="117" t="s">
        <v>3519</v>
      </c>
      <c r="C7507" s="118" t="s">
        <v>9295</v>
      </c>
      <c r="D7507" s="119" t="s">
        <v>10939</v>
      </c>
    </row>
    <row r="7508" spans="1:4" ht="24.95" customHeight="1" x14ac:dyDescent="0.2">
      <c r="A7508" s="116">
        <v>39865</v>
      </c>
      <c r="B7508" s="117" t="s">
        <v>3520</v>
      </c>
      <c r="C7508" s="118" t="s">
        <v>9295</v>
      </c>
      <c r="D7508" s="119" t="s">
        <v>11081</v>
      </c>
    </row>
    <row r="7509" spans="1:4" ht="24.95" customHeight="1" x14ac:dyDescent="0.2">
      <c r="A7509" s="116">
        <v>2517</v>
      </c>
      <c r="B7509" s="117" t="s">
        <v>3521</v>
      </c>
      <c r="C7509" s="118" t="s">
        <v>9295</v>
      </c>
      <c r="D7509" s="119" t="s">
        <v>18818</v>
      </c>
    </row>
    <row r="7510" spans="1:4" ht="24.95" customHeight="1" x14ac:dyDescent="0.2">
      <c r="A7510" s="116">
        <v>2522</v>
      </c>
      <c r="B7510" s="117" t="s">
        <v>3522</v>
      </c>
      <c r="C7510" s="118" t="s">
        <v>9295</v>
      </c>
      <c r="D7510" s="119" t="s">
        <v>11461</v>
      </c>
    </row>
    <row r="7511" spans="1:4" ht="24.95" customHeight="1" x14ac:dyDescent="0.2">
      <c r="A7511" s="116">
        <v>2548</v>
      </c>
      <c r="B7511" s="117" t="s">
        <v>3523</v>
      </c>
      <c r="C7511" s="118" t="s">
        <v>9295</v>
      </c>
      <c r="D7511" s="119" t="s">
        <v>17416</v>
      </c>
    </row>
    <row r="7512" spans="1:4" ht="24.95" customHeight="1" x14ac:dyDescent="0.2">
      <c r="A7512" s="116">
        <v>2516</v>
      </c>
      <c r="B7512" s="117" t="s">
        <v>3524</v>
      </c>
      <c r="C7512" s="118" t="s">
        <v>9295</v>
      </c>
      <c r="D7512" s="119" t="s">
        <v>18226</v>
      </c>
    </row>
    <row r="7513" spans="1:4" ht="24.95" customHeight="1" x14ac:dyDescent="0.2">
      <c r="A7513" s="116">
        <v>2518</v>
      </c>
      <c r="B7513" s="117" t="s">
        <v>3525</v>
      </c>
      <c r="C7513" s="118" t="s">
        <v>9295</v>
      </c>
      <c r="D7513" s="119" t="s">
        <v>18819</v>
      </c>
    </row>
    <row r="7514" spans="1:4" ht="24.95" customHeight="1" x14ac:dyDescent="0.2">
      <c r="A7514" s="116">
        <v>2521</v>
      </c>
      <c r="B7514" s="117" t="s">
        <v>3526</v>
      </c>
      <c r="C7514" s="118" t="s">
        <v>9295</v>
      </c>
      <c r="D7514" s="119" t="s">
        <v>17853</v>
      </c>
    </row>
    <row r="7515" spans="1:4" ht="24.95" customHeight="1" x14ac:dyDescent="0.2">
      <c r="A7515" s="116">
        <v>2515</v>
      </c>
      <c r="B7515" s="117" t="s">
        <v>3527</v>
      </c>
      <c r="C7515" s="118" t="s">
        <v>9295</v>
      </c>
      <c r="D7515" s="119" t="s">
        <v>13677</v>
      </c>
    </row>
    <row r="7516" spans="1:4" ht="24.95" customHeight="1" x14ac:dyDescent="0.2">
      <c r="A7516" s="116">
        <v>2519</v>
      </c>
      <c r="B7516" s="117" t="s">
        <v>3528</v>
      </c>
      <c r="C7516" s="118" t="s">
        <v>9295</v>
      </c>
      <c r="D7516" s="119" t="s">
        <v>18820</v>
      </c>
    </row>
    <row r="7517" spans="1:4" ht="24.95" customHeight="1" x14ac:dyDescent="0.2">
      <c r="A7517" s="116">
        <v>2520</v>
      </c>
      <c r="B7517" s="117" t="s">
        <v>3529</v>
      </c>
      <c r="C7517" s="118" t="s">
        <v>9295</v>
      </c>
      <c r="D7517" s="119" t="s">
        <v>18821</v>
      </c>
    </row>
    <row r="7518" spans="1:4" ht="24.95" customHeight="1" x14ac:dyDescent="0.2">
      <c r="A7518" s="116">
        <v>1602</v>
      </c>
      <c r="B7518" s="117" t="s">
        <v>3530</v>
      </c>
      <c r="C7518" s="118" t="s">
        <v>9295</v>
      </c>
      <c r="D7518" s="119" t="s">
        <v>18822</v>
      </c>
    </row>
    <row r="7519" spans="1:4" ht="24.95" customHeight="1" x14ac:dyDescent="0.2">
      <c r="A7519" s="116">
        <v>1601</v>
      </c>
      <c r="B7519" s="117" t="s">
        <v>3531</v>
      </c>
      <c r="C7519" s="118" t="s">
        <v>9295</v>
      </c>
      <c r="D7519" s="119" t="s">
        <v>11684</v>
      </c>
    </row>
    <row r="7520" spans="1:4" ht="24.95" customHeight="1" x14ac:dyDescent="0.2">
      <c r="A7520" s="116">
        <v>1598</v>
      </c>
      <c r="B7520" s="117" t="s">
        <v>3532</v>
      </c>
      <c r="C7520" s="118" t="s">
        <v>9295</v>
      </c>
      <c r="D7520" s="119" t="s">
        <v>11996</v>
      </c>
    </row>
    <row r="7521" spans="1:4" ht="24.95" customHeight="1" x14ac:dyDescent="0.2">
      <c r="A7521" s="116">
        <v>1600</v>
      </c>
      <c r="B7521" s="117" t="s">
        <v>7766</v>
      </c>
      <c r="C7521" s="118" t="s">
        <v>9295</v>
      </c>
      <c r="D7521" s="119" t="s">
        <v>10759</v>
      </c>
    </row>
    <row r="7522" spans="1:4" ht="24.95" customHeight="1" x14ac:dyDescent="0.2">
      <c r="A7522" s="116">
        <v>1603</v>
      </c>
      <c r="B7522" s="117" t="s">
        <v>3533</v>
      </c>
      <c r="C7522" s="118" t="s">
        <v>9295</v>
      </c>
      <c r="D7522" s="119" t="s">
        <v>18823</v>
      </c>
    </row>
    <row r="7523" spans="1:4" ht="24.95" customHeight="1" x14ac:dyDescent="0.2">
      <c r="A7523" s="116">
        <v>1599</v>
      </c>
      <c r="B7523" s="117" t="s">
        <v>3534</v>
      </c>
      <c r="C7523" s="118" t="s">
        <v>9295</v>
      </c>
      <c r="D7523" s="119" t="s">
        <v>9772</v>
      </c>
    </row>
    <row r="7524" spans="1:4" ht="24.95" customHeight="1" x14ac:dyDescent="0.2">
      <c r="A7524" s="116">
        <v>1597</v>
      </c>
      <c r="B7524" s="117" t="s">
        <v>3535</v>
      </c>
      <c r="C7524" s="118" t="s">
        <v>9295</v>
      </c>
      <c r="D7524" s="119" t="s">
        <v>18370</v>
      </c>
    </row>
    <row r="7525" spans="1:4" ht="24.95" customHeight="1" x14ac:dyDescent="0.2">
      <c r="A7525" s="116">
        <v>39600</v>
      </c>
      <c r="B7525" s="117" t="s">
        <v>18824</v>
      </c>
      <c r="C7525" s="118" t="s">
        <v>9295</v>
      </c>
      <c r="D7525" s="119" t="s">
        <v>18825</v>
      </c>
    </row>
    <row r="7526" spans="1:4" ht="24.95" customHeight="1" x14ac:dyDescent="0.2">
      <c r="A7526" s="116">
        <v>39601</v>
      </c>
      <c r="B7526" s="117" t="s">
        <v>18826</v>
      </c>
      <c r="C7526" s="118" t="s">
        <v>9295</v>
      </c>
      <c r="D7526" s="119" t="s">
        <v>10198</v>
      </c>
    </row>
    <row r="7527" spans="1:4" ht="24.95" customHeight="1" x14ac:dyDescent="0.2">
      <c r="A7527" s="116">
        <v>39602</v>
      </c>
      <c r="B7527" s="117" t="s">
        <v>18827</v>
      </c>
      <c r="C7527" s="118" t="s">
        <v>9295</v>
      </c>
      <c r="D7527" s="119" t="s">
        <v>9467</v>
      </c>
    </row>
    <row r="7528" spans="1:4" ht="24.95" customHeight="1" x14ac:dyDescent="0.2">
      <c r="A7528" s="116">
        <v>39603</v>
      </c>
      <c r="B7528" s="117" t="s">
        <v>18828</v>
      </c>
      <c r="C7528" s="118" t="s">
        <v>9295</v>
      </c>
      <c r="D7528" s="119" t="s">
        <v>16550</v>
      </c>
    </row>
    <row r="7529" spans="1:4" ht="24.95" customHeight="1" x14ac:dyDescent="0.2">
      <c r="A7529" s="116">
        <v>11821</v>
      </c>
      <c r="B7529" s="117" t="s">
        <v>3536</v>
      </c>
      <c r="C7529" s="118" t="s">
        <v>9295</v>
      </c>
      <c r="D7529" s="119" t="s">
        <v>9871</v>
      </c>
    </row>
    <row r="7530" spans="1:4" ht="24.95" customHeight="1" x14ac:dyDescent="0.2">
      <c r="A7530" s="116">
        <v>1562</v>
      </c>
      <c r="B7530" s="117" t="s">
        <v>3537</v>
      </c>
      <c r="C7530" s="118" t="s">
        <v>9295</v>
      </c>
      <c r="D7530" s="119" t="s">
        <v>15331</v>
      </c>
    </row>
    <row r="7531" spans="1:4" ht="24.95" customHeight="1" x14ac:dyDescent="0.2">
      <c r="A7531" s="116">
        <v>1563</v>
      </c>
      <c r="B7531" s="117" t="s">
        <v>3538</v>
      </c>
      <c r="C7531" s="118" t="s">
        <v>9295</v>
      </c>
      <c r="D7531" s="119" t="s">
        <v>18192</v>
      </c>
    </row>
    <row r="7532" spans="1:4" ht="24.95" customHeight="1" x14ac:dyDescent="0.2">
      <c r="A7532" s="116">
        <v>11856</v>
      </c>
      <c r="B7532" s="117" t="s">
        <v>3539</v>
      </c>
      <c r="C7532" s="118" t="s">
        <v>9295</v>
      </c>
      <c r="D7532" s="119" t="s">
        <v>9334</v>
      </c>
    </row>
    <row r="7533" spans="1:4" ht="24.95" customHeight="1" x14ac:dyDescent="0.2">
      <c r="A7533" s="116">
        <v>11857</v>
      </c>
      <c r="B7533" s="117" t="s">
        <v>3540</v>
      </c>
      <c r="C7533" s="118" t="s">
        <v>9295</v>
      </c>
      <c r="D7533" s="119" t="s">
        <v>17711</v>
      </c>
    </row>
    <row r="7534" spans="1:4" ht="24.95" customHeight="1" x14ac:dyDescent="0.2">
      <c r="A7534" s="116">
        <v>11858</v>
      </c>
      <c r="B7534" s="117" t="s">
        <v>3541</v>
      </c>
      <c r="C7534" s="118" t="s">
        <v>9295</v>
      </c>
      <c r="D7534" s="119" t="s">
        <v>10779</v>
      </c>
    </row>
    <row r="7535" spans="1:4" ht="24.95" customHeight="1" x14ac:dyDescent="0.2">
      <c r="A7535" s="116">
        <v>1539</v>
      </c>
      <c r="B7535" s="117" t="s">
        <v>3542</v>
      </c>
      <c r="C7535" s="118" t="s">
        <v>9295</v>
      </c>
      <c r="D7535" s="119" t="s">
        <v>9679</v>
      </c>
    </row>
    <row r="7536" spans="1:4" ht="24.95" customHeight="1" x14ac:dyDescent="0.2">
      <c r="A7536" s="116">
        <v>11859</v>
      </c>
      <c r="B7536" s="117" t="s">
        <v>3543</v>
      </c>
      <c r="C7536" s="118" t="s">
        <v>9295</v>
      </c>
      <c r="D7536" s="119" t="s">
        <v>16471</v>
      </c>
    </row>
    <row r="7537" spans="1:4" ht="24.95" customHeight="1" x14ac:dyDescent="0.2">
      <c r="A7537" s="116">
        <v>1550</v>
      </c>
      <c r="B7537" s="117" t="s">
        <v>3544</v>
      </c>
      <c r="C7537" s="118" t="s">
        <v>9295</v>
      </c>
      <c r="D7537" s="119" t="s">
        <v>11120</v>
      </c>
    </row>
    <row r="7538" spans="1:4" ht="24.95" customHeight="1" x14ac:dyDescent="0.2">
      <c r="A7538" s="116">
        <v>11854</v>
      </c>
      <c r="B7538" s="117" t="s">
        <v>3545</v>
      </c>
      <c r="C7538" s="118" t="s">
        <v>9295</v>
      </c>
      <c r="D7538" s="119" t="s">
        <v>9420</v>
      </c>
    </row>
    <row r="7539" spans="1:4" ht="24.95" customHeight="1" x14ac:dyDescent="0.2">
      <c r="A7539" s="116">
        <v>11862</v>
      </c>
      <c r="B7539" s="117" t="s">
        <v>3546</v>
      </c>
      <c r="C7539" s="118" t="s">
        <v>9295</v>
      </c>
      <c r="D7539" s="119" t="s">
        <v>9338</v>
      </c>
    </row>
    <row r="7540" spans="1:4" ht="24.95" customHeight="1" x14ac:dyDescent="0.2">
      <c r="A7540" s="116">
        <v>11863</v>
      </c>
      <c r="B7540" s="117" t="s">
        <v>3547</v>
      </c>
      <c r="C7540" s="118" t="s">
        <v>9295</v>
      </c>
      <c r="D7540" s="119" t="s">
        <v>9519</v>
      </c>
    </row>
    <row r="7541" spans="1:4" ht="24.95" customHeight="1" x14ac:dyDescent="0.2">
      <c r="A7541" s="116">
        <v>11855</v>
      </c>
      <c r="B7541" s="117" t="s">
        <v>3548</v>
      </c>
      <c r="C7541" s="118" t="s">
        <v>9295</v>
      </c>
      <c r="D7541" s="119" t="s">
        <v>10889</v>
      </c>
    </row>
    <row r="7542" spans="1:4" ht="24.95" customHeight="1" x14ac:dyDescent="0.2">
      <c r="A7542" s="116">
        <v>11864</v>
      </c>
      <c r="B7542" s="117" t="s">
        <v>3549</v>
      </c>
      <c r="C7542" s="118" t="s">
        <v>9295</v>
      </c>
      <c r="D7542" s="119" t="s">
        <v>17324</v>
      </c>
    </row>
    <row r="7543" spans="1:4" ht="24.95" customHeight="1" x14ac:dyDescent="0.2">
      <c r="A7543" s="116">
        <v>2527</v>
      </c>
      <c r="B7543" s="117" t="s">
        <v>3550</v>
      </c>
      <c r="C7543" s="118" t="s">
        <v>9295</v>
      </c>
      <c r="D7543" s="119" t="s">
        <v>9654</v>
      </c>
    </row>
    <row r="7544" spans="1:4" ht="24.95" customHeight="1" x14ac:dyDescent="0.2">
      <c r="A7544" s="116">
        <v>2526</v>
      </c>
      <c r="B7544" s="117" t="s">
        <v>3551</v>
      </c>
      <c r="C7544" s="118" t="s">
        <v>9295</v>
      </c>
      <c r="D7544" s="119" t="s">
        <v>14375</v>
      </c>
    </row>
    <row r="7545" spans="1:4" ht="24.95" customHeight="1" x14ac:dyDescent="0.2">
      <c r="A7545" s="116">
        <v>2487</v>
      </c>
      <c r="B7545" s="117" t="s">
        <v>3552</v>
      </c>
      <c r="C7545" s="118" t="s">
        <v>9295</v>
      </c>
      <c r="D7545" s="119" t="s">
        <v>10544</v>
      </c>
    </row>
    <row r="7546" spans="1:4" ht="24.95" customHeight="1" x14ac:dyDescent="0.2">
      <c r="A7546" s="116">
        <v>2483</v>
      </c>
      <c r="B7546" s="117" t="s">
        <v>3553</v>
      </c>
      <c r="C7546" s="118" t="s">
        <v>9295</v>
      </c>
      <c r="D7546" s="119" t="s">
        <v>9534</v>
      </c>
    </row>
    <row r="7547" spans="1:4" ht="24.95" customHeight="1" x14ac:dyDescent="0.2">
      <c r="A7547" s="116">
        <v>2528</v>
      </c>
      <c r="B7547" s="117" t="s">
        <v>3554</v>
      </c>
      <c r="C7547" s="118" t="s">
        <v>9295</v>
      </c>
      <c r="D7547" s="119" t="s">
        <v>16103</v>
      </c>
    </row>
    <row r="7548" spans="1:4" ht="24.95" customHeight="1" x14ac:dyDescent="0.2">
      <c r="A7548" s="116">
        <v>2489</v>
      </c>
      <c r="B7548" s="117" t="s">
        <v>3555</v>
      </c>
      <c r="C7548" s="118" t="s">
        <v>9295</v>
      </c>
      <c r="D7548" s="119" t="s">
        <v>10561</v>
      </c>
    </row>
    <row r="7549" spans="1:4" ht="24.95" customHeight="1" x14ac:dyDescent="0.2">
      <c r="A7549" s="116">
        <v>2488</v>
      </c>
      <c r="B7549" s="117" t="s">
        <v>3556</v>
      </c>
      <c r="C7549" s="118" t="s">
        <v>9295</v>
      </c>
      <c r="D7549" s="119" t="s">
        <v>10644</v>
      </c>
    </row>
    <row r="7550" spans="1:4" ht="24.95" customHeight="1" x14ac:dyDescent="0.2">
      <c r="A7550" s="116">
        <v>2484</v>
      </c>
      <c r="B7550" s="117" t="s">
        <v>3557</v>
      </c>
      <c r="C7550" s="118" t="s">
        <v>9295</v>
      </c>
      <c r="D7550" s="119" t="s">
        <v>15027</v>
      </c>
    </row>
    <row r="7551" spans="1:4" ht="24.95" customHeight="1" x14ac:dyDescent="0.2">
      <c r="A7551" s="116">
        <v>2485</v>
      </c>
      <c r="B7551" s="117" t="s">
        <v>3558</v>
      </c>
      <c r="C7551" s="118" t="s">
        <v>9295</v>
      </c>
      <c r="D7551" s="119" t="s">
        <v>10543</v>
      </c>
    </row>
    <row r="7552" spans="1:4" ht="24.95" customHeight="1" x14ac:dyDescent="0.2">
      <c r="A7552" s="116">
        <v>38005</v>
      </c>
      <c r="B7552" s="117" t="s">
        <v>6339</v>
      </c>
      <c r="C7552" s="118" t="s">
        <v>9295</v>
      </c>
      <c r="D7552" s="119" t="s">
        <v>10183</v>
      </c>
    </row>
    <row r="7553" spans="1:4" ht="24.95" customHeight="1" x14ac:dyDescent="0.2">
      <c r="A7553" s="116">
        <v>38006</v>
      </c>
      <c r="B7553" s="117" t="s">
        <v>6340</v>
      </c>
      <c r="C7553" s="118" t="s">
        <v>9295</v>
      </c>
      <c r="D7553" s="119" t="s">
        <v>9917</v>
      </c>
    </row>
    <row r="7554" spans="1:4" ht="24.95" customHeight="1" x14ac:dyDescent="0.2">
      <c r="A7554" s="116">
        <v>38428</v>
      </c>
      <c r="B7554" s="117" t="s">
        <v>6341</v>
      </c>
      <c r="C7554" s="118" t="s">
        <v>9295</v>
      </c>
      <c r="D7554" s="119" t="s">
        <v>15836</v>
      </c>
    </row>
    <row r="7555" spans="1:4" ht="24.95" customHeight="1" x14ac:dyDescent="0.2">
      <c r="A7555" s="116">
        <v>38007</v>
      </c>
      <c r="B7555" s="117" t="s">
        <v>6342</v>
      </c>
      <c r="C7555" s="118" t="s">
        <v>9295</v>
      </c>
      <c r="D7555" s="119" t="s">
        <v>18231</v>
      </c>
    </row>
    <row r="7556" spans="1:4" ht="24.95" customHeight="1" x14ac:dyDescent="0.2">
      <c r="A7556" s="116">
        <v>38008</v>
      </c>
      <c r="B7556" s="117" t="s">
        <v>6343</v>
      </c>
      <c r="C7556" s="118" t="s">
        <v>9295</v>
      </c>
      <c r="D7556" s="119" t="s">
        <v>18829</v>
      </c>
    </row>
    <row r="7557" spans="1:4" ht="24.95" customHeight="1" x14ac:dyDescent="0.2">
      <c r="A7557" s="116">
        <v>38009</v>
      </c>
      <c r="B7557" s="117" t="s">
        <v>6344</v>
      </c>
      <c r="C7557" s="118" t="s">
        <v>9295</v>
      </c>
      <c r="D7557" s="119" t="s">
        <v>18830</v>
      </c>
    </row>
    <row r="7558" spans="1:4" ht="24.95" customHeight="1" x14ac:dyDescent="0.2">
      <c r="A7558" s="116">
        <v>39279</v>
      </c>
      <c r="B7558" s="117" t="s">
        <v>18831</v>
      </c>
      <c r="C7558" s="118" t="s">
        <v>9295</v>
      </c>
      <c r="D7558" s="119" t="s">
        <v>17558</v>
      </c>
    </row>
    <row r="7559" spans="1:4" ht="24.95" customHeight="1" x14ac:dyDescent="0.2">
      <c r="A7559" s="116">
        <v>38845</v>
      </c>
      <c r="B7559" s="117" t="s">
        <v>18832</v>
      </c>
      <c r="C7559" s="118" t="s">
        <v>9295</v>
      </c>
      <c r="D7559" s="119" t="s">
        <v>9665</v>
      </c>
    </row>
    <row r="7560" spans="1:4" ht="24.95" customHeight="1" x14ac:dyDescent="0.2">
      <c r="A7560" s="116">
        <v>39280</v>
      </c>
      <c r="B7560" s="117" t="s">
        <v>18833</v>
      </c>
      <c r="C7560" s="118" t="s">
        <v>9295</v>
      </c>
      <c r="D7560" s="119" t="s">
        <v>10877</v>
      </c>
    </row>
    <row r="7561" spans="1:4" ht="24.95" customHeight="1" x14ac:dyDescent="0.2">
      <c r="A7561" s="116">
        <v>39281</v>
      </c>
      <c r="B7561" s="117" t="s">
        <v>18834</v>
      </c>
      <c r="C7561" s="118" t="s">
        <v>9295</v>
      </c>
      <c r="D7561" s="119" t="s">
        <v>9891</v>
      </c>
    </row>
    <row r="7562" spans="1:4" ht="24.95" customHeight="1" x14ac:dyDescent="0.2">
      <c r="A7562" s="116">
        <v>38849</v>
      </c>
      <c r="B7562" s="117" t="s">
        <v>18835</v>
      </c>
      <c r="C7562" s="118" t="s">
        <v>9295</v>
      </c>
      <c r="D7562" s="119" t="s">
        <v>10542</v>
      </c>
    </row>
    <row r="7563" spans="1:4" ht="24.95" customHeight="1" x14ac:dyDescent="0.2">
      <c r="A7563" s="116">
        <v>39282</v>
      </c>
      <c r="B7563" s="117" t="s">
        <v>18836</v>
      </c>
      <c r="C7563" s="118" t="s">
        <v>9295</v>
      </c>
      <c r="D7563" s="119" t="s">
        <v>16508</v>
      </c>
    </row>
    <row r="7564" spans="1:4" ht="24.95" customHeight="1" x14ac:dyDescent="0.2">
      <c r="A7564" s="116">
        <v>38852</v>
      </c>
      <c r="B7564" s="117" t="s">
        <v>18837</v>
      </c>
      <c r="C7564" s="118" t="s">
        <v>9295</v>
      </c>
      <c r="D7564" s="119" t="s">
        <v>18838</v>
      </c>
    </row>
    <row r="7565" spans="1:4" ht="24.95" customHeight="1" x14ac:dyDescent="0.2">
      <c r="A7565" s="116">
        <v>38844</v>
      </c>
      <c r="B7565" s="117" t="s">
        <v>18839</v>
      </c>
      <c r="C7565" s="118" t="s">
        <v>9295</v>
      </c>
      <c r="D7565" s="119" t="s">
        <v>10555</v>
      </c>
    </row>
    <row r="7566" spans="1:4" ht="24.95" customHeight="1" x14ac:dyDescent="0.2">
      <c r="A7566" s="116">
        <v>38846</v>
      </c>
      <c r="B7566" s="117" t="s">
        <v>18840</v>
      </c>
      <c r="C7566" s="118" t="s">
        <v>9295</v>
      </c>
      <c r="D7566" s="119" t="s">
        <v>9710</v>
      </c>
    </row>
    <row r="7567" spans="1:4" ht="24.95" customHeight="1" x14ac:dyDescent="0.2">
      <c r="A7567" s="116">
        <v>38847</v>
      </c>
      <c r="B7567" s="117" t="s">
        <v>18841</v>
      </c>
      <c r="C7567" s="118" t="s">
        <v>9295</v>
      </c>
      <c r="D7567" s="119" t="s">
        <v>17794</v>
      </c>
    </row>
    <row r="7568" spans="1:4" ht="24.95" customHeight="1" x14ac:dyDescent="0.2">
      <c r="A7568" s="116">
        <v>38850</v>
      </c>
      <c r="B7568" s="117" t="s">
        <v>18842</v>
      </c>
      <c r="C7568" s="118" t="s">
        <v>9295</v>
      </c>
      <c r="D7568" s="119" t="s">
        <v>15057</v>
      </c>
    </row>
    <row r="7569" spans="1:4" ht="24.95" customHeight="1" x14ac:dyDescent="0.2">
      <c r="A7569" s="116">
        <v>38848</v>
      </c>
      <c r="B7569" s="117" t="s">
        <v>18843</v>
      </c>
      <c r="C7569" s="118" t="s">
        <v>9295</v>
      </c>
      <c r="D7569" s="119" t="s">
        <v>18192</v>
      </c>
    </row>
    <row r="7570" spans="1:4" ht="24.95" customHeight="1" x14ac:dyDescent="0.2">
      <c r="A7570" s="116">
        <v>38851</v>
      </c>
      <c r="B7570" s="117" t="s">
        <v>18844</v>
      </c>
      <c r="C7570" s="118" t="s">
        <v>9295</v>
      </c>
      <c r="D7570" s="119" t="s">
        <v>18845</v>
      </c>
    </row>
    <row r="7571" spans="1:4" ht="24.95" customHeight="1" x14ac:dyDescent="0.2">
      <c r="A7571" s="116">
        <v>38860</v>
      </c>
      <c r="B7571" s="117" t="s">
        <v>18846</v>
      </c>
      <c r="C7571" s="118" t="s">
        <v>9295</v>
      </c>
      <c r="D7571" s="119" t="s">
        <v>13427</v>
      </c>
    </row>
    <row r="7572" spans="1:4" ht="24.95" customHeight="1" x14ac:dyDescent="0.2">
      <c r="A7572" s="116">
        <v>38861</v>
      </c>
      <c r="B7572" s="117" t="s">
        <v>18847</v>
      </c>
      <c r="C7572" s="118" t="s">
        <v>9295</v>
      </c>
      <c r="D7572" s="119" t="s">
        <v>9924</v>
      </c>
    </row>
    <row r="7573" spans="1:4" ht="24.95" customHeight="1" x14ac:dyDescent="0.2">
      <c r="A7573" s="116">
        <v>38862</v>
      </c>
      <c r="B7573" s="117" t="s">
        <v>18848</v>
      </c>
      <c r="C7573" s="118" t="s">
        <v>9295</v>
      </c>
      <c r="D7573" s="119" t="s">
        <v>9377</v>
      </c>
    </row>
    <row r="7574" spans="1:4" ht="24.95" customHeight="1" x14ac:dyDescent="0.2">
      <c r="A7574" s="116">
        <v>38863</v>
      </c>
      <c r="B7574" s="117" t="s">
        <v>18849</v>
      </c>
      <c r="C7574" s="118" t="s">
        <v>9295</v>
      </c>
      <c r="D7574" s="119" t="s">
        <v>12455</v>
      </c>
    </row>
    <row r="7575" spans="1:4" ht="24.95" customHeight="1" x14ac:dyDescent="0.2">
      <c r="A7575" s="116">
        <v>38865</v>
      </c>
      <c r="B7575" s="117" t="s">
        <v>18850</v>
      </c>
      <c r="C7575" s="118" t="s">
        <v>9295</v>
      </c>
      <c r="D7575" s="119" t="s">
        <v>10457</v>
      </c>
    </row>
    <row r="7576" spans="1:4" ht="24.95" customHeight="1" x14ac:dyDescent="0.2">
      <c r="A7576" s="116">
        <v>38864</v>
      </c>
      <c r="B7576" s="117" t="s">
        <v>18851</v>
      </c>
      <c r="C7576" s="118" t="s">
        <v>9295</v>
      </c>
      <c r="D7576" s="119" t="s">
        <v>18852</v>
      </c>
    </row>
    <row r="7577" spans="1:4" ht="24.95" customHeight="1" x14ac:dyDescent="0.2">
      <c r="A7577" s="116">
        <v>38866</v>
      </c>
      <c r="B7577" s="117" t="s">
        <v>18853</v>
      </c>
      <c r="C7577" s="118" t="s">
        <v>9295</v>
      </c>
      <c r="D7577" s="119" t="s">
        <v>15024</v>
      </c>
    </row>
    <row r="7578" spans="1:4" ht="24.95" customHeight="1" x14ac:dyDescent="0.2">
      <c r="A7578" s="116">
        <v>38868</v>
      </c>
      <c r="B7578" s="117" t="s">
        <v>18854</v>
      </c>
      <c r="C7578" s="118" t="s">
        <v>9295</v>
      </c>
      <c r="D7578" s="119" t="s">
        <v>16754</v>
      </c>
    </row>
    <row r="7579" spans="1:4" ht="24.95" customHeight="1" x14ac:dyDescent="0.2">
      <c r="A7579" s="116">
        <v>38853</v>
      </c>
      <c r="B7579" s="117" t="s">
        <v>18855</v>
      </c>
      <c r="C7579" s="118" t="s">
        <v>9295</v>
      </c>
      <c r="D7579" s="119" t="s">
        <v>11398</v>
      </c>
    </row>
    <row r="7580" spans="1:4" ht="24.95" customHeight="1" x14ac:dyDescent="0.2">
      <c r="A7580" s="116">
        <v>38854</v>
      </c>
      <c r="B7580" s="117" t="s">
        <v>18856</v>
      </c>
      <c r="C7580" s="118" t="s">
        <v>9295</v>
      </c>
      <c r="D7580" s="119" t="s">
        <v>16351</v>
      </c>
    </row>
    <row r="7581" spans="1:4" ht="24.95" customHeight="1" x14ac:dyDescent="0.2">
      <c r="A7581" s="116">
        <v>38855</v>
      </c>
      <c r="B7581" s="117" t="s">
        <v>18857</v>
      </c>
      <c r="C7581" s="118" t="s">
        <v>9295</v>
      </c>
      <c r="D7581" s="119" t="s">
        <v>11707</v>
      </c>
    </row>
    <row r="7582" spans="1:4" ht="24.95" customHeight="1" x14ac:dyDescent="0.2">
      <c r="A7582" s="116">
        <v>38856</v>
      </c>
      <c r="B7582" s="117" t="s">
        <v>18858</v>
      </c>
      <c r="C7582" s="118" t="s">
        <v>9295</v>
      </c>
      <c r="D7582" s="119" t="s">
        <v>9986</v>
      </c>
    </row>
    <row r="7583" spans="1:4" ht="24.95" customHeight="1" x14ac:dyDescent="0.2">
      <c r="A7583" s="116">
        <v>38857</v>
      </c>
      <c r="B7583" s="117" t="s">
        <v>18859</v>
      </c>
      <c r="C7583" s="118" t="s">
        <v>9295</v>
      </c>
      <c r="D7583" s="119" t="s">
        <v>9717</v>
      </c>
    </row>
    <row r="7584" spans="1:4" ht="24.95" customHeight="1" x14ac:dyDescent="0.2">
      <c r="A7584" s="116">
        <v>38858</v>
      </c>
      <c r="B7584" s="117" t="s">
        <v>18860</v>
      </c>
      <c r="C7584" s="118" t="s">
        <v>9295</v>
      </c>
      <c r="D7584" s="119" t="s">
        <v>14328</v>
      </c>
    </row>
    <row r="7585" spans="1:4" ht="24.95" customHeight="1" x14ac:dyDescent="0.2">
      <c r="A7585" s="116">
        <v>38859</v>
      </c>
      <c r="B7585" s="117" t="s">
        <v>18861</v>
      </c>
      <c r="C7585" s="118" t="s">
        <v>9295</v>
      </c>
      <c r="D7585" s="119" t="s">
        <v>10223</v>
      </c>
    </row>
    <row r="7586" spans="1:4" ht="24.95" customHeight="1" x14ac:dyDescent="0.2">
      <c r="A7586" s="116">
        <v>1607</v>
      </c>
      <c r="B7586" s="117" t="s">
        <v>3559</v>
      </c>
      <c r="C7586" s="118" t="s">
        <v>10011</v>
      </c>
      <c r="D7586" s="119" t="s">
        <v>10012</v>
      </c>
    </row>
    <row r="7587" spans="1:4" ht="24.95" customHeight="1" x14ac:dyDescent="0.2">
      <c r="A7587" s="116">
        <v>11467</v>
      </c>
      <c r="B7587" s="117" t="s">
        <v>6345</v>
      </c>
      <c r="C7587" s="118" t="s">
        <v>9295</v>
      </c>
      <c r="D7587" s="119" t="s">
        <v>10379</v>
      </c>
    </row>
    <row r="7588" spans="1:4" ht="24.95" customHeight="1" x14ac:dyDescent="0.2">
      <c r="A7588" s="116">
        <v>38169</v>
      </c>
      <c r="B7588" s="117" t="s">
        <v>6346</v>
      </c>
      <c r="C7588" s="118" t="s">
        <v>10011</v>
      </c>
      <c r="D7588" s="119" t="s">
        <v>11370</v>
      </c>
    </row>
    <row r="7589" spans="1:4" ht="24.95" customHeight="1" x14ac:dyDescent="0.2">
      <c r="A7589" s="116">
        <v>6142</v>
      </c>
      <c r="B7589" s="117" t="s">
        <v>3560</v>
      </c>
      <c r="C7589" s="118" t="s">
        <v>9295</v>
      </c>
      <c r="D7589" s="119" t="s">
        <v>9357</v>
      </c>
    </row>
    <row r="7590" spans="1:4" ht="24.95" customHeight="1" x14ac:dyDescent="0.2">
      <c r="A7590" s="116">
        <v>11686</v>
      </c>
      <c r="B7590" s="117" t="s">
        <v>3561</v>
      </c>
      <c r="C7590" s="118" t="s">
        <v>9295</v>
      </c>
      <c r="D7590" s="119" t="s">
        <v>11259</v>
      </c>
    </row>
    <row r="7591" spans="1:4" ht="24.95" customHeight="1" x14ac:dyDescent="0.2">
      <c r="A7591" s="116">
        <v>37598</v>
      </c>
      <c r="B7591" s="117" t="s">
        <v>6347</v>
      </c>
      <c r="C7591" s="118" t="s">
        <v>9295</v>
      </c>
      <c r="D7591" s="119" t="s">
        <v>12917</v>
      </c>
    </row>
    <row r="7592" spans="1:4" ht="24.95" customHeight="1" x14ac:dyDescent="0.2">
      <c r="A7592" s="116">
        <v>25398</v>
      </c>
      <c r="B7592" s="117" t="s">
        <v>3562</v>
      </c>
      <c r="C7592" s="118" t="s">
        <v>9295</v>
      </c>
      <c r="D7592" s="119" t="s">
        <v>18862</v>
      </c>
    </row>
    <row r="7593" spans="1:4" ht="24.95" customHeight="1" x14ac:dyDescent="0.2">
      <c r="A7593" s="116">
        <v>25399</v>
      </c>
      <c r="B7593" s="117" t="s">
        <v>3563</v>
      </c>
      <c r="C7593" s="118" t="s">
        <v>9295</v>
      </c>
      <c r="D7593" s="119" t="s">
        <v>18863</v>
      </c>
    </row>
    <row r="7594" spans="1:4" ht="24.95" customHeight="1" x14ac:dyDescent="0.2">
      <c r="A7594" s="116">
        <v>10667</v>
      </c>
      <c r="B7594" s="117" t="s">
        <v>6348</v>
      </c>
      <c r="C7594" s="118" t="s">
        <v>9295</v>
      </c>
      <c r="D7594" s="119" t="s">
        <v>18864</v>
      </c>
    </row>
    <row r="7595" spans="1:4" ht="24.95" customHeight="1" x14ac:dyDescent="0.2">
      <c r="A7595" s="116">
        <v>1613</v>
      </c>
      <c r="B7595" s="117" t="s">
        <v>10015</v>
      </c>
      <c r="C7595" s="118" t="s">
        <v>9295</v>
      </c>
      <c r="D7595" s="119" t="s">
        <v>10016</v>
      </c>
    </row>
    <row r="7596" spans="1:4" ht="24.95" customHeight="1" x14ac:dyDescent="0.2">
      <c r="A7596" s="116">
        <v>1626</v>
      </c>
      <c r="B7596" s="117" t="s">
        <v>10017</v>
      </c>
      <c r="C7596" s="118" t="s">
        <v>9295</v>
      </c>
      <c r="D7596" s="119" t="s">
        <v>10018</v>
      </c>
    </row>
    <row r="7597" spans="1:4" ht="24.95" customHeight="1" x14ac:dyDescent="0.2">
      <c r="A7597" s="116">
        <v>1625</v>
      </c>
      <c r="B7597" s="117" t="s">
        <v>3564</v>
      </c>
      <c r="C7597" s="118" t="s">
        <v>9295</v>
      </c>
      <c r="D7597" s="119" t="s">
        <v>10019</v>
      </c>
    </row>
    <row r="7598" spans="1:4" ht="24.95" customHeight="1" x14ac:dyDescent="0.2">
      <c r="A7598" s="116">
        <v>1622</v>
      </c>
      <c r="B7598" s="117" t="s">
        <v>10020</v>
      </c>
      <c r="C7598" s="118" t="s">
        <v>9295</v>
      </c>
      <c r="D7598" s="119" t="s">
        <v>10021</v>
      </c>
    </row>
    <row r="7599" spans="1:4" ht="24.95" customHeight="1" x14ac:dyDescent="0.2">
      <c r="A7599" s="116">
        <v>1620</v>
      </c>
      <c r="B7599" s="117" t="s">
        <v>3565</v>
      </c>
      <c r="C7599" s="118" t="s">
        <v>9295</v>
      </c>
      <c r="D7599" s="119" t="s">
        <v>10022</v>
      </c>
    </row>
    <row r="7600" spans="1:4" ht="24.95" customHeight="1" x14ac:dyDescent="0.2">
      <c r="A7600" s="116">
        <v>1629</v>
      </c>
      <c r="B7600" s="117" t="s">
        <v>10023</v>
      </c>
      <c r="C7600" s="118" t="s">
        <v>9295</v>
      </c>
      <c r="D7600" s="119" t="s">
        <v>10024</v>
      </c>
    </row>
    <row r="7601" spans="1:4" ht="24.95" customHeight="1" x14ac:dyDescent="0.2">
      <c r="A7601" s="116">
        <v>1627</v>
      </c>
      <c r="B7601" s="117" t="s">
        <v>3566</v>
      </c>
      <c r="C7601" s="118" t="s">
        <v>9295</v>
      </c>
      <c r="D7601" s="119" t="s">
        <v>10025</v>
      </c>
    </row>
    <row r="7602" spans="1:4" ht="24.95" customHeight="1" x14ac:dyDescent="0.2">
      <c r="A7602" s="116">
        <v>1623</v>
      </c>
      <c r="B7602" s="117" t="s">
        <v>3567</v>
      </c>
      <c r="C7602" s="118" t="s">
        <v>9295</v>
      </c>
      <c r="D7602" s="119" t="s">
        <v>10026</v>
      </c>
    </row>
    <row r="7603" spans="1:4" ht="24.95" customHeight="1" x14ac:dyDescent="0.2">
      <c r="A7603" s="116">
        <v>1619</v>
      </c>
      <c r="B7603" s="117" t="s">
        <v>3568</v>
      </c>
      <c r="C7603" s="118" t="s">
        <v>9295</v>
      </c>
      <c r="D7603" s="119" t="s">
        <v>10027</v>
      </c>
    </row>
    <row r="7604" spans="1:4" ht="24.95" customHeight="1" x14ac:dyDescent="0.2">
      <c r="A7604" s="116">
        <v>1630</v>
      </c>
      <c r="B7604" s="117" t="s">
        <v>3569</v>
      </c>
      <c r="C7604" s="118" t="s">
        <v>9295</v>
      </c>
      <c r="D7604" s="119" t="s">
        <v>10028</v>
      </c>
    </row>
    <row r="7605" spans="1:4" ht="24.95" customHeight="1" x14ac:dyDescent="0.2">
      <c r="A7605" s="116">
        <v>1616</v>
      </c>
      <c r="B7605" s="117" t="s">
        <v>3570</v>
      </c>
      <c r="C7605" s="118" t="s">
        <v>9295</v>
      </c>
      <c r="D7605" s="119" t="s">
        <v>10029</v>
      </c>
    </row>
    <row r="7606" spans="1:4" ht="24.95" customHeight="1" x14ac:dyDescent="0.2">
      <c r="A7606" s="116">
        <v>1614</v>
      </c>
      <c r="B7606" s="117" t="s">
        <v>3571</v>
      </c>
      <c r="C7606" s="118" t="s">
        <v>9295</v>
      </c>
      <c r="D7606" s="119" t="s">
        <v>10030</v>
      </c>
    </row>
    <row r="7607" spans="1:4" ht="24.95" customHeight="1" x14ac:dyDescent="0.2">
      <c r="A7607" s="116">
        <v>1617</v>
      </c>
      <c r="B7607" s="117" t="s">
        <v>3572</v>
      </c>
      <c r="C7607" s="118" t="s">
        <v>9295</v>
      </c>
      <c r="D7607" s="119" t="s">
        <v>10031</v>
      </c>
    </row>
    <row r="7608" spans="1:4" ht="24.95" customHeight="1" x14ac:dyDescent="0.2">
      <c r="A7608" s="116">
        <v>1621</v>
      </c>
      <c r="B7608" s="117" t="s">
        <v>3573</v>
      </c>
      <c r="C7608" s="118" t="s">
        <v>9295</v>
      </c>
      <c r="D7608" s="119" t="s">
        <v>10032</v>
      </c>
    </row>
    <row r="7609" spans="1:4" ht="24.95" customHeight="1" x14ac:dyDescent="0.2">
      <c r="A7609" s="116">
        <v>1624</v>
      </c>
      <c r="B7609" s="117" t="s">
        <v>3574</v>
      </c>
      <c r="C7609" s="118" t="s">
        <v>9295</v>
      </c>
      <c r="D7609" s="119" t="s">
        <v>10033</v>
      </c>
    </row>
    <row r="7610" spans="1:4" ht="24.95" customHeight="1" x14ac:dyDescent="0.2">
      <c r="A7610" s="116">
        <v>1615</v>
      </c>
      <c r="B7610" s="117" t="s">
        <v>3575</v>
      </c>
      <c r="C7610" s="118" t="s">
        <v>9295</v>
      </c>
      <c r="D7610" s="119" t="s">
        <v>10034</v>
      </c>
    </row>
    <row r="7611" spans="1:4" ht="24.95" customHeight="1" x14ac:dyDescent="0.2">
      <c r="A7611" s="116">
        <v>1612</v>
      </c>
      <c r="B7611" s="117" t="s">
        <v>3576</v>
      </c>
      <c r="C7611" s="118" t="s">
        <v>9295</v>
      </c>
      <c r="D7611" s="119" t="s">
        <v>10035</v>
      </c>
    </row>
    <row r="7612" spans="1:4" ht="24.95" customHeight="1" x14ac:dyDescent="0.2">
      <c r="A7612" s="116">
        <v>1618</v>
      </c>
      <c r="B7612" s="117" t="s">
        <v>3577</v>
      </c>
      <c r="C7612" s="118" t="s">
        <v>9295</v>
      </c>
      <c r="D7612" s="119" t="s">
        <v>10036</v>
      </c>
    </row>
    <row r="7613" spans="1:4" ht="24.95" customHeight="1" x14ac:dyDescent="0.2">
      <c r="A7613" s="116">
        <v>14211</v>
      </c>
      <c r="B7613" s="117" t="s">
        <v>10037</v>
      </c>
      <c r="C7613" s="118" t="s">
        <v>9295</v>
      </c>
      <c r="D7613" s="119" t="s">
        <v>9372</v>
      </c>
    </row>
    <row r="7614" spans="1:4" ht="24.95" customHeight="1" x14ac:dyDescent="0.2">
      <c r="A7614" s="116">
        <v>40934</v>
      </c>
      <c r="B7614" s="117" t="s">
        <v>6349</v>
      </c>
      <c r="C7614" s="118" t="s">
        <v>9444</v>
      </c>
      <c r="D7614" s="119" t="s">
        <v>30462</v>
      </c>
    </row>
    <row r="7615" spans="1:4" ht="24.95" customHeight="1" x14ac:dyDescent="0.2">
      <c r="A7615" s="116">
        <v>34500</v>
      </c>
      <c r="B7615" s="117" t="s">
        <v>6350</v>
      </c>
      <c r="C7615" s="118" t="s">
        <v>9293</v>
      </c>
      <c r="D7615" s="119" t="s">
        <v>30463</v>
      </c>
    </row>
    <row r="7616" spans="1:4" ht="24.95" customHeight="1" x14ac:dyDescent="0.2">
      <c r="A7616" s="116">
        <v>5328</v>
      </c>
      <c r="B7616" s="117" t="s">
        <v>3578</v>
      </c>
      <c r="C7616" s="118" t="s">
        <v>9295</v>
      </c>
      <c r="D7616" s="119" t="s">
        <v>10986</v>
      </c>
    </row>
    <row r="7617" spans="1:4" ht="24.95" customHeight="1" x14ac:dyDescent="0.2">
      <c r="A7617" s="116">
        <v>38200</v>
      </c>
      <c r="B7617" s="117" t="s">
        <v>3579</v>
      </c>
      <c r="C7617" s="118" t="s">
        <v>10039</v>
      </c>
      <c r="D7617" s="119" t="s">
        <v>18866</v>
      </c>
    </row>
    <row r="7618" spans="1:4" ht="24.95" customHeight="1" x14ac:dyDescent="0.2">
      <c r="A7618" s="116">
        <v>39269</v>
      </c>
      <c r="B7618" s="117" t="s">
        <v>6351</v>
      </c>
      <c r="C7618" s="118" t="s">
        <v>9340</v>
      </c>
      <c r="D7618" s="119" t="s">
        <v>9329</v>
      </c>
    </row>
    <row r="7619" spans="1:4" ht="24.95" customHeight="1" x14ac:dyDescent="0.2">
      <c r="A7619" s="116">
        <v>11889</v>
      </c>
      <c r="B7619" s="117" t="s">
        <v>6352</v>
      </c>
      <c r="C7619" s="118" t="s">
        <v>9340</v>
      </c>
      <c r="D7619" s="119" t="s">
        <v>9582</v>
      </c>
    </row>
    <row r="7620" spans="1:4" ht="24.95" customHeight="1" x14ac:dyDescent="0.2">
      <c r="A7620" s="116">
        <v>39270</v>
      </c>
      <c r="B7620" s="117" t="s">
        <v>6353</v>
      </c>
      <c r="C7620" s="118" t="s">
        <v>9340</v>
      </c>
      <c r="D7620" s="119" t="s">
        <v>9820</v>
      </c>
    </row>
    <row r="7621" spans="1:4" ht="24.95" customHeight="1" x14ac:dyDescent="0.2">
      <c r="A7621" s="116">
        <v>11890</v>
      </c>
      <c r="B7621" s="117" t="s">
        <v>6354</v>
      </c>
      <c r="C7621" s="118" t="s">
        <v>9340</v>
      </c>
      <c r="D7621" s="119" t="s">
        <v>10544</v>
      </c>
    </row>
    <row r="7622" spans="1:4" ht="24.95" customHeight="1" x14ac:dyDescent="0.2">
      <c r="A7622" s="116">
        <v>11891</v>
      </c>
      <c r="B7622" s="117" t="s">
        <v>6355</v>
      </c>
      <c r="C7622" s="118" t="s">
        <v>9340</v>
      </c>
      <c r="D7622" s="119" t="s">
        <v>9465</v>
      </c>
    </row>
    <row r="7623" spans="1:4" ht="24.95" customHeight="1" x14ac:dyDescent="0.2">
      <c r="A7623" s="116">
        <v>11892</v>
      </c>
      <c r="B7623" s="117" t="s">
        <v>6356</v>
      </c>
      <c r="C7623" s="118" t="s">
        <v>9340</v>
      </c>
      <c r="D7623" s="119" t="s">
        <v>11028</v>
      </c>
    </row>
    <row r="7624" spans="1:4" ht="24.95" customHeight="1" x14ac:dyDescent="0.2">
      <c r="A7624" s="116">
        <v>37601</v>
      </c>
      <c r="B7624" s="117" t="s">
        <v>3580</v>
      </c>
      <c r="C7624" s="118" t="s">
        <v>9340</v>
      </c>
      <c r="D7624" s="119" t="s">
        <v>9833</v>
      </c>
    </row>
    <row r="7625" spans="1:4" ht="24.95" customHeight="1" x14ac:dyDescent="0.2">
      <c r="A7625" s="116">
        <v>1634</v>
      </c>
      <c r="B7625" s="117" t="s">
        <v>3581</v>
      </c>
      <c r="C7625" s="118" t="s">
        <v>9340</v>
      </c>
      <c r="D7625" s="119" t="s">
        <v>11500</v>
      </c>
    </row>
    <row r="7626" spans="1:4" ht="24.95" customHeight="1" x14ac:dyDescent="0.2">
      <c r="A7626" s="116">
        <v>5086</v>
      </c>
      <c r="B7626" s="117" t="s">
        <v>6357</v>
      </c>
      <c r="C7626" s="118" t="s">
        <v>9344</v>
      </c>
      <c r="D7626" s="119" t="s">
        <v>11544</v>
      </c>
    </row>
    <row r="7627" spans="1:4" ht="24.95" customHeight="1" x14ac:dyDescent="0.2">
      <c r="A7627" s="116">
        <v>11280</v>
      </c>
      <c r="B7627" s="117" t="s">
        <v>6358</v>
      </c>
      <c r="C7627" s="118" t="s">
        <v>9295</v>
      </c>
      <c r="D7627" s="119" t="s">
        <v>18867</v>
      </c>
    </row>
    <row r="7628" spans="1:4" ht="24.95" customHeight="1" x14ac:dyDescent="0.2">
      <c r="A7628" s="116">
        <v>40519</v>
      </c>
      <c r="B7628" s="117" t="s">
        <v>6359</v>
      </c>
      <c r="C7628" s="118" t="s">
        <v>9295</v>
      </c>
      <c r="D7628" s="119" t="s">
        <v>18868</v>
      </c>
    </row>
    <row r="7629" spans="1:4" ht="24.95" customHeight="1" x14ac:dyDescent="0.2">
      <c r="A7629" s="116">
        <v>39869</v>
      </c>
      <c r="B7629" s="117" t="s">
        <v>3582</v>
      </c>
      <c r="C7629" s="118" t="s">
        <v>9295</v>
      </c>
      <c r="D7629" s="119" t="s">
        <v>15540</v>
      </c>
    </row>
    <row r="7630" spans="1:4" ht="24.95" customHeight="1" x14ac:dyDescent="0.2">
      <c r="A7630" s="116">
        <v>39870</v>
      </c>
      <c r="B7630" s="117" t="s">
        <v>3583</v>
      </c>
      <c r="C7630" s="118" t="s">
        <v>9295</v>
      </c>
      <c r="D7630" s="119" t="s">
        <v>10877</v>
      </c>
    </row>
    <row r="7631" spans="1:4" ht="24.95" customHeight="1" x14ac:dyDescent="0.2">
      <c r="A7631" s="116">
        <v>39871</v>
      </c>
      <c r="B7631" s="117" t="s">
        <v>3584</v>
      </c>
      <c r="C7631" s="118" t="s">
        <v>9295</v>
      </c>
      <c r="D7631" s="119" t="s">
        <v>14592</v>
      </c>
    </row>
    <row r="7632" spans="1:4" ht="24.95" customHeight="1" x14ac:dyDescent="0.2">
      <c r="A7632" s="116">
        <v>12722</v>
      </c>
      <c r="B7632" s="117" t="s">
        <v>3585</v>
      </c>
      <c r="C7632" s="118" t="s">
        <v>9295</v>
      </c>
      <c r="D7632" s="119" t="s">
        <v>18869</v>
      </c>
    </row>
    <row r="7633" spans="1:4" ht="24.95" customHeight="1" x14ac:dyDescent="0.2">
      <c r="A7633" s="116">
        <v>12714</v>
      </c>
      <c r="B7633" s="117" t="s">
        <v>3586</v>
      </c>
      <c r="C7633" s="118" t="s">
        <v>9295</v>
      </c>
      <c r="D7633" s="119" t="s">
        <v>9591</v>
      </c>
    </row>
    <row r="7634" spans="1:4" ht="24.95" customHeight="1" x14ac:dyDescent="0.2">
      <c r="A7634" s="116">
        <v>12715</v>
      </c>
      <c r="B7634" s="117" t="s">
        <v>3587</v>
      </c>
      <c r="C7634" s="118" t="s">
        <v>9295</v>
      </c>
      <c r="D7634" s="119" t="s">
        <v>9876</v>
      </c>
    </row>
    <row r="7635" spans="1:4" ht="24.95" customHeight="1" x14ac:dyDescent="0.2">
      <c r="A7635" s="116">
        <v>12716</v>
      </c>
      <c r="B7635" s="117" t="s">
        <v>3588</v>
      </c>
      <c r="C7635" s="118" t="s">
        <v>9295</v>
      </c>
      <c r="D7635" s="119" t="s">
        <v>18260</v>
      </c>
    </row>
    <row r="7636" spans="1:4" ht="24.95" customHeight="1" x14ac:dyDescent="0.2">
      <c r="A7636" s="116">
        <v>12717</v>
      </c>
      <c r="B7636" s="117" t="s">
        <v>3589</v>
      </c>
      <c r="C7636" s="118" t="s">
        <v>9295</v>
      </c>
      <c r="D7636" s="119" t="s">
        <v>15333</v>
      </c>
    </row>
    <row r="7637" spans="1:4" ht="24.95" customHeight="1" x14ac:dyDescent="0.2">
      <c r="A7637" s="116">
        <v>12718</v>
      </c>
      <c r="B7637" s="117" t="s">
        <v>3590</v>
      </c>
      <c r="C7637" s="118" t="s">
        <v>9295</v>
      </c>
      <c r="D7637" s="119" t="s">
        <v>18736</v>
      </c>
    </row>
    <row r="7638" spans="1:4" ht="24.95" customHeight="1" x14ac:dyDescent="0.2">
      <c r="A7638" s="116">
        <v>12719</v>
      </c>
      <c r="B7638" s="117" t="s">
        <v>3591</v>
      </c>
      <c r="C7638" s="118" t="s">
        <v>9295</v>
      </c>
      <c r="D7638" s="119" t="s">
        <v>13017</v>
      </c>
    </row>
    <row r="7639" spans="1:4" ht="24.95" customHeight="1" x14ac:dyDescent="0.2">
      <c r="A7639" s="116">
        <v>12720</v>
      </c>
      <c r="B7639" s="117" t="s">
        <v>3592</v>
      </c>
      <c r="C7639" s="118" t="s">
        <v>9295</v>
      </c>
      <c r="D7639" s="119" t="s">
        <v>18870</v>
      </c>
    </row>
    <row r="7640" spans="1:4" ht="24.95" customHeight="1" x14ac:dyDescent="0.2">
      <c r="A7640" s="116">
        <v>12721</v>
      </c>
      <c r="B7640" s="117" t="s">
        <v>3593</v>
      </c>
      <c r="C7640" s="118" t="s">
        <v>9295</v>
      </c>
      <c r="D7640" s="119" t="s">
        <v>18871</v>
      </c>
    </row>
    <row r="7641" spans="1:4" ht="24.95" customHeight="1" x14ac:dyDescent="0.2">
      <c r="A7641" s="116">
        <v>3468</v>
      </c>
      <c r="B7641" s="117" t="s">
        <v>6360</v>
      </c>
      <c r="C7641" s="118" t="s">
        <v>9295</v>
      </c>
      <c r="D7641" s="119" t="s">
        <v>18872</v>
      </c>
    </row>
    <row r="7642" spans="1:4" ht="24.95" customHeight="1" x14ac:dyDescent="0.2">
      <c r="A7642" s="116">
        <v>3465</v>
      </c>
      <c r="B7642" s="117" t="s">
        <v>6361</v>
      </c>
      <c r="C7642" s="118" t="s">
        <v>9295</v>
      </c>
      <c r="D7642" s="119" t="s">
        <v>9792</v>
      </c>
    </row>
    <row r="7643" spans="1:4" ht="24.95" customHeight="1" x14ac:dyDescent="0.2">
      <c r="A7643" s="116">
        <v>12403</v>
      </c>
      <c r="B7643" s="117" t="s">
        <v>6362</v>
      </c>
      <c r="C7643" s="118" t="s">
        <v>9295</v>
      </c>
      <c r="D7643" s="119" t="s">
        <v>17456</v>
      </c>
    </row>
    <row r="7644" spans="1:4" ht="24.95" customHeight="1" x14ac:dyDescent="0.2">
      <c r="A7644" s="116">
        <v>3463</v>
      </c>
      <c r="B7644" s="117" t="s">
        <v>6363</v>
      </c>
      <c r="C7644" s="118" t="s">
        <v>9295</v>
      </c>
      <c r="D7644" s="119" t="s">
        <v>11144</v>
      </c>
    </row>
    <row r="7645" spans="1:4" ht="24.95" customHeight="1" x14ac:dyDescent="0.2">
      <c r="A7645" s="116">
        <v>3464</v>
      </c>
      <c r="B7645" s="117" t="s">
        <v>6364</v>
      </c>
      <c r="C7645" s="118" t="s">
        <v>9295</v>
      </c>
      <c r="D7645" s="119" t="s">
        <v>11144</v>
      </c>
    </row>
    <row r="7646" spans="1:4" ht="24.95" customHeight="1" x14ac:dyDescent="0.2">
      <c r="A7646" s="116">
        <v>3466</v>
      </c>
      <c r="B7646" s="117" t="s">
        <v>6365</v>
      </c>
      <c r="C7646" s="118" t="s">
        <v>9295</v>
      </c>
      <c r="D7646" s="119" t="s">
        <v>17818</v>
      </c>
    </row>
    <row r="7647" spans="1:4" ht="24.95" customHeight="1" x14ac:dyDescent="0.2">
      <c r="A7647" s="116">
        <v>3467</v>
      </c>
      <c r="B7647" s="117" t="s">
        <v>6366</v>
      </c>
      <c r="C7647" s="118" t="s">
        <v>9295</v>
      </c>
      <c r="D7647" s="119" t="s">
        <v>11358</v>
      </c>
    </row>
    <row r="7648" spans="1:4" ht="24.95" customHeight="1" x14ac:dyDescent="0.2">
      <c r="A7648" s="116">
        <v>3462</v>
      </c>
      <c r="B7648" s="117" t="s">
        <v>6367</v>
      </c>
      <c r="C7648" s="118" t="s">
        <v>9295</v>
      </c>
      <c r="D7648" s="119" t="s">
        <v>18696</v>
      </c>
    </row>
    <row r="7649" spans="1:4" ht="24.95" customHeight="1" x14ac:dyDescent="0.2">
      <c r="A7649" s="116">
        <v>3446</v>
      </c>
      <c r="B7649" s="117" t="s">
        <v>3594</v>
      </c>
      <c r="C7649" s="118" t="s">
        <v>9295</v>
      </c>
      <c r="D7649" s="119" t="s">
        <v>10440</v>
      </c>
    </row>
    <row r="7650" spans="1:4" ht="24.95" customHeight="1" x14ac:dyDescent="0.2">
      <c r="A7650" s="116">
        <v>3445</v>
      </c>
      <c r="B7650" s="117" t="s">
        <v>3595</v>
      </c>
      <c r="C7650" s="118" t="s">
        <v>9295</v>
      </c>
      <c r="D7650" s="119" t="s">
        <v>10602</v>
      </c>
    </row>
    <row r="7651" spans="1:4" ht="24.95" customHeight="1" x14ac:dyDescent="0.2">
      <c r="A7651" s="116">
        <v>3441</v>
      </c>
      <c r="B7651" s="117" t="s">
        <v>3596</v>
      </c>
      <c r="C7651" s="118" t="s">
        <v>9295</v>
      </c>
      <c r="D7651" s="119" t="s">
        <v>17798</v>
      </c>
    </row>
    <row r="7652" spans="1:4" ht="24.95" customHeight="1" x14ac:dyDescent="0.2">
      <c r="A7652" s="116">
        <v>3444</v>
      </c>
      <c r="B7652" s="117" t="s">
        <v>3597</v>
      </c>
      <c r="C7652" s="118" t="s">
        <v>9295</v>
      </c>
      <c r="D7652" s="119" t="s">
        <v>9446</v>
      </c>
    </row>
    <row r="7653" spans="1:4" ht="24.95" customHeight="1" x14ac:dyDescent="0.2">
      <c r="A7653" s="116">
        <v>12402</v>
      </c>
      <c r="B7653" s="117" t="s">
        <v>3598</v>
      </c>
      <c r="C7653" s="118" t="s">
        <v>9295</v>
      </c>
      <c r="D7653" s="119" t="s">
        <v>17210</v>
      </c>
    </row>
    <row r="7654" spans="1:4" ht="24.95" customHeight="1" x14ac:dyDescent="0.2">
      <c r="A7654" s="116">
        <v>3447</v>
      </c>
      <c r="B7654" s="117" t="s">
        <v>3599</v>
      </c>
      <c r="C7654" s="118" t="s">
        <v>9295</v>
      </c>
      <c r="D7654" s="119" t="s">
        <v>18873</v>
      </c>
    </row>
    <row r="7655" spans="1:4" ht="24.95" customHeight="1" x14ac:dyDescent="0.2">
      <c r="A7655" s="116">
        <v>3442</v>
      </c>
      <c r="B7655" s="117" t="s">
        <v>3600</v>
      </c>
      <c r="C7655" s="118" t="s">
        <v>9295</v>
      </c>
      <c r="D7655" s="119" t="s">
        <v>17815</v>
      </c>
    </row>
    <row r="7656" spans="1:4" ht="24.95" customHeight="1" x14ac:dyDescent="0.2">
      <c r="A7656" s="116">
        <v>3448</v>
      </c>
      <c r="B7656" s="117" t="s">
        <v>3601</v>
      </c>
      <c r="C7656" s="118" t="s">
        <v>9295</v>
      </c>
      <c r="D7656" s="119" t="s">
        <v>18874</v>
      </c>
    </row>
    <row r="7657" spans="1:4" ht="24.95" customHeight="1" x14ac:dyDescent="0.2">
      <c r="A7657" s="116">
        <v>3449</v>
      </c>
      <c r="B7657" s="117" t="s">
        <v>3602</v>
      </c>
      <c r="C7657" s="118" t="s">
        <v>9295</v>
      </c>
      <c r="D7657" s="119" t="s">
        <v>18875</v>
      </c>
    </row>
    <row r="7658" spans="1:4" ht="24.95" customHeight="1" x14ac:dyDescent="0.2">
      <c r="A7658" s="116">
        <v>37438</v>
      </c>
      <c r="B7658" s="117" t="s">
        <v>3603</v>
      </c>
      <c r="C7658" s="118" t="s">
        <v>9295</v>
      </c>
      <c r="D7658" s="119" t="s">
        <v>10053</v>
      </c>
    </row>
    <row r="7659" spans="1:4" ht="24.95" customHeight="1" x14ac:dyDescent="0.2">
      <c r="A7659" s="116">
        <v>37439</v>
      </c>
      <c r="B7659" s="117" t="s">
        <v>3604</v>
      </c>
      <c r="C7659" s="118" t="s">
        <v>9295</v>
      </c>
      <c r="D7659" s="119" t="s">
        <v>10054</v>
      </c>
    </row>
    <row r="7660" spans="1:4" ht="24.95" customHeight="1" x14ac:dyDescent="0.2">
      <c r="A7660" s="116">
        <v>37435</v>
      </c>
      <c r="B7660" s="117" t="s">
        <v>3605</v>
      </c>
      <c r="C7660" s="118" t="s">
        <v>9295</v>
      </c>
      <c r="D7660" s="119" t="s">
        <v>10055</v>
      </c>
    </row>
    <row r="7661" spans="1:4" ht="24.95" customHeight="1" x14ac:dyDescent="0.2">
      <c r="A7661" s="116">
        <v>37436</v>
      </c>
      <c r="B7661" s="117" t="s">
        <v>3606</v>
      </c>
      <c r="C7661" s="118" t="s">
        <v>9295</v>
      </c>
      <c r="D7661" s="119" t="s">
        <v>10056</v>
      </c>
    </row>
    <row r="7662" spans="1:4" ht="24.95" customHeight="1" x14ac:dyDescent="0.2">
      <c r="A7662" s="116">
        <v>37437</v>
      </c>
      <c r="B7662" s="117" t="s">
        <v>3607</v>
      </c>
      <c r="C7662" s="118" t="s">
        <v>9295</v>
      </c>
      <c r="D7662" s="119" t="s">
        <v>10057</v>
      </c>
    </row>
    <row r="7663" spans="1:4" ht="24.95" customHeight="1" x14ac:dyDescent="0.2">
      <c r="A7663" s="116">
        <v>3473</v>
      </c>
      <c r="B7663" s="117" t="s">
        <v>3608</v>
      </c>
      <c r="C7663" s="118" t="s">
        <v>9295</v>
      </c>
      <c r="D7663" s="119" t="s">
        <v>11216</v>
      </c>
    </row>
    <row r="7664" spans="1:4" ht="24.95" customHeight="1" x14ac:dyDescent="0.2">
      <c r="A7664" s="116">
        <v>3474</v>
      </c>
      <c r="B7664" s="117" t="s">
        <v>3609</v>
      </c>
      <c r="C7664" s="118" t="s">
        <v>9295</v>
      </c>
      <c r="D7664" s="119" t="s">
        <v>18248</v>
      </c>
    </row>
    <row r="7665" spans="1:4" ht="24.95" customHeight="1" x14ac:dyDescent="0.2">
      <c r="A7665" s="116">
        <v>3450</v>
      </c>
      <c r="B7665" s="117" t="s">
        <v>3610</v>
      </c>
      <c r="C7665" s="118" t="s">
        <v>9295</v>
      </c>
      <c r="D7665" s="119" t="s">
        <v>11374</v>
      </c>
    </row>
    <row r="7666" spans="1:4" ht="24.95" customHeight="1" x14ac:dyDescent="0.2">
      <c r="A7666" s="116">
        <v>3443</v>
      </c>
      <c r="B7666" s="117" t="s">
        <v>3611</v>
      </c>
      <c r="C7666" s="118" t="s">
        <v>9295</v>
      </c>
      <c r="D7666" s="119" t="s">
        <v>9973</v>
      </c>
    </row>
    <row r="7667" spans="1:4" ht="24.95" customHeight="1" x14ac:dyDescent="0.2">
      <c r="A7667" s="116">
        <v>3453</v>
      </c>
      <c r="B7667" s="117" t="s">
        <v>3612</v>
      </c>
      <c r="C7667" s="118" t="s">
        <v>9295</v>
      </c>
      <c r="D7667" s="119" t="s">
        <v>18876</v>
      </c>
    </row>
    <row r="7668" spans="1:4" ht="24.95" customHeight="1" x14ac:dyDescent="0.2">
      <c r="A7668" s="116">
        <v>3452</v>
      </c>
      <c r="B7668" s="117" t="s">
        <v>3613</v>
      </c>
      <c r="C7668" s="118" t="s">
        <v>9295</v>
      </c>
      <c r="D7668" s="119" t="s">
        <v>18877</v>
      </c>
    </row>
    <row r="7669" spans="1:4" ht="24.95" customHeight="1" x14ac:dyDescent="0.2">
      <c r="A7669" s="116">
        <v>3451</v>
      </c>
      <c r="B7669" s="117" t="s">
        <v>3614</v>
      </c>
      <c r="C7669" s="118" t="s">
        <v>9295</v>
      </c>
      <c r="D7669" s="119" t="s">
        <v>17350</v>
      </c>
    </row>
    <row r="7670" spans="1:4" ht="24.95" customHeight="1" x14ac:dyDescent="0.2">
      <c r="A7670" s="116">
        <v>3454</v>
      </c>
      <c r="B7670" s="117" t="s">
        <v>3615</v>
      </c>
      <c r="C7670" s="118" t="s">
        <v>9295</v>
      </c>
      <c r="D7670" s="119" t="s">
        <v>10958</v>
      </c>
    </row>
    <row r="7671" spans="1:4" ht="24.95" customHeight="1" x14ac:dyDescent="0.2">
      <c r="A7671" s="116">
        <v>3458</v>
      </c>
      <c r="B7671" s="117" t="s">
        <v>3616</v>
      </c>
      <c r="C7671" s="118" t="s">
        <v>9295</v>
      </c>
      <c r="D7671" s="119" t="s">
        <v>18878</v>
      </c>
    </row>
    <row r="7672" spans="1:4" ht="24.95" customHeight="1" x14ac:dyDescent="0.2">
      <c r="A7672" s="116">
        <v>3457</v>
      </c>
      <c r="B7672" s="117" t="s">
        <v>3617</v>
      </c>
      <c r="C7672" s="118" t="s">
        <v>9295</v>
      </c>
      <c r="D7672" s="119" t="s">
        <v>18366</v>
      </c>
    </row>
    <row r="7673" spans="1:4" ht="24.95" customHeight="1" x14ac:dyDescent="0.2">
      <c r="A7673" s="116">
        <v>3455</v>
      </c>
      <c r="B7673" s="117" t="s">
        <v>3618</v>
      </c>
      <c r="C7673" s="118" t="s">
        <v>9295</v>
      </c>
      <c r="D7673" s="119" t="s">
        <v>9703</v>
      </c>
    </row>
    <row r="7674" spans="1:4" ht="24.95" customHeight="1" x14ac:dyDescent="0.2">
      <c r="A7674" s="116">
        <v>3472</v>
      </c>
      <c r="B7674" s="117" t="s">
        <v>3619</v>
      </c>
      <c r="C7674" s="118" t="s">
        <v>9295</v>
      </c>
      <c r="D7674" s="119" t="s">
        <v>12930</v>
      </c>
    </row>
    <row r="7675" spans="1:4" ht="24.95" customHeight="1" x14ac:dyDescent="0.2">
      <c r="A7675" s="116">
        <v>3470</v>
      </c>
      <c r="B7675" s="117" t="s">
        <v>3620</v>
      </c>
      <c r="C7675" s="118" t="s">
        <v>9295</v>
      </c>
      <c r="D7675" s="119" t="s">
        <v>14406</v>
      </c>
    </row>
    <row r="7676" spans="1:4" ht="24.95" customHeight="1" x14ac:dyDescent="0.2">
      <c r="A7676" s="116">
        <v>3471</v>
      </c>
      <c r="B7676" s="117" t="s">
        <v>3621</v>
      </c>
      <c r="C7676" s="118" t="s">
        <v>9295</v>
      </c>
      <c r="D7676" s="119" t="s">
        <v>9824</v>
      </c>
    </row>
    <row r="7677" spans="1:4" ht="24.95" customHeight="1" x14ac:dyDescent="0.2">
      <c r="A7677" s="116">
        <v>3456</v>
      </c>
      <c r="B7677" s="117" t="s">
        <v>3622</v>
      </c>
      <c r="C7677" s="118" t="s">
        <v>9295</v>
      </c>
      <c r="D7677" s="119" t="s">
        <v>9468</v>
      </c>
    </row>
    <row r="7678" spans="1:4" ht="24.95" customHeight="1" x14ac:dyDescent="0.2">
      <c r="A7678" s="116">
        <v>3459</v>
      </c>
      <c r="B7678" s="117" t="s">
        <v>3623</v>
      </c>
      <c r="C7678" s="118" t="s">
        <v>9295</v>
      </c>
      <c r="D7678" s="119" t="s">
        <v>15248</v>
      </c>
    </row>
    <row r="7679" spans="1:4" ht="24.95" customHeight="1" x14ac:dyDescent="0.2">
      <c r="A7679" s="116">
        <v>3469</v>
      </c>
      <c r="B7679" s="117" t="s">
        <v>3624</v>
      </c>
      <c r="C7679" s="118" t="s">
        <v>9295</v>
      </c>
      <c r="D7679" s="119" t="s">
        <v>18879</v>
      </c>
    </row>
    <row r="7680" spans="1:4" ht="24.95" customHeight="1" x14ac:dyDescent="0.2">
      <c r="A7680" s="116">
        <v>3460</v>
      </c>
      <c r="B7680" s="117" t="s">
        <v>3625</v>
      </c>
      <c r="C7680" s="118" t="s">
        <v>9295</v>
      </c>
      <c r="D7680" s="119" t="s">
        <v>18880</v>
      </c>
    </row>
    <row r="7681" spans="1:4" ht="24.95" customHeight="1" x14ac:dyDescent="0.2">
      <c r="A7681" s="116">
        <v>3461</v>
      </c>
      <c r="B7681" s="117" t="s">
        <v>3626</v>
      </c>
      <c r="C7681" s="118" t="s">
        <v>9295</v>
      </c>
      <c r="D7681" s="119" t="s">
        <v>18881</v>
      </c>
    </row>
    <row r="7682" spans="1:4" ht="24.95" customHeight="1" x14ac:dyDescent="0.2">
      <c r="A7682" s="116">
        <v>37433</v>
      </c>
      <c r="B7682" s="117" t="s">
        <v>3627</v>
      </c>
      <c r="C7682" s="118" t="s">
        <v>9295</v>
      </c>
      <c r="D7682" s="119" t="s">
        <v>10053</v>
      </c>
    </row>
    <row r="7683" spans="1:4" ht="24.95" customHeight="1" x14ac:dyDescent="0.2">
      <c r="A7683" s="116">
        <v>37430</v>
      </c>
      <c r="B7683" s="117" t="s">
        <v>3628</v>
      </c>
      <c r="C7683" s="118" t="s">
        <v>9295</v>
      </c>
      <c r="D7683" s="119" t="s">
        <v>9458</v>
      </c>
    </row>
    <row r="7684" spans="1:4" ht="24.95" customHeight="1" x14ac:dyDescent="0.2">
      <c r="A7684" s="116">
        <v>37434</v>
      </c>
      <c r="B7684" s="117" t="s">
        <v>3629</v>
      </c>
      <c r="C7684" s="118" t="s">
        <v>9295</v>
      </c>
      <c r="D7684" s="119" t="s">
        <v>10064</v>
      </c>
    </row>
    <row r="7685" spans="1:4" ht="24.95" customHeight="1" x14ac:dyDescent="0.2">
      <c r="A7685" s="116">
        <v>37431</v>
      </c>
      <c r="B7685" s="117" t="s">
        <v>3630</v>
      </c>
      <c r="C7685" s="118" t="s">
        <v>9295</v>
      </c>
      <c r="D7685" s="119" t="s">
        <v>10065</v>
      </c>
    </row>
    <row r="7686" spans="1:4" ht="24.95" customHeight="1" x14ac:dyDescent="0.2">
      <c r="A7686" s="116">
        <v>37432</v>
      </c>
      <c r="B7686" s="117" t="s">
        <v>3631</v>
      </c>
      <c r="C7686" s="118" t="s">
        <v>9295</v>
      </c>
      <c r="D7686" s="119" t="s">
        <v>10066</v>
      </c>
    </row>
    <row r="7687" spans="1:4" ht="24.95" customHeight="1" x14ac:dyDescent="0.2">
      <c r="A7687" s="116">
        <v>37413</v>
      </c>
      <c r="B7687" s="117" t="s">
        <v>3632</v>
      </c>
      <c r="C7687" s="118" t="s">
        <v>9295</v>
      </c>
      <c r="D7687" s="119" t="s">
        <v>9585</v>
      </c>
    </row>
    <row r="7688" spans="1:4" ht="24.95" customHeight="1" x14ac:dyDescent="0.2">
      <c r="A7688" s="116">
        <v>37414</v>
      </c>
      <c r="B7688" s="117" t="s">
        <v>3633</v>
      </c>
      <c r="C7688" s="118" t="s">
        <v>9295</v>
      </c>
      <c r="D7688" s="119" t="s">
        <v>11262</v>
      </c>
    </row>
    <row r="7689" spans="1:4" ht="24.95" customHeight="1" x14ac:dyDescent="0.2">
      <c r="A7689" s="116">
        <v>37415</v>
      </c>
      <c r="B7689" s="117" t="s">
        <v>3634</v>
      </c>
      <c r="C7689" s="118" t="s">
        <v>9295</v>
      </c>
      <c r="D7689" s="119" t="s">
        <v>17283</v>
      </c>
    </row>
    <row r="7690" spans="1:4" ht="24.95" customHeight="1" x14ac:dyDescent="0.2">
      <c r="A7690" s="116">
        <v>37416</v>
      </c>
      <c r="B7690" s="117" t="s">
        <v>3635</v>
      </c>
      <c r="C7690" s="118" t="s">
        <v>9295</v>
      </c>
      <c r="D7690" s="119" t="s">
        <v>9590</v>
      </c>
    </row>
    <row r="7691" spans="1:4" ht="24.95" customHeight="1" x14ac:dyDescent="0.2">
      <c r="A7691" s="116">
        <v>37417</v>
      </c>
      <c r="B7691" s="117" t="s">
        <v>3636</v>
      </c>
      <c r="C7691" s="118" t="s">
        <v>9295</v>
      </c>
      <c r="D7691" s="119" t="s">
        <v>10269</v>
      </c>
    </row>
    <row r="7692" spans="1:4" ht="24.95" customHeight="1" x14ac:dyDescent="0.2">
      <c r="A7692" s="116">
        <v>3112</v>
      </c>
      <c r="B7692" s="117" t="s">
        <v>6368</v>
      </c>
      <c r="C7692" s="118" t="s">
        <v>10011</v>
      </c>
      <c r="D7692" s="119" t="s">
        <v>12166</v>
      </c>
    </row>
    <row r="7693" spans="1:4" ht="24.95" customHeight="1" x14ac:dyDescent="0.2">
      <c r="A7693" s="116">
        <v>3113</v>
      </c>
      <c r="B7693" s="117" t="s">
        <v>6369</v>
      </c>
      <c r="C7693" s="118" t="s">
        <v>10011</v>
      </c>
      <c r="D7693" s="119" t="s">
        <v>13969</v>
      </c>
    </row>
    <row r="7694" spans="1:4" ht="24.95" customHeight="1" x14ac:dyDescent="0.2">
      <c r="A7694" s="116">
        <v>3114</v>
      </c>
      <c r="B7694" s="117" t="s">
        <v>6370</v>
      </c>
      <c r="C7694" s="118" t="s">
        <v>9295</v>
      </c>
      <c r="D7694" s="119" t="s">
        <v>9725</v>
      </c>
    </row>
    <row r="7695" spans="1:4" ht="24.95" customHeight="1" x14ac:dyDescent="0.2">
      <c r="A7695" s="116">
        <v>34519</v>
      </c>
      <c r="B7695" s="117" t="s">
        <v>3637</v>
      </c>
      <c r="C7695" s="118" t="s">
        <v>9295</v>
      </c>
      <c r="D7695" s="119" t="s">
        <v>18882</v>
      </c>
    </row>
    <row r="7696" spans="1:4" ht="24.95" customHeight="1" x14ac:dyDescent="0.2">
      <c r="A7696" s="116">
        <v>10510</v>
      </c>
      <c r="B7696" s="117" t="s">
        <v>6371</v>
      </c>
      <c r="C7696" s="118" t="s">
        <v>9295</v>
      </c>
      <c r="D7696" s="119" t="s">
        <v>18883</v>
      </c>
    </row>
    <row r="7697" spans="1:4" ht="24.95" customHeight="1" x14ac:dyDescent="0.2">
      <c r="A7697" s="116">
        <v>1649</v>
      </c>
      <c r="B7697" s="117" t="s">
        <v>3638</v>
      </c>
      <c r="C7697" s="118" t="s">
        <v>9295</v>
      </c>
      <c r="D7697" s="119" t="s">
        <v>14957</v>
      </c>
    </row>
    <row r="7698" spans="1:4" ht="24.95" customHeight="1" x14ac:dyDescent="0.2">
      <c r="A7698" s="116">
        <v>1653</v>
      </c>
      <c r="B7698" s="117" t="s">
        <v>3639</v>
      </c>
      <c r="C7698" s="118" t="s">
        <v>9295</v>
      </c>
      <c r="D7698" s="119" t="s">
        <v>18884</v>
      </c>
    </row>
    <row r="7699" spans="1:4" ht="24.95" customHeight="1" x14ac:dyDescent="0.2">
      <c r="A7699" s="116">
        <v>1647</v>
      </c>
      <c r="B7699" s="117" t="s">
        <v>3640</v>
      </c>
      <c r="C7699" s="118" t="s">
        <v>9295</v>
      </c>
      <c r="D7699" s="119" t="s">
        <v>9970</v>
      </c>
    </row>
    <row r="7700" spans="1:4" ht="24.95" customHeight="1" x14ac:dyDescent="0.2">
      <c r="A7700" s="116">
        <v>1648</v>
      </c>
      <c r="B7700" s="117" t="s">
        <v>3641</v>
      </c>
      <c r="C7700" s="118" t="s">
        <v>9295</v>
      </c>
      <c r="D7700" s="119" t="s">
        <v>17889</v>
      </c>
    </row>
    <row r="7701" spans="1:4" ht="24.95" customHeight="1" x14ac:dyDescent="0.2">
      <c r="A7701" s="116">
        <v>1651</v>
      </c>
      <c r="B7701" s="117" t="s">
        <v>3642</v>
      </c>
      <c r="C7701" s="118" t="s">
        <v>9295</v>
      </c>
      <c r="D7701" s="119" t="s">
        <v>18885</v>
      </c>
    </row>
    <row r="7702" spans="1:4" ht="24.95" customHeight="1" x14ac:dyDescent="0.2">
      <c r="A7702" s="116">
        <v>1650</v>
      </c>
      <c r="B7702" s="117" t="s">
        <v>3643</v>
      </c>
      <c r="C7702" s="118" t="s">
        <v>9295</v>
      </c>
      <c r="D7702" s="119" t="s">
        <v>18883</v>
      </c>
    </row>
    <row r="7703" spans="1:4" ht="24.95" customHeight="1" x14ac:dyDescent="0.2">
      <c r="A7703" s="116">
        <v>1654</v>
      </c>
      <c r="B7703" s="117" t="s">
        <v>3644</v>
      </c>
      <c r="C7703" s="118" t="s">
        <v>9295</v>
      </c>
      <c r="D7703" s="119" t="s">
        <v>10532</v>
      </c>
    </row>
    <row r="7704" spans="1:4" ht="24.95" customHeight="1" x14ac:dyDescent="0.2">
      <c r="A7704" s="116">
        <v>1652</v>
      </c>
      <c r="B7704" s="117" t="s">
        <v>3645</v>
      </c>
      <c r="C7704" s="118" t="s">
        <v>9295</v>
      </c>
      <c r="D7704" s="119" t="s">
        <v>18886</v>
      </c>
    </row>
    <row r="7705" spans="1:4" ht="24.95" customHeight="1" x14ac:dyDescent="0.2">
      <c r="A7705" s="116">
        <v>1727</v>
      </c>
      <c r="B7705" s="117" t="s">
        <v>3646</v>
      </c>
      <c r="C7705" s="118" t="s">
        <v>9295</v>
      </c>
      <c r="D7705" s="119" t="s">
        <v>18887</v>
      </c>
    </row>
    <row r="7706" spans="1:4" ht="24.95" customHeight="1" x14ac:dyDescent="0.2">
      <c r="A7706" s="116">
        <v>12920</v>
      </c>
      <c r="B7706" s="117" t="s">
        <v>3647</v>
      </c>
      <c r="C7706" s="118" t="s">
        <v>9295</v>
      </c>
      <c r="D7706" s="119" t="s">
        <v>18888</v>
      </c>
    </row>
    <row r="7707" spans="1:4" ht="24.95" customHeight="1" x14ac:dyDescent="0.2">
      <c r="A7707" s="116">
        <v>1725</v>
      </c>
      <c r="B7707" s="117" t="s">
        <v>3648</v>
      </c>
      <c r="C7707" s="118" t="s">
        <v>9295</v>
      </c>
      <c r="D7707" s="119" t="s">
        <v>11084</v>
      </c>
    </row>
    <row r="7708" spans="1:4" ht="24.95" customHeight="1" x14ac:dyDescent="0.2">
      <c r="A7708" s="116">
        <v>12943</v>
      </c>
      <c r="B7708" s="117" t="s">
        <v>3649</v>
      </c>
      <c r="C7708" s="118" t="s">
        <v>9295</v>
      </c>
      <c r="D7708" s="119" t="s">
        <v>18889</v>
      </c>
    </row>
    <row r="7709" spans="1:4" ht="24.95" customHeight="1" x14ac:dyDescent="0.2">
      <c r="A7709" s="116">
        <v>1747</v>
      </c>
      <c r="B7709" s="117" t="s">
        <v>3650</v>
      </c>
      <c r="C7709" s="118" t="s">
        <v>9295</v>
      </c>
      <c r="D7709" s="119" t="s">
        <v>10256</v>
      </c>
    </row>
    <row r="7710" spans="1:4" ht="24.95" customHeight="1" x14ac:dyDescent="0.2">
      <c r="A7710" s="116">
        <v>1744</v>
      </c>
      <c r="B7710" s="117" t="s">
        <v>3651</v>
      </c>
      <c r="C7710" s="118" t="s">
        <v>9295</v>
      </c>
      <c r="D7710" s="119" t="s">
        <v>18890</v>
      </c>
    </row>
    <row r="7711" spans="1:4" ht="24.95" customHeight="1" x14ac:dyDescent="0.2">
      <c r="A7711" s="116">
        <v>1743</v>
      </c>
      <c r="B7711" s="117" t="s">
        <v>3652</v>
      </c>
      <c r="C7711" s="118" t="s">
        <v>9295</v>
      </c>
      <c r="D7711" s="119" t="s">
        <v>18891</v>
      </c>
    </row>
    <row r="7712" spans="1:4" ht="24.95" customHeight="1" x14ac:dyDescent="0.2">
      <c r="A7712" s="116">
        <v>7241</v>
      </c>
      <c r="B7712" s="117" t="s">
        <v>3653</v>
      </c>
      <c r="C7712" s="118" t="s">
        <v>9298</v>
      </c>
      <c r="D7712" s="119" t="s">
        <v>9729</v>
      </c>
    </row>
    <row r="7713" spans="1:4" ht="24.95" customHeight="1" x14ac:dyDescent="0.2">
      <c r="A7713" s="116">
        <v>39640</v>
      </c>
      <c r="B7713" s="117" t="s">
        <v>3654</v>
      </c>
      <c r="C7713" s="118" t="s">
        <v>9295</v>
      </c>
      <c r="D7713" s="119" t="s">
        <v>17416</v>
      </c>
    </row>
    <row r="7714" spans="1:4" ht="24.95" customHeight="1" x14ac:dyDescent="0.2">
      <c r="A7714" s="116">
        <v>11013</v>
      </c>
      <c r="B7714" s="117" t="s">
        <v>6372</v>
      </c>
      <c r="C7714" s="118" t="s">
        <v>9295</v>
      </c>
      <c r="D7714" s="119" t="s">
        <v>9796</v>
      </c>
    </row>
    <row r="7715" spans="1:4" ht="24.95" customHeight="1" x14ac:dyDescent="0.2">
      <c r="A7715" s="116">
        <v>11017</v>
      </c>
      <c r="B7715" s="117" t="s">
        <v>6373</v>
      </c>
      <c r="C7715" s="118" t="s">
        <v>9295</v>
      </c>
      <c r="D7715" s="119" t="s">
        <v>9874</v>
      </c>
    </row>
    <row r="7716" spans="1:4" ht="24.95" customHeight="1" x14ac:dyDescent="0.2">
      <c r="A7716" s="116">
        <v>20236</v>
      </c>
      <c r="B7716" s="117" t="s">
        <v>6374</v>
      </c>
      <c r="C7716" s="118" t="s">
        <v>9295</v>
      </c>
      <c r="D7716" s="119" t="s">
        <v>18892</v>
      </c>
    </row>
    <row r="7717" spans="1:4" ht="24.95" customHeight="1" x14ac:dyDescent="0.2">
      <c r="A7717" s="116">
        <v>7215</v>
      </c>
      <c r="B7717" s="117" t="s">
        <v>6375</v>
      </c>
      <c r="C7717" s="118" t="s">
        <v>9295</v>
      </c>
      <c r="D7717" s="119" t="s">
        <v>18893</v>
      </c>
    </row>
    <row r="7718" spans="1:4" ht="24.95" customHeight="1" x14ac:dyDescent="0.2">
      <c r="A7718" s="116">
        <v>7216</v>
      </c>
      <c r="B7718" s="117" t="s">
        <v>6376</v>
      </c>
      <c r="C7718" s="118" t="s">
        <v>9295</v>
      </c>
      <c r="D7718" s="119" t="s">
        <v>18894</v>
      </c>
    </row>
    <row r="7719" spans="1:4" ht="24.95" customHeight="1" x14ac:dyDescent="0.2">
      <c r="A7719" s="116">
        <v>20235</v>
      </c>
      <c r="B7719" s="117" t="s">
        <v>3655</v>
      </c>
      <c r="C7719" s="118" t="s">
        <v>9295</v>
      </c>
      <c r="D7719" s="119" t="s">
        <v>13923</v>
      </c>
    </row>
    <row r="7720" spans="1:4" ht="24.95" customHeight="1" x14ac:dyDescent="0.2">
      <c r="A7720" s="116">
        <v>7181</v>
      </c>
      <c r="B7720" s="117" t="s">
        <v>3656</v>
      </c>
      <c r="C7720" s="118" t="s">
        <v>9295</v>
      </c>
      <c r="D7720" s="119" t="s">
        <v>9589</v>
      </c>
    </row>
    <row r="7721" spans="1:4" ht="24.95" customHeight="1" x14ac:dyDescent="0.2">
      <c r="A7721" s="116">
        <v>40866</v>
      </c>
      <c r="B7721" s="117" t="s">
        <v>6377</v>
      </c>
      <c r="C7721" s="118" t="s">
        <v>9295</v>
      </c>
      <c r="D7721" s="119" t="s">
        <v>10491</v>
      </c>
    </row>
    <row r="7722" spans="1:4" ht="24.95" customHeight="1" x14ac:dyDescent="0.2">
      <c r="A7722" s="116">
        <v>7214</v>
      </c>
      <c r="B7722" s="117" t="s">
        <v>3657</v>
      </c>
      <c r="C7722" s="118" t="s">
        <v>9295</v>
      </c>
      <c r="D7722" s="119" t="s">
        <v>14251</v>
      </c>
    </row>
    <row r="7723" spans="1:4" ht="24.95" customHeight="1" x14ac:dyDescent="0.2">
      <c r="A7723" s="116">
        <v>7219</v>
      </c>
      <c r="B7723" s="117" t="s">
        <v>6378</v>
      </c>
      <c r="C7723" s="118" t="s">
        <v>9295</v>
      </c>
      <c r="D7723" s="119" t="s">
        <v>17441</v>
      </c>
    </row>
    <row r="7724" spans="1:4" ht="24.95" customHeight="1" x14ac:dyDescent="0.2">
      <c r="A7724" s="116">
        <v>37972</v>
      </c>
      <c r="B7724" s="117" t="s">
        <v>6379</v>
      </c>
      <c r="C7724" s="118" t="s">
        <v>9295</v>
      </c>
      <c r="D7724" s="119" t="s">
        <v>10762</v>
      </c>
    </row>
    <row r="7725" spans="1:4" ht="24.95" customHeight="1" x14ac:dyDescent="0.2">
      <c r="A7725" s="116">
        <v>37973</v>
      </c>
      <c r="B7725" s="117" t="s">
        <v>6380</v>
      </c>
      <c r="C7725" s="118" t="s">
        <v>9295</v>
      </c>
      <c r="D7725" s="119" t="s">
        <v>15903</v>
      </c>
    </row>
    <row r="7726" spans="1:4" ht="24.95" customHeight="1" x14ac:dyDescent="0.2">
      <c r="A7726" s="116">
        <v>37971</v>
      </c>
      <c r="B7726" s="117" t="s">
        <v>6381</v>
      </c>
      <c r="C7726" s="118" t="s">
        <v>9295</v>
      </c>
      <c r="D7726" s="119" t="s">
        <v>10270</v>
      </c>
    </row>
    <row r="7727" spans="1:4" ht="24.95" customHeight="1" x14ac:dyDescent="0.2">
      <c r="A7727" s="116">
        <v>20094</v>
      </c>
      <c r="B7727" s="117" t="s">
        <v>3658</v>
      </c>
      <c r="C7727" s="118" t="s">
        <v>9295</v>
      </c>
      <c r="D7727" s="119" t="s">
        <v>10606</v>
      </c>
    </row>
    <row r="7728" spans="1:4" ht="24.95" customHeight="1" x14ac:dyDescent="0.2">
      <c r="A7728" s="116">
        <v>20095</v>
      </c>
      <c r="B7728" s="117" t="s">
        <v>3659</v>
      </c>
      <c r="C7728" s="118" t="s">
        <v>9295</v>
      </c>
      <c r="D7728" s="119" t="s">
        <v>15953</v>
      </c>
    </row>
    <row r="7729" spans="1:4" ht="24.95" customHeight="1" x14ac:dyDescent="0.2">
      <c r="A7729" s="116">
        <v>1954</v>
      </c>
      <c r="B7729" s="117" t="s">
        <v>3660</v>
      </c>
      <c r="C7729" s="118" t="s">
        <v>9295</v>
      </c>
      <c r="D7729" s="119" t="s">
        <v>10082</v>
      </c>
    </row>
    <row r="7730" spans="1:4" ht="24.95" customHeight="1" x14ac:dyDescent="0.2">
      <c r="A7730" s="116">
        <v>1926</v>
      </c>
      <c r="B7730" s="117" t="s">
        <v>3661</v>
      </c>
      <c r="C7730" s="118" t="s">
        <v>9295</v>
      </c>
      <c r="D7730" s="119" t="s">
        <v>9385</v>
      </c>
    </row>
    <row r="7731" spans="1:4" ht="24.95" customHeight="1" x14ac:dyDescent="0.2">
      <c r="A7731" s="116">
        <v>1927</v>
      </c>
      <c r="B7731" s="117" t="s">
        <v>3662</v>
      </c>
      <c r="C7731" s="118" t="s">
        <v>9295</v>
      </c>
      <c r="D7731" s="119" t="s">
        <v>9520</v>
      </c>
    </row>
    <row r="7732" spans="1:4" ht="24.95" customHeight="1" x14ac:dyDescent="0.2">
      <c r="A7732" s="116">
        <v>1923</v>
      </c>
      <c r="B7732" s="117" t="s">
        <v>3663</v>
      </c>
      <c r="C7732" s="118" t="s">
        <v>9295</v>
      </c>
      <c r="D7732" s="119" t="s">
        <v>9334</v>
      </c>
    </row>
    <row r="7733" spans="1:4" ht="24.95" customHeight="1" x14ac:dyDescent="0.2">
      <c r="A7733" s="116">
        <v>1929</v>
      </c>
      <c r="B7733" s="117" t="s">
        <v>3664</v>
      </c>
      <c r="C7733" s="118" t="s">
        <v>9295</v>
      </c>
      <c r="D7733" s="119" t="s">
        <v>10083</v>
      </c>
    </row>
    <row r="7734" spans="1:4" ht="24.95" customHeight="1" x14ac:dyDescent="0.2">
      <c r="A7734" s="116">
        <v>1930</v>
      </c>
      <c r="B7734" s="117" t="s">
        <v>3665</v>
      </c>
      <c r="C7734" s="118" t="s">
        <v>9295</v>
      </c>
      <c r="D7734" s="119" t="s">
        <v>10084</v>
      </c>
    </row>
    <row r="7735" spans="1:4" ht="24.95" customHeight="1" x14ac:dyDescent="0.2">
      <c r="A7735" s="116">
        <v>1924</v>
      </c>
      <c r="B7735" s="117" t="s">
        <v>3666</v>
      </c>
      <c r="C7735" s="118" t="s">
        <v>9295</v>
      </c>
      <c r="D7735" s="119" t="s">
        <v>10085</v>
      </c>
    </row>
    <row r="7736" spans="1:4" ht="24.95" customHeight="1" x14ac:dyDescent="0.2">
      <c r="A7736" s="116">
        <v>1922</v>
      </c>
      <c r="B7736" s="117" t="s">
        <v>3667</v>
      </c>
      <c r="C7736" s="118" t="s">
        <v>9295</v>
      </c>
      <c r="D7736" s="119" t="s">
        <v>10086</v>
      </c>
    </row>
    <row r="7737" spans="1:4" ht="24.95" customHeight="1" x14ac:dyDescent="0.2">
      <c r="A7737" s="116">
        <v>1953</v>
      </c>
      <c r="B7737" s="117" t="s">
        <v>3668</v>
      </c>
      <c r="C7737" s="118" t="s">
        <v>9295</v>
      </c>
      <c r="D7737" s="119" t="s">
        <v>10087</v>
      </c>
    </row>
    <row r="7738" spans="1:4" ht="24.95" customHeight="1" x14ac:dyDescent="0.2">
      <c r="A7738" s="116">
        <v>1962</v>
      </c>
      <c r="B7738" s="117" t="s">
        <v>3669</v>
      </c>
      <c r="C7738" s="118" t="s">
        <v>9295</v>
      </c>
      <c r="D7738" s="119" t="s">
        <v>10088</v>
      </c>
    </row>
    <row r="7739" spans="1:4" ht="24.95" customHeight="1" x14ac:dyDescent="0.2">
      <c r="A7739" s="116">
        <v>1955</v>
      </c>
      <c r="B7739" s="117" t="s">
        <v>3670</v>
      </c>
      <c r="C7739" s="118" t="s">
        <v>9295</v>
      </c>
      <c r="D7739" s="119" t="s">
        <v>10089</v>
      </c>
    </row>
    <row r="7740" spans="1:4" ht="24.95" customHeight="1" x14ac:dyDescent="0.2">
      <c r="A7740" s="116">
        <v>1956</v>
      </c>
      <c r="B7740" s="117" t="s">
        <v>3671</v>
      </c>
      <c r="C7740" s="118" t="s">
        <v>9295</v>
      </c>
      <c r="D7740" s="119" t="s">
        <v>10090</v>
      </c>
    </row>
    <row r="7741" spans="1:4" ht="24.95" customHeight="1" x14ac:dyDescent="0.2">
      <c r="A7741" s="116">
        <v>1957</v>
      </c>
      <c r="B7741" s="117" t="s">
        <v>3672</v>
      </c>
      <c r="C7741" s="118" t="s">
        <v>9295</v>
      </c>
      <c r="D7741" s="119" t="s">
        <v>10091</v>
      </c>
    </row>
    <row r="7742" spans="1:4" ht="24.95" customHeight="1" x14ac:dyDescent="0.2">
      <c r="A7742" s="116">
        <v>1958</v>
      </c>
      <c r="B7742" s="117" t="s">
        <v>3673</v>
      </c>
      <c r="C7742" s="118" t="s">
        <v>9295</v>
      </c>
      <c r="D7742" s="119" t="s">
        <v>10092</v>
      </c>
    </row>
    <row r="7743" spans="1:4" ht="24.95" customHeight="1" x14ac:dyDescent="0.2">
      <c r="A7743" s="116">
        <v>1959</v>
      </c>
      <c r="B7743" s="117" t="s">
        <v>3674</v>
      </c>
      <c r="C7743" s="118" t="s">
        <v>9295</v>
      </c>
      <c r="D7743" s="119" t="s">
        <v>10093</v>
      </c>
    </row>
    <row r="7744" spans="1:4" ht="24.95" customHeight="1" x14ac:dyDescent="0.2">
      <c r="A7744" s="116">
        <v>1925</v>
      </c>
      <c r="B7744" s="117" t="s">
        <v>3675</v>
      </c>
      <c r="C7744" s="118" t="s">
        <v>9295</v>
      </c>
      <c r="D7744" s="119" t="s">
        <v>10094</v>
      </c>
    </row>
    <row r="7745" spans="1:4" ht="24.95" customHeight="1" x14ac:dyDescent="0.2">
      <c r="A7745" s="116">
        <v>1960</v>
      </c>
      <c r="B7745" s="117" t="s">
        <v>3676</v>
      </c>
      <c r="C7745" s="118" t="s">
        <v>9295</v>
      </c>
      <c r="D7745" s="119" t="s">
        <v>10095</v>
      </c>
    </row>
    <row r="7746" spans="1:4" ht="24.95" customHeight="1" x14ac:dyDescent="0.2">
      <c r="A7746" s="116">
        <v>1961</v>
      </c>
      <c r="B7746" s="117" t="s">
        <v>3677</v>
      </c>
      <c r="C7746" s="118" t="s">
        <v>9295</v>
      </c>
      <c r="D7746" s="119" t="s">
        <v>10096</v>
      </c>
    </row>
    <row r="7747" spans="1:4" ht="24.95" customHeight="1" x14ac:dyDescent="0.2">
      <c r="A7747" s="116">
        <v>38426</v>
      </c>
      <c r="B7747" s="117" t="s">
        <v>6382</v>
      </c>
      <c r="C7747" s="118" t="s">
        <v>9295</v>
      </c>
      <c r="D7747" s="119" t="s">
        <v>15325</v>
      </c>
    </row>
    <row r="7748" spans="1:4" ht="24.95" customHeight="1" x14ac:dyDescent="0.2">
      <c r="A7748" s="116">
        <v>38427</v>
      </c>
      <c r="B7748" s="117" t="s">
        <v>6383</v>
      </c>
      <c r="C7748" s="118" t="s">
        <v>9295</v>
      </c>
      <c r="D7748" s="119" t="s">
        <v>17719</v>
      </c>
    </row>
    <row r="7749" spans="1:4" ht="24.95" customHeight="1" x14ac:dyDescent="0.2">
      <c r="A7749" s="116">
        <v>38425</v>
      </c>
      <c r="B7749" s="117" t="s">
        <v>6384</v>
      </c>
      <c r="C7749" s="118" t="s">
        <v>9295</v>
      </c>
      <c r="D7749" s="119" t="s">
        <v>10315</v>
      </c>
    </row>
    <row r="7750" spans="1:4" ht="24.95" customHeight="1" x14ac:dyDescent="0.2">
      <c r="A7750" s="116">
        <v>38423</v>
      </c>
      <c r="B7750" s="117" t="s">
        <v>6385</v>
      </c>
      <c r="C7750" s="118" t="s">
        <v>9295</v>
      </c>
      <c r="D7750" s="119" t="s">
        <v>18895</v>
      </c>
    </row>
    <row r="7751" spans="1:4" ht="24.95" customHeight="1" x14ac:dyDescent="0.2">
      <c r="A7751" s="116">
        <v>38424</v>
      </c>
      <c r="B7751" s="117" t="s">
        <v>6386</v>
      </c>
      <c r="C7751" s="118" t="s">
        <v>9295</v>
      </c>
      <c r="D7751" s="119" t="s">
        <v>18896</v>
      </c>
    </row>
    <row r="7752" spans="1:4" ht="24.95" customHeight="1" x14ac:dyDescent="0.2">
      <c r="A7752" s="116">
        <v>38421</v>
      </c>
      <c r="B7752" s="117" t="s">
        <v>6387</v>
      </c>
      <c r="C7752" s="118" t="s">
        <v>9295</v>
      </c>
      <c r="D7752" s="119" t="s">
        <v>10100</v>
      </c>
    </row>
    <row r="7753" spans="1:4" ht="24.95" customHeight="1" x14ac:dyDescent="0.2">
      <c r="A7753" s="116">
        <v>38422</v>
      </c>
      <c r="B7753" s="117" t="s">
        <v>6388</v>
      </c>
      <c r="C7753" s="118" t="s">
        <v>9295</v>
      </c>
      <c r="D7753" s="119" t="s">
        <v>9956</v>
      </c>
    </row>
    <row r="7754" spans="1:4" ht="24.95" customHeight="1" x14ac:dyDescent="0.2">
      <c r="A7754" s="116">
        <v>39866</v>
      </c>
      <c r="B7754" s="117" t="s">
        <v>3678</v>
      </c>
      <c r="C7754" s="118" t="s">
        <v>9295</v>
      </c>
      <c r="D7754" s="119" t="s">
        <v>11240</v>
      </c>
    </row>
    <row r="7755" spans="1:4" ht="24.95" customHeight="1" x14ac:dyDescent="0.2">
      <c r="A7755" s="116">
        <v>39867</v>
      </c>
      <c r="B7755" s="117" t="s">
        <v>3679</v>
      </c>
      <c r="C7755" s="118" t="s">
        <v>9295</v>
      </c>
      <c r="D7755" s="119" t="s">
        <v>16768</v>
      </c>
    </row>
    <row r="7756" spans="1:4" ht="24.95" customHeight="1" x14ac:dyDescent="0.2">
      <c r="A7756" s="116">
        <v>39868</v>
      </c>
      <c r="B7756" s="117" t="s">
        <v>3680</v>
      </c>
      <c r="C7756" s="118" t="s">
        <v>9295</v>
      </c>
      <c r="D7756" s="119" t="s">
        <v>18897</v>
      </c>
    </row>
    <row r="7757" spans="1:4" ht="24.95" customHeight="1" x14ac:dyDescent="0.2">
      <c r="A7757" s="116">
        <v>37999</v>
      </c>
      <c r="B7757" s="117" t="s">
        <v>6389</v>
      </c>
      <c r="C7757" s="118" t="s">
        <v>9295</v>
      </c>
      <c r="D7757" s="119" t="s">
        <v>9825</v>
      </c>
    </row>
    <row r="7758" spans="1:4" ht="24.95" customHeight="1" x14ac:dyDescent="0.2">
      <c r="A7758" s="116">
        <v>38000</v>
      </c>
      <c r="B7758" s="117" t="s">
        <v>6390</v>
      </c>
      <c r="C7758" s="118" t="s">
        <v>9295</v>
      </c>
      <c r="D7758" s="119" t="s">
        <v>9924</v>
      </c>
    </row>
    <row r="7759" spans="1:4" ht="24.95" customHeight="1" x14ac:dyDescent="0.2">
      <c r="A7759" s="116">
        <v>38129</v>
      </c>
      <c r="B7759" s="117" t="s">
        <v>6391</v>
      </c>
      <c r="C7759" s="118" t="s">
        <v>9295</v>
      </c>
      <c r="D7759" s="119" t="s">
        <v>10243</v>
      </c>
    </row>
    <row r="7760" spans="1:4" ht="24.95" customHeight="1" x14ac:dyDescent="0.2">
      <c r="A7760" s="116">
        <v>38025</v>
      </c>
      <c r="B7760" s="117" t="s">
        <v>6392</v>
      </c>
      <c r="C7760" s="118" t="s">
        <v>9295</v>
      </c>
      <c r="D7760" s="119" t="s">
        <v>9670</v>
      </c>
    </row>
    <row r="7761" spans="1:4" ht="24.95" customHeight="1" x14ac:dyDescent="0.2">
      <c r="A7761" s="116">
        <v>38026</v>
      </c>
      <c r="B7761" s="117" t="s">
        <v>6393</v>
      </c>
      <c r="C7761" s="118" t="s">
        <v>9295</v>
      </c>
      <c r="D7761" s="119" t="s">
        <v>11283</v>
      </c>
    </row>
    <row r="7762" spans="1:4" ht="24.95" customHeight="1" x14ac:dyDescent="0.2">
      <c r="A7762" s="116">
        <v>1858</v>
      </c>
      <c r="B7762" s="117" t="s">
        <v>10104</v>
      </c>
      <c r="C7762" s="118" t="s">
        <v>9295</v>
      </c>
      <c r="D7762" s="119" t="s">
        <v>18898</v>
      </c>
    </row>
    <row r="7763" spans="1:4" ht="24.95" customHeight="1" x14ac:dyDescent="0.2">
      <c r="A7763" s="116">
        <v>1844</v>
      </c>
      <c r="B7763" s="117" t="s">
        <v>10105</v>
      </c>
      <c r="C7763" s="118" t="s">
        <v>9295</v>
      </c>
      <c r="D7763" s="119" t="s">
        <v>17842</v>
      </c>
    </row>
    <row r="7764" spans="1:4" ht="24.95" customHeight="1" x14ac:dyDescent="0.2">
      <c r="A7764" s="116">
        <v>1837</v>
      </c>
      <c r="B7764" s="117" t="s">
        <v>10106</v>
      </c>
      <c r="C7764" s="118" t="s">
        <v>9295</v>
      </c>
      <c r="D7764" s="119" t="s">
        <v>18899</v>
      </c>
    </row>
    <row r="7765" spans="1:4" ht="24.95" customHeight="1" x14ac:dyDescent="0.2">
      <c r="A7765" s="116">
        <v>1860</v>
      </c>
      <c r="B7765" s="117" t="s">
        <v>10107</v>
      </c>
      <c r="C7765" s="118" t="s">
        <v>9295</v>
      </c>
      <c r="D7765" s="119" t="s">
        <v>18900</v>
      </c>
    </row>
    <row r="7766" spans="1:4" ht="24.95" customHeight="1" x14ac:dyDescent="0.2">
      <c r="A7766" s="116">
        <v>1862</v>
      </c>
      <c r="B7766" s="117" t="s">
        <v>10108</v>
      </c>
      <c r="C7766" s="118" t="s">
        <v>9295</v>
      </c>
      <c r="D7766" s="119" t="s">
        <v>18901</v>
      </c>
    </row>
    <row r="7767" spans="1:4" ht="24.95" customHeight="1" x14ac:dyDescent="0.2">
      <c r="A7767" s="116">
        <v>1863</v>
      </c>
      <c r="B7767" s="117" t="s">
        <v>10109</v>
      </c>
      <c r="C7767" s="118" t="s">
        <v>9295</v>
      </c>
      <c r="D7767" s="119" t="s">
        <v>14226</v>
      </c>
    </row>
    <row r="7768" spans="1:4" ht="24.95" customHeight="1" x14ac:dyDescent="0.2">
      <c r="A7768" s="116">
        <v>1865</v>
      </c>
      <c r="B7768" s="117" t="s">
        <v>10111</v>
      </c>
      <c r="C7768" s="118" t="s">
        <v>9295</v>
      </c>
      <c r="D7768" s="119" t="s">
        <v>18902</v>
      </c>
    </row>
    <row r="7769" spans="1:4" ht="24.95" customHeight="1" x14ac:dyDescent="0.2">
      <c r="A7769" s="116">
        <v>1866</v>
      </c>
      <c r="B7769" s="117" t="s">
        <v>10112</v>
      </c>
      <c r="C7769" s="118" t="s">
        <v>9295</v>
      </c>
      <c r="D7769" s="119" t="s">
        <v>18903</v>
      </c>
    </row>
    <row r="7770" spans="1:4" ht="24.95" customHeight="1" x14ac:dyDescent="0.2">
      <c r="A7770" s="116">
        <v>1853</v>
      </c>
      <c r="B7770" s="117" t="s">
        <v>10113</v>
      </c>
      <c r="C7770" s="118" t="s">
        <v>9295</v>
      </c>
      <c r="D7770" s="119" t="s">
        <v>18904</v>
      </c>
    </row>
    <row r="7771" spans="1:4" ht="24.95" customHeight="1" x14ac:dyDescent="0.2">
      <c r="A7771" s="116">
        <v>1867</v>
      </c>
      <c r="B7771" s="117" t="s">
        <v>10114</v>
      </c>
      <c r="C7771" s="118" t="s">
        <v>9295</v>
      </c>
      <c r="D7771" s="119" t="s">
        <v>18905</v>
      </c>
    </row>
    <row r="7772" spans="1:4" ht="24.95" customHeight="1" x14ac:dyDescent="0.2">
      <c r="A7772" s="116">
        <v>1868</v>
      </c>
      <c r="B7772" s="117" t="s">
        <v>10115</v>
      </c>
      <c r="C7772" s="118" t="s">
        <v>9295</v>
      </c>
      <c r="D7772" s="119" t="s">
        <v>18906</v>
      </c>
    </row>
    <row r="7773" spans="1:4" ht="24.95" customHeight="1" x14ac:dyDescent="0.2">
      <c r="A7773" s="116">
        <v>1859</v>
      </c>
      <c r="B7773" s="117" t="s">
        <v>10116</v>
      </c>
      <c r="C7773" s="118" t="s">
        <v>9295</v>
      </c>
      <c r="D7773" s="119" t="s">
        <v>18907</v>
      </c>
    </row>
    <row r="7774" spans="1:4" ht="24.95" customHeight="1" x14ac:dyDescent="0.2">
      <c r="A7774" s="116">
        <v>1836</v>
      </c>
      <c r="B7774" s="117" t="s">
        <v>10117</v>
      </c>
      <c r="C7774" s="118" t="s">
        <v>9295</v>
      </c>
      <c r="D7774" s="119" t="s">
        <v>18908</v>
      </c>
    </row>
    <row r="7775" spans="1:4" ht="24.95" customHeight="1" x14ac:dyDescent="0.2">
      <c r="A7775" s="116">
        <v>36355</v>
      </c>
      <c r="B7775" s="117" t="s">
        <v>18909</v>
      </c>
      <c r="C7775" s="118" t="s">
        <v>9295</v>
      </c>
      <c r="D7775" s="119" t="s">
        <v>10374</v>
      </c>
    </row>
    <row r="7776" spans="1:4" ht="24.95" customHeight="1" x14ac:dyDescent="0.2">
      <c r="A7776" s="116">
        <v>36356</v>
      </c>
      <c r="B7776" s="117" t="s">
        <v>18910</v>
      </c>
      <c r="C7776" s="118" t="s">
        <v>9295</v>
      </c>
      <c r="D7776" s="119" t="s">
        <v>12179</v>
      </c>
    </row>
    <row r="7777" spans="1:4" ht="24.95" customHeight="1" x14ac:dyDescent="0.2">
      <c r="A7777" s="116">
        <v>1932</v>
      </c>
      <c r="B7777" s="117" t="s">
        <v>3681</v>
      </c>
      <c r="C7777" s="118" t="s">
        <v>9295</v>
      </c>
      <c r="D7777" s="119" t="s">
        <v>10118</v>
      </c>
    </row>
    <row r="7778" spans="1:4" ht="24.95" customHeight="1" x14ac:dyDescent="0.2">
      <c r="A7778" s="116">
        <v>1933</v>
      </c>
      <c r="B7778" s="117" t="s">
        <v>3682</v>
      </c>
      <c r="C7778" s="118" t="s">
        <v>9295</v>
      </c>
      <c r="D7778" s="119" t="s">
        <v>10119</v>
      </c>
    </row>
    <row r="7779" spans="1:4" ht="24.95" customHeight="1" x14ac:dyDescent="0.2">
      <c r="A7779" s="116">
        <v>1951</v>
      </c>
      <c r="B7779" s="117" t="s">
        <v>3683</v>
      </c>
      <c r="C7779" s="118" t="s">
        <v>9295</v>
      </c>
      <c r="D7779" s="119" t="s">
        <v>10120</v>
      </c>
    </row>
    <row r="7780" spans="1:4" ht="24.95" customHeight="1" x14ac:dyDescent="0.2">
      <c r="A7780" s="116">
        <v>1966</v>
      </c>
      <c r="B7780" s="117" t="s">
        <v>3684</v>
      </c>
      <c r="C7780" s="118" t="s">
        <v>9295</v>
      </c>
      <c r="D7780" s="119" t="s">
        <v>10121</v>
      </c>
    </row>
    <row r="7781" spans="1:4" ht="24.95" customHeight="1" x14ac:dyDescent="0.2">
      <c r="A7781" s="116">
        <v>1952</v>
      </c>
      <c r="B7781" s="117" t="s">
        <v>3685</v>
      </c>
      <c r="C7781" s="118" t="s">
        <v>9295</v>
      </c>
      <c r="D7781" s="119" t="s">
        <v>10122</v>
      </c>
    </row>
    <row r="7782" spans="1:4" ht="24.95" customHeight="1" x14ac:dyDescent="0.2">
      <c r="A7782" s="116">
        <v>20104</v>
      </c>
      <c r="B7782" s="117" t="s">
        <v>3686</v>
      </c>
      <c r="C7782" s="118" t="s">
        <v>9295</v>
      </c>
      <c r="D7782" s="119" t="s">
        <v>10123</v>
      </c>
    </row>
    <row r="7783" spans="1:4" ht="24.95" customHeight="1" x14ac:dyDescent="0.2">
      <c r="A7783" s="116">
        <v>20105</v>
      </c>
      <c r="B7783" s="117" t="s">
        <v>3687</v>
      </c>
      <c r="C7783" s="118" t="s">
        <v>9295</v>
      </c>
      <c r="D7783" s="119" t="s">
        <v>10124</v>
      </c>
    </row>
    <row r="7784" spans="1:4" ht="24.95" customHeight="1" x14ac:dyDescent="0.2">
      <c r="A7784" s="116">
        <v>1965</v>
      </c>
      <c r="B7784" s="117" t="s">
        <v>3688</v>
      </c>
      <c r="C7784" s="118" t="s">
        <v>9295</v>
      </c>
      <c r="D7784" s="119" t="s">
        <v>10125</v>
      </c>
    </row>
    <row r="7785" spans="1:4" ht="24.95" customHeight="1" x14ac:dyDescent="0.2">
      <c r="A7785" s="116">
        <v>10765</v>
      </c>
      <c r="B7785" s="117" t="s">
        <v>3689</v>
      </c>
      <c r="C7785" s="118" t="s">
        <v>9295</v>
      </c>
      <c r="D7785" s="119" t="s">
        <v>10126</v>
      </c>
    </row>
    <row r="7786" spans="1:4" ht="24.95" customHeight="1" x14ac:dyDescent="0.2">
      <c r="A7786" s="116">
        <v>10767</v>
      </c>
      <c r="B7786" s="117" t="s">
        <v>3690</v>
      </c>
      <c r="C7786" s="118" t="s">
        <v>9295</v>
      </c>
      <c r="D7786" s="119" t="s">
        <v>10127</v>
      </c>
    </row>
    <row r="7787" spans="1:4" ht="24.95" customHeight="1" x14ac:dyDescent="0.2">
      <c r="A7787" s="116">
        <v>1970</v>
      </c>
      <c r="B7787" s="117" t="s">
        <v>3691</v>
      </c>
      <c r="C7787" s="118" t="s">
        <v>9295</v>
      </c>
      <c r="D7787" s="119" t="s">
        <v>10128</v>
      </c>
    </row>
    <row r="7788" spans="1:4" ht="24.95" customHeight="1" x14ac:dyDescent="0.2">
      <c r="A7788" s="116">
        <v>1967</v>
      </c>
      <c r="B7788" s="117" t="s">
        <v>3692</v>
      </c>
      <c r="C7788" s="118" t="s">
        <v>9295</v>
      </c>
      <c r="D7788" s="119" t="s">
        <v>9793</v>
      </c>
    </row>
    <row r="7789" spans="1:4" ht="24.95" customHeight="1" x14ac:dyDescent="0.2">
      <c r="A7789" s="116">
        <v>1968</v>
      </c>
      <c r="B7789" s="117" t="s">
        <v>3693</v>
      </c>
      <c r="C7789" s="118" t="s">
        <v>9295</v>
      </c>
      <c r="D7789" s="119" t="s">
        <v>10129</v>
      </c>
    </row>
    <row r="7790" spans="1:4" ht="24.95" customHeight="1" x14ac:dyDescent="0.2">
      <c r="A7790" s="116">
        <v>1969</v>
      </c>
      <c r="B7790" s="117" t="s">
        <v>3694</v>
      </c>
      <c r="C7790" s="118" t="s">
        <v>9295</v>
      </c>
      <c r="D7790" s="119" t="s">
        <v>10130</v>
      </c>
    </row>
    <row r="7791" spans="1:4" ht="24.95" customHeight="1" x14ac:dyDescent="0.2">
      <c r="A7791" s="116">
        <v>1839</v>
      </c>
      <c r="B7791" s="117" t="s">
        <v>3695</v>
      </c>
      <c r="C7791" s="118" t="s">
        <v>9295</v>
      </c>
      <c r="D7791" s="119" t="s">
        <v>18911</v>
      </c>
    </row>
    <row r="7792" spans="1:4" ht="24.95" customHeight="1" x14ac:dyDescent="0.2">
      <c r="A7792" s="116">
        <v>1835</v>
      </c>
      <c r="B7792" s="117" t="s">
        <v>3696</v>
      </c>
      <c r="C7792" s="118" t="s">
        <v>9295</v>
      </c>
      <c r="D7792" s="119" t="s">
        <v>9447</v>
      </c>
    </row>
    <row r="7793" spans="1:4" ht="24.95" customHeight="1" x14ac:dyDescent="0.2">
      <c r="A7793" s="116">
        <v>1823</v>
      </c>
      <c r="B7793" s="117" t="s">
        <v>3697</v>
      </c>
      <c r="C7793" s="118" t="s">
        <v>9295</v>
      </c>
      <c r="D7793" s="119" t="s">
        <v>12977</v>
      </c>
    </row>
    <row r="7794" spans="1:4" ht="24.95" customHeight="1" x14ac:dyDescent="0.2">
      <c r="A7794" s="116">
        <v>1827</v>
      </c>
      <c r="B7794" s="117" t="s">
        <v>3698</v>
      </c>
      <c r="C7794" s="118" t="s">
        <v>9295</v>
      </c>
      <c r="D7794" s="119" t="s">
        <v>18912</v>
      </c>
    </row>
    <row r="7795" spans="1:4" ht="24.95" customHeight="1" x14ac:dyDescent="0.2">
      <c r="A7795" s="116">
        <v>1831</v>
      </c>
      <c r="B7795" s="117" t="s">
        <v>3699</v>
      </c>
      <c r="C7795" s="118" t="s">
        <v>9295</v>
      </c>
      <c r="D7795" s="119" t="s">
        <v>12389</v>
      </c>
    </row>
    <row r="7796" spans="1:4" ht="24.95" customHeight="1" x14ac:dyDescent="0.2">
      <c r="A7796" s="116">
        <v>1825</v>
      </c>
      <c r="B7796" s="117" t="s">
        <v>3700</v>
      </c>
      <c r="C7796" s="118" t="s">
        <v>9295</v>
      </c>
      <c r="D7796" s="119" t="s">
        <v>10698</v>
      </c>
    </row>
    <row r="7797" spans="1:4" ht="24.95" customHeight="1" x14ac:dyDescent="0.2">
      <c r="A7797" s="116">
        <v>1828</v>
      </c>
      <c r="B7797" s="117" t="s">
        <v>3701</v>
      </c>
      <c r="C7797" s="118" t="s">
        <v>9295</v>
      </c>
      <c r="D7797" s="119" t="s">
        <v>18913</v>
      </c>
    </row>
    <row r="7798" spans="1:4" ht="24.95" customHeight="1" x14ac:dyDescent="0.2">
      <c r="A7798" s="116">
        <v>1845</v>
      </c>
      <c r="B7798" s="117" t="s">
        <v>3702</v>
      </c>
      <c r="C7798" s="118" t="s">
        <v>9295</v>
      </c>
      <c r="D7798" s="119" t="s">
        <v>9848</v>
      </c>
    </row>
    <row r="7799" spans="1:4" ht="24.95" customHeight="1" x14ac:dyDescent="0.2">
      <c r="A7799" s="116">
        <v>1824</v>
      </c>
      <c r="B7799" s="117" t="s">
        <v>3703</v>
      </c>
      <c r="C7799" s="118" t="s">
        <v>9295</v>
      </c>
      <c r="D7799" s="119" t="s">
        <v>13983</v>
      </c>
    </row>
    <row r="7800" spans="1:4" ht="24.95" customHeight="1" x14ac:dyDescent="0.2">
      <c r="A7800" s="116">
        <v>1941</v>
      </c>
      <c r="B7800" s="117" t="s">
        <v>3704</v>
      </c>
      <c r="C7800" s="118" t="s">
        <v>9295</v>
      </c>
      <c r="D7800" s="119" t="s">
        <v>10235</v>
      </c>
    </row>
    <row r="7801" spans="1:4" ht="24.95" customHeight="1" x14ac:dyDescent="0.2">
      <c r="A7801" s="116">
        <v>1940</v>
      </c>
      <c r="B7801" s="117" t="s">
        <v>3705</v>
      </c>
      <c r="C7801" s="118" t="s">
        <v>9295</v>
      </c>
      <c r="D7801" s="119" t="s">
        <v>10481</v>
      </c>
    </row>
    <row r="7802" spans="1:4" ht="24.95" customHeight="1" x14ac:dyDescent="0.2">
      <c r="A7802" s="116">
        <v>1937</v>
      </c>
      <c r="B7802" s="117" t="s">
        <v>3706</v>
      </c>
      <c r="C7802" s="118" t="s">
        <v>9295</v>
      </c>
      <c r="D7802" s="119" t="s">
        <v>9584</v>
      </c>
    </row>
    <row r="7803" spans="1:4" ht="24.95" customHeight="1" x14ac:dyDescent="0.2">
      <c r="A7803" s="116">
        <v>1939</v>
      </c>
      <c r="B7803" s="117" t="s">
        <v>3707</v>
      </c>
      <c r="C7803" s="118" t="s">
        <v>9295</v>
      </c>
      <c r="D7803" s="119" t="s">
        <v>9753</v>
      </c>
    </row>
    <row r="7804" spans="1:4" ht="24.95" customHeight="1" x14ac:dyDescent="0.2">
      <c r="A7804" s="116">
        <v>1942</v>
      </c>
      <c r="B7804" s="117" t="s">
        <v>3708</v>
      </c>
      <c r="C7804" s="118" t="s">
        <v>9295</v>
      </c>
      <c r="D7804" s="119" t="s">
        <v>11138</v>
      </c>
    </row>
    <row r="7805" spans="1:4" ht="24.95" customHeight="1" x14ac:dyDescent="0.2">
      <c r="A7805" s="116">
        <v>1938</v>
      </c>
      <c r="B7805" s="117" t="s">
        <v>3709</v>
      </c>
      <c r="C7805" s="118" t="s">
        <v>9295</v>
      </c>
      <c r="D7805" s="119" t="s">
        <v>10134</v>
      </c>
    </row>
    <row r="7806" spans="1:4" ht="24.95" customHeight="1" x14ac:dyDescent="0.2">
      <c r="A7806" s="116">
        <v>20097</v>
      </c>
      <c r="B7806" s="117" t="s">
        <v>10135</v>
      </c>
      <c r="C7806" s="118" t="s">
        <v>9295</v>
      </c>
      <c r="D7806" s="119" t="s">
        <v>10136</v>
      </c>
    </row>
    <row r="7807" spans="1:4" ht="24.95" customHeight="1" x14ac:dyDescent="0.2">
      <c r="A7807" s="116">
        <v>20098</v>
      </c>
      <c r="B7807" s="117" t="s">
        <v>10137</v>
      </c>
      <c r="C7807" s="118" t="s">
        <v>9295</v>
      </c>
      <c r="D7807" s="119" t="s">
        <v>10138</v>
      </c>
    </row>
    <row r="7808" spans="1:4" ht="24.95" customHeight="1" x14ac:dyDescent="0.2">
      <c r="A7808" s="116">
        <v>20096</v>
      </c>
      <c r="B7808" s="117" t="s">
        <v>10139</v>
      </c>
      <c r="C7808" s="118" t="s">
        <v>9295</v>
      </c>
      <c r="D7808" s="119" t="s">
        <v>10140</v>
      </c>
    </row>
    <row r="7809" spans="1:4" ht="24.95" customHeight="1" x14ac:dyDescent="0.2">
      <c r="A7809" s="116">
        <v>1964</v>
      </c>
      <c r="B7809" s="117" t="s">
        <v>3710</v>
      </c>
      <c r="C7809" s="118" t="s">
        <v>9295</v>
      </c>
      <c r="D7809" s="119" t="s">
        <v>10141</v>
      </c>
    </row>
    <row r="7810" spans="1:4" ht="24.95" customHeight="1" x14ac:dyDescent="0.2">
      <c r="A7810" s="116">
        <v>1880</v>
      </c>
      <c r="B7810" s="117" t="s">
        <v>10142</v>
      </c>
      <c r="C7810" s="118" t="s">
        <v>9295</v>
      </c>
      <c r="D7810" s="119" t="s">
        <v>9592</v>
      </c>
    </row>
    <row r="7811" spans="1:4" ht="24.95" customHeight="1" x14ac:dyDescent="0.2">
      <c r="A7811" s="116">
        <v>39274</v>
      </c>
      <c r="B7811" s="117" t="s">
        <v>10144</v>
      </c>
      <c r="C7811" s="118" t="s">
        <v>9295</v>
      </c>
      <c r="D7811" s="119" t="s">
        <v>10042</v>
      </c>
    </row>
    <row r="7812" spans="1:4" ht="24.95" customHeight="1" x14ac:dyDescent="0.2">
      <c r="A7812" s="116">
        <v>2628</v>
      </c>
      <c r="B7812" s="117" t="s">
        <v>10145</v>
      </c>
      <c r="C7812" s="118" t="s">
        <v>9295</v>
      </c>
      <c r="D7812" s="119" t="s">
        <v>18914</v>
      </c>
    </row>
    <row r="7813" spans="1:4" ht="24.95" customHeight="1" x14ac:dyDescent="0.2">
      <c r="A7813" s="116">
        <v>2622</v>
      </c>
      <c r="B7813" s="117" t="s">
        <v>10147</v>
      </c>
      <c r="C7813" s="118" t="s">
        <v>9295</v>
      </c>
      <c r="D7813" s="119" t="s">
        <v>10287</v>
      </c>
    </row>
    <row r="7814" spans="1:4" ht="24.95" customHeight="1" x14ac:dyDescent="0.2">
      <c r="A7814" s="116">
        <v>2623</v>
      </c>
      <c r="B7814" s="117" t="s">
        <v>10149</v>
      </c>
      <c r="C7814" s="118" t="s">
        <v>9295</v>
      </c>
      <c r="D7814" s="119" t="s">
        <v>10547</v>
      </c>
    </row>
    <row r="7815" spans="1:4" ht="24.95" customHeight="1" x14ac:dyDescent="0.2">
      <c r="A7815" s="116">
        <v>2624</v>
      </c>
      <c r="B7815" s="117" t="s">
        <v>10150</v>
      </c>
      <c r="C7815" s="118" t="s">
        <v>9295</v>
      </c>
      <c r="D7815" s="119" t="s">
        <v>14516</v>
      </c>
    </row>
    <row r="7816" spans="1:4" ht="24.95" customHeight="1" x14ac:dyDescent="0.2">
      <c r="A7816" s="116">
        <v>2625</v>
      </c>
      <c r="B7816" s="117" t="s">
        <v>10152</v>
      </c>
      <c r="C7816" s="118" t="s">
        <v>9295</v>
      </c>
      <c r="D7816" s="119" t="s">
        <v>10203</v>
      </c>
    </row>
    <row r="7817" spans="1:4" ht="24.95" customHeight="1" x14ac:dyDescent="0.2">
      <c r="A7817" s="116">
        <v>2626</v>
      </c>
      <c r="B7817" s="117" t="s">
        <v>10154</v>
      </c>
      <c r="C7817" s="118" t="s">
        <v>9295</v>
      </c>
      <c r="D7817" s="119" t="s">
        <v>18732</v>
      </c>
    </row>
    <row r="7818" spans="1:4" ht="24.95" customHeight="1" x14ac:dyDescent="0.2">
      <c r="A7818" s="116">
        <v>2630</v>
      </c>
      <c r="B7818" s="117" t="s">
        <v>10155</v>
      </c>
      <c r="C7818" s="118" t="s">
        <v>9295</v>
      </c>
      <c r="D7818" s="119" t="s">
        <v>18915</v>
      </c>
    </row>
    <row r="7819" spans="1:4" ht="24.95" customHeight="1" x14ac:dyDescent="0.2">
      <c r="A7819" s="116">
        <v>2627</v>
      </c>
      <c r="B7819" s="117" t="s">
        <v>10157</v>
      </c>
      <c r="C7819" s="118" t="s">
        <v>9295</v>
      </c>
      <c r="D7819" s="119" t="s">
        <v>18916</v>
      </c>
    </row>
    <row r="7820" spans="1:4" ht="24.95" customHeight="1" x14ac:dyDescent="0.2">
      <c r="A7820" s="116">
        <v>2629</v>
      </c>
      <c r="B7820" s="117" t="s">
        <v>10158</v>
      </c>
      <c r="C7820" s="118" t="s">
        <v>9295</v>
      </c>
      <c r="D7820" s="119" t="s">
        <v>18917</v>
      </c>
    </row>
    <row r="7821" spans="1:4" ht="24.95" customHeight="1" x14ac:dyDescent="0.2">
      <c r="A7821" s="116">
        <v>12033</v>
      </c>
      <c r="B7821" s="117" t="s">
        <v>6394</v>
      </c>
      <c r="C7821" s="118" t="s">
        <v>9295</v>
      </c>
      <c r="D7821" s="119" t="s">
        <v>10494</v>
      </c>
    </row>
    <row r="7822" spans="1:4" ht="24.95" customHeight="1" x14ac:dyDescent="0.2">
      <c r="A7822" s="116">
        <v>40408</v>
      </c>
      <c r="B7822" s="117" t="s">
        <v>6395</v>
      </c>
      <c r="C7822" s="118" t="s">
        <v>9295</v>
      </c>
      <c r="D7822" s="119" t="s">
        <v>11956</v>
      </c>
    </row>
    <row r="7823" spans="1:4" ht="24.95" customHeight="1" x14ac:dyDescent="0.2">
      <c r="A7823" s="116">
        <v>40409</v>
      </c>
      <c r="B7823" s="117" t="s">
        <v>6396</v>
      </c>
      <c r="C7823" s="118" t="s">
        <v>9295</v>
      </c>
      <c r="D7823" s="119" t="s">
        <v>10423</v>
      </c>
    </row>
    <row r="7824" spans="1:4" ht="24.95" customHeight="1" x14ac:dyDescent="0.2">
      <c r="A7824" s="116">
        <v>39276</v>
      </c>
      <c r="B7824" s="117" t="s">
        <v>6397</v>
      </c>
      <c r="C7824" s="118" t="s">
        <v>9295</v>
      </c>
      <c r="D7824" s="119" t="s">
        <v>9756</v>
      </c>
    </row>
    <row r="7825" spans="1:4" ht="24.95" customHeight="1" x14ac:dyDescent="0.2">
      <c r="A7825" s="116">
        <v>39277</v>
      </c>
      <c r="B7825" s="117" t="s">
        <v>6398</v>
      </c>
      <c r="C7825" s="118" t="s">
        <v>9295</v>
      </c>
      <c r="D7825" s="119" t="s">
        <v>17809</v>
      </c>
    </row>
    <row r="7826" spans="1:4" ht="24.95" customHeight="1" x14ac:dyDescent="0.2">
      <c r="A7826" s="116">
        <v>12034</v>
      </c>
      <c r="B7826" s="117" t="s">
        <v>6399</v>
      </c>
      <c r="C7826" s="118" t="s">
        <v>9295</v>
      </c>
      <c r="D7826" s="119" t="s">
        <v>10830</v>
      </c>
    </row>
    <row r="7827" spans="1:4" ht="24.95" customHeight="1" x14ac:dyDescent="0.2">
      <c r="A7827" s="116">
        <v>39879</v>
      </c>
      <c r="B7827" s="117" t="s">
        <v>3711</v>
      </c>
      <c r="C7827" s="118" t="s">
        <v>9295</v>
      </c>
      <c r="D7827" s="119" t="s">
        <v>9585</v>
      </c>
    </row>
    <row r="7828" spans="1:4" ht="24.95" customHeight="1" x14ac:dyDescent="0.2">
      <c r="A7828" s="116">
        <v>39880</v>
      </c>
      <c r="B7828" s="117" t="s">
        <v>3712</v>
      </c>
      <c r="C7828" s="118" t="s">
        <v>9295</v>
      </c>
      <c r="D7828" s="119" t="s">
        <v>14194</v>
      </c>
    </row>
    <row r="7829" spans="1:4" ht="24.95" customHeight="1" x14ac:dyDescent="0.2">
      <c r="A7829" s="116">
        <v>39881</v>
      </c>
      <c r="B7829" s="117" t="s">
        <v>3713</v>
      </c>
      <c r="C7829" s="118" t="s">
        <v>9295</v>
      </c>
      <c r="D7829" s="119" t="s">
        <v>10333</v>
      </c>
    </row>
    <row r="7830" spans="1:4" ht="24.95" customHeight="1" x14ac:dyDescent="0.2">
      <c r="A7830" s="116">
        <v>39882</v>
      </c>
      <c r="B7830" s="117" t="s">
        <v>3714</v>
      </c>
      <c r="C7830" s="118" t="s">
        <v>9295</v>
      </c>
      <c r="D7830" s="119" t="s">
        <v>12028</v>
      </c>
    </row>
    <row r="7831" spans="1:4" ht="24.95" customHeight="1" x14ac:dyDescent="0.2">
      <c r="A7831" s="116">
        <v>39883</v>
      </c>
      <c r="B7831" s="117" t="s">
        <v>3715</v>
      </c>
      <c r="C7831" s="118" t="s">
        <v>9295</v>
      </c>
      <c r="D7831" s="119" t="s">
        <v>10990</v>
      </c>
    </row>
    <row r="7832" spans="1:4" ht="24.95" customHeight="1" x14ac:dyDescent="0.2">
      <c r="A7832" s="116">
        <v>39884</v>
      </c>
      <c r="B7832" s="117" t="s">
        <v>3716</v>
      </c>
      <c r="C7832" s="118" t="s">
        <v>9295</v>
      </c>
      <c r="D7832" s="119" t="s">
        <v>15629</v>
      </c>
    </row>
    <row r="7833" spans="1:4" ht="24.95" customHeight="1" x14ac:dyDescent="0.2">
      <c r="A7833" s="116">
        <v>39885</v>
      </c>
      <c r="B7833" s="117" t="s">
        <v>3717</v>
      </c>
      <c r="C7833" s="118" t="s">
        <v>9295</v>
      </c>
      <c r="D7833" s="119" t="s">
        <v>18918</v>
      </c>
    </row>
    <row r="7834" spans="1:4" ht="24.95" customHeight="1" x14ac:dyDescent="0.2">
      <c r="A7834" s="116">
        <v>1777</v>
      </c>
      <c r="B7834" s="117" t="s">
        <v>3718</v>
      </c>
      <c r="C7834" s="118" t="s">
        <v>9295</v>
      </c>
      <c r="D7834" s="119" t="s">
        <v>18919</v>
      </c>
    </row>
    <row r="7835" spans="1:4" ht="24.95" customHeight="1" x14ac:dyDescent="0.2">
      <c r="A7835" s="116">
        <v>1819</v>
      </c>
      <c r="B7835" s="117" t="s">
        <v>3719</v>
      </c>
      <c r="C7835" s="118" t="s">
        <v>9295</v>
      </c>
      <c r="D7835" s="119" t="s">
        <v>17321</v>
      </c>
    </row>
    <row r="7836" spans="1:4" ht="24.95" customHeight="1" x14ac:dyDescent="0.2">
      <c r="A7836" s="116">
        <v>1775</v>
      </c>
      <c r="B7836" s="117" t="s">
        <v>3720</v>
      </c>
      <c r="C7836" s="118" t="s">
        <v>9295</v>
      </c>
      <c r="D7836" s="119" t="s">
        <v>14424</v>
      </c>
    </row>
    <row r="7837" spans="1:4" ht="24.95" customHeight="1" x14ac:dyDescent="0.2">
      <c r="A7837" s="116">
        <v>1776</v>
      </c>
      <c r="B7837" s="117" t="s">
        <v>3721</v>
      </c>
      <c r="C7837" s="118" t="s">
        <v>9295</v>
      </c>
      <c r="D7837" s="119" t="s">
        <v>10169</v>
      </c>
    </row>
    <row r="7838" spans="1:4" ht="24.95" customHeight="1" x14ac:dyDescent="0.2">
      <c r="A7838" s="116">
        <v>1778</v>
      </c>
      <c r="B7838" s="117" t="s">
        <v>3722</v>
      </c>
      <c r="C7838" s="118" t="s">
        <v>9295</v>
      </c>
      <c r="D7838" s="119" t="s">
        <v>18920</v>
      </c>
    </row>
    <row r="7839" spans="1:4" ht="24.95" customHeight="1" x14ac:dyDescent="0.2">
      <c r="A7839" s="116">
        <v>1818</v>
      </c>
      <c r="B7839" s="117" t="s">
        <v>3723</v>
      </c>
      <c r="C7839" s="118" t="s">
        <v>9295</v>
      </c>
      <c r="D7839" s="119" t="s">
        <v>11182</v>
      </c>
    </row>
    <row r="7840" spans="1:4" ht="24.95" customHeight="1" x14ac:dyDescent="0.2">
      <c r="A7840" s="116">
        <v>1820</v>
      </c>
      <c r="B7840" s="117" t="s">
        <v>3724</v>
      </c>
      <c r="C7840" s="118" t="s">
        <v>9295</v>
      </c>
      <c r="D7840" s="119" t="s">
        <v>15923</v>
      </c>
    </row>
    <row r="7841" spans="1:4" ht="24.95" customHeight="1" x14ac:dyDescent="0.2">
      <c r="A7841" s="116">
        <v>1779</v>
      </c>
      <c r="B7841" s="117" t="s">
        <v>3725</v>
      </c>
      <c r="C7841" s="118" t="s">
        <v>9295</v>
      </c>
      <c r="D7841" s="119" t="s">
        <v>18921</v>
      </c>
    </row>
    <row r="7842" spans="1:4" ht="24.95" customHeight="1" x14ac:dyDescent="0.2">
      <c r="A7842" s="116">
        <v>1780</v>
      </c>
      <c r="B7842" s="117" t="s">
        <v>3726</v>
      </c>
      <c r="C7842" s="118" t="s">
        <v>9295</v>
      </c>
      <c r="D7842" s="119" t="s">
        <v>18922</v>
      </c>
    </row>
    <row r="7843" spans="1:4" ht="24.95" customHeight="1" x14ac:dyDescent="0.2">
      <c r="A7843" s="116">
        <v>1783</v>
      </c>
      <c r="B7843" s="117" t="s">
        <v>3727</v>
      </c>
      <c r="C7843" s="118" t="s">
        <v>9295</v>
      </c>
      <c r="D7843" s="119" t="s">
        <v>16047</v>
      </c>
    </row>
    <row r="7844" spans="1:4" ht="24.95" customHeight="1" x14ac:dyDescent="0.2">
      <c r="A7844" s="116">
        <v>1782</v>
      </c>
      <c r="B7844" s="117" t="s">
        <v>3728</v>
      </c>
      <c r="C7844" s="118" t="s">
        <v>9295</v>
      </c>
      <c r="D7844" s="119" t="s">
        <v>18513</v>
      </c>
    </row>
    <row r="7845" spans="1:4" ht="24.95" customHeight="1" x14ac:dyDescent="0.2">
      <c r="A7845" s="116">
        <v>1817</v>
      </c>
      <c r="B7845" s="117" t="s">
        <v>3729</v>
      </c>
      <c r="C7845" s="118" t="s">
        <v>9295</v>
      </c>
      <c r="D7845" s="119" t="s">
        <v>17817</v>
      </c>
    </row>
    <row r="7846" spans="1:4" ht="24.95" customHeight="1" x14ac:dyDescent="0.2">
      <c r="A7846" s="116">
        <v>1781</v>
      </c>
      <c r="B7846" s="117" t="s">
        <v>3730</v>
      </c>
      <c r="C7846" s="118" t="s">
        <v>9295</v>
      </c>
      <c r="D7846" s="119" t="s">
        <v>14674</v>
      </c>
    </row>
    <row r="7847" spans="1:4" ht="24.95" customHeight="1" x14ac:dyDescent="0.2">
      <c r="A7847" s="116">
        <v>1784</v>
      </c>
      <c r="B7847" s="117" t="s">
        <v>3731</v>
      </c>
      <c r="C7847" s="118" t="s">
        <v>9295</v>
      </c>
      <c r="D7847" s="119" t="s">
        <v>18923</v>
      </c>
    </row>
    <row r="7848" spans="1:4" ht="24.95" customHeight="1" x14ac:dyDescent="0.2">
      <c r="A7848" s="116">
        <v>1810</v>
      </c>
      <c r="B7848" s="117" t="s">
        <v>3732</v>
      </c>
      <c r="C7848" s="118" t="s">
        <v>9295</v>
      </c>
      <c r="D7848" s="119" t="s">
        <v>18924</v>
      </c>
    </row>
    <row r="7849" spans="1:4" ht="24.95" customHeight="1" x14ac:dyDescent="0.2">
      <c r="A7849" s="116">
        <v>1811</v>
      </c>
      <c r="B7849" s="117" t="s">
        <v>3733</v>
      </c>
      <c r="C7849" s="118" t="s">
        <v>9295</v>
      </c>
      <c r="D7849" s="119" t="s">
        <v>18925</v>
      </c>
    </row>
    <row r="7850" spans="1:4" ht="24.95" customHeight="1" x14ac:dyDescent="0.2">
      <c r="A7850" s="116">
        <v>1812</v>
      </c>
      <c r="B7850" s="117" t="s">
        <v>3734</v>
      </c>
      <c r="C7850" s="118" t="s">
        <v>9295</v>
      </c>
      <c r="D7850" s="119" t="s">
        <v>18926</v>
      </c>
    </row>
    <row r="7851" spans="1:4" ht="24.95" customHeight="1" x14ac:dyDescent="0.2">
      <c r="A7851" s="116">
        <v>40379</v>
      </c>
      <c r="B7851" s="117" t="s">
        <v>10171</v>
      </c>
      <c r="C7851" s="118" t="s">
        <v>9295</v>
      </c>
      <c r="D7851" s="119" t="s">
        <v>9684</v>
      </c>
    </row>
    <row r="7852" spans="1:4" ht="24.95" customHeight="1" x14ac:dyDescent="0.2">
      <c r="A7852" s="116">
        <v>40381</v>
      </c>
      <c r="B7852" s="117" t="s">
        <v>10173</v>
      </c>
      <c r="C7852" s="118" t="s">
        <v>9295</v>
      </c>
      <c r="D7852" s="119" t="s">
        <v>11409</v>
      </c>
    </row>
    <row r="7853" spans="1:4" ht="24.95" customHeight="1" x14ac:dyDescent="0.2">
      <c r="A7853" s="116">
        <v>40423</v>
      </c>
      <c r="B7853" s="117" t="s">
        <v>10174</v>
      </c>
      <c r="C7853" s="118" t="s">
        <v>9295</v>
      </c>
      <c r="D7853" s="119" t="s">
        <v>18927</v>
      </c>
    </row>
    <row r="7854" spans="1:4" ht="24.95" customHeight="1" x14ac:dyDescent="0.2">
      <c r="A7854" s="116">
        <v>40384</v>
      </c>
      <c r="B7854" s="117" t="s">
        <v>10176</v>
      </c>
      <c r="C7854" s="118" t="s">
        <v>9295</v>
      </c>
      <c r="D7854" s="119" t="s">
        <v>18928</v>
      </c>
    </row>
    <row r="7855" spans="1:4" ht="24.95" customHeight="1" x14ac:dyDescent="0.2">
      <c r="A7855" s="116">
        <v>40386</v>
      </c>
      <c r="B7855" s="117" t="s">
        <v>10177</v>
      </c>
      <c r="C7855" s="118" t="s">
        <v>9295</v>
      </c>
      <c r="D7855" s="119" t="s">
        <v>18929</v>
      </c>
    </row>
    <row r="7856" spans="1:4" ht="24.95" customHeight="1" x14ac:dyDescent="0.2">
      <c r="A7856" s="116">
        <v>40388</v>
      </c>
      <c r="B7856" s="117" t="s">
        <v>10179</v>
      </c>
      <c r="C7856" s="118" t="s">
        <v>9295</v>
      </c>
      <c r="D7856" s="119" t="s">
        <v>18930</v>
      </c>
    </row>
    <row r="7857" spans="1:4" ht="24.95" customHeight="1" x14ac:dyDescent="0.2">
      <c r="A7857" s="116">
        <v>40389</v>
      </c>
      <c r="B7857" s="117" t="s">
        <v>10180</v>
      </c>
      <c r="C7857" s="118" t="s">
        <v>9295</v>
      </c>
      <c r="D7857" s="119" t="s">
        <v>18931</v>
      </c>
    </row>
    <row r="7858" spans="1:4" ht="24.95" customHeight="1" x14ac:dyDescent="0.2">
      <c r="A7858" s="116">
        <v>40391</v>
      </c>
      <c r="B7858" s="117" t="s">
        <v>10181</v>
      </c>
      <c r="C7858" s="118" t="s">
        <v>9295</v>
      </c>
      <c r="D7858" s="119" t="s">
        <v>18932</v>
      </c>
    </row>
    <row r="7859" spans="1:4" ht="24.95" customHeight="1" x14ac:dyDescent="0.2">
      <c r="A7859" s="116">
        <v>40414</v>
      </c>
      <c r="B7859" s="117" t="s">
        <v>10182</v>
      </c>
      <c r="C7859" s="118" t="s">
        <v>9295</v>
      </c>
      <c r="D7859" s="119" t="s">
        <v>10342</v>
      </c>
    </row>
    <row r="7860" spans="1:4" ht="24.95" customHeight="1" x14ac:dyDescent="0.2">
      <c r="A7860" s="116">
        <v>40416</v>
      </c>
      <c r="B7860" s="117" t="s">
        <v>10184</v>
      </c>
      <c r="C7860" s="118" t="s">
        <v>9295</v>
      </c>
      <c r="D7860" s="119" t="s">
        <v>18933</v>
      </c>
    </row>
    <row r="7861" spans="1:4" ht="24.95" customHeight="1" x14ac:dyDescent="0.2">
      <c r="A7861" s="116">
        <v>40418</v>
      </c>
      <c r="B7861" s="117" t="s">
        <v>10186</v>
      </c>
      <c r="C7861" s="118" t="s">
        <v>9295</v>
      </c>
      <c r="D7861" s="119" t="s">
        <v>14302</v>
      </c>
    </row>
    <row r="7862" spans="1:4" ht="24.95" customHeight="1" x14ac:dyDescent="0.2">
      <c r="A7862" s="116">
        <v>2615</v>
      </c>
      <c r="B7862" s="117" t="s">
        <v>10187</v>
      </c>
      <c r="C7862" s="118" t="s">
        <v>9295</v>
      </c>
      <c r="D7862" s="119" t="s">
        <v>18934</v>
      </c>
    </row>
    <row r="7863" spans="1:4" ht="24.95" customHeight="1" x14ac:dyDescent="0.2">
      <c r="A7863" s="116">
        <v>2635</v>
      </c>
      <c r="B7863" s="117" t="s">
        <v>10188</v>
      </c>
      <c r="C7863" s="118" t="s">
        <v>9295</v>
      </c>
      <c r="D7863" s="119" t="s">
        <v>12038</v>
      </c>
    </row>
    <row r="7864" spans="1:4" ht="24.95" customHeight="1" x14ac:dyDescent="0.2">
      <c r="A7864" s="116">
        <v>2609</v>
      </c>
      <c r="B7864" s="117" t="s">
        <v>10189</v>
      </c>
      <c r="C7864" s="118" t="s">
        <v>9295</v>
      </c>
      <c r="D7864" s="119" t="s">
        <v>10280</v>
      </c>
    </row>
    <row r="7865" spans="1:4" ht="24.95" customHeight="1" x14ac:dyDescent="0.2">
      <c r="A7865" s="116">
        <v>2634</v>
      </c>
      <c r="B7865" s="117" t="s">
        <v>10190</v>
      </c>
      <c r="C7865" s="118" t="s">
        <v>9295</v>
      </c>
      <c r="D7865" s="119" t="s">
        <v>18719</v>
      </c>
    </row>
    <row r="7866" spans="1:4" ht="24.95" customHeight="1" x14ac:dyDescent="0.2">
      <c r="A7866" s="116">
        <v>2611</v>
      </c>
      <c r="B7866" s="117" t="s">
        <v>10192</v>
      </c>
      <c r="C7866" s="118" t="s">
        <v>9295</v>
      </c>
      <c r="D7866" s="119" t="s">
        <v>18935</v>
      </c>
    </row>
    <row r="7867" spans="1:4" ht="24.95" customHeight="1" x14ac:dyDescent="0.2">
      <c r="A7867" s="116">
        <v>2612</v>
      </c>
      <c r="B7867" s="117" t="s">
        <v>10194</v>
      </c>
      <c r="C7867" s="118" t="s">
        <v>9295</v>
      </c>
      <c r="D7867" s="119" t="s">
        <v>15113</v>
      </c>
    </row>
    <row r="7868" spans="1:4" ht="24.95" customHeight="1" x14ac:dyDescent="0.2">
      <c r="A7868" s="116">
        <v>2613</v>
      </c>
      <c r="B7868" s="117" t="s">
        <v>10195</v>
      </c>
      <c r="C7868" s="118" t="s">
        <v>9295</v>
      </c>
      <c r="D7868" s="119" t="s">
        <v>18936</v>
      </c>
    </row>
    <row r="7869" spans="1:4" ht="24.95" customHeight="1" x14ac:dyDescent="0.2">
      <c r="A7869" s="116">
        <v>2614</v>
      </c>
      <c r="B7869" s="117" t="s">
        <v>10197</v>
      </c>
      <c r="C7869" s="118" t="s">
        <v>9295</v>
      </c>
      <c r="D7869" s="119" t="s">
        <v>17881</v>
      </c>
    </row>
    <row r="7870" spans="1:4" ht="24.95" customHeight="1" x14ac:dyDescent="0.2">
      <c r="A7870" s="116">
        <v>34359</v>
      </c>
      <c r="B7870" s="117" t="s">
        <v>3735</v>
      </c>
      <c r="C7870" s="118" t="s">
        <v>9295</v>
      </c>
      <c r="D7870" s="119" t="s">
        <v>10559</v>
      </c>
    </row>
    <row r="7871" spans="1:4" ht="24.95" customHeight="1" x14ac:dyDescent="0.2">
      <c r="A7871" s="116">
        <v>1789</v>
      </c>
      <c r="B7871" s="117" t="s">
        <v>6400</v>
      </c>
      <c r="C7871" s="118" t="s">
        <v>9295</v>
      </c>
      <c r="D7871" s="119" t="s">
        <v>11057</v>
      </c>
    </row>
    <row r="7872" spans="1:4" ht="24.95" customHeight="1" x14ac:dyDescent="0.2">
      <c r="A7872" s="116">
        <v>1788</v>
      </c>
      <c r="B7872" s="117" t="s">
        <v>3736</v>
      </c>
      <c r="C7872" s="118" t="s">
        <v>9295</v>
      </c>
      <c r="D7872" s="119" t="s">
        <v>18937</v>
      </c>
    </row>
    <row r="7873" spans="1:4" ht="24.95" customHeight="1" x14ac:dyDescent="0.2">
      <c r="A7873" s="116">
        <v>1786</v>
      </c>
      <c r="B7873" s="117" t="s">
        <v>3737</v>
      </c>
      <c r="C7873" s="118" t="s">
        <v>9295</v>
      </c>
      <c r="D7873" s="119" t="s">
        <v>17879</v>
      </c>
    </row>
    <row r="7874" spans="1:4" ht="24.95" customHeight="1" x14ac:dyDescent="0.2">
      <c r="A7874" s="116">
        <v>1787</v>
      </c>
      <c r="B7874" s="117" t="s">
        <v>3738</v>
      </c>
      <c r="C7874" s="118" t="s">
        <v>9295</v>
      </c>
      <c r="D7874" s="119" t="s">
        <v>9779</v>
      </c>
    </row>
    <row r="7875" spans="1:4" ht="24.95" customHeight="1" x14ac:dyDescent="0.2">
      <c r="A7875" s="116">
        <v>1791</v>
      </c>
      <c r="B7875" s="117" t="s">
        <v>3739</v>
      </c>
      <c r="C7875" s="118" t="s">
        <v>9295</v>
      </c>
      <c r="D7875" s="119" t="s">
        <v>18938</v>
      </c>
    </row>
    <row r="7876" spans="1:4" ht="24.95" customHeight="1" x14ac:dyDescent="0.2">
      <c r="A7876" s="116">
        <v>1790</v>
      </c>
      <c r="B7876" s="117" t="s">
        <v>3740</v>
      </c>
      <c r="C7876" s="118" t="s">
        <v>9295</v>
      </c>
      <c r="D7876" s="119" t="s">
        <v>10925</v>
      </c>
    </row>
    <row r="7877" spans="1:4" ht="24.95" customHeight="1" x14ac:dyDescent="0.2">
      <c r="A7877" s="116">
        <v>1813</v>
      </c>
      <c r="B7877" s="117" t="s">
        <v>3741</v>
      </c>
      <c r="C7877" s="118" t="s">
        <v>9295</v>
      </c>
      <c r="D7877" s="119" t="s">
        <v>16765</v>
      </c>
    </row>
    <row r="7878" spans="1:4" ht="24.95" customHeight="1" x14ac:dyDescent="0.2">
      <c r="A7878" s="116">
        <v>1792</v>
      </c>
      <c r="B7878" s="117" t="s">
        <v>3742</v>
      </c>
      <c r="C7878" s="118" t="s">
        <v>9295</v>
      </c>
      <c r="D7878" s="119" t="s">
        <v>18939</v>
      </c>
    </row>
    <row r="7879" spans="1:4" ht="24.95" customHeight="1" x14ac:dyDescent="0.2">
      <c r="A7879" s="116">
        <v>1793</v>
      </c>
      <c r="B7879" s="117" t="s">
        <v>3743</v>
      </c>
      <c r="C7879" s="118" t="s">
        <v>9295</v>
      </c>
      <c r="D7879" s="119" t="s">
        <v>18940</v>
      </c>
    </row>
    <row r="7880" spans="1:4" ht="24.95" customHeight="1" x14ac:dyDescent="0.2">
      <c r="A7880" s="116">
        <v>1809</v>
      </c>
      <c r="B7880" s="117" t="s">
        <v>3744</v>
      </c>
      <c r="C7880" s="118" t="s">
        <v>9295</v>
      </c>
      <c r="D7880" s="119" t="s">
        <v>18941</v>
      </c>
    </row>
    <row r="7881" spans="1:4" ht="24.95" customHeight="1" x14ac:dyDescent="0.2">
      <c r="A7881" s="116">
        <v>1814</v>
      </c>
      <c r="B7881" s="117" t="s">
        <v>3745</v>
      </c>
      <c r="C7881" s="118" t="s">
        <v>9295</v>
      </c>
      <c r="D7881" s="119" t="s">
        <v>18739</v>
      </c>
    </row>
    <row r="7882" spans="1:4" ht="24.95" customHeight="1" x14ac:dyDescent="0.2">
      <c r="A7882" s="116">
        <v>1803</v>
      </c>
      <c r="B7882" s="117" t="s">
        <v>3746</v>
      </c>
      <c r="C7882" s="118" t="s">
        <v>9295</v>
      </c>
      <c r="D7882" s="119" t="s">
        <v>10889</v>
      </c>
    </row>
    <row r="7883" spans="1:4" ht="24.95" customHeight="1" x14ac:dyDescent="0.2">
      <c r="A7883" s="116">
        <v>1805</v>
      </c>
      <c r="B7883" s="117" t="s">
        <v>3747</v>
      </c>
      <c r="C7883" s="118" t="s">
        <v>9295</v>
      </c>
      <c r="D7883" s="119" t="s">
        <v>11330</v>
      </c>
    </row>
    <row r="7884" spans="1:4" ht="24.95" customHeight="1" x14ac:dyDescent="0.2">
      <c r="A7884" s="116">
        <v>1821</v>
      </c>
      <c r="B7884" s="117" t="s">
        <v>3748</v>
      </c>
      <c r="C7884" s="118" t="s">
        <v>9295</v>
      </c>
      <c r="D7884" s="119" t="s">
        <v>18942</v>
      </c>
    </row>
    <row r="7885" spans="1:4" ht="24.95" customHeight="1" x14ac:dyDescent="0.2">
      <c r="A7885" s="116">
        <v>1806</v>
      </c>
      <c r="B7885" s="117" t="s">
        <v>3749</v>
      </c>
      <c r="C7885" s="118" t="s">
        <v>9295</v>
      </c>
      <c r="D7885" s="119" t="s">
        <v>18943</v>
      </c>
    </row>
    <row r="7886" spans="1:4" ht="24.95" customHeight="1" x14ac:dyDescent="0.2">
      <c r="A7886" s="116">
        <v>1804</v>
      </c>
      <c r="B7886" s="117" t="s">
        <v>3750</v>
      </c>
      <c r="C7886" s="118" t="s">
        <v>9295</v>
      </c>
      <c r="D7886" s="119" t="s">
        <v>17549</v>
      </c>
    </row>
    <row r="7887" spans="1:4" ht="24.95" customHeight="1" x14ac:dyDescent="0.2">
      <c r="A7887" s="116">
        <v>1807</v>
      </c>
      <c r="B7887" s="117" t="s">
        <v>3751</v>
      </c>
      <c r="C7887" s="118" t="s">
        <v>9295</v>
      </c>
      <c r="D7887" s="119" t="s">
        <v>18944</v>
      </c>
    </row>
    <row r="7888" spans="1:4" ht="24.95" customHeight="1" x14ac:dyDescent="0.2">
      <c r="A7888" s="116">
        <v>1808</v>
      </c>
      <c r="B7888" s="117" t="s">
        <v>3752</v>
      </c>
      <c r="C7888" s="118" t="s">
        <v>9295</v>
      </c>
      <c r="D7888" s="119" t="s">
        <v>12563</v>
      </c>
    </row>
    <row r="7889" spans="1:4" ht="24.95" customHeight="1" x14ac:dyDescent="0.2">
      <c r="A7889" s="116">
        <v>1797</v>
      </c>
      <c r="B7889" s="117" t="s">
        <v>3753</v>
      </c>
      <c r="C7889" s="118" t="s">
        <v>9295</v>
      </c>
      <c r="D7889" s="119" t="s">
        <v>16319</v>
      </c>
    </row>
    <row r="7890" spans="1:4" ht="24.95" customHeight="1" x14ac:dyDescent="0.2">
      <c r="A7890" s="116">
        <v>1796</v>
      </c>
      <c r="B7890" s="117" t="s">
        <v>3754</v>
      </c>
      <c r="C7890" s="118" t="s">
        <v>9295</v>
      </c>
      <c r="D7890" s="119" t="s">
        <v>18945</v>
      </c>
    </row>
    <row r="7891" spans="1:4" ht="24.95" customHeight="1" x14ac:dyDescent="0.2">
      <c r="A7891" s="116">
        <v>1794</v>
      </c>
      <c r="B7891" s="117" t="s">
        <v>3755</v>
      </c>
      <c r="C7891" s="118" t="s">
        <v>9295</v>
      </c>
      <c r="D7891" s="119" t="s">
        <v>18113</v>
      </c>
    </row>
    <row r="7892" spans="1:4" ht="24.95" customHeight="1" x14ac:dyDescent="0.2">
      <c r="A7892" s="116">
        <v>1816</v>
      </c>
      <c r="B7892" s="117" t="s">
        <v>3756</v>
      </c>
      <c r="C7892" s="118" t="s">
        <v>9295</v>
      </c>
      <c r="D7892" s="119" t="s">
        <v>18946</v>
      </c>
    </row>
    <row r="7893" spans="1:4" ht="24.95" customHeight="1" x14ac:dyDescent="0.2">
      <c r="A7893" s="116">
        <v>1815</v>
      </c>
      <c r="B7893" s="117" t="s">
        <v>3757</v>
      </c>
      <c r="C7893" s="118" t="s">
        <v>9295</v>
      </c>
      <c r="D7893" s="119" t="s">
        <v>18947</v>
      </c>
    </row>
    <row r="7894" spans="1:4" ht="24.95" customHeight="1" x14ac:dyDescent="0.2">
      <c r="A7894" s="116">
        <v>1798</v>
      </c>
      <c r="B7894" s="117" t="s">
        <v>3758</v>
      </c>
      <c r="C7894" s="118" t="s">
        <v>9295</v>
      </c>
      <c r="D7894" s="119" t="s">
        <v>18948</v>
      </c>
    </row>
    <row r="7895" spans="1:4" ht="24.95" customHeight="1" x14ac:dyDescent="0.2">
      <c r="A7895" s="116">
        <v>1795</v>
      </c>
      <c r="B7895" s="117" t="s">
        <v>3759</v>
      </c>
      <c r="C7895" s="118" t="s">
        <v>9295</v>
      </c>
      <c r="D7895" s="119" t="s">
        <v>14738</v>
      </c>
    </row>
    <row r="7896" spans="1:4" ht="24.95" customHeight="1" x14ac:dyDescent="0.2">
      <c r="A7896" s="116">
        <v>1799</v>
      </c>
      <c r="B7896" s="117" t="s">
        <v>3760</v>
      </c>
      <c r="C7896" s="118" t="s">
        <v>9295</v>
      </c>
      <c r="D7896" s="119" t="s">
        <v>18949</v>
      </c>
    </row>
    <row r="7897" spans="1:4" ht="24.95" customHeight="1" x14ac:dyDescent="0.2">
      <c r="A7897" s="116">
        <v>1800</v>
      </c>
      <c r="B7897" s="117" t="s">
        <v>3761</v>
      </c>
      <c r="C7897" s="118" t="s">
        <v>9295</v>
      </c>
      <c r="D7897" s="119" t="s">
        <v>18950</v>
      </c>
    </row>
    <row r="7898" spans="1:4" ht="24.95" customHeight="1" x14ac:dyDescent="0.2">
      <c r="A7898" s="116">
        <v>1802</v>
      </c>
      <c r="B7898" s="117" t="s">
        <v>3762</v>
      </c>
      <c r="C7898" s="118" t="s">
        <v>9295</v>
      </c>
      <c r="D7898" s="119" t="s">
        <v>18951</v>
      </c>
    </row>
    <row r="7899" spans="1:4" ht="24.95" customHeight="1" x14ac:dyDescent="0.2">
      <c r="A7899" s="116">
        <v>40378</v>
      </c>
      <c r="B7899" s="117" t="s">
        <v>10205</v>
      </c>
      <c r="C7899" s="118" t="s">
        <v>9295</v>
      </c>
      <c r="D7899" s="119" t="s">
        <v>9684</v>
      </c>
    </row>
    <row r="7900" spans="1:4" ht="24.95" customHeight="1" x14ac:dyDescent="0.2">
      <c r="A7900" s="116">
        <v>40380</v>
      </c>
      <c r="B7900" s="117" t="s">
        <v>10206</v>
      </c>
      <c r="C7900" s="118" t="s">
        <v>9295</v>
      </c>
      <c r="D7900" s="119" t="s">
        <v>11409</v>
      </c>
    </row>
    <row r="7901" spans="1:4" ht="24.95" customHeight="1" x14ac:dyDescent="0.2">
      <c r="A7901" s="116">
        <v>40382</v>
      </c>
      <c r="B7901" s="117" t="s">
        <v>10207</v>
      </c>
      <c r="C7901" s="118" t="s">
        <v>9295</v>
      </c>
      <c r="D7901" s="119" t="s">
        <v>18927</v>
      </c>
    </row>
    <row r="7902" spans="1:4" ht="24.95" customHeight="1" x14ac:dyDescent="0.2">
      <c r="A7902" s="116">
        <v>40383</v>
      </c>
      <c r="B7902" s="117" t="s">
        <v>10208</v>
      </c>
      <c r="C7902" s="118" t="s">
        <v>9295</v>
      </c>
      <c r="D7902" s="119" t="s">
        <v>18928</v>
      </c>
    </row>
    <row r="7903" spans="1:4" ht="24.95" customHeight="1" x14ac:dyDescent="0.2">
      <c r="A7903" s="116">
        <v>40385</v>
      </c>
      <c r="B7903" s="117" t="s">
        <v>10209</v>
      </c>
      <c r="C7903" s="118" t="s">
        <v>9295</v>
      </c>
      <c r="D7903" s="119" t="s">
        <v>18929</v>
      </c>
    </row>
    <row r="7904" spans="1:4" ht="24.95" customHeight="1" x14ac:dyDescent="0.2">
      <c r="A7904" s="116">
        <v>40387</v>
      </c>
      <c r="B7904" s="117" t="s">
        <v>10210</v>
      </c>
      <c r="C7904" s="118" t="s">
        <v>9295</v>
      </c>
      <c r="D7904" s="119" t="s">
        <v>18952</v>
      </c>
    </row>
    <row r="7905" spans="1:4" ht="24.95" customHeight="1" x14ac:dyDescent="0.2">
      <c r="A7905" s="116">
        <v>40422</v>
      </c>
      <c r="B7905" s="117" t="s">
        <v>10211</v>
      </c>
      <c r="C7905" s="118" t="s">
        <v>9295</v>
      </c>
      <c r="D7905" s="119" t="s">
        <v>18953</v>
      </c>
    </row>
    <row r="7906" spans="1:4" ht="24.95" customHeight="1" x14ac:dyDescent="0.2">
      <c r="A7906" s="116">
        <v>40390</v>
      </c>
      <c r="B7906" s="117" t="s">
        <v>10213</v>
      </c>
      <c r="C7906" s="118" t="s">
        <v>9295</v>
      </c>
      <c r="D7906" s="119" t="s">
        <v>18954</v>
      </c>
    </row>
    <row r="7907" spans="1:4" ht="24.95" customHeight="1" x14ac:dyDescent="0.2">
      <c r="A7907" s="116">
        <v>40413</v>
      </c>
      <c r="B7907" s="117" t="s">
        <v>10214</v>
      </c>
      <c r="C7907" s="118" t="s">
        <v>9295</v>
      </c>
      <c r="D7907" s="119" t="s">
        <v>18955</v>
      </c>
    </row>
    <row r="7908" spans="1:4" ht="24.95" customHeight="1" x14ac:dyDescent="0.2">
      <c r="A7908" s="116">
        <v>40415</v>
      </c>
      <c r="B7908" s="117" t="s">
        <v>10216</v>
      </c>
      <c r="C7908" s="118" t="s">
        <v>9295</v>
      </c>
      <c r="D7908" s="119" t="s">
        <v>17864</v>
      </c>
    </row>
    <row r="7909" spans="1:4" ht="24.95" customHeight="1" x14ac:dyDescent="0.2">
      <c r="A7909" s="116">
        <v>40417</v>
      </c>
      <c r="B7909" s="117" t="s">
        <v>10218</v>
      </c>
      <c r="C7909" s="118" t="s">
        <v>9295</v>
      </c>
      <c r="D7909" s="119" t="s">
        <v>18956</v>
      </c>
    </row>
    <row r="7910" spans="1:4" ht="24.95" customHeight="1" x14ac:dyDescent="0.2">
      <c r="A7910" s="116">
        <v>39271</v>
      </c>
      <c r="B7910" s="117" t="s">
        <v>6401</v>
      </c>
      <c r="C7910" s="118" t="s">
        <v>9295</v>
      </c>
      <c r="D7910" s="119" t="s">
        <v>9692</v>
      </c>
    </row>
    <row r="7911" spans="1:4" ht="24.95" customHeight="1" x14ac:dyDescent="0.2">
      <c r="A7911" s="116">
        <v>39273</v>
      </c>
      <c r="B7911" s="117" t="s">
        <v>6402</v>
      </c>
      <c r="C7911" s="118" t="s">
        <v>9295</v>
      </c>
      <c r="D7911" s="119" t="s">
        <v>10143</v>
      </c>
    </row>
    <row r="7912" spans="1:4" ht="24.95" customHeight="1" x14ac:dyDescent="0.2">
      <c r="A7912" s="116">
        <v>39272</v>
      </c>
      <c r="B7912" s="117" t="s">
        <v>6403</v>
      </c>
      <c r="C7912" s="118" t="s">
        <v>9295</v>
      </c>
      <c r="D7912" s="119" t="s">
        <v>10534</v>
      </c>
    </row>
    <row r="7913" spans="1:4" ht="24.95" customHeight="1" x14ac:dyDescent="0.2">
      <c r="A7913" s="116">
        <v>1875</v>
      </c>
      <c r="B7913" s="117" t="s">
        <v>6404</v>
      </c>
      <c r="C7913" s="118" t="s">
        <v>9295</v>
      </c>
      <c r="D7913" s="119" t="s">
        <v>11120</v>
      </c>
    </row>
    <row r="7914" spans="1:4" ht="24.95" customHeight="1" x14ac:dyDescent="0.2">
      <c r="A7914" s="116">
        <v>1874</v>
      </c>
      <c r="B7914" s="117" t="s">
        <v>6405</v>
      </c>
      <c r="C7914" s="118" t="s">
        <v>9295</v>
      </c>
      <c r="D7914" s="119" t="s">
        <v>14417</v>
      </c>
    </row>
    <row r="7915" spans="1:4" ht="24.95" customHeight="1" x14ac:dyDescent="0.2">
      <c r="A7915" s="116">
        <v>1870</v>
      </c>
      <c r="B7915" s="117" t="s">
        <v>6406</v>
      </c>
      <c r="C7915" s="118" t="s">
        <v>9295</v>
      </c>
      <c r="D7915" s="119" t="s">
        <v>9612</v>
      </c>
    </row>
    <row r="7916" spans="1:4" ht="24.95" customHeight="1" x14ac:dyDescent="0.2">
      <c r="A7916" s="116">
        <v>1884</v>
      </c>
      <c r="B7916" s="117" t="s">
        <v>6407</v>
      </c>
      <c r="C7916" s="118" t="s">
        <v>9295</v>
      </c>
      <c r="D7916" s="119" t="s">
        <v>12197</v>
      </c>
    </row>
    <row r="7917" spans="1:4" ht="24.95" customHeight="1" x14ac:dyDescent="0.2">
      <c r="A7917" s="116">
        <v>1887</v>
      </c>
      <c r="B7917" s="117" t="s">
        <v>6408</v>
      </c>
      <c r="C7917" s="118" t="s">
        <v>9295</v>
      </c>
      <c r="D7917" s="119" t="s">
        <v>17292</v>
      </c>
    </row>
    <row r="7918" spans="1:4" ht="24.95" customHeight="1" x14ac:dyDescent="0.2">
      <c r="A7918" s="116">
        <v>1876</v>
      </c>
      <c r="B7918" s="117" t="s">
        <v>6409</v>
      </c>
      <c r="C7918" s="118" t="s">
        <v>9295</v>
      </c>
      <c r="D7918" s="119" t="s">
        <v>10930</v>
      </c>
    </row>
    <row r="7919" spans="1:4" ht="24.95" customHeight="1" x14ac:dyDescent="0.2">
      <c r="A7919" s="116">
        <v>1879</v>
      </c>
      <c r="B7919" s="117" t="s">
        <v>6410</v>
      </c>
      <c r="C7919" s="118" t="s">
        <v>9295</v>
      </c>
      <c r="D7919" s="119" t="s">
        <v>11555</v>
      </c>
    </row>
    <row r="7920" spans="1:4" ht="24.95" customHeight="1" x14ac:dyDescent="0.2">
      <c r="A7920" s="116">
        <v>1877</v>
      </c>
      <c r="B7920" s="117" t="s">
        <v>6411</v>
      </c>
      <c r="C7920" s="118" t="s">
        <v>9295</v>
      </c>
      <c r="D7920" s="119" t="s">
        <v>10198</v>
      </c>
    </row>
    <row r="7921" spans="1:4" ht="24.95" customHeight="1" x14ac:dyDescent="0.2">
      <c r="A7921" s="116">
        <v>1878</v>
      </c>
      <c r="B7921" s="117" t="s">
        <v>6412</v>
      </c>
      <c r="C7921" s="118" t="s">
        <v>9295</v>
      </c>
      <c r="D7921" s="119" t="s">
        <v>17916</v>
      </c>
    </row>
    <row r="7922" spans="1:4" ht="24.95" customHeight="1" x14ac:dyDescent="0.2">
      <c r="A7922" s="116">
        <v>2621</v>
      </c>
      <c r="B7922" s="117" t="s">
        <v>10225</v>
      </c>
      <c r="C7922" s="118" t="s">
        <v>9295</v>
      </c>
      <c r="D7922" s="119" t="s">
        <v>11008</v>
      </c>
    </row>
    <row r="7923" spans="1:4" ht="24.95" customHeight="1" x14ac:dyDescent="0.2">
      <c r="A7923" s="116">
        <v>2616</v>
      </c>
      <c r="B7923" s="117" t="s">
        <v>10226</v>
      </c>
      <c r="C7923" s="118" t="s">
        <v>9295</v>
      </c>
      <c r="D7923" s="119" t="s">
        <v>9674</v>
      </c>
    </row>
    <row r="7924" spans="1:4" ht="24.95" customHeight="1" x14ac:dyDescent="0.2">
      <c r="A7924" s="116">
        <v>2633</v>
      </c>
      <c r="B7924" s="117" t="s">
        <v>10227</v>
      </c>
      <c r="C7924" s="118" t="s">
        <v>9295</v>
      </c>
      <c r="D7924" s="119" t="s">
        <v>9869</v>
      </c>
    </row>
    <row r="7925" spans="1:4" ht="24.95" customHeight="1" x14ac:dyDescent="0.2">
      <c r="A7925" s="116">
        <v>2617</v>
      </c>
      <c r="B7925" s="117" t="s">
        <v>10229</v>
      </c>
      <c r="C7925" s="118" t="s">
        <v>9295</v>
      </c>
      <c r="D7925" s="119" t="s">
        <v>9711</v>
      </c>
    </row>
    <row r="7926" spans="1:4" ht="24.95" customHeight="1" x14ac:dyDescent="0.2">
      <c r="A7926" s="116">
        <v>2618</v>
      </c>
      <c r="B7926" s="117" t="s">
        <v>10231</v>
      </c>
      <c r="C7926" s="118" t="s">
        <v>9295</v>
      </c>
      <c r="D7926" s="119" t="s">
        <v>12571</v>
      </c>
    </row>
    <row r="7927" spans="1:4" ht="24.95" customHeight="1" x14ac:dyDescent="0.2">
      <c r="A7927" s="116">
        <v>2632</v>
      </c>
      <c r="B7927" s="117" t="s">
        <v>10232</v>
      </c>
      <c r="C7927" s="118" t="s">
        <v>9295</v>
      </c>
      <c r="D7927" s="119" t="s">
        <v>18957</v>
      </c>
    </row>
    <row r="7928" spans="1:4" ht="24.95" customHeight="1" x14ac:dyDescent="0.2">
      <c r="A7928" s="116">
        <v>2631</v>
      </c>
      <c r="B7928" s="117" t="s">
        <v>10234</v>
      </c>
      <c r="C7928" s="118" t="s">
        <v>9295</v>
      </c>
      <c r="D7928" s="119" t="s">
        <v>17421</v>
      </c>
    </row>
    <row r="7929" spans="1:4" ht="24.95" customHeight="1" x14ac:dyDescent="0.2">
      <c r="A7929" s="116">
        <v>2619</v>
      </c>
      <c r="B7929" s="117" t="s">
        <v>10236</v>
      </c>
      <c r="C7929" s="118" t="s">
        <v>9295</v>
      </c>
      <c r="D7929" s="119" t="s">
        <v>18958</v>
      </c>
    </row>
    <row r="7930" spans="1:4" ht="24.95" customHeight="1" x14ac:dyDescent="0.2">
      <c r="A7930" s="116">
        <v>2620</v>
      </c>
      <c r="B7930" s="117" t="s">
        <v>10238</v>
      </c>
      <c r="C7930" s="118" t="s">
        <v>9295</v>
      </c>
      <c r="D7930" s="119" t="s">
        <v>13880</v>
      </c>
    </row>
    <row r="7931" spans="1:4" ht="24.95" customHeight="1" x14ac:dyDescent="0.2">
      <c r="A7931" s="116">
        <v>25968</v>
      </c>
      <c r="B7931" s="117" t="s">
        <v>3763</v>
      </c>
      <c r="C7931" s="118" t="s">
        <v>9295</v>
      </c>
      <c r="D7931" s="119" t="s">
        <v>17250</v>
      </c>
    </row>
    <row r="7932" spans="1:4" ht="24.95" customHeight="1" x14ac:dyDescent="0.2">
      <c r="A7932" s="116">
        <v>38369</v>
      </c>
      <c r="B7932" s="117" t="s">
        <v>6413</v>
      </c>
      <c r="C7932" s="118" t="s">
        <v>9295</v>
      </c>
      <c r="D7932" s="119" t="s">
        <v>11293</v>
      </c>
    </row>
    <row r="7933" spans="1:4" ht="24.95" customHeight="1" x14ac:dyDescent="0.2">
      <c r="A7933" s="116">
        <v>38370</v>
      </c>
      <c r="B7933" s="117" t="s">
        <v>6414</v>
      </c>
      <c r="C7933" s="118" t="s">
        <v>9295</v>
      </c>
      <c r="D7933" s="119" t="s">
        <v>11293</v>
      </c>
    </row>
    <row r="7934" spans="1:4" ht="24.95" customHeight="1" x14ac:dyDescent="0.2">
      <c r="A7934" s="116">
        <v>38372</v>
      </c>
      <c r="B7934" s="117" t="s">
        <v>6415</v>
      </c>
      <c r="C7934" s="118" t="s">
        <v>9295</v>
      </c>
      <c r="D7934" s="119" t="s">
        <v>10692</v>
      </c>
    </row>
    <row r="7935" spans="1:4" ht="24.95" customHeight="1" x14ac:dyDescent="0.2">
      <c r="A7935" s="116">
        <v>2357</v>
      </c>
      <c r="B7935" s="117" t="s">
        <v>3764</v>
      </c>
      <c r="C7935" s="118" t="s">
        <v>9293</v>
      </c>
      <c r="D7935" s="119" t="s">
        <v>29973</v>
      </c>
    </row>
    <row r="7936" spans="1:4" ht="24.95" customHeight="1" x14ac:dyDescent="0.2">
      <c r="A7936" s="116">
        <v>40806</v>
      </c>
      <c r="B7936" s="117" t="s">
        <v>6416</v>
      </c>
      <c r="C7936" s="118" t="s">
        <v>9444</v>
      </c>
      <c r="D7936" s="119" t="s">
        <v>30464</v>
      </c>
    </row>
    <row r="7937" spans="1:4" ht="24.95" customHeight="1" x14ac:dyDescent="0.2">
      <c r="A7937" s="116">
        <v>2355</v>
      </c>
      <c r="B7937" s="117" t="s">
        <v>3765</v>
      </c>
      <c r="C7937" s="118" t="s">
        <v>9293</v>
      </c>
      <c r="D7937" s="119" t="s">
        <v>30465</v>
      </c>
    </row>
    <row r="7938" spans="1:4" ht="24.95" customHeight="1" x14ac:dyDescent="0.2">
      <c r="A7938" s="116">
        <v>40805</v>
      </c>
      <c r="B7938" s="117" t="s">
        <v>6417</v>
      </c>
      <c r="C7938" s="118" t="s">
        <v>9444</v>
      </c>
      <c r="D7938" s="119" t="s">
        <v>30466</v>
      </c>
    </row>
    <row r="7939" spans="1:4" ht="24.95" customHeight="1" x14ac:dyDescent="0.2">
      <c r="A7939" s="116">
        <v>2358</v>
      </c>
      <c r="B7939" s="117" t="s">
        <v>3766</v>
      </c>
      <c r="C7939" s="118" t="s">
        <v>9293</v>
      </c>
      <c r="D7939" s="119" t="s">
        <v>30467</v>
      </c>
    </row>
    <row r="7940" spans="1:4" ht="24.95" customHeight="1" x14ac:dyDescent="0.2">
      <c r="A7940" s="116">
        <v>40807</v>
      </c>
      <c r="B7940" s="117" t="s">
        <v>6418</v>
      </c>
      <c r="C7940" s="118" t="s">
        <v>9444</v>
      </c>
      <c r="D7940" s="119" t="s">
        <v>30468</v>
      </c>
    </row>
    <row r="7941" spans="1:4" ht="24.95" customHeight="1" x14ac:dyDescent="0.2">
      <c r="A7941" s="116">
        <v>40808</v>
      </c>
      <c r="B7941" s="117" t="s">
        <v>6419</v>
      </c>
      <c r="C7941" s="118" t="s">
        <v>9444</v>
      </c>
      <c r="D7941" s="119" t="s">
        <v>30469</v>
      </c>
    </row>
    <row r="7942" spans="1:4" ht="24.95" customHeight="1" x14ac:dyDescent="0.2">
      <c r="A7942" s="116">
        <v>39397</v>
      </c>
      <c r="B7942" s="117" t="s">
        <v>3767</v>
      </c>
      <c r="C7942" s="118" t="s">
        <v>9345</v>
      </c>
      <c r="D7942" s="119" t="s">
        <v>16051</v>
      </c>
    </row>
    <row r="7943" spans="1:4" ht="24.95" customHeight="1" x14ac:dyDescent="0.2">
      <c r="A7943" s="116">
        <v>2692</v>
      </c>
      <c r="B7943" s="117" t="s">
        <v>3768</v>
      </c>
      <c r="C7943" s="118" t="s">
        <v>9345</v>
      </c>
      <c r="D7943" s="119" t="s">
        <v>18959</v>
      </c>
    </row>
    <row r="7944" spans="1:4" ht="24.95" customHeight="1" x14ac:dyDescent="0.2">
      <c r="A7944" s="116">
        <v>6</v>
      </c>
      <c r="B7944" s="117" t="s">
        <v>6420</v>
      </c>
      <c r="C7944" s="118" t="s">
        <v>9345</v>
      </c>
      <c r="D7944" s="119" t="s">
        <v>9534</v>
      </c>
    </row>
    <row r="7945" spans="1:4" ht="24.95" customHeight="1" x14ac:dyDescent="0.2">
      <c r="A7945" s="116">
        <v>5330</v>
      </c>
      <c r="B7945" s="117" t="s">
        <v>3769</v>
      </c>
      <c r="C7945" s="118" t="s">
        <v>9345</v>
      </c>
      <c r="D7945" s="119" t="s">
        <v>13962</v>
      </c>
    </row>
    <row r="7946" spans="1:4" ht="24.95" customHeight="1" x14ac:dyDescent="0.2">
      <c r="A7946" s="116">
        <v>26017</v>
      </c>
      <c r="B7946" s="117" t="s">
        <v>3770</v>
      </c>
      <c r="C7946" s="118" t="s">
        <v>9295</v>
      </c>
      <c r="D7946" s="119" t="s">
        <v>15323</v>
      </c>
    </row>
    <row r="7947" spans="1:4" ht="24.95" customHeight="1" x14ac:dyDescent="0.2">
      <c r="A7947" s="116">
        <v>25931</v>
      </c>
      <c r="B7947" s="117" t="s">
        <v>3771</v>
      </c>
      <c r="C7947" s="118" t="s">
        <v>9295</v>
      </c>
      <c r="D7947" s="119" t="s">
        <v>10701</v>
      </c>
    </row>
    <row r="7948" spans="1:4" ht="24.95" customHeight="1" x14ac:dyDescent="0.2">
      <c r="A7948" s="116">
        <v>38140</v>
      </c>
      <c r="B7948" s="117" t="s">
        <v>3772</v>
      </c>
      <c r="C7948" s="118" t="s">
        <v>9295</v>
      </c>
      <c r="D7948" s="119" t="s">
        <v>10864</v>
      </c>
    </row>
    <row r="7949" spans="1:4" ht="24.95" customHeight="1" x14ac:dyDescent="0.2">
      <c r="A7949" s="116">
        <v>13887</v>
      </c>
      <c r="B7949" s="117" t="s">
        <v>3773</v>
      </c>
      <c r="C7949" s="118" t="s">
        <v>9295</v>
      </c>
      <c r="D7949" s="119" t="s">
        <v>18960</v>
      </c>
    </row>
    <row r="7950" spans="1:4" ht="24.95" customHeight="1" x14ac:dyDescent="0.2">
      <c r="A7950" s="116">
        <v>26018</v>
      </c>
      <c r="B7950" s="117" t="s">
        <v>3774</v>
      </c>
      <c r="C7950" s="118" t="s">
        <v>9295</v>
      </c>
      <c r="D7950" s="119" t="s">
        <v>15460</v>
      </c>
    </row>
    <row r="7951" spans="1:4" ht="24.95" customHeight="1" x14ac:dyDescent="0.2">
      <c r="A7951" s="116">
        <v>26019</v>
      </c>
      <c r="B7951" s="117" t="s">
        <v>3775</v>
      </c>
      <c r="C7951" s="118" t="s">
        <v>9295</v>
      </c>
      <c r="D7951" s="119" t="s">
        <v>17292</v>
      </c>
    </row>
    <row r="7952" spans="1:4" ht="24.95" customHeight="1" x14ac:dyDescent="0.2">
      <c r="A7952" s="116">
        <v>26020</v>
      </c>
      <c r="B7952" s="117" t="s">
        <v>3776</v>
      </c>
      <c r="C7952" s="118" t="s">
        <v>9295</v>
      </c>
      <c r="D7952" s="119" t="s">
        <v>11122</v>
      </c>
    </row>
    <row r="7953" spans="1:4" ht="24.95" customHeight="1" x14ac:dyDescent="0.2">
      <c r="A7953" s="116">
        <v>34544</v>
      </c>
      <c r="B7953" s="117" t="s">
        <v>3777</v>
      </c>
      <c r="C7953" s="118" t="s">
        <v>9295</v>
      </c>
      <c r="D7953" s="119" t="s">
        <v>18961</v>
      </c>
    </row>
    <row r="7954" spans="1:4" ht="24.95" customHeight="1" x14ac:dyDescent="0.2">
      <c r="A7954" s="116">
        <v>34729</v>
      </c>
      <c r="B7954" s="117" t="s">
        <v>3778</v>
      </c>
      <c r="C7954" s="118" t="s">
        <v>9295</v>
      </c>
      <c r="D7954" s="119" t="s">
        <v>18962</v>
      </c>
    </row>
    <row r="7955" spans="1:4" ht="24.95" customHeight="1" x14ac:dyDescent="0.2">
      <c r="A7955" s="116">
        <v>34734</v>
      </c>
      <c r="B7955" s="117" t="s">
        <v>3779</v>
      </c>
      <c r="C7955" s="118" t="s">
        <v>9295</v>
      </c>
      <c r="D7955" s="119" t="s">
        <v>18963</v>
      </c>
    </row>
    <row r="7956" spans="1:4" ht="24.95" customHeight="1" x14ac:dyDescent="0.2">
      <c r="A7956" s="116">
        <v>34738</v>
      </c>
      <c r="B7956" s="117" t="s">
        <v>3780</v>
      </c>
      <c r="C7956" s="118" t="s">
        <v>9295</v>
      </c>
      <c r="D7956" s="119" t="s">
        <v>18964</v>
      </c>
    </row>
    <row r="7957" spans="1:4" ht="24.95" customHeight="1" x14ac:dyDescent="0.2">
      <c r="A7957" s="116">
        <v>2391</v>
      </c>
      <c r="B7957" s="117" t="s">
        <v>3781</v>
      </c>
      <c r="C7957" s="118" t="s">
        <v>9295</v>
      </c>
      <c r="D7957" s="119" t="s">
        <v>18965</v>
      </c>
    </row>
    <row r="7958" spans="1:4" ht="24.95" customHeight="1" x14ac:dyDescent="0.2">
      <c r="A7958" s="116">
        <v>2374</v>
      </c>
      <c r="B7958" s="117" t="s">
        <v>3782</v>
      </c>
      <c r="C7958" s="118" t="s">
        <v>9295</v>
      </c>
      <c r="D7958" s="119" t="s">
        <v>18966</v>
      </c>
    </row>
    <row r="7959" spans="1:4" ht="24.95" customHeight="1" x14ac:dyDescent="0.2">
      <c r="A7959" s="116">
        <v>2377</v>
      </c>
      <c r="B7959" s="117" t="s">
        <v>3783</v>
      </c>
      <c r="C7959" s="118" t="s">
        <v>9295</v>
      </c>
      <c r="D7959" s="119" t="s">
        <v>18967</v>
      </c>
    </row>
    <row r="7960" spans="1:4" ht="24.95" customHeight="1" x14ac:dyDescent="0.2">
      <c r="A7960" s="116">
        <v>2393</v>
      </c>
      <c r="B7960" s="117" t="s">
        <v>3784</v>
      </c>
      <c r="C7960" s="118" t="s">
        <v>9295</v>
      </c>
      <c r="D7960" s="119" t="s">
        <v>18968</v>
      </c>
    </row>
    <row r="7961" spans="1:4" ht="24.95" customHeight="1" x14ac:dyDescent="0.2">
      <c r="A7961" s="116">
        <v>34705</v>
      </c>
      <c r="B7961" s="117" t="s">
        <v>3785</v>
      </c>
      <c r="C7961" s="118" t="s">
        <v>9295</v>
      </c>
      <c r="D7961" s="119" t="s">
        <v>18969</v>
      </c>
    </row>
    <row r="7962" spans="1:4" ht="24.95" customHeight="1" x14ac:dyDescent="0.2">
      <c r="A7962" s="116">
        <v>34707</v>
      </c>
      <c r="B7962" s="117" t="s">
        <v>3786</v>
      </c>
      <c r="C7962" s="118" t="s">
        <v>9295</v>
      </c>
      <c r="D7962" s="119" t="s">
        <v>18970</v>
      </c>
    </row>
    <row r="7963" spans="1:4" ht="24.95" customHeight="1" x14ac:dyDescent="0.2">
      <c r="A7963" s="116">
        <v>2378</v>
      </c>
      <c r="B7963" s="117" t="s">
        <v>3787</v>
      </c>
      <c r="C7963" s="118" t="s">
        <v>9295</v>
      </c>
      <c r="D7963" s="119" t="s">
        <v>18971</v>
      </c>
    </row>
    <row r="7964" spans="1:4" ht="24.95" customHeight="1" x14ac:dyDescent="0.2">
      <c r="A7964" s="116">
        <v>2379</v>
      </c>
      <c r="B7964" s="117" t="s">
        <v>3788</v>
      </c>
      <c r="C7964" s="118" t="s">
        <v>9295</v>
      </c>
      <c r="D7964" s="119" t="s">
        <v>18971</v>
      </c>
    </row>
    <row r="7965" spans="1:4" ht="24.95" customHeight="1" x14ac:dyDescent="0.2">
      <c r="A7965" s="116">
        <v>2376</v>
      </c>
      <c r="B7965" s="117" t="s">
        <v>3789</v>
      </c>
      <c r="C7965" s="118" t="s">
        <v>9295</v>
      </c>
      <c r="D7965" s="119" t="s">
        <v>18972</v>
      </c>
    </row>
    <row r="7966" spans="1:4" ht="24.95" customHeight="1" x14ac:dyDescent="0.2">
      <c r="A7966" s="116">
        <v>2394</v>
      </c>
      <c r="B7966" s="117" t="s">
        <v>3790</v>
      </c>
      <c r="C7966" s="118" t="s">
        <v>9295</v>
      </c>
      <c r="D7966" s="119" t="s">
        <v>18973</v>
      </c>
    </row>
    <row r="7967" spans="1:4" ht="24.95" customHeight="1" x14ac:dyDescent="0.2">
      <c r="A7967" s="116">
        <v>34686</v>
      </c>
      <c r="B7967" s="117" t="s">
        <v>3791</v>
      </c>
      <c r="C7967" s="118" t="s">
        <v>9295</v>
      </c>
      <c r="D7967" s="119" t="s">
        <v>17740</v>
      </c>
    </row>
    <row r="7968" spans="1:4" ht="24.95" customHeight="1" x14ac:dyDescent="0.2">
      <c r="A7968" s="116">
        <v>34616</v>
      </c>
      <c r="B7968" s="117" t="s">
        <v>3792</v>
      </c>
      <c r="C7968" s="118" t="s">
        <v>9295</v>
      </c>
      <c r="D7968" s="119" t="s">
        <v>17888</v>
      </c>
    </row>
    <row r="7969" spans="1:4" ht="24.95" customHeight="1" x14ac:dyDescent="0.2">
      <c r="A7969" s="116">
        <v>34623</v>
      </c>
      <c r="B7969" s="117" t="s">
        <v>3793</v>
      </c>
      <c r="C7969" s="118" t="s">
        <v>9295</v>
      </c>
      <c r="D7969" s="119" t="s">
        <v>18974</v>
      </c>
    </row>
    <row r="7970" spans="1:4" ht="24.95" customHeight="1" x14ac:dyDescent="0.2">
      <c r="A7970" s="116">
        <v>34628</v>
      </c>
      <c r="B7970" s="117" t="s">
        <v>3794</v>
      </c>
      <c r="C7970" s="118" t="s">
        <v>9295</v>
      </c>
      <c r="D7970" s="119" t="s">
        <v>16230</v>
      </c>
    </row>
    <row r="7971" spans="1:4" ht="24.95" customHeight="1" x14ac:dyDescent="0.2">
      <c r="A7971" s="116">
        <v>34653</v>
      </c>
      <c r="B7971" s="117" t="s">
        <v>3795</v>
      </c>
      <c r="C7971" s="118" t="s">
        <v>9295</v>
      </c>
      <c r="D7971" s="119" t="s">
        <v>18343</v>
      </c>
    </row>
    <row r="7972" spans="1:4" ht="24.95" customHeight="1" x14ac:dyDescent="0.2">
      <c r="A7972" s="116">
        <v>34688</v>
      </c>
      <c r="B7972" s="117" t="s">
        <v>3796</v>
      </c>
      <c r="C7972" s="118" t="s">
        <v>9295</v>
      </c>
      <c r="D7972" s="119" t="s">
        <v>9602</v>
      </c>
    </row>
    <row r="7973" spans="1:4" ht="24.95" customHeight="1" x14ac:dyDescent="0.2">
      <c r="A7973" s="116">
        <v>34709</v>
      </c>
      <c r="B7973" s="117" t="s">
        <v>3797</v>
      </c>
      <c r="C7973" s="118" t="s">
        <v>9295</v>
      </c>
      <c r="D7973" s="119" t="s">
        <v>18975</v>
      </c>
    </row>
    <row r="7974" spans="1:4" ht="24.95" customHeight="1" x14ac:dyDescent="0.2">
      <c r="A7974" s="116">
        <v>34714</v>
      </c>
      <c r="B7974" s="117" t="s">
        <v>3798</v>
      </c>
      <c r="C7974" s="118" t="s">
        <v>9295</v>
      </c>
      <c r="D7974" s="119" t="s">
        <v>18976</v>
      </c>
    </row>
    <row r="7975" spans="1:4" ht="24.95" customHeight="1" x14ac:dyDescent="0.2">
      <c r="A7975" s="116">
        <v>2388</v>
      </c>
      <c r="B7975" s="117" t="s">
        <v>6421</v>
      </c>
      <c r="C7975" s="118" t="s">
        <v>9295</v>
      </c>
      <c r="D7975" s="119" t="s">
        <v>18977</v>
      </c>
    </row>
    <row r="7976" spans="1:4" ht="24.95" customHeight="1" x14ac:dyDescent="0.2">
      <c r="A7976" s="116">
        <v>34606</v>
      </c>
      <c r="B7976" s="117" t="s">
        <v>10249</v>
      </c>
      <c r="C7976" s="118" t="s">
        <v>9295</v>
      </c>
      <c r="D7976" s="119" t="s">
        <v>18978</v>
      </c>
    </row>
    <row r="7977" spans="1:4" ht="24.95" customHeight="1" x14ac:dyDescent="0.2">
      <c r="A7977" s="116">
        <v>34689</v>
      </c>
      <c r="B7977" s="117" t="s">
        <v>10250</v>
      </c>
      <c r="C7977" s="118" t="s">
        <v>9295</v>
      </c>
      <c r="D7977" s="119" t="s">
        <v>9750</v>
      </c>
    </row>
    <row r="7978" spans="1:4" ht="24.95" customHeight="1" x14ac:dyDescent="0.2">
      <c r="A7978" s="116">
        <v>2370</v>
      </c>
      <c r="B7978" s="117" t="s">
        <v>6422</v>
      </c>
      <c r="C7978" s="118" t="s">
        <v>9295</v>
      </c>
      <c r="D7978" s="119" t="s">
        <v>13730</v>
      </c>
    </row>
    <row r="7979" spans="1:4" ht="24.95" customHeight="1" x14ac:dyDescent="0.2">
      <c r="A7979" s="116">
        <v>2386</v>
      </c>
      <c r="B7979" s="117" t="s">
        <v>6423</v>
      </c>
      <c r="C7979" s="118" t="s">
        <v>9295</v>
      </c>
      <c r="D7979" s="119" t="s">
        <v>10700</v>
      </c>
    </row>
    <row r="7980" spans="1:4" ht="24.95" customHeight="1" x14ac:dyDescent="0.2">
      <c r="A7980" s="116">
        <v>2392</v>
      </c>
      <c r="B7980" s="117" t="s">
        <v>6424</v>
      </c>
      <c r="C7980" s="118" t="s">
        <v>9295</v>
      </c>
      <c r="D7980" s="119" t="s">
        <v>18979</v>
      </c>
    </row>
    <row r="7981" spans="1:4" ht="24.95" customHeight="1" x14ac:dyDescent="0.2">
      <c r="A7981" s="116">
        <v>2373</v>
      </c>
      <c r="B7981" s="117" t="s">
        <v>6425</v>
      </c>
      <c r="C7981" s="118" t="s">
        <v>9295</v>
      </c>
      <c r="D7981" s="119" t="s">
        <v>15163</v>
      </c>
    </row>
    <row r="7982" spans="1:4" ht="24.95" customHeight="1" x14ac:dyDescent="0.2">
      <c r="A7982" s="116">
        <v>39465</v>
      </c>
      <c r="B7982" s="117" t="s">
        <v>6426</v>
      </c>
      <c r="C7982" s="118" t="s">
        <v>9295</v>
      </c>
      <c r="D7982" s="119" t="s">
        <v>18980</v>
      </c>
    </row>
    <row r="7983" spans="1:4" ht="24.95" customHeight="1" x14ac:dyDescent="0.2">
      <c r="A7983" s="116">
        <v>39466</v>
      </c>
      <c r="B7983" s="117" t="s">
        <v>6427</v>
      </c>
      <c r="C7983" s="118" t="s">
        <v>9295</v>
      </c>
      <c r="D7983" s="119" t="s">
        <v>18981</v>
      </c>
    </row>
    <row r="7984" spans="1:4" ht="24.95" customHeight="1" x14ac:dyDescent="0.2">
      <c r="A7984" s="116">
        <v>39467</v>
      </c>
      <c r="B7984" s="117" t="s">
        <v>6428</v>
      </c>
      <c r="C7984" s="118" t="s">
        <v>9295</v>
      </c>
      <c r="D7984" s="119" t="s">
        <v>18982</v>
      </c>
    </row>
    <row r="7985" spans="1:4" ht="24.95" customHeight="1" x14ac:dyDescent="0.2">
      <c r="A7985" s="116">
        <v>39468</v>
      </c>
      <c r="B7985" s="117" t="s">
        <v>6429</v>
      </c>
      <c r="C7985" s="118" t="s">
        <v>9295</v>
      </c>
      <c r="D7985" s="119" t="s">
        <v>13148</v>
      </c>
    </row>
    <row r="7986" spans="1:4" ht="24.95" customHeight="1" x14ac:dyDescent="0.2">
      <c r="A7986" s="116">
        <v>39469</v>
      </c>
      <c r="B7986" s="117" t="s">
        <v>6430</v>
      </c>
      <c r="C7986" s="118" t="s">
        <v>9295</v>
      </c>
      <c r="D7986" s="119" t="s">
        <v>18127</v>
      </c>
    </row>
    <row r="7987" spans="1:4" ht="24.95" customHeight="1" x14ac:dyDescent="0.2">
      <c r="A7987" s="116">
        <v>39470</v>
      </c>
      <c r="B7987" s="117" t="s">
        <v>6431</v>
      </c>
      <c r="C7987" s="118" t="s">
        <v>9295</v>
      </c>
      <c r="D7987" s="119" t="s">
        <v>18983</v>
      </c>
    </row>
    <row r="7988" spans="1:4" ht="24.95" customHeight="1" x14ac:dyDescent="0.2">
      <c r="A7988" s="116">
        <v>39471</v>
      </c>
      <c r="B7988" s="117" t="s">
        <v>6432</v>
      </c>
      <c r="C7988" s="118" t="s">
        <v>9295</v>
      </c>
      <c r="D7988" s="119" t="s">
        <v>18984</v>
      </c>
    </row>
    <row r="7989" spans="1:4" ht="24.95" customHeight="1" x14ac:dyDescent="0.2">
      <c r="A7989" s="116">
        <v>39472</v>
      </c>
      <c r="B7989" s="117" t="s">
        <v>6433</v>
      </c>
      <c r="C7989" s="118" t="s">
        <v>9295</v>
      </c>
      <c r="D7989" s="119" t="s">
        <v>18985</v>
      </c>
    </row>
    <row r="7990" spans="1:4" ht="24.95" customHeight="1" x14ac:dyDescent="0.2">
      <c r="A7990" s="116">
        <v>39473</v>
      </c>
      <c r="B7990" s="117" t="s">
        <v>6434</v>
      </c>
      <c r="C7990" s="118" t="s">
        <v>9295</v>
      </c>
      <c r="D7990" s="119" t="s">
        <v>18986</v>
      </c>
    </row>
    <row r="7991" spans="1:4" ht="24.95" customHeight="1" x14ac:dyDescent="0.2">
      <c r="A7991" s="116">
        <v>39474</v>
      </c>
      <c r="B7991" s="117" t="s">
        <v>6435</v>
      </c>
      <c r="C7991" s="118" t="s">
        <v>9295</v>
      </c>
      <c r="D7991" s="119" t="s">
        <v>18987</v>
      </c>
    </row>
    <row r="7992" spans="1:4" ht="24.95" customHeight="1" x14ac:dyDescent="0.2">
      <c r="A7992" s="116">
        <v>39475</v>
      </c>
      <c r="B7992" s="117" t="s">
        <v>6436</v>
      </c>
      <c r="C7992" s="118" t="s">
        <v>9295</v>
      </c>
      <c r="D7992" s="119" t="s">
        <v>18241</v>
      </c>
    </row>
    <row r="7993" spans="1:4" ht="24.95" customHeight="1" x14ac:dyDescent="0.2">
      <c r="A7993" s="116">
        <v>39476</v>
      </c>
      <c r="B7993" s="117" t="s">
        <v>6437</v>
      </c>
      <c r="C7993" s="118" t="s">
        <v>9295</v>
      </c>
      <c r="D7993" s="119" t="s">
        <v>18988</v>
      </c>
    </row>
    <row r="7994" spans="1:4" ht="24.95" customHeight="1" x14ac:dyDescent="0.2">
      <c r="A7994" s="116">
        <v>39477</v>
      </c>
      <c r="B7994" s="117" t="s">
        <v>6438</v>
      </c>
      <c r="C7994" s="118" t="s">
        <v>9295</v>
      </c>
      <c r="D7994" s="119" t="s">
        <v>18989</v>
      </c>
    </row>
    <row r="7995" spans="1:4" ht="24.95" customHeight="1" x14ac:dyDescent="0.2">
      <c r="A7995" s="116">
        <v>39478</v>
      </c>
      <c r="B7995" s="117" t="s">
        <v>6439</v>
      </c>
      <c r="C7995" s="118" t="s">
        <v>9295</v>
      </c>
      <c r="D7995" s="119" t="s">
        <v>18990</v>
      </c>
    </row>
    <row r="7996" spans="1:4" ht="24.95" customHeight="1" x14ac:dyDescent="0.2">
      <c r="A7996" s="116">
        <v>39479</v>
      </c>
      <c r="B7996" s="117" t="s">
        <v>6440</v>
      </c>
      <c r="C7996" s="118" t="s">
        <v>9295</v>
      </c>
      <c r="D7996" s="119" t="s">
        <v>18991</v>
      </c>
    </row>
    <row r="7997" spans="1:4" ht="24.95" customHeight="1" x14ac:dyDescent="0.2">
      <c r="A7997" s="116">
        <v>39480</v>
      </c>
      <c r="B7997" s="117" t="s">
        <v>6441</v>
      </c>
      <c r="C7997" s="118" t="s">
        <v>9295</v>
      </c>
      <c r="D7997" s="119" t="s">
        <v>9747</v>
      </c>
    </row>
    <row r="7998" spans="1:4" ht="24.95" customHeight="1" x14ac:dyDescent="0.2">
      <c r="A7998" s="116">
        <v>39459</v>
      </c>
      <c r="B7998" s="117" t="s">
        <v>6442</v>
      </c>
      <c r="C7998" s="118" t="s">
        <v>9295</v>
      </c>
      <c r="D7998" s="119" t="s">
        <v>18992</v>
      </c>
    </row>
    <row r="7999" spans="1:4" ht="24.95" customHeight="1" x14ac:dyDescent="0.2">
      <c r="A7999" s="116">
        <v>39445</v>
      </c>
      <c r="B7999" s="117" t="s">
        <v>6443</v>
      </c>
      <c r="C7999" s="118" t="s">
        <v>9295</v>
      </c>
      <c r="D7999" s="119" t="s">
        <v>18993</v>
      </c>
    </row>
    <row r="8000" spans="1:4" ht="24.95" customHeight="1" x14ac:dyDescent="0.2">
      <c r="A8000" s="116">
        <v>39446</v>
      </c>
      <c r="B8000" s="117" t="s">
        <v>6444</v>
      </c>
      <c r="C8000" s="118" t="s">
        <v>9295</v>
      </c>
      <c r="D8000" s="119" t="s">
        <v>18994</v>
      </c>
    </row>
    <row r="8001" spans="1:4" ht="24.95" customHeight="1" x14ac:dyDescent="0.2">
      <c r="A8001" s="116">
        <v>39447</v>
      </c>
      <c r="B8001" s="117" t="s">
        <v>6445</v>
      </c>
      <c r="C8001" s="118" t="s">
        <v>9295</v>
      </c>
      <c r="D8001" s="119" t="s">
        <v>18995</v>
      </c>
    </row>
    <row r="8002" spans="1:4" ht="24.95" customHeight="1" x14ac:dyDescent="0.2">
      <c r="A8002" s="116">
        <v>39448</v>
      </c>
      <c r="B8002" s="117" t="s">
        <v>6446</v>
      </c>
      <c r="C8002" s="118" t="s">
        <v>9295</v>
      </c>
      <c r="D8002" s="119" t="s">
        <v>18996</v>
      </c>
    </row>
    <row r="8003" spans="1:4" ht="24.95" customHeight="1" x14ac:dyDescent="0.2">
      <c r="A8003" s="116">
        <v>39450</v>
      </c>
      <c r="B8003" s="117" t="s">
        <v>6447</v>
      </c>
      <c r="C8003" s="118" t="s">
        <v>9295</v>
      </c>
      <c r="D8003" s="119" t="s">
        <v>18997</v>
      </c>
    </row>
    <row r="8004" spans="1:4" ht="24.95" customHeight="1" x14ac:dyDescent="0.2">
      <c r="A8004" s="116">
        <v>39451</v>
      </c>
      <c r="B8004" s="117" t="s">
        <v>6448</v>
      </c>
      <c r="C8004" s="118" t="s">
        <v>9295</v>
      </c>
      <c r="D8004" s="119" t="s">
        <v>11569</v>
      </c>
    </row>
    <row r="8005" spans="1:4" ht="24.95" customHeight="1" x14ac:dyDescent="0.2">
      <c r="A8005" s="116">
        <v>39452</v>
      </c>
      <c r="B8005" s="117" t="s">
        <v>6449</v>
      </c>
      <c r="C8005" s="118" t="s">
        <v>9295</v>
      </c>
      <c r="D8005" s="119" t="s">
        <v>18998</v>
      </c>
    </row>
    <row r="8006" spans="1:4" ht="24.95" customHeight="1" x14ac:dyDescent="0.2">
      <c r="A8006" s="116">
        <v>39523</v>
      </c>
      <c r="B8006" s="117" t="s">
        <v>6450</v>
      </c>
      <c r="C8006" s="118" t="s">
        <v>9295</v>
      </c>
      <c r="D8006" s="119" t="s">
        <v>18999</v>
      </c>
    </row>
    <row r="8007" spans="1:4" ht="24.95" customHeight="1" x14ac:dyDescent="0.2">
      <c r="A8007" s="116">
        <v>39449</v>
      </c>
      <c r="B8007" s="117" t="s">
        <v>6451</v>
      </c>
      <c r="C8007" s="118" t="s">
        <v>9295</v>
      </c>
      <c r="D8007" s="119" t="s">
        <v>19000</v>
      </c>
    </row>
    <row r="8008" spans="1:4" ht="24.95" customHeight="1" x14ac:dyDescent="0.2">
      <c r="A8008" s="116">
        <v>39455</v>
      </c>
      <c r="B8008" s="117" t="s">
        <v>6452</v>
      </c>
      <c r="C8008" s="118" t="s">
        <v>9295</v>
      </c>
      <c r="D8008" s="119" t="s">
        <v>19001</v>
      </c>
    </row>
    <row r="8009" spans="1:4" ht="24.95" customHeight="1" x14ac:dyDescent="0.2">
      <c r="A8009" s="116">
        <v>39456</v>
      </c>
      <c r="B8009" s="117" t="s">
        <v>6453</v>
      </c>
      <c r="C8009" s="118" t="s">
        <v>9295</v>
      </c>
      <c r="D8009" s="119" t="s">
        <v>19002</v>
      </c>
    </row>
    <row r="8010" spans="1:4" ht="24.95" customHeight="1" x14ac:dyDescent="0.2">
      <c r="A8010" s="116">
        <v>39457</v>
      </c>
      <c r="B8010" s="117" t="s">
        <v>6454</v>
      </c>
      <c r="C8010" s="118" t="s">
        <v>9295</v>
      </c>
      <c r="D8010" s="119" t="s">
        <v>19003</v>
      </c>
    </row>
    <row r="8011" spans="1:4" ht="24.95" customHeight="1" x14ac:dyDescent="0.2">
      <c r="A8011" s="116">
        <v>39458</v>
      </c>
      <c r="B8011" s="117" t="s">
        <v>6455</v>
      </c>
      <c r="C8011" s="118" t="s">
        <v>9295</v>
      </c>
      <c r="D8011" s="119" t="s">
        <v>13156</v>
      </c>
    </row>
    <row r="8012" spans="1:4" ht="24.95" customHeight="1" x14ac:dyDescent="0.2">
      <c r="A8012" s="116">
        <v>39464</v>
      </c>
      <c r="B8012" s="117" t="s">
        <v>6456</v>
      </c>
      <c r="C8012" s="118" t="s">
        <v>9295</v>
      </c>
      <c r="D8012" s="119" t="s">
        <v>19004</v>
      </c>
    </row>
    <row r="8013" spans="1:4" ht="24.95" customHeight="1" x14ac:dyDescent="0.2">
      <c r="A8013" s="116">
        <v>39460</v>
      </c>
      <c r="B8013" s="117" t="s">
        <v>6457</v>
      </c>
      <c r="C8013" s="118" t="s">
        <v>9295</v>
      </c>
      <c r="D8013" s="119" t="s">
        <v>19005</v>
      </c>
    </row>
    <row r="8014" spans="1:4" ht="24.95" customHeight="1" x14ac:dyDescent="0.2">
      <c r="A8014" s="116">
        <v>39461</v>
      </c>
      <c r="B8014" s="117" t="s">
        <v>6458</v>
      </c>
      <c r="C8014" s="118" t="s">
        <v>9295</v>
      </c>
      <c r="D8014" s="119" t="s">
        <v>19006</v>
      </c>
    </row>
    <row r="8015" spans="1:4" ht="24.95" customHeight="1" x14ac:dyDescent="0.2">
      <c r="A8015" s="116">
        <v>39462</v>
      </c>
      <c r="B8015" s="117" t="s">
        <v>6459</v>
      </c>
      <c r="C8015" s="118" t="s">
        <v>9295</v>
      </c>
      <c r="D8015" s="119" t="s">
        <v>19007</v>
      </c>
    </row>
    <row r="8016" spans="1:4" ht="24.95" customHeight="1" x14ac:dyDescent="0.2">
      <c r="A8016" s="116">
        <v>39463</v>
      </c>
      <c r="B8016" s="117" t="s">
        <v>6460</v>
      </c>
      <c r="C8016" s="118" t="s">
        <v>9295</v>
      </c>
      <c r="D8016" s="119" t="s">
        <v>19008</v>
      </c>
    </row>
    <row r="8017" spans="1:4" ht="24.95" customHeight="1" x14ac:dyDescent="0.2">
      <c r="A8017" s="116">
        <v>26039</v>
      </c>
      <c r="B8017" s="117" t="s">
        <v>3799</v>
      </c>
      <c r="C8017" s="118" t="s">
        <v>9295</v>
      </c>
      <c r="D8017" s="119" t="s">
        <v>10254</v>
      </c>
    </row>
    <row r="8018" spans="1:4" ht="24.95" customHeight="1" x14ac:dyDescent="0.2">
      <c r="A8018" s="116">
        <v>2401</v>
      </c>
      <c r="B8018" s="117" t="s">
        <v>3800</v>
      </c>
      <c r="C8018" s="118" t="s">
        <v>9295</v>
      </c>
      <c r="D8018" s="119" t="s">
        <v>10255</v>
      </c>
    </row>
    <row r="8019" spans="1:4" ht="24.95" customHeight="1" x14ac:dyDescent="0.2">
      <c r="A8019" s="116">
        <v>38870</v>
      </c>
      <c r="B8019" s="117" t="s">
        <v>19009</v>
      </c>
      <c r="C8019" s="118" t="s">
        <v>9295</v>
      </c>
      <c r="D8019" s="119" t="s">
        <v>17884</v>
      </c>
    </row>
    <row r="8020" spans="1:4" ht="24.95" customHeight="1" x14ac:dyDescent="0.2">
      <c r="A8020" s="116">
        <v>38869</v>
      </c>
      <c r="B8020" s="117" t="s">
        <v>19010</v>
      </c>
      <c r="C8020" s="118" t="s">
        <v>9295</v>
      </c>
      <c r="D8020" s="119" t="s">
        <v>14214</v>
      </c>
    </row>
    <row r="8021" spans="1:4" ht="24.95" customHeight="1" x14ac:dyDescent="0.2">
      <c r="A8021" s="116">
        <v>38872</v>
      </c>
      <c r="B8021" s="117" t="s">
        <v>19011</v>
      </c>
      <c r="C8021" s="118" t="s">
        <v>9295</v>
      </c>
      <c r="D8021" s="119" t="s">
        <v>19012</v>
      </c>
    </row>
    <row r="8022" spans="1:4" ht="24.95" customHeight="1" x14ac:dyDescent="0.2">
      <c r="A8022" s="116">
        <v>38871</v>
      </c>
      <c r="B8022" s="117" t="s">
        <v>19013</v>
      </c>
      <c r="C8022" s="118" t="s">
        <v>9295</v>
      </c>
      <c r="D8022" s="119" t="s">
        <v>11133</v>
      </c>
    </row>
    <row r="8023" spans="1:4" ht="24.95" customHeight="1" x14ac:dyDescent="0.2">
      <c r="A8023" s="116">
        <v>39283</v>
      </c>
      <c r="B8023" s="117" t="s">
        <v>19014</v>
      </c>
      <c r="C8023" s="118" t="s">
        <v>9295</v>
      </c>
      <c r="D8023" s="119" t="s">
        <v>19015</v>
      </c>
    </row>
    <row r="8024" spans="1:4" ht="24.95" customHeight="1" x14ac:dyDescent="0.2">
      <c r="A8024" s="116">
        <v>39284</v>
      </c>
      <c r="B8024" s="117" t="s">
        <v>19016</v>
      </c>
      <c r="C8024" s="118" t="s">
        <v>9295</v>
      </c>
      <c r="D8024" s="119" t="s">
        <v>19017</v>
      </c>
    </row>
    <row r="8025" spans="1:4" ht="24.95" customHeight="1" x14ac:dyDescent="0.2">
      <c r="A8025" s="116">
        <v>39285</v>
      </c>
      <c r="B8025" s="117" t="s">
        <v>19018</v>
      </c>
      <c r="C8025" s="118" t="s">
        <v>9295</v>
      </c>
      <c r="D8025" s="119" t="s">
        <v>19019</v>
      </c>
    </row>
    <row r="8026" spans="1:4" ht="24.95" customHeight="1" x14ac:dyDescent="0.2">
      <c r="A8026" s="116">
        <v>39286</v>
      </c>
      <c r="B8026" s="117" t="s">
        <v>19020</v>
      </c>
      <c r="C8026" s="118" t="s">
        <v>9295</v>
      </c>
      <c r="D8026" s="119" t="s">
        <v>19021</v>
      </c>
    </row>
    <row r="8027" spans="1:4" ht="24.95" customHeight="1" x14ac:dyDescent="0.2">
      <c r="A8027" s="116">
        <v>39287</v>
      </c>
      <c r="B8027" s="117" t="s">
        <v>19022</v>
      </c>
      <c r="C8027" s="118" t="s">
        <v>9295</v>
      </c>
      <c r="D8027" s="119" t="s">
        <v>11367</v>
      </c>
    </row>
    <row r="8028" spans="1:4" ht="24.95" customHeight="1" x14ac:dyDescent="0.2">
      <c r="A8028" s="116">
        <v>39288</v>
      </c>
      <c r="B8028" s="117" t="s">
        <v>19023</v>
      </c>
      <c r="C8028" s="118" t="s">
        <v>9295</v>
      </c>
      <c r="D8028" s="119" t="s">
        <v>11007</v>
      </c>
    </row>
    <row r="8029" spans="1:4" ht="24.95" customHeight="1" x14ac:dyDescent="0.2">
      <c r="A8029" s="116">
        <v>2414</v>
      </c>
      <c r="B8029" s="117" t="s">
        <v>3801</v>
      </c>
      <c r="C8029" s="118" t="s">
        <v>9298</v>
      </c>
      <c r="D8029" s="119" t="s">
        <v>19024</v>
      </c>
    </row>
    <row r="8030" spans="1:4" ht="24.95" customHeight="1" x14ac:dyDescent="0.2">
      <c r="A8030" s="116">
        <v>2413</v>
      </c>
      <c r="B8030" s="117" t="s">
        <v>3802</v>
      </c>
      <c r="C8030" s="118" t="s">
        <v>9298</v>
      </c>
      <c r="D8030" s="119" t="s">
        <v>19025</v>
      </c>
    </row>
    <row r="8031" spans="1:4" ht="24.95" customHeight="1" x14ac:dyDescent="0.2">
      <c r="A8031" s="116">
        <v>2405</v>
      </c>
      <c r="B8031" s="117" t="s">
        <v>3803</v>
      </c>
      <c r="C8031" s="118" t="s">
        <v>9298</v>
      </c>
      <c r="D8031" s="119" t="s">
        <v>19026</v>
      </c>
    </row>
    <row r="8032" spans="1:4" ht="24.95" customHeight="1" x14ac:dyDescent="0.2">
      <c r="A8032" s="116">
        <v>13361</v>
      </c>
      <c r="B8032" s="117" t="s">
        <v>3804</v>
      </c>
      <c r="C8032" s="118" t="s">
        <v>9298</v>
      </c>
      <c r="D8032" s="119" t="s">
        <v>16077</v>
      </c>
    </row>
    <row r="8033" spans="1:4" ht="24.95" customHeight="1" x14ac:dyDescent="0.2">
      <c r="A8033" s="116">
        <v>11987</v>
      </c>
      <c r="B8033" s="117" t="s">
        <v>3805</v>
      </c>
      <c r="C8033" s="118" t="s">
        <v>9298</v>
      </c>
      <c r="D8033" s="119" t="s">
        <v>19027</v>
      </c>
    </row>
    <row r="8034" spans="1:4" ht="24.95" customHeight="1" x14ac:dyDescent="0.2">
      <c r="A8034" s="116">
        <v>2416</v>
      </c>
      <c r="B8034" s="117" t="s">
        <v>3806</v>
      </c>
      <c r="C8034" s="118" t="s">
        <v>9298</v>
      </c>
      <c r="D8034" s="119" t="s">
        <v>19028</v>
      </c>
    </row>
    <row r="8035" spans="1:4" ht="24.95" customHeight="1" x14ac:dyDescent="0.2">
      <c r="A8035" s="116">
        <v>2412</v>
      </c>
      <c r="B8035" s="117" t="s">
        <v>3807</v>
      </c>
      <c r="C8035" s="118" t="s">
        <v>9298</v>
      </c>
      <c r="D8035" s="119" t="s">
        <v>17460</v>
      </c>
    </row>
    <row r="8036" spans="1:4" ht="24.95" customHeight="1" x14ac:dyDescent="0.2">
      <c r="A8036" s="116">
        <v>2411</v>
      </c>
      <c r="B8036" s="117" t="s">
        <v>3808</v>
      </c>
      <c r="C8036" s="118" t="s">
        <v>9298</v>
      </c>
      <c r="D8036" s="119" t="s">
        <v>16077</v>
      </c>
    </row>
    <row r="8037" spans="1:4" ht="24.95" customHeight="1" x14ac:dyDescent="0.2">
      <c r="A8037" s="116">
        <v>2406</v>
      </c>
      <c r="B8037" s="117" t="s">
        <v>3809</v>
      </c>
      <c r="C8037" s="118" t="s">
        <v>9298</v>
      </c>
      <c r="D8037" s="119" t="s">
        <v>10912</v>
      </c>
    </row>
    <row r="8038" spans="1:4" ht="24.95" customHeight="1" x14ac:dyDescent="0.2">
      <c r="A8038" s="116">
        <v>10571</v>
      </c>
      <c r="B8038" s="117" t="s">
        <v>3810</v>
      </c>
      <c r="C8038" s="118" t="s">
        <v>9298</v>
      </c>
      <c r="D8038" s="119" t="s">
        <v>19029</v>
      </c>
    </row>
    <row r="8039" spans="1:4" ht="24.95" customHeight="1" x14ac:dyDescent="0.2">
      <c r="A8039" s="116">
        <v>11985</v>
      </c>
      <c r="B8039" s="117" t="s">
        <v>3811</v>
      </c>
      <c r="C8039" s="118" t="s">
        <v>9298</v>
      </c>
      <c r="D8039" s="119" t="s">
        <v>19030</v>
      </c>
    </row>
    <row r="8040" spans="1:4" ht="24.95" customHeight="1" x14ac:dyDescent="0.2">
      <c r="A8040" s="116">
        <v>2410</v>
      </c>
      <c r="B8040" s="117" t="s">
        <v>3812</v>
      </c>
      <c r="C8040" s="118" t="s">
        <v>9298</v>
      </c>
      <c r="D8040" s="119" t="s">
        <v>19031</v>
      </c>
    </row>
    <row r="8041" spans="1:4" ht="24.95" customHeight="1" x14ac:dyDescent="0.2">
      <c r="A8041" s="116">
        <v>2417</v>
      </c>
      <c r="B8041" s="117" t="s">
        <v>3813</v>
      </c>
      <c r="C8041" s="118" t="s">
        <v>9298</v>
      </c>
      <c r="D8041" s="119" t="s">
        <v>19032</v>
      </c>
    </row>
    <row r="8042" spans="1:4" ht="24.95" customHeight="1" x14ac:dyDescent="0.2">
      <c r="A8042" s="116">
        <v>2415</v>
      </c>
      <c r="B8042" s="117" t="s">
        <v>10257</v>
      </c>
      <c r="C8042" s="118" t="s">
        <v>9298</v>
      </c>
      <c r="D8042" s="119" t="s">
        <v>19033</v>
      </c>
    </row>
    <row r="8043" spans="1:4" ht="24.95" customHeight="1" x14ac:dyDescent="0.2">
      <c r="A8043" s="116">
        <v>13360</v>
      </c>
      <c r="B8043" s="117" t="s">
        <v>3814</v>
      </c>
      <c r="C8043" s="118" t="s">
        <v>9298</v>
      </c>
      <c r="D8043" s="119" t="s">
        <v>19033</v>
      </c>
    </row>
    <row r="8044" spans="1:4" ht="24.95" customHeight="1" x14ac:dyDescent="0.2">
      <c r="A8044" s="116">
        <v>11983</v>
      </c>
      <c r="B8044" s="117" t="s">
        <v>3815</v>
      </c>
      <c r="C8044" s="118" t="s">
        <v>9298</v>
      </c>
      <c r="D8044" s="119" t="s">
        <v>12960</v>
      </c>
    </row>
    <row r="8045" spans="1:4" ht="24.95" customHeight="1" x14ac:dyDescent="0.2">
      <c r="A8045" s="116">
        <v>11986</v>
      </c>
      <c r="B8045" s="117" t="s">
        <v>3816</v>
      </c>
      <c r="C8045" s="118" t="s">
        <v>9298</v>
      </c>
      <c r="D8045" s="119" t="s">
        <v>15252</v>
      </c>
    </row>
    <row r="8046" spans="1:4" ht="24.95" customHeight="1" x14ac:dyDescent="0.2">
      <c r="A8046" s="116">
        <v>25976</v>
      </c>
      <c r="B8046" s="117" t="s">
        <v>10258</v>
      </c>
      <c r="C8046" s="118" t="s">
        <v>9298</v>
      </c>
      <c r="D8046" s="119" t="s">
        <v>19034</v>
      </c>
    </row>
    <row r="8047" spans="1:4" ht="24.95" customHeight="1" x14ac:dyDescent="0.2">
      <c r="A8047" s="116">
        <v>10629</v>
      </c>
      <c r="B8047" s="117" t="s">
        <v>3817</v>
      </c>
      <c r="C8047" s="118" t="s">
        <v>9298</v>
      </c>
      <c r="D8047" s="119" t="s">
        <v>19035</v>
      </c>
    </row>
    <row r="8048" spans="1:4" ht="24.95" customHeight="1" x14ac:dyDescent="0.2">
      <c r="A8048" s="116">
        <v>10698</v>
      </c>
      <c r="B8048" s="117" t="s">
        <v>3818</v>
      </c>
      <c r="C8048" s="118" t="s">
        <v>9298</v>
      </c>
      <c r="D8048" s="119" t="s">
        <v>19036</v>
      </c>
    </row>
    <row r="8049" spans="1:4" ht="24.95" customHeight="1" x14ac:dyDescent="0.2">
      <c r="A8049" s="116">
        <v>40521</v>
      </c>
      <c r="B8049" s="117" t="s">
        <v>10259</v>
      </c>
      <c r="C8049" s="118" t="s">
        <v>9295</v>
      </c>
      <c r="D8049" s="119" t="s">
        <v>19037</v>
      </c>
    </row>
    <row r="8050" spans="1:4" ht="24.95" customHeight="1" x14ac:dyDescent="0.2">
      <c r="A8050" s="116">
        <v>2432</v>
      </c>
      <c r="B8050" s="117" t="s">
        <v>6461</v>
      </c>
      <c r="C8050" s="118" t="s">
        <v>9295</v>
      </c>
      <c r="D8050" s="119" t="s">
        <v>19038</v>
      </c>
    </row>
    <row r="8051" spans="1:4" ht="24.95" customHeight="1" x14ac:dyDescent="0.2">
      <c r="A8051" s="116">
        <v>2418</v>
      </c>
      <c r="B8051" s="117" t="s">
        <v>6462</v>
      </c>
      <c r="C8051" s="118" t="s">
        <v>9295</v>
      </c>
      <c r="D8051" s="119" t="s">
        <v>14614</v>
      </c>
    </row>
    <row r="8052" spans="1:4" ht="24.95" customHeight="1" x14ac:dyDescent="0.2">
      <c r="A8052" s="116">
        <v>2433</v>
      </c>
      <c r="B8052" s="117" t="s">
        <v>6463</v>
      </c>
      <c r="C8052" s="118" t="s">
        <v>9295</v>
      </c>
      <c r="D8052" s="119" t="s">
        <v>10730</v>
      </c>
    </row>
    <row r="8053" spans="1:4" ht="24.95" customHeight="1" x14ac:dyDescent="0.2">
      <c r="A8053" s="116">
        <v>2420</v>
      </c>
      <c r="B8053" s="117" t="s">
        <v>6464</v>
      </c>
      <c r="C8053" s="118" t="s">
        <v>9295</v>
      </c>
      <c r="D8053" s="119" t="s">
        <v>9957</v>
      </c>
    </row>
    <row r="8054" spans="1:4" ht="24.95" customHeight="1" x14ac:dyDescent="0.2">
      <c r="A8054" s="116">
        <v>2421</v>
      </c>
      <c r="B8054" s="117" t="s">
        <v>3819</v>
      </c>
      <c r="C8054" s="118" t="s">
        <v>9295</v>
      </c>
      <c r="D8054" s="119" t="s">
        <v>10248</v>
      </c>
    </row>
    <row r="8055" spans="1:4" ht="24.95" customHeight="1" x14ac:dyDescent="0.2">
      <c r="A8055" s="116">
        <v>11447</v>
      </c>
      <c r="B8055" s="117" t="s">
        <v>6465</v>
      </c>
      <c r="C8055" s="118" t="s">
        <v>9295</v>
      </c>
      <c r="D8055" s="119" t="s">
        <v>16636</v>
      </c>
    </row>
    <row r="8056" spans="1:4" ht="24.95" customHeight="1" x14ac:dyDescent="0.2">
      <c r="A8056" s="116">
        <v>2429</v>
      </c>
      <c r="B8056" s="117" t="s">
        <v>3820</v>
      </c>
      <c r="C8056" s="118" t="s">
        <v>9295</v>
      </c>
      <c r="D8056" s="119" t="s">
        <v>9631</v>
      </c>
    </row>
    <row r="8057" spans="1:4" ht="24.95" customHeight="1" x14ac:dyDescent="0.2">
      <c r="A8057" s="116">
        <v>11449</v>
      </c>
      <c r="B8057" s="117" t="s">
        <v>3821</v>
      </c>
      <c r="C8057" s="118" t="s">
        <v>9295</v>
      </c>
      <c r="D8057" s="119" t="s">
        <v>19039</v>
      </c>
    </row>
    <row r="8058" spans="1:4" ht="24.95" customHeight="1" x14ac:dyDescent="0.2">
      <c r="A8058" s="116">
        <v>11451</v>
      </c>
      <c r="B8058" s="117" t="s">
        <v>3822</v>
      </c>
      <c r="C8058" s="118" t="s">
        <v>9295</v>
      </c>
      <c r="D8058" s="119" t="s">
        <v>19040</v>
      </c>
    </row>
    <row r="8059" spans="1:4" ht="24.95" customHeight="1" x14ac:dyDescent="0.2">
      <c r="A8059" s="116">
        <v>11116</v>
      </c>
      <c r="B8059" s="117" t="s">
        <v>3823</v>
      </c>
      <c r="C8059" s="118" t="s">
        <v>9295</v>
      </c>
      <c r="D8059" s="119" t="s">
        <v>19041</v>
      </c>
    </row>
    <row r="8060" spans="1:4" ht="24.95" customHeight="1" x14ac:dyDescent="0.2">
      <c r="A8060" s="116">
        <v>38411</v>
      </c>
      <c r="B8060" s="117" t="s">
        <v>3824</v>
      </c>
      <c r="C8060" s="118" t="s">
        <v>9295</v>
      </c>
      <c r="D8060" s="119" t="s">
        <v>10265</v>
      </c>
    </row>
    <row r="8061" spans="1:4" ht="24.95" customHeight="1" x14ac:dyDescent="0.2">
      <c r="A8061" s="116">
        <v>1370</v>
      </c>
      <c r="B8061" s="117" t="s">
        <v>3825</v>
      </c>
      <c r="C8061" s="118" t="s">
        <v>9295</v>
      </c>
      <c r="D8061" s="119" t="s">
        <v>17736</v>
      </c>
    </row>
    <row r="8062" spans="1:4" ht="24.95" customHeight="1" x14ac:dyDescent="0.2">
      <c r="A8062" s="116">
        <v>38189</v>
      </c>
      <c r="B8062" s="117" t="s">
        <v>3826</v>
      </c>
      <c r="C8062" s="118" t="s">
        <v>9295</v>
      </c>
      <c r="D8062" s="119" t="s">
        <v>19042</v>
      </c>
    </row>
    <row r="8063" spans="1:4" ht="24.95" customHeight="1" x14ac:dyDescent="0.2">
      <c r="A8063" s="116">
        <v>38190</v>
      </c>
      <c r="B8063" s="117" t="s">
        <v>3827</v>
      </c>
      <c r="C8063" s="118" t="s">
        <v>9295</v>
      </c>
      <c r="D8063" s="119" t="s">
        <v>19043</v>
      </c>
    </row>
    <row r="8064" spans="1:4" ht="24.95" customHeight="1" x14ac:dyDescent="0.2">
      <c r="A8064" s="116">
        <v>36516</v>
      </c>
      <c r="B8064" s="117" t="s">
        <v>3828</v>
      </c>
      <c r="C8064" s="118" t="s">
        <v>9295</v>
      </c>
      <c r="D8064" s="119" t="s">
        <v>19044</v>
      </c>
    </row>
    <row r="8065" spans="1:4" ht="24.95" customHeight="1" x14ac:dyDescent="0.2">
      <c r="A8065" s="116">
        <v>34777</v>
      </c>
      <c r="B8065" s="117" t="s">
        <v>3829</v>
      </c>
      <c r="C8065" s="118" t="s">
        <v>9295</v>
      </c>
      <c r="D8065" s="119" t="s">
        <v>10267</v>
      </c>
    </row>
    <row r="8066" spans="1:4" ht="24.95" customHeight="1" x14ac:dyDescent="0.2">
      <c r="A8066" s="116">
        <v>7273</v>
      </c>
      <c r="B8066" s="117" t="s">
        <v>3830</v>
      </c>
      <c r="C8066" s="118" t="s">
        <v>9295</v>
      </c>
      <c r="D8066" s="119" t="s">
        <v>10268</v>
      </c>
    </row>
    <row r="8067" spans="1:4" ht="24.95" customHeight="1" x14ac:dyDescent="0.2">
      <c r="A8067" s="116">
        <v>7272</v>
      </c>
      <c r="B8067" s="117" t="s">
        <v>3831</v>
      </c>
      <c r="C8067" s="118" t="s">
        <v>9295</v>
      </c>
      <c r="D8067" s="119" t="s">
        <v>10269</v>
      </c>
    </row>
    <row r="8068" spans="1:4" ht="24.95" customHeight="1" x14ac:dyDescent="0.2">
      <c r="A8068" s="116">
        <v>10605</v>
      </c>
      <c r="B8068" s="117" t="s">
        <v>3832</v>
      </c>
      <c r="C8068" s="118" t="s">
        <v>9295</v>
      </c>
      <c r="D8068" s="119" t="s">
        <v>9837</v>
      </c>
    </row>
    <row r="8069" spans="1:4" ht="24.95" customHeight="1" x14ac:dyDescent="0.2">
      <c r="A8069" s="116">
        <v>10604</v>
      </c>
      <c r="B8069" s="117" t="s">
        <v>3833</v>
      </c>
      <c r="C8069" s="118" t="s">
        <v>9295</v>
      </c>
      <c r="D8069" s="119" t="s">
        <v>9386</v>
      </c>
    </row>
    <row r="8070" spans="1:4" ht="24.95" customHeight="1" x14ac:dyDescent="0.2">
      <c r="A8070" s="116">
        <v>672</v>
      </c>
      <c r="B8070" s="117" t="s">
        <v>3834</v>
      </c>
      <c r="C8070" s="118" t="s">
        <v>9295</v>
      </c>
      <c r="D8070" s="119" t="s">
        <v>9585</v>
      </c>
    </row>
    <row r="8071" spans="1:4" ht="24.95" customHeight="1" x14ac:dyDescent="0.2">
      <c r="A8071" s="116">
        <v>668</v>
      </c>
      <c r="B8071" s="117" t="s">
        <v>3835</v>
      </c>
      <c r="C8071" s="118" t="s">
        <v>9295</v>
      </c>
      <c r="D8071" s="119" t="s">
        <v>10162</v>
      </c>
    </row>
    <row r="8072" spans="1:4" ht="24.95" customHeight="1" x14ac:dyDescent="0.2">
      <c r="A8072" s="116">
        <v>10578</v>
      </c>
      <c r="B8072" s="117" t="s">
        <v>3836</v>
      </c>
      <c r="C8072" s="118" t="s">
        <v>9295</v>
      </c>
      <c r="D8072" s="119" t="s">
        <v>9754</v>
      </c>
    </row>
    <row r="8073" spans="1:4" ht="24.95" customHeight="1" x14ac:dyDescent="0.2">
      <c r="A8073" s="116">
        <v>666</v>
      </c>
      <c r="B8073" s="117" t="s">
        <v>3837</v>
      </c>
      <c r="C8073" s="118" t="s">
        <v>9295</v>
      </c>
      <c r="D8073" s="119" t="s">
        <v>13924</v>
      </c>
    </row>
    <row r="8074" spans="1:4" ht="24.95" customHeight="1" x14ac:dyDescent="0.2">
      <c r="A8074" s="116">
        <v>665</v>
      </c>
      <c r="B8074" s="117" t="s">
        <v>3838</v>
      </c>
      <c r="C8074" s="118" t="s">
        <v>9295</v>
      </c>
      <c r="D8074" s="119" t="s">
        <v>10381</v>
      </c>
    </row>
    <row r="8075" spans="1:4" ht="24.95" customHeight="1" x14ac:dyDescent="0.2">
      <c r="A8075" s="116">
        <v>10577</v>
      </c>
      <c r="B8075" s="117" t="s">
        <v>3839</v>
      </c>
      <c r="C8075" s="118" t="s">
        <v>9295</v>
      </c>
      <c r="D8075" s="119" t="s">
        <v>11143</v>
      </c>
    </row>
    <row r="8076" spans="1:4" ht="24.95" customHeight="1" x14ac:dyDescent="0.2">
      <c r="A8076" s="116">
        <v>10583</v>
      </c>
      <c r="B8076" s="117" t="s">
        <v>3840</v>
      </c>
      <c r="C8076" s="118" t="s">
        <v>9295</v>
      </c>
      <c r="D8076" s="119" t="s">
        <v>17812</v>
      </c>
    </row>
    <row r="8077" spans="1:4" ht="24.95" customHeight="1" x14ac:dyDescent="0.2">
      <c r="A8077" s="116">
        <v>10579</v>
      </c>
      <c r="B8077" s="117" t="s">
        <v>3841</v>
      </c>
      <c r="C8077" s="118" t="s">
        <v>9295</v>
      </c>
      <c r="D8077" s="119" t="s">
        <v>10535</v>
      </c>
    </row>
    <row r="8078" spans="1:4" ht="24.95" customHeight="1" x14ac:dyDescent="0.2">
      <c r="A8078" s="116">
        <v>10582</v>
      </c>
      <c r="B8078" s="117" t="s">
        <v>3842</v>
      </c>
      <c r="C8078" s="118" t="s">
        <v>9295</v>
      </c>
      <c r="D8078" s="119" t="s">
        <v>12233</v>
      </c>
    </row>
    <row r="8079" spans="1:4" ht="24.95" customHeight="1" x14ac:dyDescent="0.2">
      <c r="A8079" s="116">
        <v>2436</v>
      </c>
      <c r="B8079" s="117" t="s">
        <v>3843</v>
      </c>
      <c r="C8079" s="118" t="s">
        <v>9293</v>
      </c>
      <c r="D8079" s="119" t="s">
        <v>14565</v>
      </c>
    </row>
    <row r="8080" spans="1:4" ht="24.95" customHeight="1" x14ac:dyDescent="0.2">
      <c r="A8080" s="116">
        <v>40918</v>
      </c>
      <c r="B8080" s="117" t="s">
        <v>6466</v>
      </c>
      <c r="C8080" s="118" t="s">
        <v>9444</v>
      </c>
      <c r="D8080" s="119" t="s">
        <v>30470</v>
      </c>
    </row>
    <row r="8081" spans="1:4" ht="24.95" customHeight="1" x14ac:dyDescent="0.2">
      <c r="A8081" s="116">
        <v>40923</v>
      </c>
      <c r="B8081" s="117" t="s">
        <v>6467</v>
      </c>
      <c r="C8081" s="118" t="s">
        <v>9444</v>
      </c>
      <c r="D8081" s="119" t="s">
        <v>30471</v>
      </c>
    </row>
    <row r="8082" spans="1:4" ht="24.95" customHeight="1" x14ac:dyDescent="0.2">
      <c r="A8082" s="116">
        <v>2439</v>
      </c>
      <c r="B8082" s="117" t="s">
        <v>3844</v>
      </c>
      <c r="C8082" s="118" t="s">
        <v>9293</v>
      </c>
      <c r="D8082" s="119" t="s">
        <v>11958</v>
      </c>
    </row>
    <row r="8083" spans="1:4" ht="24.95" customHeight="1" x14ac:dyDescent="0.2">
      <c r="A8083" s="116">
        <v>10998</v>
      </c>
      <c r="B8083" s="117" t="s">
        <v>6468</v>
      </c>
      <c r="C8083" s="118" t="s">
        <v>9344</v>
      </c>
      <c r="D8083" s="119" t="s">
        <v>16206</v>
      </c>
    </row>
    <row r="8084" spans="1:4" ht="24.95" customHeight="1" x14ac:dyDescent="0.2">
      <c r="A8084" s="116">
        <v>11002</v>
      </c>
      <c r="B8084" s="117" t="s">
        <v>6469</v>
      </c>
      <c r="C8084" s="118" t="s">
        <v>9344</v>
      </c>
      <c r="D8084" s="119" t="s">
        <v>17456</v>
      </c>
    </row>
    <row r="8085" spans="1:4" ht="24.95" customHeight="1" x14ac:dyDescent="0.2">
      <c r="A8085" s="116">
        <v>10999</v>
      </c>
      <c r="B8085" s="117" t="s">
        <v>6470</v>
      </c>
      <c r="C8085" s="118" t="s">
        <v>9344</v>
      </c>
      <c r="D8085" s="119" t="s">
        <v>19045</v>
      </c>
    </row>
    <row r="8086" spans="1:4" ht="24.95" customHeight="1" x14ac:dyDescent="0.2">
      <c r="A8086" s="116">
        <v>10997</v>
      </c>
      <c r="B8086" s="117" t="s">
        <v>6471</v>
      </c>
      <c r="C8086" s="118" t="s">
        <v>9344</v>
      </c>
      <c r="D8086" s="119" t="s">
        <v>11214</v>
      </c>
    </row>
    <row r="8087" spans="1:4" ht="24.95" customHeight="1" x14ac:dyDescent="0.2">
      <c r="A8087" s="116">
        <v>2685</v>
      </c>
      <c r="B8087" s="117" t="s">
        <v>6472</v>
      </c>
      <c r="C8087" s="118" t="s">
        <v>9340</v>
      </c>
      <c r="D8087" s="119" t="s">
        <v>10278</v>
      </c>
    </row>
    <row r="8088" spans="1:4" ht="24.95" customHeight="1" x14ac:dyDescent="0.2">
      <c r="A8088" s="116">
        <v>2680</v>
      </c>
      <c r="B8088" s="117" t="s">
        <v>6473</v>
      </c>
      <c r="C8088" s="118" t="s">
        <v>9340</v>
      </c>
      <c r="D8088" s="119" t="s">
        <v>10279</v>
      </c>
    </row>
    <row r="8089" spans="1:4" ht="24.95" customHeight="1" x14ac:dyDescent="0.2">
      <c r="A8089" s="116">
        <v>2684</v>
      </c>
      <c r="B8089" s="117" t="s">
        <v>6474</v>
      </c>
      <c r="C8089" s="118" t="s">
        <v>9340</v>
      </c>
      <c r="D8089" s="119" t="s">
        <v>10280</v>
      </c>
    </row>
    <row r="8090" spans="1:4" ht="24.95" customHeight="1" x14ac:dyDescent="0.2">
      <c r="A8090" s="116">
        <v>2673</v>
      </c>
      <c r="B8090" s="117" t="s">
        <v>6475</v>
      </c>
      <c r="C8090" s="118" t="s">
        <v>9340</v>
      </c>
      <c r="D8090" s="119" t="s">
        <v>10281</v>
      </c>
    </row>
    <row r="8091" spans="1:4" ht="24.95" customHeight="1" x14ac:dyDescent="0.2">
      <c r="A8091" s="116">
        <v>2681</v>
      </c>
      <c r="B8091" s="117" t="s">
        <v>6476</v>
      </c>
      <c r="C8091" s="118" t="s">
        <v>9340</v>
      </c>
      <c r="D8091" s="119" t="s">
        <v>9976</v>
      </c>
    </row>
    <row r="8092" spans="1:4" ht="24.95" customHeight="1" x14ac:dyDescent="0.2">
      <c r="A8092" s="116">
        <v>2682</v>
      </c>
      <c r="B8092" s="117" t="s">
        <v>6477</v>
      </c>
      <c r="C8092" s="118" t="s">
        <v>9340</v>
      </c>
      <c r="D8092" s="119" t="s">
        <v>10282</v>
      </c>
    </row>
    <row r="8093" spans="1:4" ht="24.95" customHeight="1" x14ac:dyDescent="0.2">
      <c r="A8093" s="116">
        <v>2686</v>
      </c>
      <c r="B8093" s="117" t="s">
        <v>6478</v>
      </c>
      <c r="C8093" s="118" t="s">
        <v>9340</v>
      </c>
      <c r="D8093" s="119" t="s">
        <v>10283</v>
      </c>
    </row>
    <row r="8094" spans="1:4" ht="24.95" customHeight="1" x14ac:dyDescent="0.2">
      <c r="A8094" s="116">
        <v>2674</v>
      </c>
      <c r="B8094" s="117" t="s">
        <v>6479</v>
      </c>
      <c r="C8094" s="118" t="s">
        <v>9340</v>
      </c>
      <c r="D8094" s="119" t="s">
        <v>10284</v>
      </c>
    </row>
    <row r="8095" spans="1:4" ht="24.95" customHeight="1" x14ac:dyDescent="0.2">
      <c r="A8095" s="116">
        <v>2683</v>
      </c>
      <c r="B8095" s="117" t="s">
        <v>6480</v>
      </c>
      <c r="C8095" s="118" t="s">
        <v>9340</v>
      </c>
      <c r="D8095" s="119" t="s">
        <v>10285</v>
      </c>
    </row>
    <row r="8096" spans="1:4" ht="24.95" customHeight="1" x14ac:dyDescent="0.2">
      <c r="A8096" s="116">
        <v>2676</v>
      </c>
      <c r="B8096" s="117" t="s">
        <v>6481</v>
      </c>
      <c r="C8096" s="118" t="s">
        <v>9340</v>
      </c>
      <c r="D8096" s="119" t="s">
        <v>10286</v>
      </c>
    </row>
    <row r="8097" spans="1:4" ht="24.95" customHeight="1" x14ac:dyDescent="0.2">
      <c r="A8097" s="116">
        <v>2678</v>
      </c>
      <c r="B8097" s="117" t="s">
        <v>6482</v>
      </c>
      <c r="C8097" s="118" t="s">
        <v>9340</v>
      </c>
      <c r="D8097" s="119" t="s">
        <v>9603</v>
      </c>
    </row>
    <row r="8098" spans="1:4" ht="24.95" customHeight="1" x14ac:dyDescent="0.2">
      <c r="A8098" s="116">
        <v>2679</v>
      </c>
      <c r="B8098" s="117" t="s">
        <v>6483</v>
      </c>
      <c r="C8098" s="118" t="s">
        <v>9340</v>
      </c>
      <c r="D8098" s="119" t="s">
        <v>10228</v>
      </c>
    </row>
    <row r="8099" spans="1:4" ht="24.95" customHeight="1" x14ac:dyDescent="0.2">
      <c r="A8099" s="116">
        <v>12070</v>
      </c>
      <c r="B8099" s="117" t="s">
        <v>6484</v>
      </c>
      <c r="C8099" s="118" t="s">
        <v>9340</v>
      </c>
      <c r="D8099" s="119" t="s">
        <v>9586</v>
      </c>
    </row>
    <row r="8100" spans="1:4" ht="24.95" customHeight="1" x14ac:dyDescent="0.2">
      <c r="A8100" s="116">
        <v>2675</v>
      </c>
      <c r="B8100" s="117" t="s">
        <v>6485</v>
      </c>
      <c r="C8100" s="118" t="s">
        <v>9340</v>
      </c>
      <c r="D8100" s="119" t="s">
        <v>9356</v>
      </c>
    </row>
    <row r="8101" spans="1:4" ht="24.95" customHeight="1" x14ac:dyDescent="0.2">
      <c r="A8101" s="116">
        <v>12067</v>
      </c>
      <c r="B8101" s="117" t="s">
        <v>6486</v>
      </c>
      <c r="C8101" s="118" t="s">
        <v>9340</v>
      </c>
      <c r="D8101" s="119" t="s">
        <v>10287</v>
      </c>
    </row>
    <row r="8102" spans="1:4" ht="24.95" customHeight="1" x14ac:dyDescent="0.2">
      <c r="A8102" s="116">
        <v>21129</v>
      </c>
      <c r="B8102" s="117" t="s">
        <v>10288</v>
      </c>
      <c r="C8102" s="118" t="s">
        <v>9340</v>
      </c>
      <c r="D8102" s="119" t="s">
        <v>9988</v>
      </c>
    </row>
    <row r="8103" spans="1:4" ht="24.95" customHeight="1" x14ac:dyDescent="0.2">
      <c r="A8103" s="116">
        <v>21136</v>
      </c>
      <c r="B8103" s="117" t="s">
        <v>10289</v>
      </c>
      <c r="C8103" s="118" t="s">
        <v>9340</v>
      </c>
      <c r="D8103" s="119" t="s">
        <v>11683</v>
      </c>
    </row>
    <row r="8104" spans="1:4" ht="24.95" customHeight="1" x14ac:dyDescent="0.2">
      <c r="A8104" s="116">
        <v>21128</v>
      </c>
      <c r="B8104" s="117" t="s">
        <v>10290</v>
      </c>
      <c r="C8104" s="118" t="s">
        <v>9340</v>
      </c>
      <c r="D8104" s="119" t="s">
        <v>19046</v>
      </c>
    </row>
    <row r="8105" spans="1:4" ht="24.95" customHeight="1" x14ac:dyDescent="0.2">
      <c r="A8105" s="116">
        <v>21132</v>
      </c>
      <c r="B8105" s="117" t="s">
        <v>10291</v>
      </c>
      <c r="C8105" s="118" t="s">
        <v>9340</v>
      </c>
      <c r="D8105" s="119" t="s">
        <v>19047</v>
      </c>
    </row>
    <row r="8106" spans="1:4" ht="24.95" customHeight="1" x14ac:dyDescent="0.2">
      <c r="A8106" s="116">
        <v>21130</v>
      </c>
      <c r="B8106" s="117" t="s">
        <v>10292</v>
      </c>
      <c r="C8106" s="118" t="s">
        <v>9340</v>
      </c>
      <c r="D8106" s="119" t="s">
        <v>19048</v>
      </c>
    </row>
    <row r="8107" spans="1:4" ht="24.95" customHeight="1" x14ac:dyDescent="0.2">
      <c r="A8107" s="116">
        <v>21135</v>
      </c>
      <c r="B8107" s="117" t="s">
        <v>10293</v>
      </c>
      <c r="C8107" s="118" t="s">
        <v>9340</v>
      </c>
      <c r="D8107" s="119" t="s">
        <v>15294</v>
      </c>
    </row>
    <row r="8108" spans="1:4" ht="24.95" customHeight="1" x14ac:dyDescent="0.2">
      <c r="A8108" s="116">
        <v>21131</v>
      </c>
      <c r="B8108" s="117" t="s">
        <v>10295</v>
      </c>
      <c r="C8108" s="118" t="s">
        <v>9340</v>
      </c>
      <c r="D8108" s="119" t="s">
        <v>19049</v>
      </c>
    </row>
    <row r="8109" spans="1:4" ht="24.95" customHeight="1" x14ac:dyDescent="0.2">
      <c r="A8109" s="116">
        <v>21134</v>
      </c>
      <c r="B8109" s="117" t="s">
        <v>10297</v>
      </c>
      <c r="C8109" s="118" t="s">
        <v>9340</v>
      </c>
      <c r="D8109" s="119" t="s">
        <v>19050</v>
      </c>
    </row>
    <row r="8110" spans="1:4" ht="24.95" customHeight="1" x14ac:dyDescent="0.2">
      <c r="A8110" s="116">
        <v>21133</v>
      </c>
      <c r="B8110" s="117" t="s">
        <v>10299</v>
      </c>
      <c r="C8110" s="118" t="s">
        <v>9340</v>
      </c>
      <c r="D8110" s="119" t="s">
        <v>19051</v>
      </c>
    </row>
    <row r="8111" spans="1:4" ht="24.95" customHeight="1" x14ac:dyDescent="0.2">
      <c r="A8111" s="116">
        <v>40401</v>
      </c>
      <c r="B8111" s="117" t="s">
        <v>10300</v>
      </c>
      <c r="C8111" s="118" t="s">
        <v>9340</v>
      </c>
      <c r="D8111" s="119" t="s">
        <v>9733</v>
      </c>
    </row>
    <row r="8112" spans="1:4" ht="24.95" customHeight="1" x14ac:dyDescent="0.2">
      <c r="A8112" s="116">
        <v>40402</v>
      </c>
      <c r="B8112" s="117" t="s">
        <v>10301</v>
      </c>
      <c r="C8112" s="118" t="s">
        <v>9340</v>
      </c>
      <c r="D8112" s="119" t="s">
        <v>9306</v>
      </c>
    </row>
    <row r="8113" spans="1:4" ht="24.95" customHeight="1" x14ac:dyDescent="0.2">
      <c r="A8113" s="116">
        <v>40400</v>
      </c>
      <c r="B8113" s="117" t="s">
        <v>10303</v>
      </c>
      <c r="C8113" s="118" t="s">
        <v>9340</v>
      </c>
      <c r="D8113" s="119" t="s">
        <v>10482</v>
      </c>
    </row>
    <row r="8114" spans="1:4" ht="24.95" customHeight="1" x14ac:dyDescent="0.2">
      <c r="A8114" s="116">
        <v>2504</v>
      </c>
      <c r="B8114" s="117" t="s">
        <v>10304</v>
      </c>
      <c r="C8114" s="118" t="s">
        <v>9340</v>
      </c>
      <c r="D8114" s="119" t="s">
        <v>10452</v>
      </c>
    </row>
    <row r="8115" spans="1:4" ht="24.95" customHeight="1" x14ac:dyDescent="0.2">
      <c r="A8115" s="116">
        <v>2501</v>
      </c>
      <c r="B8115" s="117" t="s">
        <v>10306</v>
      </c>
      <c r="C8115" s="118" t="s">
        <v>9340</v>
      </c>
      <c r="D8115" s="119" t="s">
        <v>17699</v>
      </c>
    </row>
    <row r="8116" spans="1:4" ht="24.95" customHeight="1" x14ac:dyDescent="0.2">
      <c r="A8116" s="116">
        <v>2502</v>
      </c>
      <c r="B8116" s="117" t="s">
        <v>10308</v>
      </c>
      <c r="C8116" s="118" t="s">
        <v>9340</v>
      </c>
      <c r="D8116" s="119" t="s">
        <v>17641</v>
      </c>
    </row>
    <row r="8117" spans="1:4" ht="24.95" customHeight="1" x14ac:dyDescent="0.2">
      <c r="A8117" s="116">
        <v>2503</v>
      </c>
      <c r="B8117" s="117" t="s">
        <v>10310</v>
      </c>
      <c r="C8117" s="118" t="s">
        <v>9340</v>
      </c>
      <c r="D8117" s="119" t="s">
        <v>16764</v>
      </c>
    </row>
    <row r="8118" spans="1:4" ht="24.95" customHeight="1" x14ac:dyDescent="0.2">
      <c r="A8118" s="116">
        <v>2500</v>
      </c>
      <c r="B8118" s="117" t="s">
        <v>10312</v>
      </c>
      <c r="C8118" s="118" t="s">
        <v>9340</v>
      </c>
      <c r="D8118" s="119" t="s">
        <v>18266</v>
      </c>
    </row>
    <row r="8119" spans="1:4" ht="24.95" customHeight="1" x14ac:dyDescent="0.2">
      <c r="A8119" s="116">
        <v>2505</v>
      </c>
      <c r="B8119" s="117" t="s">
        <v>10313</v>
      </c>
      <c r="C8119" s="118" t="s">
        <v>9340</v>
      </c>
      <c r="D8119" s="119" t="s">
        <v>15735</v>
      </c>
    </row>
    <row r="8120" spans="1:4" ht="24.95" customHeight="1" x14ac:dyDescent="0.2">
      <c r="A8120" s="116">
        <v>12056</v>
      </c>
      <c r="B8120" s="117" t="s">
        <v>10314</v>
      </c>
      <c r="C8120" s="118" t="s">
        <v>9340</v>
      </c>
      <c r="D8120" s="119" t="s">
        <v>17734</v>
      </c>
    </row>
    <row r="8121" spans="1:4" ht="24.95" customHeight="1" x14ac:dyDescent="0.2">
      <c r="A8121" s="116">
        <v>12057</v>
      </c>
      <c r="B8121" s="117" t="s">
        <v>10316</v>
      </c>
      <c r="C8121" s="118" t="s">
        <v>9340</v>
      </c>
      <c r="D8121" s="119" t="s">
        <v>19052</v>
      </c>
    </row>
    <row r="8122" spans="1:4" ht="24.95" customHeight="1" x14ac:dyDescent="0.2">
      <c r="A8122" s="116">
        <v>12059</v>
      </c>
      <c r="B8122" s="117" t="s">
        <v>10318</v>
      </c>
      <c r="C8122" s="118" t="s">
        <v>9340</v>
      </c>
      <c r="D8122" s="119" t="s">
        <v>17815</v>
      </c>
    </row>
    <row r="8123" spans="1:4" ht="24.95" customHeight="1" x14ac:dyDescent="0.2">
      <c r="A8123" s="116">
        <v>12058</v>
      </c>
      <c r="B8123" s="117" t="s">
        <v>10320</v>
      </c>
      <c r="C8123" s="118" t="s">
        <v>9340</v>
      </c>
      <c r="D8123" s="119" t="s">
        <v>17378</v>
      </c>
    </row>
    <row r="8124" spans="1:4" ht="24.95" customHeight="1" x14ac:dyDescent="0.2">
      <c r="A8124" s="116">
        <v>12060</v>
      </c>
      <c r="B8124" s="117" t="s">
        <v>10321</v>
      </c>
      <c r="C8124" s="118" t="s">
        <v>9340</v>
      </c>
      <c r="D8124" s="119" t="s">
        <v>19053</v>
      </c>
    </row>
    <row r="8125" spans="1:4" ht="24.95" customHeight="1" x14ac:dyDescent="0.2">
      <c r="A8125" s="116">
        <v>12061</v>
      </c>
      <c r="B8125" s="117" t="s">
        <v>10322</v>
      </c>
      <c r="C8125" s="118" t="s">
        <v>9340</v>
      </c>
      <c r="D8125" s="119" t="s">
        <v>13966</v>
      </c>
    </row>
    <row r="8126" spans="1:4" ht="24.95" customHeight="1" x14ac:dyDescent="0.2">
      <c r="A8126" s="116">
        <v>12062</v>
      </c>
      <c r="B8126" s="117" t="s">
        <v>10323</v>
      </c>
      <c r="C8126" s="118" t="s">
        <v>9340</v>
      </c>
      <c r="D8126" s="119" t="s">
        <v>19054</v>
      </c>
    </row>
    <row r="8127" spans="1:4" ht="24.95" customHeight="1" x14ac:dyDescent="0.2">
      <c r="A8127" s="116">
        <v>21137</v>
      </c>
      <c r="B8127" s="117" t="s">
        <v>6487</v>
      </c>
      <c r="C8127" s="118" t="s">
        <v>9340</v>
      </c>
      <c r="D8127" s="119" t="s">
        <v>13749</v>
      </c>
    </row>
    <row r="8128" spans="1:4" ht="24.95" customHeight="1" x14ac:dyDescent="0.2">
      <c r="A8128" s="116">
        <v>2687</v>
      </c>
      <c r="B8128" s="117" t="s">
        <v>6488</v>
      </c>
      <c r="C8128" s="118" t="s">
        <v>9340</v>
      </c>
      <c r="D8128" s="119" t="s">
        <v>10325</v>
      </c>
    </row>
    <row r="8129" spans="1:4" ht="24.95" customHeight="1" x14ac:dyDescent="0.2">
      <c r="A8129" s="116">
        <v>2689</v>
      </c>
      <c r="B8129" s="117" t="s">
        <v>6489</v>
      </c>
      <c r="C8129" s="118" t="s">
        <v>9340</v>
      </c>
      <c r="D8129" s="119" t="s">
        <v>10326</v>
      </c>
    </row>
    <row r="8130" spans="1:4" ht="24.95" customHeight="1" x14ac:dyDescent="0.2">
      <c r="A8130" s="116">
        <v>2688</v>
      </c>
      <c r="B8130" s="117" t="s">
        <v>6490</v>
      </c>
      <c r="C8130" s="118" t="s">
        <v>9340</v>
      </c>
      <c r="D8130" s="119" t="s">
        <v>10327</v>
      </c>
    </row>
    <row r="8131" spans="1:4" ht="24.95" customHeight="1" x14ac:dyDescent="0.2">
      <c r="A8131" s="116">
        <v>2690</v>
      </c>
      <c r="B8131" s="117" t="s">
        <v>6491</v>
      </c>
      <c r="C8131" s="118" t="s">
        <v>9340</v>
      </c>
      <c r="D8131" s="119" t="s">
        <v>10228</v>
      </c>
    </row>
    <row r="8132" spans="1:4" ht="24.95" customHeight="1" x14ac:dyDescent="0.2">
      <c r="A8132" s="116">
        <v>39243</v>
      </c>
      <c r="B8132" s="117" t="s">
        <v>6492</v>
      </c>
      <c r="C8132" s="118" t="s">
        <v>9340</v>
      </c>
      <c r="D8132" s="119" t="s">
        <v>9604</v>
      </c>
    </row>
    <row r="8133" spans="1:4" ht="24.95" customHeight="1" x14ac:dyDescent="0.2">
      <c r="A8133" s="116">
        <v>39244</v>
      </c>
      <c r="B8133" s="117" t="s">
        <v>6493</v>
      </c>
      <c r="C8133" s="118" t="s">
        <v>9340</v>
      </c>
      <c r="D8133" s="119" t="s">
        <v>9518</v>
      </c>
    </row>
    <row r="8134" spans="1:4" ht="24.95" customHeight="1" x14ac:dyDescent="0.2">
      <c r="A8134" s="116">
        <v>39245</v>
      </c>
      <c r="B8134" s="117" t="s">
        <v>6494</v>
      </c>
      <c r="C8134" s="118" t="s">
        <v>9340</v>
      </c>
      <c r="D8134" s="119" t="s">
        <v>10328</v>
      </c>
    </row>
    <row r="8135" spans="1:4" ht="24.95" customHeight="1" x14ac:dyDescent="0.2">
      <c r="A8135" s="116">
        <v>39254</v>
      </c>
      <c r="B8135" s="117" t="s">
        <v>6495</v>
      </c>
      <c r="C8135" s="118" t="s">
        <v>9340</v>
      </c>
      <c r="D8135" s="119" t="s">
        <v>10329</v>
      </c>
    </row>
    <row r="8136" spans="1:4" ht="24.95" customHeight="1" x14ac:dyDescent="0.2">
      <c r="A8136" s="116">
        <v>39255</v>
      </c>
      <c r="B8136" s="117" t="s">
        <v>6496</v>
      </c>
      <c r="C8136" s="118" t="s">
        <v>9340</v>
      </c>
      <c r="D8136" s="119" t="s">
        <v>10330</v>
      </c>
    </row>
    <row r="8137" spans="1:4" ht="24.95" customHeight="1" x14ac:dyDescent="0.2">
      <c r="A8137" s="116">
        <v>39253</v>
      </c>
      <c r="B8137" s="117" t="s">
        <v>6497</v>
      </c>
      <c r="C8137" s="118" t="s">
        <v>9340</v>
      </c>
      <c r="D8137" s="119" t="s">
        <v>10331</v>
      </c>
    </row>
    <row r="8138" spans="1:4" ht="24.95" customHeight="1" x14ac:dyDescent="0.2">
      <c r="A8138" s="116">
        <v>2446</v>
      </c>
      <c r="B8138" s="117" t="s">
        <v>10332</v>
      </c>
      <c r="C8138" s="118" t="s">
        <v>9340</v>
      </c>
      <c r="D8138" s="119" t="s">
        <v>9335</v>
      </c>
    </row>
    <row r="8139" spans="1:4" ht="24.95" customHeight="1" x14ac:dyDescent="0.2">
      <c r="A8139" s="116">
        <v>2442</v>
      </c>
      <c r="B8139" s="117" t="s">
        <v>10334</v>
      </c>
      <c r="C8139" s="118" t="s">
        <v>9340</v>
      </c>
      <c r="D8139" s="119" t="s">
        <v>9832</v>
      </c>
    </row>
    <row r="8140" spans="1:4" ht="24.95" customHeight="1" x14ac:dyDescent="0.2">
      <c r="A8140" s="116">
        <v>39246</v>
      </c>
      <c r="B8140" s="117" t="s">
        <v>10335</v>
      </c>
      <c r="C8140" s="118" t="s">
        <v>9340</v>
      </c>
      <c r="D8140" s="119" t="s">
        <v>18227</v>
      </c>
    </row>
    <row r="8141" spans="1:4" ht="24.95" customHeight="1" x14ac:dyDescent="0.2">
      <c r="A8141" s="116">
        <v>39247</v>
      </c>
      <c r="B8141" s="117" t="s">
        <v>10337</v>
      </c>
      <c r="C8141" s="118" t="s">
        <v>9340</v>
      </c>
      <c r="D8141" s="119" t="s">
        <v>9676</v>
      </c>
    </row>
    <row r="8142" spans="1:4" ht="24.95" customHeight="1" x14ac:dyDescent="0.2">
      <c r="A8142" s="116">
        <v>39248</v>
      </c>
      <c r="B8142" s="117" t="s">
        <v>10339</v>
      </c>
      <c r="C8142" s="118" t="s">
        <v>9340</v>
      </c>
      <c r="D8142" s="119" t="s">
        <v>12359</v>
      </c>
    </row>
    <row r="8143" spans="1:4" ht="24.95" customHeight="1" x14ac:dyDescent="0.2">
      <c r="A8143" s="116">
        <v>2438</v>
      </c>
      <c r="B8143" s="117" t="s">
        <v>3845</v>
      </c>
      <c r="C8143" s="118" t="s">
        <v>9293</v>
      </c>
      <c r="D8143" s="119" t="s">
        <v>18872</v>
      </c>
    </row>
    <row r="8144" spans="1:4" ht="24.95" customHeight="1" x14ac:dyDescent="0.2">
      <c r="A8144" s="116">
        <v>40922</v>
      </c>
      <c r="B8144" s="117" t="s">
        <v>6498</v>
      </c>
      <c r="C8144" s="118" t="s">
        <v>9444</v>
      </c>
      <c r="D8144" s="119" t="s">
        <v>30472</v>
      </c>
    </row>
    <row r="8145" spans="1:4" ht="24.95" customHeight="1" x14ac:dyDescent="0.2">
      <c r="A8145" s="116">
        <v>36486</v>
      </c>
      <c r="B8145" s="117" t="s">
        <v>6499</v>
      </c>
      <c r="C8145" s="118" t="s">
        <v>9295</v>
      </c>
      <c r="D8145" s="119" t="s">
        <v>19055</v>
      </c>
    </row>
    <row r="8146" spans="1:4" ht="24.95" customHeight="1" x14ac:dyDescent="0.2">
      <c r="A8146" s="116">
        <v>37777</v>
      </c>
      <c r="B8146" s="117" t="s">
        <v>3846</v>
      </c>
      <c r="C8146" s="118" t="s">
        <v>9295</v>
      </c>
      <c r="D8146" s="119" t="s">
        <v>19056</v>
      </c>
    </row>
    <row r="8147" spans="1:4" ht="24.95" customHeight="1" x14ac:dyDescent="0.2">
      <c r="A8147" s="116">
        <v>12624</v>
      </c>
      <c r="B8147" s="117" t="s">
        <v>3847</v>
      </c>
      <c r="C8147" s="118" t="s">
        <v>9295</v>
      </c>
      <c r="D8147" s="119" t="s">
        <v>10080</v>
      </c>
    </row>
    <row r="8148" spans="1:4" ht="24.95" customHeight="1" x14ac:dyDescent="0.2">
      <c r="A8148" s="116">
        <v>10638</v>
      </c>
      <c r="B8148" s="117" t="s">
        <v>3848</v>
      </c>
      <c r="C8148" s="118" t="s">
        <v>9295</v>
      </c>
      <c r="D8148" s="119" t="s">
        <v>19057</v>
      </c>
    </row>
    <row r="8149" spans="1:4" ht="24.95" customHeight="1" x14ac:dyDescent="0.2">
      <c r="A8149" s="116">
        <v>10635</v>
      </c>
      <c r="B8149" s="117" t="s">
        <v>3849</v>
      </c>
      <c r="C8149" s="118" t="s">
        <v>9295</v>
      </c>
      <c r="D8149" s="119" t="s">
        <v>19058</v>
      </c>
    </row>
    <row r="8150" spans="1:4" ht="24.95" customHeight="1" x14ac:dyDescent="0.2">
      <c r="A8150" s="116">
        <v>10634</v>
      </c>
      <c r="B8150" s="117" t="s">
        <v>3850</v>
      </c>
      <c r="C8150" s="118" t="s">
        <v>9295</v>
      </c>
      <c r="D8150" s="119" t="s">
        <v>19059</v>
      </c>
    </row>
    <row r="8151" spans="1:4" ht="24.95" customHeight="1" x14ac:dyDescent="0.2">
      <c r="A8151" s="116">
        <v>10636</v>
      </c>
      <c r="B8151" s="117" t="s">
        <v>3851</v>
      </c>
      <c r="C8151" s="118" t="s">
        <v>9295</v>
      </c>
      <c r="D8151" s="119" t="s">
        <v>19060</v>
      </c>
    </row>
    <row r="8152" spans="1:4" ht="24.95" customHeight="1" x14ac:dyDescent="0.2">
      <c r="A8152" s="116">
        <v>10637</v>
      </c>
      <c r="B8152" s="117" t="s">
        <v>7767</v>
      </c>
      <c r="C8152" s="118" t="s">
        <v>9295</v>
      </c>
      <c r="D8152" s="119" t="s">
        <v>19061</v>
      </c>
    </row>
    <row r="8153" spans="1:4" ht="24.95" customHeight="1" x14ac:dyDescent="0.2">
      <c r="A8153" s="116">
        <v>517</v>
      </c>
      <c r="B8153" s="117" t="s">
        <v>3852</v>
      </c>
      <c r="C8153" s="118" t="s">
        <v>9345</v>
      </c>
      <c r="D8153" s="119" t="s">
        <v>17886</v>
      </c>
    </row>
    <row r="8154" spans="1:4" ht="24.95" customHeight="1" x14ac:dyDescent="0.2">
      <c r="A8154" s="116">
        <v>41904</v>
      </c>
      <c r="B8154" s="117" t="s">
        <v>6500</v>
      </c>
      <c r="C8154" s="118" t="s">
        <v>9942</v>
      </c>
      <c r="D8154" s="119" t="s">
        <v>19062</v>
      </c>
    </row>
    <row r="8155" spans="1:4" ht="24.95" customHeight="1" x14ac:dyDescent="0.2">
      <c r="A8155" s="116">
        <v>41902</v>
      </c>
      <c r="B8155" s="117" t="s">
        <v>6501</v>
      </c>
      <c r="C8155" s="118" t="s">
        <v>9344</v>
      </c>
      <c r="D8155" s="119" t="s">
        <v>9733</v>
      </c>
    </row>
    <row r="8156" spans="1:4" ht="24.95" customHeight="1" x14ac:dyDescent="0.2">
      <c r="A8156" s="116">
        <v>41905</v>
      </c>
      <c r="B8156" s="117" t="s">
        <v>6502</v>
      </c>
      <c r="C8156" s="118" t="s">
        <v>9344</v>
      </c>
      <c r="D8156" s="119" t="s">
        <v>9475</v>
      </c>
    </row>
    <row r="8157" spans="1:4" ht="24.95" customHeight="1" x14ac:dyDescent="0.2">
      <c r="A8157" s="116">
        <v>41903</v>
      </c>
      <c r="B8157" s="117" t="s">
        <v>6503</v>
      </c>
      <c r="C8157" s="118" t="s">
        <v>9344</v>
      </c>
      <c r="D8157" s="119" t="s">
        <v>10042</v>
      </c>
    </row>
    <row r="8158" spans="1:4" ht="24.95" customHeight="1" x14ac:dyDescent="0.2">
      <c r="A8158" s="116">
        <v>37534</v>
      </c>
      <c r="B8158" s="117" t="s">
        <v>6504</v>
      </c>
      <c r="C8158" s="118" t="s">
        <v>9344</v>
      </c>
      <c r="D8158" s="119" t="s">
        <v>9967</v>
      </c>
    </row>
    <row r="8159" spans="1:4" ht="24.95" customHeight="1" x14ac:dyDescent="0.2">
      <c r="A8159" s="116">
        <v>37535</v>
      </c>
      <c r="B8159" s="117" t="s">
        <v>6505</v>
      </c>
      <c r="C8159" s="118" t="s">
        <v>9344</v>
      </c>
      <c r="D8159" s="119" t="s">
        <v>9967</v>
      </c>
    </row>
    <row r="8160" spans="1:4" ht="24.95" customHeight="1" x14ac:dyDescent="0.2">
      <c r="A8160" s="116">
        <v>37533</v>
      </c>
      <c r="B8160" s="117" t="s">
        <v>6506</v>
      </c>
      <c r="C8160" s="118" t="s">
        <v>9344</v>
      </c>
      <c r="D8160" s="119" t="s">
        <v>9967</v>
      </c>
    </row>
    <row r="8161" spans="1:4" ht="24.95" customHeight="1" x14ac:dyDescent="0.2">
      <c r="A8161" s="116">
        <v>37537</v>
      </c>
      <c r="B8161" s="117" t="s">
        <v>6507</v>
      </c>
      <c r="C8161" s="118" t="s">
        <v>9344</v>
      </c>
      <c r="D8161" s="119" t="s">
        <v>14233</v>
      </c>
    </row>
    <row r="8162" spans="1:4" ht="24.95" customHeight="1" x14ac:dyDescent="0.2">
      <c r="A8162" s="116">
        <v>37536</v>
      </c>
      <c r="B8162" s="117" t="s">
        <v>6508</v>
      </c>
      <c r="C8162" s="118" t="s">
        <v>9344</v>
      </c>
      <c r="D8162" s="119" t="s">
        <v>14233</v>
      </c>
    </row>
    <row r="8163" spans="1:4" ht="24.95" customHeight="1" x14ac:dyDescent="0.2">
      <c r="A8163" s="116">
        <v>37532</v>
      </c>
      <c r="B8163" s="117" t="s">
        <v>6509</v>
      </c>
      <c r="C8163" s="118" t="s">
        <v>9344</v>
      </c>
      <c r="D8163" s="119" t="s">
        <v>14233</v>
      </c>
    </row>
    <row r="8164" spans="1:4" ht="24.95" customHeight="1" x14ac:dyDescent="0.2">
      <c r="A8164" s="116">
        <v>2696</v>
      </c>
      <c r="B8164" s="117" t="s">
        <v>3853</v>
      </c>
      <c r="C8164" s="118" t="s">
        <v>9293</v>
      </c>
      <c r="D8164" s="119" t="s">
        <v>12346</v>
      </c>
    </row>
    <row r="8165" spans="1:4" ht="24.95" customHeight="1" x14ac:dyDescent="0.2">
      <c r="A8165" s="116">
        <v>40928</v>
      </c>
      <c r="B8165" s="117" t="s">
        <v>6510</v>
      </c>
      <c r="C8165" s="118" t="s">
        <v>9444</v>
      </c>
      <c r="D8165" s="119" t="s">
        <v>30473</v>
      </c>
    </row>
    <row r="8166" spans="1:4" ht="24.95" customHeight="1" x14ac:dyDescent="0.2">
      <c r="A8166" s="116">
        <v>4083</v>
      </c>
      <c r="B8166" s="117" t="s">
        <v>3854</v>
      </c>
      <c r="C8166" s="118" t="s">
        <v>9293</v>
      </c>
      <c r="D8166" s="119" t="s">
        <v>18275</v>
      </c>
    </row>
    <row r="8167" spans="1:4" ht="24.95" customHeight="1" x14ac:dyDescent="0.2">
      <c r="A8167" s="116">
        <v>40818</v>
      </c>
      <c r="B8167" s="117" t="s">
        <v>6511</v>
      </c>
      <c r="C8167" s="118" t="s">
        <v>9444</v>
      </c>
      <c r="D8167" s="119" t="s">
        <v>30474</v>
      </c>
    </row>
    <row r="8168" spans="1:4" ht="24.95" customHeight="1" x14ac:dyDescent="0.2">
      <c r="A8168" s="116">
        <v>2705</v>
      </c>
      <c r="B8168" s="117" t="s">
        <v>3855</v>
      </c>
      <c r="C8168" s="118" t="s">
        <v>10344</v>
      </c>
      <c r="D8168" s="119" t="s">
        <v>10345</v>
      </c>
    </row>
    <row r="8169" spans="1:4" ht="24.95" customHeight="1" x14ac:dyDescent="0.2">
      <c r="A8169" s="116">
        <v>14250</v>
      </c>
      <c r="B8169" s="117" t="s">
        <v>10346</v>
      </c>
      <c r="C8169" s="118" t="s">
        <v>10344</v>
      </c>
      <c r="D8169" s="119" t="s">
        <v>9533</v>
      </c>
    </row>
    <row r="8170" spans="1:4" ht="24.95" customHeight="1" x14ac:dyDescent="0.2">
      <c r="A8170" s="116">
        <v>11683</v>
      </c>
      <c r="B8170" s="117" t="s">
        <v>3856</v>
      </c>
      <c r="C8170" s="118" t="s">
        <v>9295</v>
      </c>
      <c r="D8170" s="119" t="s">
        <v>10347</v>
      </c>
    </row>
    <row r="8171" spans="1:4" ht="24.95" customHeight="1" x14ac:dyDescent="0.2">
      <c r="A8171" s="116">
        <v>11684</v>
      </c>
      <c r="B8171" s="117" t="s">
        <v>3857</v>
      </c>
      <c r="C8171" s="118" t="s">
        <v>9295</v>
      </c>
      <c r="D8171" s="119" t="s">
        <v>10348</v>
      </c>
    </row>
    <row r="8172" spans="1:4" ht="24.95" customHeight="1" x14ac:dyDescent="0.2">
      <c r="A8172" s="116">
        <v>6141</v>
      </c>
      <c r="B8172" s="117" t="s">
        <v>3858</v>
      </c>
      <c r="C8172" s="118" t="s">
        <v>9295</v>
      </c>
      <c r="D8172" s="119" t="s">
        <v>10349</v>
      </c>
    </row>
    <row r="8173" spans="1:4" ht="24.95" customHeight="1" x14ac:dyDescent="0.2">
      <c r="A8173" s="116">
        <v>11681</v>
      </c>
      <c r="B8173" s="117" t="s">
        <v>3859</v>
      </c>
      <c r="C8173" s="118" t="s">
        <v>9295</v>
      </c>
      <c r="D8173" s="119" t="s">
        <v>10000</v>
      </c>
    </row>
    <row r="8174" spans="1:4" ht="24.95" customHeight="1" x14ac:dyDescent="0.2">
      <c r="A8174" s="116">
        <v>2706</v>
      </c>
      <c r="B8174" s="117" t="s">
        <v>3860</v>
      </c>
      <c r="C8174" s="118" t="s">
        <v>9293</v>
      </c>
      <c r="D8174" s="119" t="s">
        <v>18983</v>
      </c>
    </row>
    <row r="8175" spans="1:4" ht="24.95" customHeight="1" x14ac:dyDescent="0.2">
      <c r="A8175" s="116">
        <v>40811</v>
      </c>
      <c r="B8175" s="117" t="s">
        <v>6512</v>
      </c>
      <c r="C8175" s="118" t="s">
        <v>9444</v>
      </c>
      <c r="D8175" s="119" t="s">
        <v>30475</v>
      </c>
    </row>
    <row r="8176" spans="1:4" ht="24.95" customHeight="1" x14ac:dyDescent="0.2">
      <c r="A8176" s="116">
        <v>2707</v>
      </c>
      <c r="B8176" s="117" t="s">
        <v>3861</v>
      </c>
      <c r="C8176" s="118" t="s">
        <v>9293</v>
      </c>
      <c r="D8176" s="119" t="s">
        <v>30476</v>
      </c>
    </row>
    <row r="8177" spans="1:4" ht="24.95" customHeight="1" x14ac:dyDescent="0.2">
      <c r="A8177" s="116">
        <v>40813</v>
      </c>
      <c r="B8177" s="117" t="s">
        <v>6513</v>
      </c>
      <c r="C8177" s="118" t="s">
        <v>9444</v>
      </c>
      <c r="D8177" s="119" t="s">
        <v>30477</v>
      </c>
    </row>
    <row r="8178" spans="1:4" ht="24.95" customHeight="1" x14ac:dyDescent="0.2">
      <c r="A8178" s="116">
        <v>2708</v>
      </c>
      <c r="B8178" s="117" t="s">
        <v>3862</v>
      </c>
      <c r="C8178" s="118" t="s">
        <v>9293</v>
      </c>
      <c r="D8178" s="119" t="s">
        <v>22841</v>
      </c>
    </row>
    <row r="8179" spans="1:4" ht="24.95" customHeight="1" x14ac:dyDescent="0.2">
      <c r="A8179" s="116">
        <v>40814</v>
      </c>
      <c r="B8179" s="117" t="s">
        <v>6514</v>
      </c>
      <c r="C8179" s="118" t="s">
        <v>9444</v>
      </c>
      <c r="D8179" s="119" t="s">
        <v>30478</v>
      </c>
    </row>
    <row r="8180" spans="1:4" ht="24.95" customHeight="1" x14ac:dyDescent="0.2">
      <c r="A8180" s="116">
        <v>34779</v>
      </c>
      <c r="B8180" s="117" t="s">
        <v>3863</v>
      </c>
      <c r="C8180" s="118" t="s">
        <v>9293</v>
      </c>
      <c r="D8180" s="119" t="s">
        <v>18983</v>
      </c>
    </row>
    <row r="8181" spans="1:4" ht="24.95" customHeight="1" x14ac:dyDescent="0.2">
      <c r="A8181" s="116">
        <v>40936</v>
      </c>
      <c r="B8181" s="117" t="s">
        <v>6515</v>
      </c>
      <c r="C8181" s="118" t="s">
        <v>9444</v>
      </c>
      <c r="D8181" s="119" t="s">
        <v>30475</v>
      </c>
    </row>
    <row r="8182" spans="1:4" ht="24.95" customHeight="1" x14ac:dyDescent="0.2">
      <c r="A8182" s="116">
        <v>34780</v>
      </c>
      <c r="B8182" s="117" t="s">
        <v>3864</v>
      </c>
      <c r="C8182" s="118" t="s">
        <v>9293</v>
      </c>
      <c r="D8182" s="119" t="s">
        <v>30479</v>
      </c>
    </row>
    <row r="8183" spans="1:4" ht="24.95" customHeight="1" x14ac:dyDescent="0.2">
      <c r="A8183" s="116">
        <v>40937</v>
      </c>
      <c r="B8183" s="117" t="s">
        <v>6516</v>
      </c>
      <c r="C8183" s="118" t="s">
        <v>9444</v>
      </c>
      <c r="D8183" s="119" t="s">
        <v>30480</v>
      </c>
    </row>
    <row r="8184" spans="1:4" ht="24.95" customHeight="1" x14ac:dyDescent="0.2">
      <c r="A8184" s="116">
        <v>34782</v>
      </c>
      <c r="B8184" s="117" t="s">
        <v>3865</v>
      </c>
      <c r="C8184" s="118" t="s">
        <v>9293</v>
      </c>
      <c r="D8184" s="119" t="s">
        <v>22841</v>
      </c>
    </row>
    <row r="8185" spans="1:4" ht="24.95" customHeight="1" x14ac:dyDescent="0.2">
      <c r="A8185" s="116">
        <v>40938</v>
      </c>
      <c r="B8185" s="117" t="s">
        <v>6517</v>
      </c>
      <c r="C8185" s="118" t="s">
        <v>9444</v>
      </c>
      <c r="D8185" s="119" t="s">
        <v>30478</v>
      </c>
    </row>
    <row r="8186" spans="1:4" ht="24.95" customHeight="1" x14ac:dyDescent="0.2">
      <c r="A8186" s="116">
        <v>34783</v>
      </c>
      <c r="B8186" s="117" t="s">
        <v>3866</v>
      </c>
      <c r="C8186" s="118" t="s">
        <v>9293</v>
      </c>
      <c r="D8186" s="119" t="s">
        <v>30481</v>
      </c>
    </row>
    <row r="8187" spans="1:4" ht="24.95" customHeight="1" x14ac:dyDescent="0.2">
      <c r="A8187" s="116">
        <v>40939</v>
      </c>
      <c r="B8187" s="117" t="s">
        <v>6518</v>
      </c>
      <c r="C8187" s="118" t="s">
        <v>9444</v>
      </c>
      <c r="D8187" s="119" t="s">
        <v>30482</v>
      </c>
    </row>
    <row r="8188" spans="1:4" ht="24.95" customHeight="1" x14ac:dyDescent="0.2">
      <c r="A8188" s="116">
        <v>34785</v>
      </c>
      <c r="B8188" s="117" t="s">
        <v>3867</v>
      </c>
      <c r="C8188" s="118" t="s">
        <v>9293</v>
      </c>
      <c r="D8188" s="119" t="s">
        <v>23003</v>
      </c>
    </row>
    <row r="8189" spans="1:4" ht="24.95" customHeight="1" x14ac:dyDescent="0.2">
      <c r="A8189" s="116">
        <v>40940</v>
      </c>
      <c r="B8189" s="117" t="s">
        <v>6519</v>
      </c>
      <c r="C8189" s="118" t="s">
        <v>9444</v>
      </c>
      <c r="D8189" s="119" t="s">
        <v>30483</v>
      </c>
    </row>
    <row r="8190" spans="1:4" ht="24.95" customHeight="1" x14ac:dyDescent="0.2">
      <c r="A8190" s="116">
        <v>38403</v>
      </c>
      <c r="B8190" s="117" t="s">
        <v>6520</v>
      </c>
      <c r="C8190" s="118" t="s">
        <v>9295</v>
      </c>
      <c r="D8190" s="119" t="s">
        <v>14842</v>
      </c>
    </row>
    <row r="8191" spans="1:4" ht="24.95" customHeight="1" x14ac:dyDescent="0.2">
      <c r="A8191" s="116">
        <v>37774</v>
      </c>
      <c r="B8191" s="117" t="s">
        <v>3868</v>
      </c>
      <c r="C8191" s="118" t="s">
        <v>9295</v>
      </c>
      <c r="D8191" s="119" t="s">
        <v>10350</v>
      </c>
    </row>
    <row r="8192" spans="1:4" ht="24.95" customHeight="1" x14ac:dyDescent="0.2">
      <c r="A8192" s="116">
        <v>38630</v>
      </c>
      <c r="B8192" s="117" t="s">
        <v>6521</v>
      </c>
      <c r="C8192" s="118" t="s">
        <v>9295</v>
      </c>
      <c r="D8192" s="119" t="s">
        <v>10351</v>
      </c>
    </row>
    <row r="8193" spans="1:4" ht="24.95" customHeight="1" x14ac:dyDescent="0.2">
      <c r="A8193" s="116">
        <v>38629</v>
      </c>
      <c r="B8193" s="117" t="s">
        <v>6522</v>
      </c>
      <c r="C8193" s="118" t="s">
        <v>9295</v>
      </c>
      <c r="D8193" s="119" t="s">
        <v>10352</v>
      </c>
    </row>
    <row r="8194" spans="1:4" ht="24.95" customHeight="1" x14ac:dyDescent="0.2">
      <c r="A8194" s="116">
        <v>38476</v>
      </c>
      <c r="B8194" s="117" t="s">
        <v>6523</v>
      </c>
      <c r="C8194" s="118" t="s">
        <v>9295</v>
      </c>
      <c r="D8194" s="119" t="s">
        <v>19063</v>
      </c>
    </row>
    <row r="8195" spans="1:4" ht="24.95" customHeight="1" x14ac:dyDescent="0.2">
      <c r="A8195" s="116">
        <v>38477</v>
      </c>
      <c r="B8195" s="117" t="s">
        <v>6524</v>
      </c>
      <c r="C8195" s="118" t="s">
        <v>9295</v>
      </c>
      <c r="D8195" s="119" t="s">
        <v>19064</v>
      </c>
    </row>
    <row r="8196" spans="1:4" ht="24.95" customHeight="1" x14ac:dyDescent="0.2">
      <c r="A8196" s="116">
        <v>40635</v>
      </c>
      <c r="B8196" s="117" t="s">
        <v>6525</v>
      </c>
      <c r="C8196" s="118" t="s">
        <v>9295</v>
      </c>
      <c r="D8196" s="119" t="s">
        <v>19065</v>
      </c>
    </row>
    <row r="8197" spans="1:4" ht="24.95" customHeight="1" x14ac:dyDescent="0.2">
      <c r="A8197" s="116">
        <v>36483</v>
      </c>
      <c r="B8197" s="117" t="s">
        <v>3869</v>
      </c>
      <c r="C8197" s="118" t="s">
        <v>9295</v>
      </c>
      <c r="D8197" s="119" t="s">
        <v>19066</v>
      </c>
    </row>
    <row r="8198" spans="1:4" ht="24.95" customHeight="1" x14ac:dyDescent="0.2">
      <c r="A8198" s="116">
        <v>14525</v>
      </c>
      <c r="B8198" s="117" t="s">
        <v>3870</v>
      </c>
      <c r="C8198" s="118" t="s">
        <v>9295</v>
      </c>
      <c r="D8198" s="119" t="s">
        <v>19067</v>
      </c>
    </row>
    <row r="8199" spans="1:4" ht="24.95" customHeight="1" x14ac:dyDescent="0.2">
      <c r="A8199" s="116">
        <v>36482</v>
      </c>
      <c r="B8199" s="117" t="s">
        <v>3871</v>
      </c>
      <c r="C8199" s="118" t="s">
        <v>9295</v>
      </c>
      <c r="D8199" s="119" t="s">
        <v>19068</v>
      </c>
    </row>
    <row r="8200" spans="1:4" ht="24.95" customHeight="1" x14ac:dyDescent="0.2">
      <c r="A8200" s="116">
        <v>36408</v>
      </c>
      <c r="B8200" s="117" t="s">
        <v>3872</v>
      </c>
      <c r="C8200" s="118" t="s">
        <v>9295</v>
      </c>
      <c r="D8200" s="119" t="s">
        <v>19069</v>
      </c>
    </row>
    <row r="8201" spans="1:4" ht="24.95" customHeight="1" x14ac:dyDescent="0.2">
      <c r="A8201" s="116">
        <v>2723</v>
      </c>
      <c r="B8201" s="117" t="s">
        <v>3873</v>
      </c>
      <c r="C8201" s="118" t="s">
        <v>9295</v>
      </c>
      <c r="D8201" s="119" t="s">
        <v>19070</v>
      </c>
    </row>
    <row r="8202" spans="1:4" ht="24.95" customHeight="1" x14ac:dyDescent="0.2">
      <c r="A8202" s="116">
        <v>36481</v>
      </c>
      <c r="B8202" s="117" t="s">
        <v>3874</v>
      </c>
      <c r="C8202" s="118" t="s">
        <v>9295</v>
      </c>
      <c r="D8202" s="119" t="s">
        <v>19071</v>
      </c>
    </row>
    <row r="8203" spans="1:4" ht="24.95" customHeight="1" x14ac:dyDescent="0.2">
      <c r="A8203" s="116">
        <v>10685</v>
      </c>
      <c r="B8203" s="117" t="s">
        <v>3875</v>
      </c>
      <c r="C8203" s="118" t="s">
        <v>9295</v>
      </c>
      <c r="D8203" s="119" t="s">
        <v>19072</v>
      </c>
    </row>
    <row r="8204" spans="1:4" ht="24.95" customHeight="1" x14ac:dyDescent="0.2">
      <c r="A8204" s="116">
        <v>40636</v>
      </c>
      <c r="B8204" s="117" t="s">
        <v>6526</v>
      </c>
      <c r="C8204" s="118" t="s">
        <v>9295</v>
      </c>
      <c r="D8204" s="119" t="s">
        <v>19073</v>
      </c>
    </row>
    <row r="8205" spans="1:4" ht="24.95" customHeight="1" x14ac:dyDescent="0.2">
      <c r="A8205" s="116">
        <v>4111</v>
      </c>
      <c r="B8205" s="117" t="s">
        <v>3876</v>
      </c>
      <c r="C8205" s="118" t="s">
        <v>9295</v>
      </c>
      <c r="D8205" s="119" t="s">
        <v>16095</v>
      </c>
    </row>
    <row r="8206" spans="1:4" ht="24.95" customHeight="1" x14ac:dyDescent="0.2">
      <c r="A8206" s="116">
        <v>26021</v>
      </c>
      <c r="B8206" s="117" t="s">
        <v>3877</v>
      </c>
      <c r="C8206" s="118" t="s">
        <v>9295</v>
      </c>
      <c r="D8206" s="119" t="s">
        <v>19074</v>
      </c>
    </row>
    <row r="8207" spans="1:4" ht="24.95" customHeight="1" x14ac:dyDescent="0.2">
      <c r="A8207" s="116">
        <v>12</v>
      </c>
      <c r="B8207" s="117" t="s">
        <v>3878</v>
      </c>
      <c r="C8207" s="118" t="s">
        <v>9295</v>
      </c>
      <c r="D8207" s="119" t="s">
        <v>10739</v>
      </c>
    </row>
    <row r="8208" spans="1:4" ht="24.95" customHeight="1" x14ac:dyDescent="0.2">
      <c r="A8208" s="116">
        <v>37554</v>
      </c>
      <c r="B8208" s="117" t="s">
        <v>3879</v>
      </c>
      <c r="C8208" s="118" t="s">
        <v>9295</v>
      </c>
      <c r="D8208" s="119" t="s">
        <v>10355</v>
      </c>
    </row>
    <row r="8209" spans="1:4" ht="24.95" customHeight="1" x14ac:dyDescent="0.2">
      <c r="A8209" s="116">
        <v>37555</v>
      </c>
      <c r="B8209" s="117" t="s">
        <v>3880</v>
      </c>
      <c r="C8209" s="118" t="s">
        <v>9295</v>
      </c>
      <c r="D8209" s="119" t="s">
        <v>10356</v>
      </c>
    </row>
    <row r="8210" spans="1:4" ht="24.95" customHeight="1" x14ac:dyDescent="0.2">
      <c r="A8210" s="116">
        <v>10902</v>
      </c>
      <c r="B8210" s="117" t="s">
        <v>3881</v>
      </c>
      <c r="C8210" s="118" t="s">
        <v>9295</v>
      </c>
      <c r="D8210" s="119" t="s">
        <v>10357</v>
      </c>
    </row>
    <row r="8211" spans="1:4" ht="24.95" customHeight="1" x14ac:dyDescent="0.2">
      <c r="A8211" s="116">
        <v>20965</v>
      </c>
      <c r="B8211" s="117" t="s">
        <v>3882</v>
      </c>
      <c r="C8211" s="118" t="s">
        <v>9295</v>
      </c>
      <c r="D8211" s="119" t="s">
        <v>10358</v>
      </c>
    </row>
    <row r="8212" spans="1:4" ht="24.95" customHeight="1" x14ac:dyDescent="0.2">
      <c r="A8212" s="116">
        <v>20966</v>
      </c>
      <c r="B8212" s="117" t="s">
        <v>3883</v>
      </c>
      <c r="C8212" s="118" t="s">
        <v>9295</v>
      </c>
      <c r="D8212" s="119" t="s">
        <v>10359</v>
      </c>
    </row>
    <row r="8213" spans="1:4" ht="24.95" customHeight="1" x14ac:dyDescent="0.2">
      <c r="A8213" s="116">
        <v>10903</v>
      </c>
      <c r="B8213" s="117" t="s">
        <v>3884</v>
      </c>
      <c r="C8213" s="118" t="s">
        <v>9295</v>
      </c>
      <c r="D8213" s="119" t="s">
        <v>10360</v>
      </c>
    </row>
    <row r="8214" spans="1:4" ht="24.95" customHeight="1" x14ac:dyDescent="0.2">
      <c r="A8214" s="116">
        <v>20967</v>
      </c>
      <c r="B8214" s="117" t="s">
        <v>3885</v>
      </c>
      <c r="C8214" s="118" t="s">
        <v>9295</v>
      </c>
      <c r="D8214" s="119" t="s">
        <v>10360</v>
      </c>
    </row>
    <row r="8215" spans="1:4" ht="24.95" customHeight="1" x14ac:dyDescent="0.2">
      <c r="A8215" s="116">
        <v>20968</v>
      </c>
      <c r="B8215" s="117" t="s">
        <v>3886</v>
      </c>
      <c r="C8215" s="118" t="s">
        <v>9295</v>
      </c>
      <c r="D8215" s="119" t="s">
        <v>10361</v>
      </c>
    </row>
    <row r="8216" spans="1:4" ht="24.95" customHeight="1" x14ac:dyDescent="0.2">
      <c r="A8216" s="116">
        <v>11359</v>
      </c>
      <c r="B8216" s="117" t="s">
        <v>6527</v>
      </c>
      <c r="C8216" s="118" t="s">
        <v>9295</v>
      </c>
      <c r="D8216" s="119" t="s">
        <v>19075</v>
      </c>
    </row>
    <row r="8217" spans="1:4" ht="24.95" customHeight="1" x14ac:dyDescent="0.2">
      <c r="A8217" s="116">
        <v>39017</v>
      </c>
      <c r="B8217" s="117" t="s">
        <v>10362</v>
      </c>
      <c r="C8217" s="118" t="s">
        <v>9295</v>
      </c>
      <c r="D8217" s="119" t="s">
        <v>9660</v>
      </c>
    </row>
    <row r="8218" spans="1:4" ht="24.95" customHeight="1" x14ac:dyDescent="0.2">
      <c r="A8218" s="116">
        <v>39315</v>
      </c>
      <c r="B8218" s="117" t="s">
        <v>10364</v>
      </c>
      <c r="C8218" s="118" t="s">
        <v>9295</v>
      </c>
      <c r="D8218" s="119" t="s">
        <v>12072</v>
      </c>
    </row>
    <row r="8219" spans="1:4" ht="24.95" customHeight="1" x14ac:dyDescent="0.2">
      <c r="A8219" s="116">
        <v>39016</v>
      </c>
      <c r="B8219" s="117" t="s">
        <v>10365</v>
      </c>
      <c r="C8219" s="118" t="s">
        <v>9295</v>
      </c>
      <c r="D8219" s="119" t="s">
        <v>12072</v>
      </c>
    </row>
    <row r="8220" spans="1:4" ht="24.95" customHeight="1" x14ac:dyDescent="0.2">
      <c r="A8220" s="116">
        <v>40432</v>
      </c>
      <c r="B8220" s="117" t="s">
        <v>10366</v>
      </c>
      <c r="C8220" s="118" t="s">
        <v>9295</v>
      </c>
      <c r="D8220" s="119" t="s">
        <v>10554</v>
      </c>
    </row>
    <row r="8221" spans="1:4" ht="24.95" customHeight="1" x14ac:dyDescent="0.2">
      <c r="A8221" s="116">
        <v>39481</v>
      </c>
      <c r="B8221" s="117" t="s">
        <v>10367</v>
      </c>
      <c r="C8221" s="118" t="s">
        <v>9295</v>
      </c>
      <c r="D8221" s="119" t="s">
        <v>9834</v>
      </c>
    </row>
    <row r="8222" spans="1:4" ht="24.95" customHeight="1" x14ac:dyDescent="0.2">
      <c r="A8222" s="116">
        <v>40433</v>
      </c>
      <c r="B8222" s="117" t="s">
        <v>10369</v>
      </c>
      <c r="C8222" s="118" t="s">
        <v>9295</v>
      </c>
      <c r="D8222" s="119" t="s">
        <v>9304</v>
      </c>
    </row>
    <row r="8223" spans="1:4" ht="24.95" customHeight="1" x14ac:dyDescent="0.2">
      <c r="A8223" s="116">
        <v>20219</v>
      </c>
      <c r="B8223" s="117" t="s">
        <v>10370</v>
      </c>
      <c r="C8223" s="118" t="s">
        <v>9295</v>
      </c>
      <c r="D8223" s="119" t="s">
        <v>10371</v>
      </c>
    </row>
    <row r="8224" spans="1:4" ht="24.95" customHeight="1" x14ac:dyDescent="0.2">
      <c r="A8224" s="116">
        <v>36484</v>
      </c>
      <c r="B8224" s="117" t="s">
        <v>3887</v>
      </c>
      <c r="C8224" s="118" t="s">
        <v>9295</v>
      </c>
      <c r="D8224" s="119" t="s">
        <v>10372</v>
      </c>
    </row>
    <row r="8225" spans="1:4" ht="24.95" customHeight="1" x14ac:dyDescent="0.2">
      <c r="A8225" s="116">
        <v>38367</v>
      </c>
      <c r="B8225" s="117" t="s">
        <v>6528</v>
      </c>
      <c r="C8225" s="118" t="s">
        <v>9295</v>
      </c>
      <c r="D8225" s="119" t="s">
        <v>11293</v>
      </c>
    </row>
    <row r="8226" spans="1:4" ht="24.95" customHeight="1" x14ac:dyDescent="0.2">
      <c r="A8226" s="116">
        <v>38368</v>
      </c>
      <c r="B8226" s="117" t="s">
        <v>6529</v>
      </c>
      <c r="C8226" s="118" t="s">
        <v>9295</v>
      </c>
      <c r="D8226" s="119" t="s">
        <v>10160</v>
      </c>
    </row>
    <row r="8227" spans="1:4" ht="24.95" customHeight="1" x14ac:dyDescent="0.2">
      <c r="A8227" s="116">
        <v>38091</v>
      </c>
      <c r="B8227" s="117" t="s">
        <v>6530</v>
      </c>
      <c r="C8227" s="118" t="s">
        <v>9295</v>
      </c>
      <c r="D8227" s="119" t="s">
        <v>9521</v>
      </c>
    </row>
    <row r="8228" spans="1:4" ht="24.95" customHeight="1" x14ac:dyDescent="0.2">
      <c r="A8228" s="116">
        <v>38095</v>
      </c>
      <c r="B8228" s="117" t="s">
        <v>6531</v>
      </c>
      <c r="C8228" s="118" t="s">
        <v>9295</v>
      </c>
      <c r="D8228" s="119" t="s">
        <v>19076</v>
      </c>
    </row>
    <row r="8229" spans="1:4" ht="24.95" customHeight="1" x14ac:dyDescent="0.2">
      <c r="A8229" s="116">
        <v>38092</v>
      </c>
      <c r="B8229" s="117" t="s">
        <v>6532</v>
      </c>
      <c r="C8229" s="118" t="s">
        <v>9295</v>
      </c>
      <c r="D8229" s="119" t="s">
        <v>9464</v>
      </c>
    </row>
    <row r="8230" spans="1:4" ht="24.95" customHeight="1" x14ac:dyDescent="0.2">
      <c r="A8230" s="116">
        <v>38093</v>
      </c>
      <c r="B8230" s="117" t="s">
        <v>6533</v>
      </c>
      <c r="C8230" s="118" t="s">
        <v>9295</v>
      </c>
      <c r="D8230" s="119" t="s">
        <v>10774</v>
      </c>
    </row>
    <row r="8231" spans="1:4" ht="24.95" customHeight="1" x14ac:dyDescent="0.2">
      <c r="A8231" s="116">
        <v>38096</v>
      </c>
      <c r="B8231" s="117" t="s">
        <v>6534</v>
      </c>
      <c r="C8231" s="118" t="s">
        <v>9295</v>
      </c>
      <c r="D8231" s="119" t="s">
        <v>10854</v>
      </c>
    </row>
    <row r="8232" spans="1:4" ht="24.95" customHeight="1" x14ac:dyDescent="0.2">
      <c r="A8232" s="116">
        <v>38094</v>
      </c>
      <c r="B8232" s="117" t="s">
        <v>6535</v>
      </c>
      <c r="C8232" s="118" t="s">
        <v>9295</v>
      </c>
      <c r="D8232" s="119" t="s">
        <v>10725</v>
      </c>
    </row>
    <row r="8233" spans="1:4" ht="24.95" customHeight="1" x14ac:dyDescent="0.2">
      <c r="A8233" s="116">
        <v>38097</v>
      </c>
      <c r="B8233" s="117" t="s">
        <v>6536</v>
      </c>
      <c r="C8233" s="118" t="s">
        <v>9295</v>
      </c>
      <c r="D8233" s="119" t="s">
        <v>9362</v>
      </c>
    </row>
    <row r="8234" spans="1:4" ht="24.95" customHeight="1" x14ac:dyDescent="0.2">
      <c r="A8234" s="116">
        <v>38098</v>
      </c>
      <c r="B8234" s="117" t="s">
        <v>6537</v>
      </c>
      <c r="C8234" s="118" t="s">
        <v>9295</v>
      </c>
      <c r="D8234" s="119" t="s">
        <v>9362</v>
      </c>
    </row>
    <row r="8235" spans="1:4" ht="24.95" customHeight="1" x14ac:dyDescent="0.2">
      <c r="A8235" s="116">
        <v>11186</v>
      </c>
      <c r="B8235" s="117" t="s">
        <v>3888</v>
      </c>
      <c r="C8235" s="118" t="s">
        <v>9298</v>
      </c>
      <c r="D8235" s="119" t="s">
        <v>19077</v>
      </c>
    </row>
    <row r="8236" spans="1:4" ht="24.95" customHeight="1" x14ac:dyDescent="0.2">
      <c r="A8236" s="116">
        <v>11558</v>
      </c>
      <c r="B8236" s="117" t="s">
        <v>6538</v>
      </c>
      <c r="C8236" s="118" t="s">
        <v>9460</v>
      </c>
      <c r="D8236" s="119" t="s">
        <v>10153</v>
      </c>
    </row>
    <row r="8237" spans="1:4" ht="24.95" customHeight="1" x14ac:dyDescent="0.2">
      <c r="A8237" s="116">
        <v>11557</v>
      </c>
      <c r="B8237" s="117" t="s">
        <v>6539</v>
      </c>
      <c r="C8237" s="118" t="s">
        <v>9460</v>
      </c>
      <c r="D8237" s="119" t="s">
        <v>10078</v>
      </c>
    </row>
    <row r="8238" spans="1:4" ht="24.95" customHeight="1" x14ac:dyDescent="0.2">
      <c r="A8238" s="116">
        <v>2759</v>
      </c>
      <c r="B8238" s="117" t="s">
        <v>6540</v>
      </c>
      <c r="C8238" s="118" t="s">
        <v>9295</v>
      </c>
      <c r="D8238" s="119" t="s">
        <v>13647</v>
      </c>
    </row>
    <row r="8239" spans="1:4" ht="24.95" customHeight="1" x14ac:dyDescent="0.2">
      <c r="A8239" s="116">
        <v>38124</v>
      </c>
      <c r="B8239" s="117" t="s">
        <v>6541</v>
      </c>
      <c r="C8239" s="118" t="s">
        <v>9295</v>
      </c>
      <c r="D8239" s="119" t="s">
        <v>12536</v>
      </c>
    </row>
    <row r="8240" spans="1:4" ht="24.95" customHeight="1" x14ac:dyDescent="0.2">
      <c r="A8240" s="116">
        <v>38380</v>
      </c>
      <c r="B8240" s="117" t="s">
        <v>6542</v>
      </c>
      <c r="C8240" s="118" t="s">
        <v>9295</v>
      </c>
      <c r="D8240" s="119" t="s">
        <v>17717</v>
      </c>
    </row>
    <row r="8241" spans="1:4" ht="24.95" customHeight="1" x14ac:dyDescent="0.2">
      <c r="A8241" s="116">
        <v>20059</v>
      </c>
      <c r="B8241" s="117" t="s">
        <v>6543</v>
      </c>
      <c r="C8241" s="118" t="s">
        <v>9295</v>
      </c>
      <c r="D8241" s="119" t="s">
        <v>11468</v>
      </c>
    </row>
    <row r="8242" spans="1:4" ht="24.95" customHeight="1" x14ac:dyDescent="0.2">
      <c r="A8242" s="116">
        <v>38538</v>
      </c>
      <c r="B8242" s="117" t="s">
        <v>6544</v>
      </c>
      <c r="C8242" s="118" t="s">
        <v>9340</v>
      </c>
      <c r="D8242" s="119" t="s">
        <v>18253</v>
      </c>
    </row>
    <row r="8243" spans="1:4" ht="24.95" customHeight="1" x14ac:dyDescent="0.2">
      <c r="A8243" s="116">
        <v>38539</v>
      </c>
      <c r="B8243" s="117" t="s">
        <v>6545</v>
      </c>
      <c r="C8243" s="118" t="s">
        <v>9340</v>
      </c>
      <c r="D8243" s="119" t="s">
        <v>16120</v>
      </c>
    </row>
    <row r="8244" spans="1:4" ht="24.95" customHeight="1" x14ac:dyDescent="0.2">
      <c r="A8244" s="116">
        <v>38540</v>
      </c>
      <c r="B8244" s="117" t="s">
        <v>6546</v>
      </c>
      <c r="C8244" s="118" t="s">
        <v>9340</v>
      </c>
      <c r="D8244" s="119" t="s">
        <v>19078</v>
      </c>
    </row>
    <row r="8245" spans="1:4" ht="24.95" customHeight="1" x14ac:dyDescent="0.2">
      <c r="A8245" s="116">
        <v>42006</v>
      </c>
      <c r="B8245" s="117" t="s">
        <v>10376</v>
      </c>
      <c r="C8245" s="118" t="s">
        <v>9295</v>
      </c>
      <c r="D8245" s="119" t="s">
        <v>19079</v>
      </c>
    </row>
    <row r="8246" spans="1:4" ht="24.95" customHeight="1" x14ac:dyDescent="0.2">
      <c r="A8246" s="116">
        <v>42007</v>
      </c>
      <c r="B8246" s="117" t="s">
        <v>10377</v>
      </c>
      <c r="C8246" s="118" t="s">
        <v>9295</v>
      </c>
      <c r="D8246" s="119" t="s">
        <v>10561</v>
      </c>
    </row>
    <row r="8247" spans="1:4" ht="24.95" customHeight="1" x14ac:dyDescent="0.2">
      <c r="A8247" s="116">
        <v>38384</v>
      </c>
      <c r="B8247" s="117" t="s">
        <v>6547</v>
      </c>
      <c r="C8247" s="118" t="s">
        <v>9295</v>
      </c>
      <c r="D8247" s="119" t="s">
        <v>17590</v>
      </c>
    </row>
    <row r="8248" spans="1:4" ht="24.95" customHeight="1" x14ac:dyDescent="0.2">
      <c r="A8248" s="116">
        <v>13</v>
      </c>
      <c r="B8248" s="117" t="s">
        <v>3889</v>
      </c>
      <c r="C8248" s="118" t="s">
        <v>9344</v>
      </c>
      <c r="D8248" s="119" t="s">
        <v>11281</v>
      </c>
    </row>
    <row r="8249" spans="1:4" ht="24.95" customHeight="1" x14ac:dyDescent="0.2">
      <c r="A8249" s="116">
        <v>2762</v>
      </c>
      <c r="B8249" s="117" t="s">
        <v>3890</v>
      </c>
      <c r="C8249" s="118" t="s">
        <v>9340</v>
      </c>
      <c r="D8249" s="119" t="s">
        <v>10068</v>
      </c>
    </row>
    <row r="8250" spans="1:4" ht="24.95" customHeight="1" x14ac:dyDescent="0.2">
      <c r="A8250" s="116">
        <v>21142</v>
      </c>
      <c r="B8250" s="117" t="s">
        <v>3891</v>
      </c>
      <c r="C8250" s="118" t="s">
        <v>9295</v>
      </c>
      <c r="D8250" s="119" t="s">
        <v>16763</v>
      </c>
    </row>
    <row r="8251" spans="1:4" ht="24.95" customHeight="1" x14ac:dyDescent="0.2">
      <c r="A8251" s="116">
        <v>12865</v>
      </c>
      <c r="B8251" s="117" t="s">
        <v>3892</v>
      </c>
      <c r="C8251" s="118" t="s">
        <v>9293</v>
      </c>
      <c r="D8251" s="119" t="s">
        <v>27345</v>
      </c>
    </row>
    <row r="8252" spans="1:4" ht="24.95" customHeight="1" x14ac:dyDescent="0.2">
      <c r="A8252" s="116">
        <v>41074</v>
      </c>
      <c r="B8252" s="117" t="s">
        <v>6548</v>
      </c>
      <c r="C8252" s="118" t="s">
        <v>9444</v>
      </c>
      <c r="D8252" s="119" t="s">
        <v>30484</v>
      </c>
    </row>
    <row r="8253" spans="1:4" ht="24.95" customHeight="1" x14ac:dyDescent="0.2">
      <c r="A8253" s="116">
        <v>4223</v>
      </c>
      <c r="B8253" s="117" t="s">
        <v>3893</v>
      </c>
      <c r="C8253" s="118" t="s">
        <v>9345</v>
      </c>
      <c r="D8253" s="119" t="s">
        <v>17365</v>
      </c>
    </row>
    <row r="8254" spans="1:4" ht="24.95" customHeight="1" x14ac:dyDescent="0.2">
      <c r="A8254" s="116">
        <v>37372</v>
      </c>
      <c r="B8254" s="117" t="s">
        <v>6549</v>
      </c>
      <c r="C8254" s="118" t="s">
        <v>9293</v>
      </c>
      <c r="D8254" s="119" t="s">
        <v>9532</v>
      </c>
    </row>
    <row r="8255" spans="1:4" ht="24.95" customHeight="1" x14ac:dyDescent="0.2">
      <c r="A8255" s="116">
        <v>40863</v>
      </c>
      <c r="B8255" s="117" t="s">
        <v>10382</v>
      </c>
      <c r="C8255" s="118" t="s">
        <v>9444</v>
      </c>
      <c r="D8255" s="119" t="s">
        <v>10383</v>
      </c>
    </row>
    <row r="8256" spans="1:4" ht="24.95" customHeight="1" x14ac:dyDescent="0.2">
      <c r="A8256" s="116">
        <v>38475</v>
      </c>
      <c r="B8256" s="117" t="s">
        <v>6550</v>
      </c>
      <c r="C8256" s="118" t="s">
        <v>9295</v>
      </c>
      <c r="D8256" s="119" t="s">
        <v>17721</v>
      </c>
    </row>
    <row r="8257" spans="1:4" ht="24.95" customHeight="1" x14ac:dyDescent="0.2">
      <c r="A8257" s="116">
        <v>38474</v>
      </c>
      <c r="B8257" s="117" t="s">
        <v>6551</v>
      </c>
      <c r="C8257" s="118" t="s">
        <v>9295</v>
      </c>
      <c r="D8257" s="119" t="s">
        <v>11457</v>
      </c>
    </row>
    <row r="8258" spans="1:4" ht="24.95" customHeight="1" x14ac:dyDescent="0.2">
      <c r="A8258" s="116">
        <v>10886</v>
      </c>
      <c r="B8258" s="117" t="s">
        <v>3894</v>
      </c>
      <c r="C8258" s="118" t="s">
        <v>9295</v>
      </c>
      <c r="D8258" s="119" t="s">
        <v>19080</v>
      </c>
    </row>
    <row r="8259" spans="1:4" ht="24.95" customHeight="1" x14ac:dyDescent="0.2">
      <c r="A8259" s="116">
        <v>10888</v>
      </c>
      <c r="B8259" s="117" t="s">
        <v>3895</v>
      </c>
      <c r="C8259" s="118" t="s">
        <v>9295</v>
      </c>
      <c r="D8259" s="119" t="s">
        <v>19081</v>
      </c>
    </row>
    <row r="8260" spans="1:4" ht="24.95" customHeight="1" x14ac:dyDescent="0.2">
      <c r="A8260" s="116">
        <v>10889</v>
      </c>
      <c r="B8260" s="117" t="s">
        <v>3896</v>
      </c>
      <c r="C8260" s="118" t="s">
        <v>9295</v>
      </c>
      <c r="D8260" s="119" t="s">
        <v>19082</v>
      </c>
    </row>
    <row r="8261" spans="1:4" ht="24.95" customHeight="1" x14ac:dyDescent="0.2">
      <c r="A8261" s="116">
        <v>10890</v>
      </c>
      <c r="B8261" s="117" t="s">
        <v>3897</v>
      </c>
      <c r="C8261" s="118" t="s">
        <v>9295</v>
      </c>
      <c r="D8261" s="119" t="s">
        <v>19083</v>
      </c>
    </row>
    <row r="8262" spans="1:4" ht="24.95" customHeight="1" x14ac:dyDescent="0.2">
      <c r="A8262" s="116">
        <v>10891</v>
      </c>
      <c r="B8262" s="117" t="s">
        <v>3898</v>
      </c>
      <c r="C8262" s="118" t="s">
        <v>9295</v>
      </c>
      <c r="D8262" s="119" t="s">
        <v>19084</v>
      </c>
    </row>
    <row r="8263" spans="1:4" ht="24.95" customHeight="1" x14ac:dyDescent="0.2">
      <c r="A8263" s="116">
        <v>10892</v>
      </c>
      <c r="B8263" s="117" t="s">
        <v>3899</v>
      </c>
      <c r="C8263" s="118" t="s">
        <v>9295</v>
      </c>
      <c r="D8263" s="119" t="s">
        <v>19085</v>
      </c>
    </row>
    <row r="8264" spans="1:4" ht="24.95" customHeight="1" x14ac:dyDescent="0.2">
      <c r="A8264" s="116">
        <v>20977</v>
      </c>
      <c r="B8264" s="117" t="s">
        <v>3900</v>
      </c>
      <c r="C8264" s="118" t="s">
        <v>9295</v>
      </c>
      <c r="D8264" s="119" t="s">
        <v>19086</v>
      </c>
    </row>
    <row r="8265" spans="1:4" ht="24.95" customHeight="1" x14ac:dyDescent="0.2">
      <c r="A8265" s="116">
        <v>3073</v>
      </c>
      <c r="B8265" s="117" t="s">
        <v>3901</v>
      </c>
      <c r="C8265" s="118" t="s">
        <v>9295</v>
      </c>
      <c r="D8265" s="119" t="s">
        <v>10384</v>
      </c>
    </row>
    <row r="8266" spans="1:4" ht="24.95" customHeight="1" x14ac:dyDescent="0.2">
      <c r="A8266" s="116">
        <v>3068</v>
      </c>
      <c r="B8266" s="117" t="s">
        <v>3902</v>
      </c>
      <c r="C8266" s="118" t="s">
        <v>9295</v>
      </c>
      <c r="D8266" s="119" t="s">
        <v>10385</v>
      </c>
    </row>
    <row r="8267" spans="1:4" ht="24.95" customHeight="1" x14ac:dyDescent="0.2">
      <c r="A8267" s="116">
        <v>3074</v>
      </c>
      <c r="B8267" s="117" t="s">
        <v>3903</v>
      </c>
      <c r="C8267" s="118" t="s">
        <v>9295</v>
      </c>
      <c r="D8267" s="119" t="s">
        <v>10386</v>
      </c>
    </row>
    <row r="8268" spans="1:4" ht="24.95" customHeight="1" x14ac:dyDescent="0.2">
      <c r="A8268" s="116">
        <v>3076</v>
      </c>
      <c r="B8268" s="117" t="s">
        <v>3904</v>
      </c>
      <c r="C8268" s="118" t="s">
        <v>9295</v>
      </c>
      <c r="D8268" s="119" t="s">
        <v>10387</v>
      </c>
    </row>
    <row r="8269" spans="1:4" ht="24.95" customHeight="1" x14ac:dyDescent="0.2">
      <c r="A8269" s="116">
        <v>3072</v>
      </c>
      <c r="B8269" s="117" t="s">
        <v>3905</v>
      </c>
      <c r="C8269" s="118" t="s">
        <v>9295</v>
      </c>
      <c r="D8269" s="119" t="s">
        <v>10388</v>
      </c>
    </row>
    <row r="8270" spans="1:4" ht="24.95" customHeight="1" x14ac:dyDescent="0.2">
      <c r="A8270" s="116">
        <v>3075</v>
      </c>
      <c r="B8270" s="117" t="s">
        <v>3906</v>
      </c>
      <c r="C8270" s="118" t="s">
        <v>9295</v>
      </c>
      <c r="D8270" s="119" t="s">
        <v>10389</v>
      </c>
    </row>
    <row r="8271" spans="1:4" ht="24.95" customHeight="1" x14ac:dyDescent="0.2">
      <c r="A8271" s="116">
        <v>10780</v>
      </c>
      <c r="B8271" s="117" t="s">
        <v>3907</v>
      </c>
      <c r="C8271" s="118" t="s">
        <v>9295</v>
      </c>
      <c r="D8271" s="119" t="s">
        <v>10390</v>
      </c>
    </row>
    <row r="8272" spans="1:4" ht="24.95" customHeight="1" x14ac:dyDescent="0.2">
      <c r="A8272" s="116">
        <v>10781</v>
      </c>
      <c r="B8272" s="117" t="s">
        <v>3908</v>
      </c>
      <c r="C8272" s="118" t="s">
        <v>9295</v>
      </c>
      <c r="D8272" s="119" t="s">
        <v>10329</v>
      </c>
    </row>
    <row r="8273" spans="1:4" ht="24.95" customHeight="1" x14ac:dyDescent="0.2">
      <c r="A8273" s="116">
        <v>20106</v>
      </c>
      <c r="B8273" s="117" t="s">
        <v>3909</v>
      </c>
      <c r="C8273" s="118" t="s">
        <v>9295</v>
      </c>
      <c r="D8273" s="119" t="s">
        <v>10134</v>
      </c>
    </row>
    <row r="8274" spans="1:4" ht="24.95" customHeight="1" x14ac:dyDescent="0.2">
      <c r="A8274" s="116">
        <v>20107</v>
      </c>
      <c r="B8274" s="117" t="s">
        <v>3910</v>
      </c>
      <c r="C8274" s="118" t="s">
        <v>9295</v>
      </c>
      <c r="D8274" s="119" t="s">
        <v>9334</v>
      </c>
    </row>
    <row r="8275" spans="1:4" ht="24.95" customHeight="1" x14ac:dyDescent="0.2">
      <c r="A8275" s="116">
        <v>20108</v>
      </c>
      <c r="B8275" s="117" t="s">
        <v>3911</v>
      </c>
      <c r="C8275" s="118" t="s">
        <v>9295</v>
      </c>
      <c r="D8275" s="119" t="s">
        <v>10391</v>
      </c>
    </row>
    <row r="8276" spans="1:4" ht="24.95" customHeight="1" x14ac:dyDescent="0.2">
      <c r="A8276" s="116">
        <v>20109</v>
      </c>
      <c r="B8276" s="117" t="s">
        <v>3912</v>
      </c>
      <c r="C8276" s="118" t="s">
        <v>9295</v>
      </c>
      <c r="D8276" s="119" t="s">
        <v>9360</v>
      </c>
    </row>
    <row r="8277" spans="1:4" ht="24.95" customHeight="1" x14ac:dyDescent="0.2">
      <c r="A8277" s="116">
        <v>34795</v>
      </c>
      <c r="B8277" s="117" t="s">
        <v>6552</v>
      </c>
      <c r="C8277" s="118" t="s">
        <v>9298</v>
      </c>
      <c r="D8277" s="119" t="s">
        <v>19087</v>
      </c>
    </row>
    <row r="8278" spans="1:4" ht="24.95" customHeight="1" x14ac:dyDescent="0.2">
      <c r="A8278" s="116">
        <v>34796</v>
      </c>
      <c r="B8278" s="117" t="s">
        <v>6553</v>
      </c>
      <c r="C8278" s="118" t="s">
        <v>9340</v>
      </c>
      <c r="D8278" s="119" t="s">
        <v>10726</v>
      </c>
    </row>
    <row r="8279" spans="1:4" ht="24.95" customHeight="1" x14ac:dyDescent="0.2">
      <c r="A8279" s="116">
        <v>11474</v>
      </c>
      <c r="B8279" s="117" t="s">
        <v>3913</v>
      </c>
      <c r="C8279" s="118" t="s">
        <v>9295</v>
      </c>
      <c r="D8279" s="119" t="s">
        <v>19088</v>
      </c>
    </row>
    <row r="8280" spans="1:4" ht="24.95" customHeight="1" x14ac:dyDescent="0.2">
      <c r="A8280" s="116">
        <v>11470</v>
      </c>
      <c r="B8280" s="117" t="s">
        <v>3914</v>
      </c>
      <c r="C8280" s="118" t="s">
        <v>9295</v>
      </c>
      <c r="D8280" s="119" t="s">
        <v>11463</v>
      </c>
    </row>
    <row r="8281" spans="1:4" ht="24.95" customHeight="1" x14ac:dyDescent="0.2">
      <c r="A8281" s="116">
        <v>11480</v>
      </c>
      <c r="B8281" s="117" t="s">
        <v>3915</v>
      </c>
      <c r="C8281" s="118" t="s">
        <v>10011</v>
      </c>
      <c r="D8281" s="119" t="s">
        <v>17439</v>
      </c>
    </row>
    <row r="8282" spans="1:4" ht="24.95" customHeight="1" x14ac:dyDescent="0.2">
      <c r="A8282" s="116">
        <v>38154</v>
      </c>
      <c r="B8282" s="117" t="s">
        <v>3916</v>
      </c>
      <c r="C8282" s="118" t="s">
        <v>10011</v>
      </c>
      <c r="D8282" s="119" t="s">
        <v>11369</v>
      </c>
    </row>
    <row r="8283" spans="1:4" ht="24.95" customHeight="1" x14ac:dyDescent="0.2">
      <c r="A8283" s="116">
        <v>11482</v>
      </c>
      <c r="B8283" s="117" t="s">
        <v>3917</v>
      </c>
      <c r="C8283" s="118" t="s">
        <v>10011</v>
      </c>
      <c r="D8283" s="119" t="s">
        <v>16506</v>
      </c>
    </row>
    <row r="8284" spans="1:4" ht="24.95" customHeight="1" x14ac:dyDescent="0.2">
      <c r="A8284" s="116">
        <v>3084</v>
      </c>
      <c r="B8284" s="117" t="s">
        <v>3918</v>
      </c>
      <c r="C8284" s="118" t="s">
        <v>10011</v>
      </c>
      <c r="D8284" s="119" t="s">
        <v>19089</v>
      </c>
    </row>
    <row r="8285" spans="1:4" ht="24.95" customHeight="1" x14ac:dyDescent="0.2">
      <c r="A8285" s="116">
        <v>3103</v>
      </c>
      <c r="B8285" s="117" t="s">
        <v>3919</v>
      </c>
      <c r="C8285" s="118" t="s">
        <v>9295</v>
      </c>
      <c r="D8285" s="119" t="s">
        <v>18358</v>
      </c>
    </row>
    <row r="8286" spans="1:4" ht="24.95" customHeight="1" x14ac:dyDescent="0.2">
      <c r="A8286" s="116">
        <v>11481</v>
      </c>
      <c r="B8286" s="117" t="s">
        <v>3920</v>
      </c>
      <c r="C8286" s="118" t="s">
        <v>9295</v>
      </c>
      <c r="D8286" s="119" t="s">
        <v>11081</v>
      </c>
    </row>
    <row r="8287" spans="1:4" ht="24.95" customHeight="1" x14ac:dyDescent="0.2">
      <c r="A8287" s="116">
        <v>3097</v>
      </c>
      <c r="B8287" s="117" t="s">
        <v>3921</v>
      </c>
      <c r="C8287" s="118" t="s">
        <v>10011</v>
      </c>
      <c r="D8287" s="119" t="s">
        <v>12977</v>
      </c>
    </row>
    <row r="8288" spans="1:4" ht="24.95" customHeight="1" x14ac:dyDescent="0.2">
      <c r="A8288" s="116">
        <v>38153</v>
      </c>
      <c r="B8288" s="117" t="s">
        <v>3922</v>
      </c>
      <c r="C8288" s="118" t="s">
        <v>10011</v>
      </c>
      <c r="D8288" s="119" t="s">
        <v>18091</v>
      </c>
    </row>
    <row r="8289" spans="1:4" ht="24.95" customHeight="1" x14ac:dyDescent="0.2">
      <c r="A8289" s="116">
        <v>3099</v>
      </c>
      <c r="B8289" s="117" t="s">
        <v>3923</v>
      </c>
      <c r="C8289" s="118" t="s">
        <v>10011</v>
      </c>
      <c r="D8289" s="119" t="s">
        <v>18542</v>
      </c>
    </row>
    <row r="8290" spans="1:4" ht="24.95" customHeight="1" x14ac:dyDescent="0.2">
      <c r="A8290" s="116">
        <v>3080</v>
      </c>
      <c r="B8290" s="117" t="s">
        <v>3924</v>
      </c>
      <c r="C8290" s="118" t="s">
        <v>10011</v>
      </c>
      <c r="D8290" s="119" t="s">
        <v>19090</v>
      </c>
    </row>
    <row r="8291" spans="1:4" ht="24.95" customHeight="1" x14ac:dyDescent="0.2">
      <c r="A8291" s="116">
        <v>3081</v>
      </c>
      <c r="B8291" s="117" t="s">
        <v>6554</v>
      </c>
      <c r="C8291" s="118" t="s">
        <v>10011</v>
      </c>
      <c r="D8291" s="119" t="s">
        <v>12020</v>
      </c>
    </row>
    <row r="8292" spans="1:4" ht="24.95" customHeight="1" x14ac:dyDescent="0.2">
      <c r="A8292" s="116">
        <v>38151</v>
      </c>
      <c r="B8292" s="117" t="s">
        <v>3925</v>
      </c>
      <c r="C8292" s="118" t="s">
        <v>10011</v>
      </c>
      <c r="D8292" s="119" t="s">
        <v>17848</v>
      </c>
    </row>
    <row r="8293" spans="1:4" ht="24.95" customHeight="1" x14ac:dyDescent="0.2">
      <c r="A8293" s="116">
        <v>11479</v>
      </c>
      <c r="B8293" s="117" t="s">
        <v>3926</v>
      </c>
      <c r="C8293" s="118" t="s">
        <v>9295</v>
      </c>
      <c r="D8293" s="119" t="s">
        <v>10635</v>
      </c>
    </row>
    <row r="8294" spans="1:4" ht="24.95" customHeight="1" x14ac:dyDescent="0.2">
      <c r="A8294" s="116">
        <v>38152</v>
      </c>
      <c r="B8294" s="117" t="s">
        <v>3927</v>
      </c>
      <c r="C8294" s="118" t="s">
        <v>10011</v>
      </c>
      <c r="D8294" s="119" t="s">
        <v>17635</v>
      </c>
    </row>
    <row r="8295" spans="1:4" ht="24.95" customHeight="1" x14ac:dyDescent="0.2">
      <c r="A8295" s="116">
        <v>11478</v>
      </c>
      <c r="B8295" s="117" t="s">
        <v>3928</v>
      </c>
      <c r="C8295" s="118" t="s">
        <v>9295</v>
      </c>
      <c r="D8295" s="119" t="s">
        <v>19091</v>
      </c>
    </row>
    <row r="8296" spans="1:4" ht="24.95" customHeight="1" x14ac:dyDescent="0.2">
      <c r="A8296" s="116">
        <v>3090</v>
      </c>
      <c r="B8296" s="117" t="s">
        <v>3929</v>
      </c>
      <c r="C8296" s="118" t="s">
        <v>10011</v>
      </c>
      <c r="D8296" s="119" t="s">
        <v>17602</v>
      </c>
    </row>
    <row r="8297" spans="1:4" ht="24.95" customHeight="1" x14ac:dyDescent="0.2">
      <c r="A8297" s="116">
        <v>3093</v>
      </c>
      <c r="B8297" s="117" t="s">
        <v>3930</v>
      </c>
      <c r="C8297" s="118" t="s">
        <v>10011</v>
      </c>
      <c r="D8297" s="119" t="s">
        <v>19092</v>
      </c>
    </row>
    <row r="8298" spans="1:4" ht="24.95" customHeight="1" x14ac:dyDescent="0.2">
      <c r="A8298" s="116">
        <v>11476</v>
      </c>
      <c r="B8298" s="117" t="s">
        <v>3931</v>
      </c>
      <c r="C8298" s="118" t="s">
        <v>9295</v>
      </c>
      <c r="D8298" s="119" t="s">
        <v>10978</v>
      </c>
    </row>
    <row r="8299" spans="1:4" ht="24.95" customHeight="1" x14ac:dyDescent="0.2">
      <c r="A8299" s="116">
        <v>3082</v>
      </c>
      <c r="B8299" s="117" t="s">
        <v>3932</v>
      </c>
      <c r="C8299" s="118" t="s">
        <v>10011</v>
      </c>
      <c r="D8299" s="119" t="s">
        <v>19093</v>
      </c>
    </row>
    <row r="8300" spans="1:4" ht="24.95" customHeight="1" x14ac:dyDescent="0.2">
      <c r="A8300" s="116">
        <v>11484</v>
      </c>
      <c r="B8300" s="117" t="s">
        <v>3933</v>
      </c>
      <c r="C8300" s="118" t="s">
        <v>9295</v>
      </c>
      <c r="D8300" s="119" t="s">
        <v>14912</v>
      </c>
    </row>
    <row r="8301" spans="1:4" ht="24.95" customHeight="1" x14ac:dyDescent="0.2">
      <c r="A8301" s="116">
        <v>38155</v>
      </c>
      <c r="B8301" s="117" t="s">
        <v>3934</v>
      </c>
      <c r="C8301" s="118" t="s">
        <v>9295</v>
      </c>
      <c r="D8301" s="119" t="s">
        <v>13845</v>
      </c>
    </row>
    <row r="8302" spans="1:4" ht="24.95" customHeight="1" x14ac:dyDescent="0.2">
      <c r="A8302" s="116">
        <v>11468</v>
      </c>
      <c r="B8302" s="117" t="s">
        <v>3935</v>
      </c>
      <c r="C8302" s="118" t="s">
        <v>9295</v>
      </c>
      <c r="D8302" s="119" t="s">
        <v>15343</v>
      </c>
    </row>
    <row r="8303" spans="1:4" ht="24.95" customHeight="1" x14ac:dyDescent="0.2">
      <c r="A8303" s="116">
        <v>11469</v>
      </c>
      <c r="B8303" s="117" t="s">
        <v>3936</v>
      </c>
      <c r="C8303" s="118" t="s">
        <v>9295</v>
      </c>
      <c r="D8303" s="119" t="s">
        <v>10812</v>
      </c>
    </row>
    <row r="8304" spans="1:4" ht="24.95" customHeight="1" x14ac:dyDescent="0.2">
      <c r="A8304" s="116">
        <v>11477</v>
      </c>
      <c r="B8304" s="117" t="s">
        <v>3937</v>
      </c>
      <c r="C8304" s="118" t="s">
        <v>10011</v>
      </c>
      <c r="D8304" s="119" t="s">
        <v>9771</v>
      </c>
    </row>
    <row r="8305" spans="1:4" ht="24.95" customHeight="1" x14ac:dyDescent="0.2">
      <c r="A8305" s="116">
        <v>40311</v>
      </c>
      <c r="B8305" s="117" t="s">
        <v>6555</v>
      </c>
      <c r="C8305" s="118" t="s">
        <v>10011</v>
      </c>
      <c r="D8305" s="119" t="s">
        <v>19094</v>
      </c>
    </row>
    <row r="8306" spans="1:4" ht="24.95" customHeight="1" x14ac:dyDescent="0.2">
      <c r="A8306" s="116">
        <v>38165</v>
      </c>
      <c r="B8306" s="117" t="s">
        <v>6556</v>
      </c>
      <c r="C8306" s="118" t="s">
        <v>10011</v>
      </c>
      <c r="D8306" s="119" t="s">
        <v>19095</v>
      </c>
    </row>
    <row r="8307" spans="1:4" ht="24.95" customHeight="1" x14ac:dyDescent="0.2">
      <c r="A8307" s="116">
        <v>3096</v>
      </c>
      <c r="B8307" s="117" t="s">
        <v>3938</v>
      </c>
      <c r="C8307" s="118" t="s">
        <v>10011</v>
      </c>
      <c r="D8307" s="119" t="s">
        <v>11248</v>
      </c>
    </row>
    <row r="8308" spans="1:4" ht="24.95" customHeight="1" x14ac:dyDescent="0.2">
      <c r="A8308" s="116">
        <v>11456</v>
      </c>
      <c r="B8308" s="117" t="s">
        <v>6557</v>
      </c>
      <c r="C8308" s="118" t="s">
        <v>9295</v>
      </c>
      <c r="D8308" s="119" t="s">
        <v>18113</v>
      </c>
    </row>
    <row r="8309" spans="1:4" ht="24.95" customHeight="1" x14ac:dyDescent="0.2">
      <c r="A8309" s="116">
        <v>3119</v>
      </c>
      <c r="B8309" s="117" t="s">
        <v>6558</v>
      </c>
      <c r="C8309" s="118" t="s">
        <v>9295</v>
      </c>
      <c r="D8309" s="119" t="s">
        <v>9611</v>
      </c>
    </row>
    <row r="8310" spans="1:4" ht="24.95" customHeight="1" x14ac:dyDescent="0.2">
      <c r="A8310" s="116">
        <v>3122</v>
      </c>
      <c r="B8310" s="117" t="s">
        <v>6559</v>
      </c>
      <c r="C8310" s="118" t="s">
        <v>9295</v>
      </c>
      <c r="D8310" s="119" t="s">
        <v>9593</v>
      </c>
    </row>
    <row r="8311" spans="1:4" ht="24.95" customHeight="1" x14ac:dyDescent="0.2">
      <c r="A8311" s="116">
        <v>3121</v>
      </c>
      <c r="B8311" s="117" t="s">
        <v>6560</v>
      </c>
      <c r="C8311" s="118" t="s">
        <v>9295</v>
      </c>
      <c r="D8311" s="119" t="s">
        <v>12069</v>
      </c>
    </row>
    <row r="8312" spans="1:4" ht="24.95" customHeight="1" x14ac:dyDescent="0.2">
      <c r="A8312" s="116">
        <v>3120</v>
      </c>
      <c r="B8312" s="117" t="s">
        <v>6561</v>
      </c>
      <c r="C8312" s="118" t="s">
        <v>9295</v>
      </c>
      <c r="D8312" s="119" t="s">
        <v>9558</v>
      </c>
    </row>
    <row r="8313" spans="1:4" ht="24.95" customHeight="1" x14ac:dyDescent="0.2">
      <c r="A8313" s="116">
        <v>11455</v>
      </c>
      <c r="B8313" s="117" t="s">
        <v>6562</v>
      </c>
      <c r="C8313" s="118" t="s">
        <v>9295</v>
      </c>
      <c r="D8313" s="119" t="s">
        <v>10274</v>
      </c>
    </row>
    <row r="8314" spans="1:4" ht="24.95" customHeight="1" x14ac:dyDescent="0.2">
      <c r="A8314" s="116">
        <v>3111</v>
      </c>
      <c r="B8314" s="117" t="s">
        <v>6563</v>
      </c>
      <c r="C8314" s="118" t="s">
        <v>9295</v>
      </c>
      <c r="D8314" s="119" t="s">
        <v>10276</v>
      </c>
    </row>
    <row r="8315" spans="1:4" ht="24.95" customHeight="1" x14ac:dyDescent="0.2">
      <c r="A8315" s="116">
        <v>3108</v>
      </c>
      <c r="B8315" s="117" t="s">
        <v>6564</v>
      </c>
      <c r="C8315" s="118" t="s">
        <v>9295</v>
      </c>
      <c r="D8315" s="119" t="s">
        <v>14226</v>
      </c>
    </row>
    <row r="8316" spans="1:4" ht="24.95" customHeight="1" x14ac:dyDescent="0.2">
      <c r="A8316" s="116">
        <v>3105</v>
      </c>
      <c r="B8316" s="117" t="s">
        <v>6565</v>
      </c>
      <c r="C8316" s="118" t="s">
        <v>9295</v>
      </c>
      <c r="D8316" s="119" t="s">
        <v>12942</v>
      </c>
    </row>
    <row r="8317" spans="1:4" ht="24.95" customHeight="1" x14ac:dyDescent="0.2">
      <c r="A8317" s="116">
        <v>38178</v>
      </c>
      <c r="B8317" s="117" t="s">
        <v>6566</v>
      </c>
      <c r="C8317" s="118" t="s">
        <v>9295</v>
      </c>
      <c r="D8317" s="119" t="s">
        <v>13326</v>
      </c>
    </row>
    <row r="8318" spans="1:4" ht="24.95" customHeight="1" x14ac:dyDescent="0.2">
      <c r="A8318" s="116">
        <v>11458</v>
      </c>
      <c r="B8318" s="117" t="s">
        <v>6567</v>
      </c>
      <c r="C8318" s="118" t="s">
        <v>9295</v>
      </c>
      <c r="D8318" s="119" t="s">
        <v>10845</v>
      </c>
    </row>
    <row r="8319" spans="1:4" ht="24.95" customHeight="1" x14ac:dyDescent="0.2">
      <c r="A8319" s="116">
        <v>40868</v>
      </c>
      <c r="B8319" s="117" t="s">
        <v>6568</v>
      </c>
      <c r="C8319" s="118" t="s">
        <v>9298</v>
      </c>
      <c r="D8319" s="119" t="s">
        <v>19096</v>
      </c>
    </row>
    <row r="8320" spans="1:4" ht="24.95" customHeight="1" x14ac:dyDescent="0.2">
      <c r="A8320" s="116">
        <v>11461</v>
      </c>
      <c r="B8320" s="117" t="s">
        <v>6569</v>
      </c>
      <c r="C8320" s="118" t="s">
        <v>9295</v>
      </c>
      <c r="D8320" s="119" t="s">
        <v>9360</v>
      </c>
    </row>
    <row r="8321" spans="1:4" ht="24.95" customHeight="1" x14ac:dyDescent="0.2">
      <c r="A8321" s="116">
        <v>3106</v>
      </c>
      <c r="B8321" s="117" t="s">
        <v>6570</v>
      </c>
      <c r="C8321" s="118" t="s">
        <v>9295</v>
      </c>
      <c r="D8321" s="119" t="s">
        <v>9586</v>
      </c>
    </row>
    <row r="8322" spans="1:4" ht="24.95" customHeight="1" x14ac:dyDescent="0.2">
      <c r="A8322" s="116">
        <v>3107</v>
      </c>
      <c r="B8322" s="117" t="s">
        <v>6571</v>
      </c>
      <c r="C8322" s="118" t="s">
        <v>9295</v>
      </c>
      <c r="D8322" s="119" t="s">
        <v>9766</v>
      </c>
    </row>
    <row r="8323" spans="1:4" ht="24.95" customHeight="1" x14ac:dyDescent="0.2">
      <c r="A8323" s="116">
        <v>25951</v>
      </c>
      <c r="B8323" s="117" t="s">
        <v>3939</v>
      </c>
      <c r="C8323" s="118" t="s">
        <v>9344</v>
      </c>
      <c r="D8323" s="119" t="s">
        <v>9462</v>
      </c>
    </row>
    <row r="8324" spans="1:4" ht="24.95" customHeight="1" x14ac:dyDescent="0.2">
      <c r="A8324" s="116">
        <v>3123</v>
      </c>
      <c r="B8324" s="117" t="s">
        <v>3940</v>
      </c>
      <c r="C8324" s="118" t="s">
        <v>9344</v>
      </c>
      <c r="D8324" s="119" t="s">
        <v>9804</v>
      </c>
    </row>
    <row r="8325" spans="1:4" ht="24.95" customHeight="1" x14ac:dyDescent="0.2">
      <c r="A8325" s="116">
        <v>38125</v>
      </c>
      <c r="B8325" s="117" t="s">
        <v>6572</v>
      </c>
      <c r="C8325" s="118" t="s">
        <v>9344</v>
      </c>
      <c r="D8325" s="119" t="s">
        <v>9319</v>
      </c>
    </row>
    <row r="8326" spans="1:4" ht="24.95" customHeight="1" x14ac:dyDescent="0.2">
      <c r="A8326" s="116">
        <v>39014</v>
      </c>
      <c r="B8326" s="117" t="s">
        <v>3941</v>
      </c>
      <c r="C8326" s="118" t="s">
        <v>9344</v>
      </c>
      <c r="D8326" s="119" t="s">
        <v>10710</v>
      </c>
    </row>
    <row r="8327" spans="1:4" ht="24.95" customHeight="1" x14ac:dyDescent="0.2">
      <c r="A8327" s="116">
        <v>11894</v>
      </c>
      <c r="B8327" s="117" t="s">
        <v>3942</v>
      </c>
      <c r="C8327" s="118" t="s">
        <v>9295</v>
      </c>
      <c r="D8327" s="119" t="s">
        <v>19097</v>
      </c>
    </row>
    <row r="8328" spans="1:4" ht="24.95" customHeight="1" x14ac:dyDescent="0.2">
      <c r="A8328" s="116">
        <v>39365</v>
      </c>
      <c r="B8328" s="117" t="s">
        <v>3943</v>
      </c>
      <c r="C8328" s="118" t="s">
        <v>9295</v>
      </c>
      <c r="D8328" s="119" t="s">
        <v>19098</v>
      </c>
    </row>
    <row r="8329" spans="1:4" ht="24.95" customHeight="1" x14ac:dyDescent="0.2">
      <c r="A8329" s="116">
        <v>39366</v>
      </c>
      <c r="B8329" s="117" t="s">
        <v>3944</v>
      </c>
      <c r="C8329" s="118" t="s">
        <v>9295</v>
      </c>
      <c r="D8329" s="119" t="s">
        <v>19099</v>
      </c>
    </row>
    <row r="8330" spans="1:4" ht="24.95" customHeight="1" x14ac:dyDescent="0.2">
      <c r="A8330" s="116">
        <v>39367</v>
      </c>
      <c r="B8330" s="117" t="s">
        <v>3945</v>
      </c>
      <c r="C8330" s="118" t="s">
        <v>9295</v>
      </c>
      <c r="D8330" s="119" t="s">
        <v>19100</v>
      </c>
    </row>
    <row r="8331" spans="1:4" ht="24.95" customHeight="1" x14ac:dyDescent="0.2">
      <c r="A8331" s="116">
        <v>37394</v>
      </c>
      <c r="B8331" s="117" t="s">
        <v>3946</v>
      </c>
      <c r="C8331" s="118" t="s">
        <v>10412</v>
      </c>
      <c r="D8331" s="119" t="s">
        <v>10413</v>
      </c>
    </row>
    <row r="8332" spans="1:4" ht="24.95" customHeight="1" x14ac:dyDescent="0.2">
      <c r="A8332" s="116">
        <v>14146</v>
      </c>
      <c r="B8332" s="117" t="s">
        <v>3947</v>
      </c>
      <c r="C8332" s="118" t="s">
        <v>10412</v>
      </c>
      <c r="D8332" s="119" t="s">
        <v>10414</v>
      </c>
    </row>
    <row r="8333" spans="1:4" ht="24.95" customHeight="1" x14ac:dyDescent="0.2">
      <c r="A8333" s="116">
        <v>38134</v>
      </c>
      <c r="B8333" s="117" t="s">
        <v>3948</v>
      </c>
      <c r="C8333" s="118" t="s">
        <v>9344</v>
      </c>
      <c r="D8333" s="119" t="s">
        <v>18150</v>
      </c>
    </row>
    <row r="8334" spans="1:4" ht="24.95" customHeight="1" x14ac:dyDescent="0.2">
      <c r="A8334" s="116">
        <v>38132</v>
      </c>
      <c r="B8334" s="117" t="s">
        <v>3949</v>
      </c>
      <c r="C8334" s="118" t="s">
        <v>9344</v>
      </c>
      <c r="D8334" s="119" t="s">
        <v>19101</v>
      </c>
    </row>
    <row r="8335" spans="1:4" ht="24.95" customHeight="1" x14ac:dyDescent="0.2">
      <c r="A8335" s="116">
        <v>38133</v>
      </c>
      <c r="B8335" s="117" t="s">
        <v>3950</v>
      </c>
      <c r="C8335" s="118" t="s">
        <v>9344</v>
      </c>
      <c r="D8335" s="119" t="s">
        <v>14834</v>
      </c>
    </row>
    <row r="8336" spans="1:4" ht="24.95" customHeight="1" x14ac:dyDescent="0.2">
      <c r="A8336" s="116">
        <v>938</v>
      </c>
      <c r="B8336" s="117" t="s">
        <v>6573</v>
      </c>
      <c r="C8336" s="118" t="s">
        <v>9340</v>
      </c>
      <c r="D8336" s="119" t="s">
        <v>9514</v>
      </c>
    </row>
    <row r="8337" spans="1:4" ht="24.95" customHeight="1" x14ac:dyDescent="0.2">
      <c r="A8337" s="116">
        <v>937</v>
      </c>
      <c r="B8337" s="117" t="s">
        <v>6574</v>
      </c>
      <c r="C8337" s="118" t="s">
        <v>9340</v>
      </c>
      <c r="D8337" s="119" t="s">
        <v>10269</v>
      </c>
    </row>
    <row r="8338" spans="1:4" ht="24.95" customHeight="1" x14ac:dyDescent="0.2">
      <c r="A8338" s="116">
        <v>939</v>
      </c>
      <c r="B8338" s="117" t="s">
        <v>6575</v>
      </c>
      <c r="C8338" s="118" t="s">
        <v>9340</v>
      </c>
      <c r="D8338" s="119" t="s">
        <v>12320</v>
      </c>
    </row>
    <row r="8339" spans="1:4" ht="24.95" customHeight="1" x14ac:dyDescent="0.2">
      <c r="A8339" s="116">
        <v>944</v>
      </c>
      <c r="B8339" s="117" t="s">
        <v>6576</v>
      </c>
      <c r="C8339" s="118" t="s">
        <v>9340</v>
      </c>
      <c r="D8339" s="119" t="s">
        <v>10774</v>
      </c>
    </row>
    <row r="8340" spans="1:4" ht="24.95" customHeight="1" x14ac:dyDescent="0.2">
      <c r="A8340" s="116">
        <v>940</v>
      </c>
      <c r="B8340" s="117" t="s">
        <v>6577</v>
      </c>
      <c r="C8340" s="118" t="s">
        <v>9340</v>
      </c>
      <c r="D8340" s="119" t="s">
        <v>9594</v>
      </c>
    </row>
    <row r="8341" spans="1:4" ht="24.95" customHeight="1" x14ac:dyDescent="0.2">
      <c r="A8341" s="116">
        <v>936</v>
      </c>
      <c r="B8341" s="117" t="s">
        <v>10415</v>
      </c>
      <c r="C8341" s="118" t="s">
        <v>9340</v>
      </c>
      <c r="D8341" s="119" t="s">
        <v>9462</v>
      </c>
    </row>
    <row r="8342" spans="1:4" ht="24.95" customHeight="1" x14ac:dyDescent="0.2">
      <c r="A8342" s="116">
        <v>935</v>
      </c>
      <c r="B8342" s="117" t="s">
        <v>6578</v>
      </c>
      <c r="C8342" s="118" t="s">
        <v>9340</v>
      </c>
      <c r="D8342" s="119" t="s">
        <v>9843</v>
      </c>
    </row>
    <row r="8343" spans="1:4" ht="24.95" customHeight="1" x14ac:dyDescent="0.2">
      <c r="A8343" s="116">
        <v>406</v>
      </c>
      <c r="B8343" s="117" t="s">
        <v>6579</v>
      </c>
      <c r="C8343" s="118" t="s">
        <v>9295</v>
      </c>
      <c r="D8343" s="119" t="s">
        <v>19102</v>
      </c>
    </row>
    <row r="8344" spans="1:4" ht="24.95" customHeight="1" x14ac:dyDescent="0.2">
      <c r="A8344" s="116">
        <v>40879</v>
      </c>
      <c r="B8344" s="117" t="s">
        <v>10416</v>
      </c>
      <c r="C8344" s="118" t="s">
        <v>9340</v>
      </c>
      <c r="D8344" s="119" t="s">
        <v>9659</v>
      </c>
    </row>
    <row r="8345" spans="1:4" ht="24.95" customHeight="1" x14ac:dyDescent="0.2">
      <c r="A8345" s="116">
        <v>39634</v>
      </c>
      <c r="B8345" s="117" t="s">
        <v>6580</v>
      </c>
      <c r="C8345" s="118" t="s">
        <v>9340</v>
      </c>
      <c r="D8345" s="119" t="s">
        <v>11418</v>
      </c>
    </row>
    <row r="8346" spans="1:4" ht="24.95" customHeight="1" x14ac:dyDescent="0.2">
      <c r="A8346" s="116">
        <v>39701</v>
      </c>
      <c r="B8346" s="117" t="s">
        <v>10417</v>
      </c>
      <c r="C8346" s="118" t="s">
        <v>9295</v>
      </c>
      <c r="D8346" s="119" t="s">
        <v>19103</v>
      </c>
    </row>
    <row r="8347" spans="1:4" ht="24.95" customHeight="1" x14ac:dyDescent="0.2">
      <c r="A8347" s="116">
        <v>12815</v>
      </c>
      <c r="B8347" s="117" t="s">
        <v>6581</v>
      </c>
      <c r="C8347" s="118" t="s">
        <v>9295</v>
      </c>
      <c r="D8347" s="119" t="s">
        <v>11113</v>
      </c>
    </row>
    <row r="8348" spans="1:4" ht="24.95" customHeight="1" x14ac:dyDescent="0.2">
      <c r="A8348" s="116">
        <v>407</v>
      </c>
      <c r="B8348" s="117" t="s">
        <v>3951</v>
      </c>
      <c r="C8348" s="118" t="s">
        <v>9344</v>
      </c>
      <c r="D8348" s="119" t="s">
        <v>19104</v>
      </c>
    </row>
    <row r="8349" spans="1:4" ht="24.95" customHeight="1" x14ac:dyDescent="0.2">
      <c r="A8349" s="116">
        <v>39431</v>
      </c>
      <c r="B8349" s="117" t="s">
        <v>3952</v>
      </c>
      <c r="C8349" s="118" t="s">
        <v>9340</v>
      </c>
      <c r="D8349" s="119" t="s">
        <v>10418</v>
      </c>
    </row>
    <row r="8350" spans="1:4" ht="24.95" customHeight="1" x14ac:dyDescent="0.2">
      <c r="A8350" s="116">
        <v>39432</v>
      </c>
      <c r="B8350" s="117" t="s">
        <v>3953</v>
      </c>
      <c r="C8350" s="118" t="s">
        <v>9340</v>
      </c>
      <c r="D8350" s="119" t="s">
        <v>9821</v>
      </c>
    </row>
    <row r="8351" spans="1:4" ht="24.95" customHeight="1" x14ac:dyDescent="0.2">
      <c r="A8351" s="116">
        <v>20111</v>
      </c>
      <c r="B8351" s="117" t="s">
        <v>3954</v>
      </c>
      <c r="C8351" s="118" t="s">
        <v>9295</v>
      </c>
      <c r="D8351" s="119" t="s">
        <v>10706</v>
      </c>
    </row>
    <row r="8352" spans="1:4" ht="24.95" customHeight="1" x14ac:dyDescent="0.2">
      <c r="A8352" s="116">
        <v>21127</v>
      </c>
      <c r="B8352" s="117" t="s">
        <v>3955</v>
      </c>
      <c r="C8352" s="118" t="s">
        <v>9295</v>
      </c>
      <c r="D8352" s="119" t="s">
        <v>11741</v>
      </c>
    </row>
    <row r="8353" spans="1:4" ht="24.95" customHeight="1" x14ac:dyDescent="0.2">
      <c r="A8353" s="116">
        <v>404</v>
      </c>
      <c r="B8353" s="117" t="s">
        <v>3956</v>
      </c>
      <c r="C8353" s="118" t="s">
        <v>9340</v>
      </c>
      <c r="D8353" s="119" t="s">
        <v>9694</v>
      </c>
    </row>
    <row r="8354" spans="1:4" ht="24.95" customHeight="1" x14ac:dyDescent="0.2">
      <c r="A8354" s="116">
        <v>14151</v>
      </c>
      <c r="B8354" s="117" t="s">
        <v>3957</v>
      </c>
      <c r="C8354" s="118" t="s">
        <v>9295</v>
      </c>
      <c r="D8354" s="119" t="s">
        <v>9791</v>
      </c>
    </row>
    <row r="8355" spans="1:4" ht="24.95" customHeight="1" x14ac:dyDescent="0.2">
      <c r="A8355" s="116">
        <v>14153</v>
      </c>
      <c r="B8355" s="117" t="s">
        <v>3958</v>
      </c>
      <c r="C8355" s="118" t="s">
        <v>9295</v>
      </c>
      <c r="D8355" s="119" t="s">
        <v>10419</v>
      </c>
    </row>
    <row r="8356" spans="1:4" ht="24.95" customHeight="1" x14ac:dyDescent="0.2">
      <c r="A8356" s="116">
        <v>14152</v>
      </c>
      <c r="B8356" s="117" t="s">
        <v>3959</v>
      </c>
      <c r="C8356" s="118" t="s">
        <v>9295</v>
      </c>
      <c r="D8356" s="119" t="s">
        <v>10420</v>
      </c>
    </row>
    <row r="8357" spans="1:4" ht="24.95" customHeight="1" x14ac:dyDescent="0.2">
      <c r="A8357" s="116">
        <v>14154</v>
      </c>
      <c r="B8357" s="117" t="s">
        <v>3960</v>
      </c>
      <c r="C8357" s="118" t="s">
        <v>9295</v>
      </c>
      <c r="D8357" s="119" t="s">
        <v>10421</v>
      </c>
    </row>
    <row r="8358" spans="1:4" ht="24.95" customHeight="1" x14ac:dyDescent="0.2">
      <c r="A8358" s="116">
        <v>42015</v>
      </c>
      <c r="B8358" s="117" t="s">
        <v>10422</v>
      </c>
      <c r="C8358" s="118" t="s">
        <v>9340</v>
      </c>
      <c r="D8358" s="119" t="s">
        <v>9301</v>
      </c>
    </row>
    <row r="8359" spans="1:4" ht="24.95" customHeight="1" x14ac:dyDescent="0.2">
      <c r="A8359" s="116">
        <v>3146</v>
      </c>
      <c r="B8359" s="117" t="s">
        <v>3961</v>
      </c>
      <c r="C8359" s="118" t="s">
        <v>9295</v>
      </c>
      <c r="D8359" s="119" t="s">
        <v>18227</v>
      </c>
    </row>
    <row r="8360" spans="1:4" ht="24.95" customHeight="1" x14ac:dyDescent="0.2">
      <c r="A8360" s="116">
        <v>3143</v>
      </c>
      <c r="B8360" s="117" t="s">
        <v>3962</v>
      </c>
      <c r="C8360" s="118" t="s">
        <v>9295</v>
      </c>
      <c r="D8360" s="119" t="s">
        <v>10164</v>
      </c>
    </row>
    <row r="8361" spans="1:4" ht="24.95" customHeight="1" x14ac:dyDescent="0.2">
      <c r="A8361" s="116">
        <v>3148</v>
      </c>
      <c r="B8361" s="117" t="s">
        <v>3963</v>
      </c>
      <c r="C8361" s="118" t="s">
        <v>9295</v>
      </c>
      <c r="D8361" s="119" t="s">
        <v>10939</v>
      </c>
    </row>
    <row r="8362" spans="1:4" ht="24.95" customHeight="1" x14ac:dyDescent="0.2">
      <c r="A8362" s="116">
        <v>4310</v>
      </c>
      <c r="B8362" s="117" t="s">
        <v>3964</v>
      </c>
      <c r="C8362" s="118" t="s">
        <v>9295</v>
      </c>
      <c r="D8362" s="119" t="s">
        <v>9610</v>
      </c>
    </row>
    <row r="8363" spans="1:4" ht="24.95" customHeight="1" x14ac:dyDescent="0.2">
      <c r="A8363" s="116">
        <v>4311</v>
      </c>
      <c r="B8363" s="117" t="s">
        <v>3965</v>
      </c>
      <c r="C8363" s="118" t="s">
        <v>9295</v>
      </c>
      <c r="D8363" s="119" t="s">
        <v>10443</v>
      </c>
    </row>
    <row r="8364" spans="1:4" ht="24.95" customHeight="1" x14ac:dyDescent="0.2">
      <c r="A8364" s="116">
        <v>4312</v>
      </c>
      <c r="B8364" s="117" t="s">
        <v>3966</v>
      </c>
      <c r="C8364" s="118" t="s">
        <v>9295</v>
      </c>
      <c r="D8364" s="119" t="s">
        <v>9464</v>
      </c>
    </row>
    <row r="8365" spans="1:4" ht="24.95" customHeight="1" x14ac:dyDescent="0.2">
      <c r="A8365" s="116">
        <v>11162</v>
      </c>
      <c r="B8365" s="117" t="s">
        <v>3967</v>
      </c>
      <c r="C8365" s="118" t="s">
        <v>9295</v>
      </c>
      <c r="D8365" s="119" t="s">
        <v>10040</v>
      </c>
    </row>
    <row r="8366" spans="1:4" ht="24.95" customHeight="1" x14ac:dyDescent="0.2">
      <c r="A8366" s="116">
        <v>13261</v>
      </c>
      <c r="B8366" s="117" t="s">
        <v>3968</v>
      </c>
      <c r="C8366" s="118" t="s">
        <v>9295</v>
      </c>
      <c r="D8366" s="119" t="s">
        <v>10617</v>
      </c>
    </row>
    <row r="8367" spans="1:4" ht="24.95" customHeight="1" x14ac:dyDescent="0.2">
      <c r="A8367" s="116">
        <v>3255</v>
      </c>
      <c r="B8367" s="117" t="s">
        <v>6582</v>
      </c>
      <c r="C8367" s="118" t="s">
        <v>9295</v>
      </c>
      <c r="D8367" s="119" t="s">
        <v>11800</v>
      </c>
    </row>
    <row r="8368" spans="1:4" ht="24.95" customHeight="1" x14ac:dyDescent="0.2">
      <c r="A8368" s="116">
        <v>3254</v>
      </c>
      <c r="B8368" s="117" t="s">
        <v>3969</v>
      </c>
      <c r="C8368" s="118" t="s">
        <v>9295</v>
      </c>
      <c r="D8368" s="119" t="s">
        <v>19105</v>
      </c>
    </row>
    <row r="8369" spans="1:4" ht="24.95" customHeight="1" x14ac:dyDescent="0.2">
      <c r="A8369" s="116">
        <v>3259</v>
      </c>
      <c r="B8369" s="117" t="s">
        <v>3970</v>
      </c>
      <c r="C8369" s="118" t="s">
        <v>9295</v>
      </c>
      <c r="D8369" s="119" t="s">
        <v>13628</v>
      </c>
    </row>
    <row r="8370" spans="1:4" ht="24.95" customHeight="1" x14ac:dyDescent="0.2">
      <c r="A8370" s="116">
        <v>3258</v>
      </c>
      <c r="B8370" s="117" t="s">
        <v>3971</v>
      </c>
      <c r="C8370" s="118" t="s">
        <v>9295</v>
      </c>
      <c r="D8370" s="119" t="s">
        <v>17416</v>
      </c>
    </row>
    <row r="8371" spans="1:4" ht="24.95" customHeight="1" x14ac:dyDescent="0.2">
      <c r="A8371" s="116">
        <v>3251</v>
      </c>
      <c r="B8371" s="117" t="s">
        <v>6583</v>
      </c>
      <c r="C8371" s="118" t="s">
        <v>9295</v>
      </c>
      <c r="D8371" s="119" t="s">
        <v>11399</v>
      </c>
    </row>
    <row r="8372" spans="1:4" ht="24.95" customHeight="1" x14ac:dyDescent="0.2">
      <c r="A8372" s="116">
        <v>3256</v>
      </c>
      <c r="B8372" s="117" t="s">
        <v>6584</v>
      </c>
      <c r="C8372" s="118" t="s">
        <v>9295</v>
      </c>
      <c r="D8372" s="119" t="s">
        <v>10691</v>
      </c>
    </row>
    <row r="8373" spans="1:4" ht="24.95" customHeight="1" x14ac:dyDescent="0.2">
      <c r="A8373" s="116">
        <v>3261</v>
      </c>
      <c r="B8373" s="117" t="s">
        <v>3972</v>
      </c>
      <c r="C8373" s="118" t="s">
        <v>9295</v>
      </c>
      <c r="D8373" s="119" t="s">
        <v>19106</v>
      </c>
    </row>
    <row r="8374" spans="1:4" ht="24.95" customHeight="1" x14ac:dyDescent="0.2">
      <c r="A8374" s="116">
        <v>3260</v>
      </c>
      <c r="B8374" s="117" t="s">
        <v>3973</v>
      </c>
      <c r="C8374" s="118" t="s">
        <v>9295</v>
      </c>
      <c r="D8374" s="119" t="s">
        <v>10575</v>
      </c>
    </row>
    <row r="8375" spans="1:4" ht="24.95" customHeight="1" x14ac:dyDescent="0.2">
      <c r="A8375" s="116">
        <v>3272</v>
      </c>
      <c r="B8375" s="117" t="s">
        <v>3974</v>
      </c>
      <c r="C8375" s="118" t="s">
        <v>9295</v>
      </c>
      <c r="D8375" s="119" t="s">
        <v>17834</v>
      </c>
    </row>
    <row r="8376" spans="1:4" ht="24.95" customHeight="1" x14ac:dyDescent="0.2">
      <c r="A8376" s="116">
        <v>3265</v>
      </c>
      <c r="B8376" s="117" t="s">
        <v>3975</v>
      </c>
      <c r="C8376" s="118" t="s">
        <v>9295</v>
      </c>
      <c r="D8376" s="119" t="s">
        <v>11369</v>
      </c>
    </row>
    <row r="8377" spans="1:4" ht="24.95" customHeight="1" x14ac:dyDescent="0.2">
      <c r="A8377" s="116">
        <v>3262</v>
      </c>
      <c r="B8377" s="117" t="s">
        <v>3976</v>
      </c>
      <c r="C8377" s="118" t="s">
        <v>9295</v>
      </c>
      <c r="D8377" s="119" t="s">
        <v>9979</v>
      </c>
    </row>
    <row r="8378" spans="1:4" ht="24.95" customHeight="1" x14ac:dyDescent="0.2">
      <c r="A8378" s="116">
        <v>3264</v>
      </c>
      <c r="B8378" s="117" t="s">
        <v>3977</v>
      </c>
      <c r="C8378" s="118" t="s">
        <v>9295</v>
      </c>
      <c r="D8378" s="119" t="s">
        <v>18727</v>
      </c>
    </row>
    <row r="8379" spans="1:4" ht="24.95" customHeight="1" x14ac:dyDescent="0.2">
      <c r="A8379" s="116">
        <v>3267</v>
      </c>
      <c r="B8379" s="117" t="s">
        <v>3978</v>
      </c>
      <c r="C8379" s="118" t="s">
        <v>9295</v>
      </c>
      <c r="D8379" s="119" t="s">
        <v>19107</v>
      </c>
    </row>
    <row r="8380" spans="1:4" ht="24.95" customHeight="1" x14ac:dyDescent="0.2">
      <c r="A8380" s="116">
        <v>3266</v>
      </c>
      <c r="B8380" s="117" t="s">
        <v>3979</v>
      </c>
      <c r="C8380" s="118" t="s">
        <v>9295</v>
      </c>
      <c r="D8380" s="119" t="s">
        <v>18897</v>
      </c>
    </row>
    <row r="8381" spans="1:4" ht="24.95" customHeight="1" x14ac:dyDescent="0.2">
      <c r="A8381" s="116">
        <v>3263</v>
      </c>
      <c r="B8381" s="117" t="s">
        <v>3980</v>
      </c>
      <c r="C8381" s="118" t="s">
        <v>9295</v>
      </c>
      <c r="D8381" s="119" t="s">
        <v>10121</v>
      </c>
    </row>
    <row r="8382" spans="1:4" ht="24.95" customHeight="1" x14ac:dyDescent="0.2">
      <c r="A8382" s="116">
        <v>3268</v>
      </c>
      <c r="B8382" s="117" t="s">
        <v>3981</v>
      </c>
      <c r="C8382" s="118" t="s">
        <v>9295</v>
      </c>
      <c r="D8382" s="119" t="s">
        <v>15809</v>
      </c>
    </row>
    <row r="8383" spans="1:4" ht="24.95" customHeight="1" x14ac:dyDescent="0.2">
      <c r="A8383" s="116">
        <v>3271</v>
      </c>
      <c r="B8383" s="117" t="s">
        <v>3982</v>
      </c>
      <c r="C8383" s="118" t="s">
        <v>9295</v>
      </c>
      <c r="D8383" s="119" t="s">
        <v>19108</v>
      </c>
    </row>
    <row r="8384" spans="1:4" ht="24.95" customHeight="1" x14ac:dyDescent="0.2">
      <c r="A8384" s="116">
        <v>3270</v>
      </c>
      <c r="B8384" s="117" t="s">
        <v>3983</v>
      </c>
      <c r="C8384" s="118" t="s">
        <v>9295</v>
      </c>
      <c r="D8384" s="119" t="s">
        <v>19109</v>
      </c>
    </row>
    <row r="8385" spans="1:4" ht="24.95" customHeight="1" x14ac:dyDescent="0.2">
      <c r="A8385" s="116">
        <v>3275</v>
      </c>
      <c r="B8385" s="117" t="s">
        <v>6585</v>
      </c>
      <c r="C8385" s="118" t="s">
        <v>9298</v>
      </c>
      <c r="D8385" s="119" t="s">
        <v>19110</v>
      </c>
    </row>
    <row r="8386" spans="1:4" ht="24.95" customHeight="1" x14ac:dyDescent="0.2">
      <c r="A8386" s="116">
        <v>39512</v>
      </c>
      <c r="B8386" s="117" t="s">
        <v>10430</v>
      </c>
      <c r="C8386" s="118" t="s">
        <v>9298</v>
      </c>
      <c r="D8386" s="119" t="s">
        <v>9731</v>
      </c>
    </row>
    <row r="8387" spans="1:4" ht="24.95" customHeight="1" x14ac:dyDescent="0.2">
      <c r="A8387" s="116">
        <v>39511</v>
      </c>
      <c r="B8387" s="117" t="s">
        <v>10431</v>
      </c>
      <c r="C8387" s="118" t="s">
        <v>9298</v>
      </c>
      <c r="D8387" s="119" t="s">
        <v>10432</v>
      </c>
    </row>
    <row r="8388" spans="1:4" ht="24.95" customHeight="1" x14ac:dyDescent="0.2">
      <c r="A8388" s="116">
        <v>39513</v>
      </c>
      <c r="B8388" s="117" t="s">
        <v>10433</v>
      </c>
      <c r="C8388" s="118" t="s">
        <v>9298</v>
      </c>
      <c r="D8388" s="119" t="s">
        <v>10434</v>
      </c>
    </row>
    <row r="8389" spans="1:4" ht="24.95" customHeight="1" x14ac:dyDescent="0.2">
      <c r="A8389" s="116">
        <v>3286</v>
      </c>
      <c r="B8389" s="117" t="s">
        <v>3984</v>
      </c>
      <c r="C8389" s="118" t="s">
        <v>9298</v>
      </c>
      <c r="D8389" s="119" t="s">
        <v>10435</v>
      </c>
    </row>
    <row r="8390" spans="1:4" ht="24.95" customHeight="1" x14ac:dyDescent="0.2">
      <c r="A8390" s="116">
        <v>3287</v>
      </c>
      <c r="B8390" s="117" t="s">
        <v>3985</v>
      </c>
      <c r="C8390" s="118" t="s">
        <v>9298</v>
      </c>
      <c r="D8390" s="119" t="s">
        <v>10436</v>
      </c>
    </row>
    <row r="8391" spans="1:4" ht="24.95" customHeight="1" x14ac:dyDescent="0.2">
      <c r="A8391" s="116">
        <v>3283</v>
      </c>
      <c r="B8391" s="117" t="s">
        <v>3986</v>
      </c>
      <c r="C8391" s="118" t="s">
        <v>9298</v>
      </c>
      <c r="D8391" s="119" t="s">
        <v>9724</v>
      </c>
    </row>
    <row r="8392" spans="1:4" ht="24.95" customHeight="1" x14ac:dyDescent="0.2">
      <c r="A8392" s="116">
        <v>11587</v>
      </c>
      <c r="B8392" s="117" t="s">
        <v>6586</v>
      </c>
      <c r="C8392" s="118" t="s">
        <v>9298</v>
      </c>
      <c r="D8392" s="119" t="s">
        <v>19111</v>
      </c>
    </row>
    <row r="8393" spans="1:4" ht="24.95" customHeight="1" x14ac:dyDescent="0.2">
      <c r="A8393" s="116">
        <v>36225</v>
      </c>
      <c r="B8393" s="117" t="s">
        <v>6587</v>
      </c>
      <c r="C8393" s="118" t="s">
        <v>9298</v>
      </c>
      <c r="D8393" s="119" t="s">
        <v>16774</v>
      </c>
    </row>
    <row r="8394" spans="1:4" ht="24.95" customHeight="1" x14ac:dyDescent="0.2">
      <c r="A8394" s="116">
        <v>36230</v>
      </c>
      <c r="B8394" s="117" t="s">
        <v>6588</v>
      </c>
      <c r="C8394" s="118" t="s">
        <v>9298</v>
      </c>
      <c r="D8394" s="119" t="s">
        <v>9528</v>
      </c>
    </row>
    <row r="8395" spans="1:4" ht="24.95" customHeight="1" x14ac:dyDescent="0.2">
      <c r="A8395" s="116">
        <v>36238</v>
      </c>
      <c r="B8395" s="117" t="s">
        <v>6589</v>
      </c>
      <c r="C8395" s="118" t="s">
        <v>9298</v>
      </c>
      <c r="D8395" s="119" t="s">
        <v>9735</v>
      </c>
    </row>
    <row r="8396" spans="1:4" ht="24.95" customHeight="1" x14ac:dyDescent="0.2">
      <c r="A8396" s="116">
        <v>11887</v>
      </c>
      <c r="B8396" s="117" t="s">
        <v>3987</v>
      </c>
      <c r="C8396" s="118" t="s">
        <v>9295</v>
      </c>
      <c r="D8396" s="119" t="s">
        <v>19112</v>
      </c>
    </row>
    <row r="8397" spans="1:4" ht="24.95" customHeight="1" x14ac:dyDescent="0.2">
      <c r="A8397" s="116">
        <v>11883</v>
      </c>
      <c r="B8397" s="117" t="s">
        <v>3988</v>
      </c>
      <c r="C8397" s="118" t="s">
        <v>9295</v>
      </c>
      <c r="D8397" s="119" t="s">
        <v>19113</v>
      </c>
    </row>
    <row r="8398" spans="1:4" ht="24.95" customHeight="1" x14ac:dyDescent="0.2">
      <c r="A8398" s="116">
        <v>11884</v>
      </c>
      <c r="B8398" s="117" t="s">
        <v>3989</v>
      </c>
      <c r="C8398" s="118" t="s">
        <v>9295</v>
      </c>
      <c r="D8398" s="119" t="s">
        <v>19114</v>
      </c>
    </row>
    <row r="8399" spans="1:4" ht="24.95" customHeight="1" x14ac:dyDescent="0.2">
      <c r="A8399" s="116">
        <v>11885</v>
      </c>
      <c r="B8399" s="117" t="s">
        <v>3990</v>
      </c>
      <c r="C8399" s="118" t="s">
        <v>9295</v>
      </c>
      <c r="D8399" s="119" t="s">
        <v>19115</v>
      </c>
    </row>
    <row r="8400" spans="1:4" ht="24.95" customHeight="1" x14ac:dyDescent="0.2">
      <c r="A8400" s="116">
        <v>11886</v>
      </c>
      <c r="B8400" s="117" t="s">
        <v>3991</v>
      </c>
      <c r="C8400" s="118" t="s">
        <v>9295</v>
      </c>
      <c r="D8400" s="119" t="s">
        <v>19116</v>
      </c>
    </row>
    <row r="8401" spans="1:4" ht="24.95" customHeight="1" x14ac:dyDescent="0.2">
      <c r="A8401" s="116">
        <v>11888</v>
      </c>
      <c r="B8401" s="117" t="s">
        <v>3992</v>
      </c>
      <c r="C8401" s="118" t="s">
        <v>9295</v>
      </c>
      <c r="D8401" s="119" t="s">
        <v>19117</v>
      </c>
    </row>
    <row r="8402" spans="1:4" ht="24.95" customHeight="1" x14ac:dyDescent="0.2">
      <c r="A8402" s="116">
        <v>3277</v>
      </c>
      <c r="B8402" s="117" t="s">
        <v>3993</v>
      </c>
      <c r="C8402" s="118" t="s">
        <v>9295</v>
      </c>
      <c r="D8402" s="119" t="s">
        <v>19118</v>
      </c>
    </row>
    <row r="8403" spans="1:4" ht="24.95" customHeight="1" x14ac:dyDescent="0.2">
      <c r="A8403" s="116">
        <v>3281</v>
      </c>
      <c r="B8403" s="117" t="s">
        <v>3994</v>
      </c>
      <c r="C8403" s="118" t="s">
        <v>9295</v>
      </c>
      <c r="D8403" s="119" t="s">
        <v>19119</v>
      </c>
    </row>
    <row r="8404" spans="1:4" ht="24.95" customHeight="1" x14ac:dyDescent="0.2">
      <c r="A8404" s="116">
        <v>39363</v>
      </c>
      <c r="B8404" s="117" t="s">
        <v>3995</v>
      </c>
      <c r="C8404" s="118" t="s">
        <v>9295</v>
      </c>
      <c r="D8404" s="119" t="s">
        <v>19120</v>
      </c>
    </row>
    <row r="8405" spans="1:4" ht="24.95" customHeight="1" x14ac:dyDescent="0.2">
      <c r="A8405" s="116">
        <v>39361</v>
      </c>
      <c r="B8405" s="117" t="s">
        <v>3996</v>
      </c>
      <c r="C8405" s="118" t="s">
        <v>9295</v>
      </c>
      <c r="D8405" s="119" t="s">
        <v>19121</v>
      </c>
    </row>
    <row r="8406" spans="1:4" ht="24.95" customHeight="1" x14ac:dyDescent="0.2">
      <c r="A8406" s="116">
        <v>39362</v>
      </c>
      <c r="B8406" s="117" t="s">
        <v>3997</v>
      </c>
      <c r="C8406" s="118" t="s">
        <v>9295</v>
      </c>
      <c r="D8406" s="119" t="s">
        <v>19122</v>
      </c>
    </row>
    <row r="8407" spans="1:4" ht="24.95" customHeight="1" x14ac:dyDescent="0.2">
      <c r="A8407" s="116">
        <v>39364</v>
      </c>
      <c r="B8407" s="117" t="s">
        <v>3998</v>
      </c>
      <c r="C8407" s="118" t="s">
        <v>9295</v>
      </c>
      <c r="D8407" s="119" t="s">
        <v>19123</v>
      </c>
    </row>
    <row r="8408" spans="1:4" ht="24.95" customHeight="1" x14ac:dyDescent="0.2">
      <c r="A8408" s="116">
        <v>14576</v>
      </c>
      <c r="B8408" s="117" t="s">
        <v>3999</v>
      </c>
      <c r="C8408" s="118" t="s">
        <v>9295</v>
      </c>
      <c r="D8408" s="119" t="s">
        <v>19124</v>
      </c>
    </row>
    <row r="8409" spans="1:4" ht="24.95" customHeight="1" x14ac:dyDescent="0.2">
      <c r="A8409" s="116">
        <v>13877</v>
      </c>
      <c r="B8409" s="117" t="s">
        <v>4000</v>
      </c>
      <c r="C8409" s="118" t="s">
        <v>9295</v>
      </c>
      <c r="D8409" s="119" t="s">
        <v>19125</v>
      </c>
    </row>
    <row r="8410" spans="1:4" ht="24.95" customHeight="1" x14ac:dyDescent="0.2">
      <c r="A8410" s="116">
        <v>7307</v>
      </c>
      <c r="B8410" s="117" t="s">
        <v>6590</v>
      </c>
      <c r="C8410" s="118" t="s">
        <v>9345</v>
      </c>
      <c r="D8410" s="119" t="s">
        <v>17372</v>
      </c>
    </row>
    <row r="8411" spans="1:4" ht="24.95" customHeight="1" x14ac:dyDescent="0.2">
      <c r="A8411" s="116">
        <v>38122</v>
      </c>
      <c r="B8411" s="117" t="s">
        <v>6591</v>
      </c>
      <c r="C8411" s="118" t="s">
        <v>9345</v>
      </c>
      <c r="D8411" s="119" t="s">
        <v>13749</v>
      </c>
    </row>
    <row r="8412" spans="1:4" ht="24.95" customHeight="1" x14ac:dyDescent="0.2">
      <c r="A8412" s="116">
        <v>6086</v>
      </c>
      <c r="B8412" s="117" t="s">
        <v>4001</v>
      </c>
      <c r="C8412" s="118" t="s">
        <v>10441</v>
      </c>
      <c r="D8412" s="119" t="s">
        <v>19126</v>
      </c>
    </row>
    <row r="8413" spans="1:4" ht="24.95" customHeight="1" x14ac:dyDescent="0.2">
      <c r="A8413" s="116">
        <v>38633</v>
      </c>
      <c r="B8413" s="117" t="s">
        <v>4002</v>
      </c>
      <c r="C8413" s="118" t="s">
        <v>9295</v>
      </c>
      <c r="D8413" s="119" t="s">
        <v>19079</v>
      </c>
    </row>
    <row r="8414" spans="1:4" ht="24.95" customHeight="1" x14ac:dyDescent="0.2">
      <c r="A8414" s="116">
        <v>12344</v>
      </c>
      <c r="B8414" s="117" t="s">
        <v>4003</v>
      </c>
      <c r="C8414" s="118" t="s">
        <v>9295</v>
      </c>
      <c r="D8414" s="119" t="s">
        <v>18136</v>
      </c>
    </row>
    <row r="8415" spans="1:4" ht="24.95" customHeight="1" x14ac:dyDescent="0.2">
      <c r="A8415" s="116">
        <v>12343</v>
      </c>
      <c r="B8415" s="117" t="s">
        <v>4004</v>
      </c>
      <c r="C8415" s="118" t="s">
        <v>9295</v>
      </c>
      <c r="D8415" s="119" t="s">
        <v>13455</v>
      </c>
    </row>
    <row r="8416" spans="1:4" ht="24.95" customHeight="1" x14ac:dyDescent="0.2">
      <c r="A8416" s="116">
        <v>3295</v>
      </c>
      <c r="B8416" s="117" t="s">
        <v>6592</v>
      </c>
      <c r="C8416" s="118" t="s">
        <v>9295</v>
      </c>
      <c r="D8416" s="119" t="s">
        <v>18366</v>
      </c>
    </row>
    <row r="8417" spans="1:4" ht="24.95" customHeight="1" x14ac:dyDescent="0.2">
      <c r="A8417" s="116">
        <v>3302</v>
      </c>
      <c r="B8417" s="117" t="s">
        <v>4005</v>
      </c>
      <c r="C8417" s="118" t="s">
        <v>9295</v>
      </c>
      <c r="D8417" s="119" t="s">
        <v>13830</v>
      </c>
    </row>
    <row r="8418" spans="1:4" ht="24.95" customHeight="1" x14ac:dyDescent="0.2">
      <c r="A8418" s="116">
        <v>3297</v>
      </c>
      <c r="B8418" s="117" t="s">
        <v>4006</v>
      </c>
      <c r="C8418" s="118" t="s">
        <v>9295</v>
      </c>
      <c r="D8418" s="119" t="s">
        <v>17404</v>
      </c>
    </row>
    <row r="8419" spans="1:4" ht="24.95" customHeight="1" x14ac:dyDescent="0.2">
      <c r="A8419" s="116">
        <v>3294</v>
      </c>
      <c r="B8419" s="117" t="s">
        <v>4007</v>
      </c>
      <c r="C8419" s="118" t="s">
        <v>9295</v>
      </c>
      <c r="D8419" s="119" t="s">
        <v>13954</v>
      </c>
    </row>
    <row r="8420" spans="1:4" ht="24.95" customHeight="1" x14ac:dyDescent="0.2">
      <c r="A8420" s="116">
        <v>3292</v>
      </c>
      <c r="B8420" s="117" t="s">
        <v>4008</v>
      </c>
      <c r="C8420" s="118" t="s">
        <v>9295</v>
      </c>
      <c r="D8420" s="119" t="s">
        <v>15923</v>
      </c>
    </row>
    <row r="8421" spans="1:4" ht="24.95" customHeight="1" x14ac:dyDescent="0.2">
      <c r="A8421" s="116">
        <v>3298</v>
      </c>
      <c r="B8421" s="117" t="s">
        <v>6593</v>
      </c>
      <c r="C8421" s="118" t="s">
        <v>9295</v>
      </c>
      <c r="D8421" s="119" t="s">
        <v>12448</v>
      </c>
    </row>
    <row r="8422" spans="1:4" ht="24.95" customHeight="1" x14ac:dyDescent="0.2">
      <c r="A8422" s="116">
        <v>11596</v>
      </c>
      <c r="B8422" s="117" t="s">
        <v>6594</v>
      </c>
      <c r="C8422" s="118" t="s">
        <v>9295</v>
      </c>
      <c r="D8422" s="119" t="s">
        <v>19127</v>
      </c>
    </row>
    <row r="8423" spans="1:4" ht="24.95" customHeight="1" x14ac:dyDescent="0.2">
      <c r="A8423" s="116">
        <v>34802</v>
      </c>
      <c r="B8423" s="117" t="s">
        <v>6595</v>
      </c>
      <c r="C8423" s="118" t="s">
        <v>9295</v>
      </c>
      <c r="D8423" s="119" t="s">
        <v>19128</v>
      </c>
    </row>
    <row r="8424" spans="1:4" ht="24.95" customHeight="1" x14ac:dyDescent="0.2">
      <c r="A8424" s="116">
        <v>11588</v>
      </c>
      <c r="B8424" s="117" t="s">
        <v>6596</v>
      </c>
      <c r="C8424" s="118" t="s">
        <v>9295</v>
      </c>
      <c r="D8424" s="119" t="s">
        <v>19129</v>
      </c>
    </row>
    <row r="8425" spans="1:4" ht="24.95" customHeight="1" x14ac:dyDescent="0.2">
      <c r="A8425" s="116">
        <v>34383</v>
      </c>
      <c r="B8425" s="117" t="s">
        <v>6597</v>
      </c>
      <c r="C8425" s="118" t="s">
        <v>9295</v>
      </c>
      <c r="D8425" s="119" t="s">
        <v>19130</v>
      </c>
    </row>
    <row r="8426" spans="1:4" ht="24.95" customHeight="1" x14ac:dyDescent="0.2">
      <c r="A8426" s="116">
        <v>40451</v>
      </c>
      <c r="B8426" s="117" t="s">
        <v>6598</v>
      </c>
      <c r="C8426" s="118" t="s">
        <v>9298</v>
      </c>
      <c r="D8426" s="119" t="s">
        <v>19131</v>
      </c>
    </row>
    <row r="8427" spans="1:4" ht="24.95" customHeight="1" x14ac:dyDescent="0.2">
      <c r="A8427" s="116">
        <v>40453</v>
      </c>
      <c r="B8427" s="117" t="s">
        <v>6599</v>
      </c>
      <c r="C8427" s="118" t="s">
        <v>9298</v>
      </c>
      <c r="D8427" s="119" t="s">
        <v>19132</v>
      </c>
    </row>
    <row r="8428" spans="1:4" ht="24.95" customHeight="1" x14ac:dyDescent="0.2">
      <c r="A8428" s="116">
        <v>40452</v>
      </c>
      <c r="B8428" s="117" t="s">
        <v>6600</v>
      </c>
      <c r="C8428" s="118" t="s">
        <v>9298</v>
      </c>
      <c r="D8428" s="119" t="s">
        <v>14763</v>
      </c>
    </row>
    <row r="8429" spans="1:4" ht="24.95" customHeight="1" x14ac:dyDescent="0.2">
      <c r="A8429" s="116">
        <v>11591</v>
      </c>
      <c r="B8429" s="117" t="s">
        <v>6601</v>
      </c>
      <c r="C8429" s="118" t="s">
        <v>9295</v>
      </c>
      <c r="D8429" s="119" t="s">
        <v>19133</v>
      </c>
    </row>
    <row r="8430" spans="1:4" ht="24.95" customHeight="1" x14ac:dyDescent="0.2">
      <c r="A8430" s="116">
        <v>11590</v>
      </c>
      <c r="B8430" s="117" t="s">
        <v>6602</v>
      </c>
      <c r="C8430" s="118" t="s">
        <v>9295</v>
      </c>
      <c r="D8430" s="119" t="s">
        <v>19134</v>
      </c>
    </row>
    <row r="8431" spans="1:4" ht="24.95" customHeight="1" x14ac:dyDescent="0.2">
      <c r="A8431" s="116">
        <v>3310</v>
      </c>
      <c r="B8431" s="117" t="s">
        <v>6603</v>
      </c>
      <c r="C8431" s="118" t="s">
        <v>9296</v>
      </c>
      <c r="D8431" s="119" t="s">
        <v>19135</v>
      </c>
    </row>
    <row r="8432" spans="1:4" ht="24.95" customHeight="1" x14ac:dyDescent="0.2">
      <c r="A8432" s="116">
        <v>11594</v>
      </c>
      <c r="B8432" s="117" t="s">
        <v>4009</v>
      </c>
      <c r="C8432" s="118" t="s">
        <v>9295</v>
      </c>
      <c r="D8432" s="119" t="s">
        <v>19136</v>
      </c>
    </row>
    <row r="8433" spans="1:4" ht="24.95" customHeight="1" x14ac:dyDescent="0.2">
      <c r="A8433" s="116">
        <v>3311</v>
      </c>
      <c r="B8433" s="117" t="s">
        <v>4010</v>
      </c>
      <c r="C8433" s="118" t="s">
        <v>9296</v>
      </c>
      <c r="D8433" s="119" t="s">
        <v>19136</v>
      </c>
    </row>
    <row r="8434" spans="1:4" ht="24.95" customHeight="1" x14ac:dyDescent="0.2">
      <c r="A8434" s="116">
        <v>11599</v>
      </c>
      <c r="B8434" s="117" t="s">
        <v>4011</v>
      </c>
      <c r="C8434" s="118" t="s">
        <v>9295</v>
      </c>
      <c r="D8434" s="119" t="s">
        <v>19137</v>
      </c>
    </row>
    <row r="8435" spans="1:4" ht="24.95" customHeight="1" x14ac:dyDescent="0.2">
      <c r="A8435" s="116">
        <v>11593</v>
      </c>
      <c r="B8435" s="117" t="s">
        <v>6604</v>
      </c>
      <c r="C8435" s="118" t="s">
        <v>9295</v>
      </c>
      <c r="D8435" s="119" t="s">
        <v>19138</v>
      </c>
    </row>
    <row r="8436" spans="1:4" ht="24.95" customHeight="1" x14ac:dyDescent="0.2">
      <c r="A8436" s="116">
        <v>3314</v>
      </c>
      <c r="B8436" s="117" t="s">
        <v>4012</v>
      </c>
      <c r="C8436" s="118" t="s">
        <v>9296</v>
      </c>
      <c r="D8436" s="119" t="s">
        <v>19139</v>
      </c>
    </row>
    <row r="8437" spans="1:4" ht="24.95" customHeight="1" x14ac:dyDescent="0.2">
      <c r="A8437" s="116">
        <v>11597</v>
      </c>
      <c r="B8437" s="117" t="s">
        <v>6605</v>
      </c>
      <c r="C8437" s="118" t="s">
        <v>9295</v>
      </c>
      <c r="D8437" s="119" t="s">
        <v>19140</v>
      </c>
    </row>
    <row r="8438" spans="1:4" ht="24.95" customHeight="1" x14ac:dyDescent="0.2">
      <c r="A8438" s="116">
        <v>3309</v>
      </c>
      <c r="B8438" s="117" t="s">
        <v>4013</v>
      </c>
      <c r="C8438" s="118" t="s">
        <v>9296</v>
      </c>
      <c r="D8438" s="119" t="s">
        <v>19127</v>
      </c>
    </row>
    <row r="8439" spans="1:4" ht="24.95" customHeight="1" x14ac:dyDescent="0.2">
      <c r="A8439" s="116">
        <v>34612</v>
      </c>
      <c r="B8439" s="117" t="s">
        <v>6606</v>
      </c>
      <c r="C8439" s="118" t="s">
        <v>9295</v>
      </c>
      <c r="D8439" s="119" t="s">
        <v>19141</v>
      </c>
    </row>
    <row r="8440" spans="1:4" ht="24.95" customHeight="1" x14ac:dyDescent="0.2">
      <c r="A8440" s="116">
        <v>34635</v>
      </c>
      <c r="B8440" s="117" t="s">
        <v>6607</v>
      </c>
      <c r="C8440" s="118" t="s">
        <v>9295</v>
      </c>
      <c r="D8440" s="119" t="s">
        <v>19142</v>
      </c>
    </row>
    <row r="8441" spans="1:4" ht="24.95" customHeight="1" x14ac:dyDescent="0.2">
      <c r="A8441" s="116">
        <v>34633</v>
      </c>
      <c r="B8441" s="117" t="s">
        <v>6608</v>
      </c>
      <c r="C8441" s="118" t="s">
        <v>9295</v>
      </c>
      <c r="D8441" s="119" t="s">
        <v>19143</v>
      </c>
    </row>
    <row r="8442" spans="1:4" ht="24.95" customHeight="1" x14ac:dyDescent="0.2">
      <c r="A8442" s="116">
        <v>40440</v>
      </c>
      <c r="B8442" s="117" t="s">
        <v>6609</v>
      </c>
      <c r="C8442" s="118" t="s">
        <v>9296</v>
      </c>
      <c r="D8442" s="119" t="s">
        <v>19144</v>
      </c>
    </row>
    <row r="8443" spans="1:4" ht="24.95" customHeight="1" x14ac:dyDescent="0.2">
      <c r="A8443" s="116">
        <v>40441</v>
      </c>
      <c r="B8443" s="117" t="s">
        <v>6610</v>
      </c>
      <c r="C8443" s="118" t="s">
        <v>9296</v>
      </c>
      <c r="D8443" s="119" t="s">
        <v>19145</v>
      </c>
    </row>
    <row r="8444" spans="1:4" ht="24.95" customHeight="1" x14ac:dyDescent="0.2">
      <c r="A8444" s="116">
        <v>34630</v>
      </c>
      <c r="B8444" s="117" t="s">
        <v>6611</v>
      </c>
      <c r="C8444" s="118" t="s">
        <v>9295</v>
      </c>
      <c r="D8444" s="119" t="s">
        <v>19146</v>
      </c>
    </row>
    <row r="8445" spans="1:4" ht="24.95" customHeight="1" x14ac:dyDescent="0.2">
      <c r="A8445" s="116">
        <v>40449</v>
      </c>
      <c r="B8445" s="117" t="s">
        <v>6612</v>
      </c>
      <c r="C8445" s="118" t="s">
        <v>9296</v>
      </c>
      <c r="D8445" s="119" t="s">
        <v>19147</v>
      </c>
    </row>
    <row r="8446" spans="1:4" ht="24.95" customHeight="1" x14ac:dyDescent="0.2">
      <c r="A8446" s="116">
        <v>34800</v>
      </c>
      <c r="B8446" s="117" t="s">
        <v>6613</v>
      </c>
      <c r="C8446" s="118" t="s">
        <v>9296</v>
      </c>
      <c r="D8446" s="119" t="s">
        <v>19148</v>
      </c>
    </row>
    <row r="8447" spans="1:4" ht="24.95" customHeight="1" x14ac:dyDescent="0.2">
      <c r="A8447" s="116">
        <v>11592</v>
      </c>
      <c r="B8447" s="117" t="s">
        <v>6614</v>
      </c>
      <c r="C8447" s="118" t="s">
        <v>9295</v>
      </c>
      <c r="D8447" s="119" t="s">
        <v>19139</v>
      </c>
    </row>
    <row r="8448" spans="1:4" ht="24.95" customHeight="1" x14ac:dyDescent="0.2">
      <c r="A8448" s="116">
        <v>40438</v>
      </c>
      <c r="B8448" s="117" t="s">
        <v>6615</v>
      </c>
      <c r="C8448" s="118" t="s">
        <v>9296</v>
      </c>
      <c r="D8448" s="119" t="s">
        <v>19149</v>
      </c>
    </row>
    <row r="8449" spans="1:4" ht="24.95" customHeight="1" x14ac:dyDescent="0.2">
      <c r="A8449" s="116">
        <v>40439</v>
      </c>
      <c r="B8449" s="117" t="s">
        <v>6616</v>
      </c>
      <c r="C8449" s="118" t="s">
        <v>9296</v>
      </c>
      <c r="D8449" s="119" t="s">
        <v>19150</v>
      </c>
    </row>
    <row r="8450" spans="1:4" ht="24.95" customHeight="1" x14ac:dyDescent="0.2">
      <c r="A8450" s="116">
        <v>40436</v>
      </c>
      <c r="B8450" s="117" t="s">
        <v>6617</v>
      </c>
      <c r="C8450" s="118" t="s">
        <v>9296</v>
      </c>
      <c r="D8450" s="119" t="s">
        <v>19151</v>
      </c>
    </row>
    <row r="8451" spans="1:4" ht="24.95" customHeight="1" x14ac:dyDescent="0.2">
      <c r="A8451" s="116">
        <v>4315</v>
      </c>
      <c r="B8451" s="117" t="s">
        <v>4014</v>
      </c>
      <c r="C8451" s="118" t="s">
        <v>9295</v>
      </c>
      <c r="D8451" s="119" t="s">
        <v>10738</v>
      </c>
    </row>
    <row r="8452" spans="1:4" ht="24.95" customHeight="1" x14ac:dyDescent="0.2">
      <c r="A8452" s="116">
        <v>40874</v>
      </c>
      <c r="B8452" s="117" t="s">
        <v>6618</v>
      </c>
      <c r="C8452" s="118" t="s">
        <v>9295</v>
      </c>
      <c r="D8452" s="119" t="s">
        <v>10932</v>
      </c>
    </row>
    <row r="8453" spans="1:4" ht="24.95" customHeight="1" x14ac:dyDescent="0.2">
      <c r="A8453" s="116">
        <v>402</v>
      </c>
      <c r="B8453" s="117" t="s">
        <v>4015</v>
      </c>
      <c r="C8453" s="118" t="s">
        <v>9295</v>
      </c>
      <c r="D8453" s="119" t="s">
        <v>10247</v>
      </c>
    </row>
    <row r="8454" spans="1:4" ht="24.95" customHeight="1" x14ac:dyDescent="0.2">
      <c r="A8454" s="116">
        <v>4226</v>
      </c>
      <c r="B8454" s="117" t="s">
        <v>4016</v>
      </c>
      <c r="C8454" s="118" t="s">
        <v>9344</v>
      </c>
      <c r="D8454" s="119" t="s">
        <v>9886</v>
      </c>
    </row>
    <row r="8455" spans="1:4" ht="24.95" customHeight="1" x14ac:dyDescent="0.2">
      <c r="A8455" s="116">
        <v>4222</v>
      </c>
      <c r="B8455" s="117" t="s">
        <v>4017</v>
      </c>
      <c r="C8455" s="118" t="s">
        <v>9345</v>
      </c>
      <c r="D8455" s="119" t="s">
        <v>9693</v>
      </c>
    </row>
    <row r="8456" spans="1:4" ht="24.95" customHeight="1" x14ac:dyDescent="0.2">
      <c r="A8456" s="116">
        <v>34804</v>
      </c>
      <c r="B8456" s="117" t="s">
        <v>4018</v>
      </c>
      <c r="C8456" s="118" t="s">
        <v>9298</v>
      </c>
      <c r="D8456" s="119" t="s">
        <v>18801</v>
      </c>
    </row>
    <row r="8457" spans="1:4" ht="24.95" customHeight="1" x14ac:dyDescent="0.2">
      <c r="A8457" s="116">
        <v>4013</v>
      </c>
      <c r="B8457" s="117" t="s">
        <v>10444</v>
      </c>
      <c r="C8457" s="118" t="s">
        <v>9298</v>
      </c>
      <c r="D8457" s="119" t="s">
        <v>9364</v>
      </c>
    </row>
    <row r="8458" spans="1:4" ht="24.95" customHeight="1" x14ac:dyDescent="0.2">
      <c r="A8458" s="116">
        <v>4011</v>
      </c>
      <c r="B8458" s="117" t="s">
        <v>10445</v>
      </c>
      <c r="C8458" s="118" t="s">
        <v>9298</v>
      </c>
      <c r="D8458" s="119" t="s">
        <v>15567</v>
      </c>
    </row>
    <row r="8459" spans="1:4" ht="24.95" customHeight="1" x14ac:dyDescent="0.2">
      <c r="A8459" s="116">
        <v>4021</v>
      </c>
      <c r="B8459" s="117" t="s">
        <v>10446</v>
      </c>
      <c r="C8459" s="118" t="s">
        <v>9298</v>
      </c>
      <c r="D8459" s="119" t="s">
        <v>10164</v>
      </c>
    </row>
    <row r="8460" spans="1:4" ht="24.95" customHeight="1" x14ac:dyDescent="0.2">
      <c r="A8460" s="116">
        <v>4019</v>
      </c>
      <c r="B8460" s="117" t="s">
        <v>10448</v>
      </c>
      <c r="C8460" s="118" t="s">
        <v>9298</v>
      </c>
      <c r="D8460" s="119" t="s">
        <v>10881</v>
      </c>
    </row>
    <row r="8461" spans="1:4" ht="24.95" customHeight="1" x14ac:dyDescent="0.2">
      <c r="A8461" s="116">
        <v>4012</v>
      </c>
      <c r="B8461" s="117" t="s">
        <v>10450</v>
      </c>
      <c r="C8461" s="118" t="s">
        <v>9298</v>
      </c>
      <c r="D8461" s="119" t="s">
        <v>17268</v>
      </c>
    </row>
    <row r="8462" spans="1:4" ht="24.95" customHeight="1" x14ac:dyDescent="0.2">
      <c r="A8462" s="116">
        <v>4020</v>
      </c>
      <c r="B8462" s="117" t="s">
        <v>10451</v>
      </c>
      <c r="C8462" s="118" t="s">
        <v>9298</v>
      </c>
      <c r="D8462" s="119" t="s">
        <v>17388</v>
      </c>
    </row>
    <row r="8463" spans="1:4" ht="24.95" customHeight="1" x14ac:dyDescent="0.2">
      <c r="A8463" s="116">
        <v>4018</v>
      </c>
      <c r="B8463" s="117" t="s">
        <v>10453</v>
      </c>
      <c r="C8463" s="118" t="s">
        <v>9298</v>
      </c>
      <c r="D8463" s="119" t="s">
        <v>16103</v>
      </c>
    </row>
    <row r="8464" spans="1:4" ht="24.95" customHeight="1" x14ac:dyDescent="0.2">
      <c r="A8464" s="116">
        <v>36498</v>
      </c>
      <c r="B8464" s="117" t="s">
        <v>6619</v>
      </c>
      <c r="C8464" s="118" t="s">
        <v>9295</v>
      </c>
      <c r="D8464" s="119" t="s">
        <v>19152</v>
      </c>
    </row>
    <row r="8465" spans="1:4" ht="24.95" customHeight="1" x14ac:dyDescent="0.2">
      <c r="A8465" s="116">
        <v>12872</v>
      </c>
      <c r="B8465" s="117" t="s">
        <v>4019</v>
      </c>
      <c r="C8465" s="118" t="s">
        <v>9293</v>
      </c>
      <c r="D8465" s="119" t="s">
        <v>27345</v>
      </c>
    </row>
    <row r="8466" spans="1:4" ht="24.95" customHeight="1" x14ac:dyDescent="0.2">
      <c r="A8466" s="116">
        <v>41075</v>
      </c>
      <c r="B8466" s="117" t="s">
        <v>6620</v>
      </c>
      <c r="C8466" s="118" t="s">
        <v>9444</v>
      </c>
      <c r="D8466" s="119" t="s">
        <v>30484</v>
      </c>
    </row>
    <row r="8467" spans="1:4" ht="24.95" customHeight="1" x14ac:dyDescent="0.2">
      <c r="A8467" s="116">
        <v>3315</v>
      </c>
      <c r="B8467" s="117" t="s">
        <v>6621</v>
      </c>
      <c r="C8467" s="118" t="s">
        <v>9344</v>
      </c>
      <c r="D8467" s="119" t="s">
        <v>9328</v>
      </c>
    </row>
    <row r="8468" spans="1:4" ht="24.95" customHeight="1" x14ac:dyDescent="0.2">
      <c r="A8468" s="116">
        <v>36870</v>
      </c>
      <c r="B8468" s="117" t="s">
        <v>4020</v>
      </c>
      <c r="C8468" s="118" t="s">
        <v>9344</v>
      </c>
      <c r="D8468" s="119" t="s">
        <v>9328</v>
      </c>
    </row>
    <row r="8469" spans="1:4" ht="24.95" customHeight="1" x14ac:dyDescent="0.2">
      <c r="A8469" s="116">
        <v>5092</v>
      </c>
      <c r="B8469" s="117" t="s">
        <v>6622</v>
      </c>
      <c r="C8469" s="118" t="s">
        <v>9460</v>
      </c>
      <c r="D8469" s="119" t="s">
        <v>11333</v>
      </c>
    </row>
    <row r="8470" spans="1:4" ht="24.95" customHeight="1" x14ac:dyDescent="0.2">
      <c r="A8470" s="116">
        <v>11462</v>
      </c>
      <c r="B8470" s="117" t="s">
        <v>6623</v>
      </c>
      <c r="C8470" s="118" t="s">
        <v>9460</v>
      </c>
      <c r="D8470" s="119" t="s">
        <v>19153</v>
      </c>
    </row>
    <row r="8471" spans="1:4" ht="24.95" customHeight="1" x14ac:dyDescent="0.2">
      <c r="A8471" s="116">
        <v>36529</v>
      </c>
      <c r="B8471" s="117" t="s">
        <v>6624</v>
      </c>
      <c r="C8471" s="118" t="s">
        <v>9295</v>
      </c>
      <c r="D8471" s="119" t="s">
        <v>19154</v>
      </c>
    </row>
    <row r="8472" spans="1:4" ht="24.95" customHeight="1" x14ac:dyDescent="0.2">
      <c r="A8472" s="116">
        <v>3318</v>
      </c>
      <c r="B8472" s="117" t="s">
        <v>4021</v>
      </c>
      <c r="C8472" s="118" t="s">
        <v>9295</v>
      </c>
      <c r="D8472" s="119" t="s">
        <v>19155</v>
      </c>
    </row>
    <row r="8473" spans="1:4" ht="24.95" customHeight="1" x14ac:dyDescent="0.2">
      <c r="A8473" s="116">
        <v>38968</v>
      </c>
      <c r="B8473" s="117" t="s">
        <v>6625</v>
      </c>
      <c r="C8473" s="118" t="s">
        <v>9298</v>
      </c>
      <c r="D8473" s="119" t="s">
        <v>10456</v>
      </c>
    </row>
    <row r="8474" spans="1:4" ht="24.95" customHeight="1" x14ac:dyDescent="0.2">
      <c r="A8474" s="116">
        <v>3324</v>
      </c>
      <c r="B8474" s="117" t="s">
        <v>4022</v>
      </c>
      <c r="C8474" s="118" t="s">
        <v>9298</v>
      </c>
      <c r="D8474" s="119" t="s">
        <v>11784</v>
      </c>
    </row>
    <row r="8475" spans="1:4" ht="24.95" customHeight="1" x14ac:dyDescent="0.2">
      <c r="A8475" s="116">
        <v>3322</v>
      </c>
      <c r="B8475" s="117" t="s">
        <v>6626</v>
      </c>
      <c r="C8475" s="118" t="s">
        <v>9298</v>
      </c>
      <c r="D8475" s="119" t="s">
        <v>10005</v>
      </c>
    </row>
    <row r="8476" spans="1:4" ht="24.95" customHeight="1" x14ac:dyDescent="0.2">
      <c r="A8476" s="116">
        <v>5076</v>
      </c>
      <c r="B8476" s="117" t="s">
        <v>4023</v>
      </c>
      <c r="C8476" s="118" t="s">
        <v>9344</v>
      </c>
      <c r="D8476" s="119" t="s">
        <v>13721</v>
      </c>
    </row>
    <row r="8477" spans="1:4" ht="24.95" customHeight="1" x14ac:dyDescent="0.2">
      <c r="A8477" s="116">
        <v>5077</v>
      </c>
      <c r="B8477" s="117" t="s">
        <v>4024</v>
      </c>
      <c r="C8477" s="118" t="s">
        <v>9344</v>
      </c>
      <c r="D8477" s="119" t="s">
        <v>10261</v>
      </c>
    </row>
    <row r="8478" spans="1:4" ht="24.95" customHeight="1" x14ac:dyDescent="0.2">
      <c r="A8478" s="116">
        <v>42008</v>
      </c>
      <c r="B8478" s="117" t="s">
        <v>10459</v>
      </c>
      <c r="C8478" s="118" t="s">
        <v>9295</v>
      </c>
      <c r="D8478" s="119" t="s">
        <v>9843</v>
      </c>
    </row>
    <row r="8479" spans="1:4" ht="24.95" customHeight="1" x14ac:dyDescent="0.2">
      <c r="A8479" s="116">
        <v>11837</v>
      </c>
      <c r="B8479" s="117" t="s">
        <v>4025</v>
      </c>
      <c r="C8479" s="118" t="s">
        <v>9295</v>
      </c>
      <c r="D8479" s="119" t="s">
        <v>19156</v>
      </c>
    </row>
    <row r="8480" spans="1:4" ht="24.95" customHeight="1" x14ac:dyDescent="0.2">
      <c r="A8480" s="116">
        <v>38055</v>
      </c>
      <c r="B8480" s="117" t="s">
        <v>4026</v>
      </c>
      <c r="C8480" s="118" t="s">
        <v>9295</v>
      </c>
      <c r="D8480" s="119" t="s">
        <v>9591</v>
      </c>
    </row>
    <row r="8481" spans="1:4" ht="24.95" customHeight="1" x14ac:dyDescent="0.2">
      <c r="A8481" s="116">
        <v>415</v>
      </c>
      <c r="B8481" s="117" t="s">
        <v>4027</v>
      </c>
      <c r="C8481" s="118" t="s">
        <v>9295</v>
      </c>
      <c r="D8481" s="119" t="s">
        <v>10758</v>
      </c>
    </row>
    <row r="8482" spans="1:4" ht="24.95" customHeight="1" x14ac:dyDescent="0.2">
      <c r="A8482" s="116">
        <v>416</v>
      </c>
      <c r="B8482" s="117" t="s">
        <v>4028</v>
      </c>
      <c r="C8482" s="118" t="s">
        <v>9295</v>
      </c>
      <c r="D8482" s="119" t="s">
        <v>10151</v>
      </c>
    </row>
    <row r="8483" spans="1:4" ht="24.95" customHeight="1" x14ac:dyDescent="0.2">
      <c r="A8483" s="116">
        <v>425</v>
      </c>
      <c r="B8483" s="117" t="s">
        <v>4029</v>
      </c>
      <c r="C8483" s="118" t="s">
        <v>9295</v>
      </c>
      <c r="D8483" s="119" t="s">
        <v>9817</v>
      </c>
    </row>
    <row r="8484" spans="1:4" ht="24.95" customHeight="1" x14ac:dyDescent="0.2">
      <c r="A8484" s="116">
        <v>426</v>
      </c>
      <c r="B8484" s="117" t="s">
        <v>4030</v>
      </c>
      <c r="C8484" s="118" t="s">
        <v>9295</v>
      </c>
      <c r="D8484" s="119" t="s">
        <v>11361</v>
      </c>
    </row>
    <row r="8485" spans="1:4" ht="24.95" customHeight="1" x14ac:dyDescent="0.2">
      <c r="A8485" s="116">
        <v>38056</v>
      </c>
      <c r="B8485" s="117" t="s">
        <v>4031</v>
      </c>
      <c r="C8485" s="118" t="s">
        <v>9295</v>
      </c>
      <c r="D8485" s="119" t="s">
        <v>15149</v>
      </c>
    </row>
    <row r="8486" spans="1:4" ht="24.95" customHeight="1" x14ac:dyDescent="0.2">
      <c r="A8486" s="116">
        <v>1564</v>
      </c>
      <c r="B8486" s="117" t="s">
        <v>4032</v>
      </c>
      <c r="C8486" s="118" t="s">
        <v>9295</v>
      </c>
      <c r="D8486" s="119" t="s">
        <v>13425</v>
      </c>
    </row>
    <row r="8487" spans="1:4" ht="24.95" customHeight="1" x14ac:dyDescent="0.2">
      <c r="A8487" s="116">
        <v>42009</v>
      </c>
      <c r="B8487" s="117" t="s">
        <v>10465</v>
      </c>
      <c r="C8487" s="118" t="s">
        <v>9295</v>
      </c>
      <c r="D8487" s="119" t="s">
        <v>9539</v>
      </c>
    </row>
    <row r="8488" spans="1:4" ht="24.95" customHeight="1" x14ac:dyDescent="0.2">
      <c r="A8488" s="116">
        <v>42010</v>
      </c>
      <c r="B8488" s="117" t="s">
        <v>10466</v>
      </c>
      <c r="C8488" s="118" t="s">
        <v>9295</v>
      </c>
      <c r="D8488" s="119" t="s">
        <v>17398</v>
      </c>
    </row>
    <row r="8489" spans="1:4" ht="24.95" customHeight="1" x14ac:dyDescent="0.2">
      <c r="A8489" s="116">
        <v>11032</v>
      </c>
      <c r="B8489" s="117" t="s">
        <v>4033</v>
      </c>
      <c r="C8489" s="118" t="s">
        <v>9295</v>
      </c>
      <c r="D8489" s="119" t="s">
        <v>17366</v>
      </c>
    </row>
    <row r="8490" spans="1:4" ht="24.95" customHeight="1" x14ac:dyDescent="0.2">
      <c r="A8490" s="116">
        <v>36786</v>
      </c>
      <c r="B8490" s="117" t="s">
        <v>10468</v>
      </c>
      <c r="C8490" s="118" t="s">
        <v>4034</v>
      </c>
      <c r="D8490" s="119" t="s">
        <v>10469</v>
      </c>
    </row>
    <row r="8491" spans="1:4" ht="24.95" customHeight="1" x14ac:dyDescent="0.2">
      <c r="A8491" s="116">
        <v>36785</v>
      </c>
      <c r="B8491" s="117" t="s">
        <v>4035</v>
      </c>
      <c r="C8491" s="118" t="s">
        <v>4034</v>
      </c>
      <c r="D8491" s="119" t="s">
        <v>10470</v>
      </c>
    </row>
    <row r="8492" spans="1:4" ht="24.95" customHeight="1" x14ac:dyDescent="0.2">
      <c r="A8492" s="116">
        <v>36782</v>
      </c>
      <c r="B8492" s="117" t="s">
        <v>10471</v>
      </c>
      <c r="C8492" s="118" t="s">
        <v>4034</v>
      </c>
      <c r="D8492" s="119" t="s">
        <v>10472</v>
      </c>
    </row>
    <row r="8493" spans="1:4" ht="24.95" customHeight="1" x14ac:dyDescent="0.2">
      <c r="A8493" s="116">
        <v>25930</v>
      </c>
      <c r="B8493" s="117" t="s">
        <v>4036</v>
      </c>
      <c r="C8493" s="118" t="s">
        <v>4034</v>
      </c>
      <c r="D8493" s="119" t="s">
        <v>10473</v>
      </c>
    </row>
    <row r="8494" spans="1:4" ht="24.95" customHeight="1" x14ac:dyDescent="0.2">
      <c r="A8494" s="116">
        <v>4824</v>
      </c>
      <c r="B8494" s="117" t="s">
        <v>4037</v>
      </c>
      <c r="C8494" s="118" t="s">
        <v>9344</v>
      </c>
      <c r="D8494" s="119" t="s">
        <v>12174</v>
      </c>
    </row>
    <row r="8495" spans="1:4" ht="24.95" customHeight="1" x14ac:dyDescent="0.2">
      <c r="A8495" s="116">
        <v>11795</v>
      </c>
      <c r="B8495" s="117" t="s">
        <v>10474</v>
      </c>
      <c r="C8495" s="118" t="s">
        <v>9298</v>
      </c>
      <c r="D8495" s="119" t="s">
        <v>19157</v>
      </c>
    </row>
    <row r="8496" spans="1:4" ht="24.95" customHeight="1" x14ac:dyDescent="0.2">
      <c r="A8496" s="116">
        <v>134</v>
      </c>
      <c r="B8496" s="117" t="s">
        <v>4038</v>
      </c>
      <c r="C8496" s="118" t="s">
        <v>9344</v>
      </c>
      <c r="D8496" s="119" t="s">
        <v>9610</v>
      </c>
    </row>
    <row r="8497" spans="1:4" ht="24.95" customHeight="1" x14ac:dyDescent="0.2">
      <c r="A8497" s="116">
        <v>4229</v>
      </c>
      <c r="B8497" s="117" t="s">
        <v>4039</v>
      </c>
      <c r="C8497" s="118" t="s">
        <v>9344</v>
      </c>
      <c r="D8497" s="119" t="s">
        <v>19158</v>
      </c>
    </row>
    <row r="8498" spans="1:4" ht="24.95" customHeight="1" x14ac:dyDescent="0.2">
      <c r="A8498" s="116">
        <v>37402</v>
      </c>
      <c r="B8498" s="117" t="s">
        <v>4040</v>
      </c>
      <c r="C8498" s="118" t="s">
        <v>9295</v>
      </c>
      <c r="D8498" s="119" t="s">
        <v>19159</v>
      </c>
    </row>
    <row r="8499" spans="1:4" ht="24.95" customHeight="1" x14ac:dyDescent="0.2">
      <c r="A8499" s="116">
        <v>11244</v>
      </c>
      <c r="B8499" s="117" t="s">
        <v>6627</v>
      </c>
      <c r="C8499" s="118" t="s">
        <v>9295</v>
      </c>
      <c r="D8499" s="119" t="s">
        <v>19160</v>
      </c>
    </row>
    <row r="8500" spans="1:4" ht="24.95" customHeight="1" x14ac:dyDescent="0.2">
      <c r="A8500" s="116">
        <v>11245</v>
      </c>
      <c r="B8500" s="117" t="s">
        <v>6628</v>
      </c>
      <c r="C8500" s="118" t="s">
        <v>9295</v>
      </c>
      <c r="D8500" s="119" t="s">
        <v>19161</v>
      </c>
    </row>
    <row r="8501" spans="1:4" ht="24.95" customHeight="1" x14ac:dyDescent="0.2">
      <c r="A8501" s="116">
        <v>11235</v>
      </c>
      <c r="B8501" s="117" t="s">
        <v>6629</v>
      </c>
      <c r="C8501" s="118" t="s">
        <v>9295</v>
      </c>
      <c r="D8501" s="119" t="s">
        <v>19162</v>
      </c>
    </row>
    <row r="8502" spans="1:4" ht="24.95" customHeight="1" x14ac:dyDescent="0.2">
      <c r="A8502" s="116">
        <v>11236</v>
      </c>
      <c r="B8502" s="117" t="s">
        <v>6630</v>
      </c>
      <c r="C8502" s="118" t="s">
        <v>9295</v>
      </c>
      <c r="D8502" s="119" t="s">
        <v>19163</v>
      </c>
    </row>
    <row r="8503" spans="1:4" ht="24.95" customHeight="1" x14ac:dyDescent="0.2">
      <c r="A8503" s="116">
        <v>11731</v>
      </c>
      <c r="B8503" s="117" t="s">
        <v>4041</v>
      </c>
      <c r="C8503" s="118" t="s">
        <v>9295</v>
      </c>
      <c r="D8503" s="119" t="s">
        <v>9322</v>
      </c>
    </row>
    <row r="8504" spans="1:4" ht="24.95" customHeight="1" x14ac:dyDescent="0.2">
      <c r="A8504" s="116">
        <v>11732</v>
      </c>
      <c r="B8504" s="117" t="s">
        <v>4042</v>
      </c>
      <c r="C8504" s="118" t="s">
        <v>9295</v>
      </c>
      <c r="D8504" s="119" t="s">
        <v>19164</v>
      </c>
    </row>
    <row r="8505" spans="1:4" ht="24.95" customHeight="1" x14ac:dyDescent="0.2">
      <c r="A8505" s="116">
        <v>36494</v>
      </c>
      <c r="B8505" s="117" t="s">
        <v>4043</v>
      </c>
      <c r="C8505" s="118" t="s">
        <v>9295</v>
      </c>
      <c r="D8505" s="119" t="s">
        <v>19165</v>
      </c>
    </row>
    <row r="8506" spans="1:4" ht="24.95" customHeight="1" x14ac:dyDescent="0.2">
      <c r="A8506" s="116">
        <v>36493</v>
      </c>
      <c r="B8506" s="117" t="s">
        <v>4044</v>
      </c>
      <c r="C8506" s="118" t="s">
        <v>9295</v>
      </c>
      <c r="D8506" s="119" t="s">
        <v>19166</v>
      </c>
    </row>
    <row r="8507" spans="1:4" ht="24.95" customHeight="1" x14ac:dyDescent="0.2">
      <c r="A8507" s="116">
        <v>36492</v>
      </c>
      <c r="B8507" s="117" t="s">
        <v>4045</v>
      </c>
      <c r="C8507" s="118" t="s">
        <v>9295</v>
      </c>
      <c r="D8507" s="119" t="s">
        <v>19167</v>
      </c>
    </row>
    <row r="8508" spans="1:4" ht="24.95" customHeight="1" x14ac:dyDescent="0.2">
      <c r="A8508" s="116">
        <v>13333</v>
      </c>
      <c r="B8508" s="117" t="s">
        <v>4046</v>
      </c>
      <c r="C8508" s="118" t="s">
        <v>9295</v>
      </c>
      <c r="D8508" s="119" t="s">
        <v>19168</v>
      </c>
    </row>
    <row r="8509" spans="1:4" ht="24.95" customHeight="1" x14ac:dyDescent="0.2">
      <c r="A8509" s="116">
        <v>13533</v>
      </c>
      <c r="B8509" s="117" t="s">
        <v>4047</v>
      </c>
      <c r="C8509" s="118" t="s">
        <v>9295</v>
      </c>
      <c r="D8509" s="119" t="s">
        <v>19169</v>
      </c>
    </row>
    <row r="8510" spans="1:4" ht="24.95" customHeight="1" x14ac:dyDescent="0.2">
      <c r="A8510" s="116">
        <v>36499</v>
      </c>
      <c r="B8510" s="117" t="s">
        <v>4048</v>
      </c>
      <c r="C8510" s="118" t="s">
        <v>9295</v>
      </c>
      <c r="D8510" s="119" t="s">
        <v>19170</v>
      </c>
    </row>
    <row r="8511" spans="1:4" ht="24.95" customHeight="1" x14ac:dyDescent="0.2">
      <c r="A8511" s="116">
        <v>39585</v>
      </c>
      <c r="B8511" s="117" t="s">
        <v>4049</v>
      </c>
      <c r="C8511" s="118" t="s">
        <v>9295</v>
      </c>
      <c r="D8511" s="119" t="s">
        <v>19171</v>
      </c>
    </row>
    <row r="8512" spans="1:4" ht="24.95" customHeight="1" x14ac:dyDescent="0.2">
      <c r="A8512" s="116">
        <v>39586</v>
      </c>
      <c r="B8512" s="117" t="s">
        <v>4050</v>
      </c>
      <c r="C8512" s="118" t="s">
        <v>9295</v>
      </c>
      <c r="D8512" s="119" t="s">
        <v>19172</v>
      </c>
    </row>
    <row r="8513" spans="1:4" ht="24.95" customHeight="1" x14ac:dyDescent="0.2">
      <c r="A8513" s="116">
        <v>39587</v>
      </c>
      <c r="B8513" s="117" t="s">
        <v>4051</v>
      </c>
      <c r="C8513" s="118" t="s">
        <v>9295</v>
      </c>
      <c r="D8513" s="119" t="s">
        <v>19173</v>
      </c>
    </row>
    <row r="8514" spans="1:4" ht="24.95" customHeight="1" x14ac:dyDescent="0.2">
      <c r="A8514" s="116">
        <v>39588</v>
      </c>
      <c r="B8514" s="117" t="s">
        <v>4052</v>
      </c>
      <c r="C8514" s="118" t="s">
        <v>9295</v>
      </c>
      <c r="D8514" s="119" t="s">
        <v>19174</v>
      </c>
    </row>
    <row r="8515" spans="1:4" ht="24.95" customHeight="1" x14ac:dyDescent="0.2">
      <c r="A8515" s="116">
        <v>39584</v>
      </c>
      <c r="B8515" s="117" t="s">
        <v>4053</v>
      </c>
      <c r="C8515" s="118" t="s">
        <v>9295</v>
      </c>
      <c r="D8515" s="119" t="s">
        <v>19175</v>
      </c>
    </row>
    <row r="8516" spans="1:4" ht="24.95" customHeight="1" x14ac:dyDescent="0.2">
      <c r="A8516" s="116">
        <v>39590</v>
      </c>
      <c r="B8516" s="117" t="s">
        <v>4054</v>
      </c>
      <c r="C8516" s="118" t="s">
        <v>9295</v>
      </c>
      <c r="D8516" s="119" t="s">
        <v>19176</v>
      </c>
    </row>
    <row r="8517" spans="1:4" ht="24.95" customHeight="1" x14ac:dyDescent="0.2">
      <c r="A8517" s="116">
        <v>39592</v>
      </c>
      <c r="B8517" s="117" t="s">
        <v>4055</v>
      </c>
      <c r="C8517" s="118" t="s">
        <v>9295</v>
      </c>
      <c r="D8517" s="119" t="s">
        <v>19177</v>
      </c>
    </row>
    <row r="8518" spans="1:4" ht="24.95" customHeight="1" x14ac:dyDescent="0.2">
      <c r="A8518" s="116">
        <v>39593</v>
      </c>
      <c r="B8518" s="117" t="s">
        <v>4056</v>
      </c>
      <c r="C8518" s="118" t="s">
        <v>9295</v>
      </c>
      <c r="D8518" s="119" t="s">
        <v>19173</v>
      </c>
    </row>
    <row r="8519" spans="1:4" ht="24.95" customHeight="1" x14ac:dyDescent="0.2">
      <c r="A8519" s="116">
        <v>14254</v>
      </c>
      <c r="B8519" s="117" t="s">
        <v>6631</v>
      </c>
      <c r="C8519" s="118" t="s">
        <v>9295</v>
      </c>
      <c r="D8519" s="119" t="s">
        <v>19178</v>
      </c>
    </row>
    <row r="8520" spans="1:4" ht="24.95" customHeight="1" x14ac:dyDescent="0.2">
      <c r="A8520" s="116">
        <v>25987</v>
      </c>
      <c r="B8520" s="117" t="s">
        <v>4057</v>
      </c>
      <c r="C8520" s="118" t="s">
        <v>9295</v>
      </c>
      <c r="D8520" s="119" t="s">
        <v>19179</v>
      </c>
    </row>
    <row r="8521" spans="1:4" ht="24.95" customHeight="1" x14ac:dyDescent="0.2">
      <c r="A8521" s="116">
        <v>25019</v>
      </c>
      <c r="B8521" s="117" t="s">
        <v>4058</v>
      </c>
      <c r="C8521" s="118" t="s">
        <v>9295</v>
      </c>
      <c r="D8521" s="119" t="s">
        <v>19180</v>
      </c>
    </row>
    <row r="8522" spans="1:4" ht="24.95" customHeight="1" x14ac:dyDescent="0.2">
      <c r="A8522" s="116">
        <v>36501</v>
      </c>
      <c r="B8522" s="117" t="s">
        <v>4059</v>
      </c>
      <c r="C8522" s="118" t="s">
        <v>9295</v>
      </c>
      <c r="D8522" s="119" t="s">
        <v>19181</v>
      </c>
    </row>
    <row r="8523" spans="1:4" ht="24.95" customHeight="1" x14ac:dyDescent="0.2">
      <c r="A8523" s="116">
        <v>25986</v>
      </c>
      <c r="B8523" s="117" t="s">
        <v>4060</v>
      </c>
      <c r="C8523" s="118" t="s">
        <v>9295</v>
      </c>
      <c r="D8523" s="119" t="s">
        <v>19182</v>
      </c>
    </row>
    <row r="8524" spans="1:4" ht="24.95" customHeight="1" x14ac:dyDescent="0.2">
      <c r="A8524" s="116">
        <v>36500</v>
      </c>
      <c r="B8524" s="117" t="s">
        <v>4061</v>
      </c>
      <c r="C8524" s="118" t="s">
        <v>9295</v>
      </c>
      <c r="D8524" s="119" t="s">
        <v>19183</v>
      </c>
    </row>
    <row r="8525" spans="1:4" ht="24.95" customHeight="1" x14ac:dyDescent="0.2">
      <c r="A8525" s="116">
        <v>20017</v>
      </c>
      <c r="B8525" s="117" t="s">
        <v>4062</v>
      </c>
      <c r="C8525" s="118" t="s">
        <v>9340</v>
      </c>
      <c r="D8525" s="119" t="s">
        <v>9709</v>
      </c>
    </row>
    <row r="8526" spans="1:4" ht="24.95" customHeight="1" x14ac:dyDescent="0.2">
      <c r="A8526" s="116">
        <v>20007</v>
      </c>
      <c r="B8526" s="117" t="s">
        <v>4063</v>
      </c>
      <c r="C8526" s="118" t="s">
        <v>9340</v>
      </c>
      <c r="D8526" s="119" t="s">
        <v>11555</v>
      </c>
    </row>
    <row r="8527" spans="1:4" ht="24.95" customHeight="1" x14ac:dyDescent="0.2">
      <c r="A8527" s="116">
        <v>39836</v>
      </c>
      <c r="B8527" s="117" t="s">
        <v>10476</v>
      </c>
      <c r="C8527" s="118" t="s">
        <v>9569</v>
      </c>
      <c r="D8527" s="119" t="s">
        <v>19184</v>
      </c>
    </row>
    <row r="8528" spans="1:4" ht="24.95" customHeight="1" x14ac:dyDescent="0.2">
      <c r="A8528" s="116">
        <v>39830</v>
      </c>
      <c r="B8528" s="117" t="s">
        <v>10477</v>
      </c>
      <c r="C8528" s="118" t="s">
        <v>9569</v>
      </c>
      <c r="D8528" s="119" t="s">
        <v>19185</v>
      </c>
    </row>
    <row r="8529" spans="1:4" ht="24.95" customHeight="1" x14ac:dyDescent="0.2">
      <c r="A8529" s="116">
        <v>39831</v>
      </c>
      <c r="B8529" s="117" t="s">
        <v>10478</v>
      </c>
      <c r="C8529" s="118" t="s">
        <v>9569</v>
      </c>
      <c r="D8529" s="119" t="s">
        <v>19186</v>
      </c>
    </row>
    <row r="8530" spans="1:4" ht="24.95" customHeight="1" x14ac:dyDescent="0.2">
      <c r="A8530" s="116">
        <v>40555</v>
      </c>
      <c r="B8530" s="117" t="s">
        <v>6632</v>
      </c>
      <c r="C8530" s="118" t="s">
        <v>9340</v>
      </c>
      <c r="D8530" s="119" t="s">
        <v>10437</v>
      </c>
    </row>
    <row r="8531" spans="1:4" ht="24.95" customHeight="1" x14ac:dyDescent="0.2">
      <c r="A8531" s="116">
        <v>40527</v>
      </c>
      <c r="B8531" s="117" t="s">
        <v>6633</v>
      </c>
      <c r="C8531" s="118" t="s">
        <v>9295</v>
      </c>
      <c r="D8531" s="119" t="s">
        <v>19187</v>
      </c>
    </row>
    <row r="8532" spans="1:4" ht="24.95" customHeight="1" x14ac:dyDescent="0.2">
      <c r="A8532" s="116">
        <v>36497</v>
      </c>
      <c r="B8532" s="117" t="s">
        <v>4064</v>
      </c>
      <c r="C8532" s="118" t="s">
        <v>9295</v>
      </c>
      <c r="D8532" s="119" t="s">
        <v>19188</v>
      </c>
    </row>
    <row r="8533" spans="1:4" ht="24.95" customHeight="1" x14ac:dyDescent="0.2">
      <c r="A8533" s="116">
        <v>36487</v>
      </c>
      <c r="B8533" s="117" t="s">
        <v>4065</v>
      </c>
      <c r="C8533" s="118" t="s">
        <v>9295</v>
      </c>
      <c r="D8533" s="119" t="s">
        <v>19189</v>
      </c>
    </row>
    <row r="8534" spans="1:4" ht="24.95" customHeight="1" x14ac:dyDescent="0.2">
      <c r="A8534" s="116">
        <v>25952</v>
      </c>
      <c r="B8534" s="117" t="s">
        <v>6634</v>
      </c>
      <c r="C8534" s="118" t="s">
        <v>9295</v>
      </c>
      <c r="D8534" s="119" t="s">
        <v>19190</v>
      </c>
    </row>
    <row r="8535" spans="1:4" ht="24.95" customHeight="1" x14ac:dyDescent="0.2">
      <c r="A8535" s="116">
        <v>25954</v>
      </c>
      <c r="B8535" s="117" t="s">
        <v>6635</v>
      </c>
      <c r="C8535" s="118" t="s">
        <v>9295</v>
      </c>
      <c r="D8535" s="119" t="s">
        <v>19191</v>
      </c>
    </row>
    <row r="8536" spans="1:4" ht="24.95" customHeight="1" x14ac:dyDescent="0.2">
      <c r="A8536" s="116">
        <v>25953</v>
      </c>
      <c r="B8536" s="117" t="s">
        <v>6636</v>
      </c>
      <c r="C8536" s="118" t="s">
        <v>9295</v>
      </c>
      <c r="D8536" s="119" t="s">
        <v>19192</v>
      </c>
    </row>
    <row r="8537" spans="1:4" ht="24.95" customHeight="1" x14ac:dyDescent="0.2">
      <c r="A8537" s="116">
        <v>37776</v>
      </c>
      <c r="B8537" s="117" t="s">
        <v>6637</v>
      </c>
      <c r="C8537" s="118" t="s">
        <v>9295</v>
      </c>
      <c r="D8537" s="119" t="s">
        <v>19193</v>
      </c>
    </row>
    <row r="8538" spans="1:4" ht="24.95" customHeight="1" x14ac:dyDescent="0.2">
      <c r="A8538" s="116">
        <v>37775</v>
      </c>
      <c r="B8538" s="117" t="s">
        <v>6638</v>
      </c>
      <c r="C8538" s="118" t="s">
        <v>9295</v>
      </c>
      <c r="D8538" s="119" t="s">
        <v>19194</v>
      </c>
    </row>
    <row r="8539" spans="1:4" ht="24.95" customHeight="1" x14ac:dyDescent="0.2">
      <c r="A8539" s="116">
        <v>36491</v>
      </c>
      <c r="B8539" s="117" t="s">
        <v>6639</v>
      </c>
      <c r="C8539" s="118" t="s">
        <v>9295</v>
      </c>
      <c r="D8539" s="119" t="s">
        <v>19195</v>
      </c>
    </row>
    <row r="8540" spans="1:4" ht="24.95" customHeight="1" x14ac:dyDescent="0.2">
      <c r="A8540" s="116">
        <v>10712</v>
      </c>
      <c r="B8540" s="117" t="s">
        <v>6640</v>
      </c>
      <c r="C8540" s="118" t="s">
        <v>9295</v>
      </c>
      <c r="D8540" s="119" t="s">
        <v>19196</v>
      </c>
    </row>
    <row r="8541" spans="1:4" ht="24.95" customHeight="1" x14ac:dyDescent="0.2">
      <c r="A8541" s="116">
        <v>3363</v>
      </c>
      <c r="B8541" s="117" t="s">
        <v>6641</v>
      </c>
      <c r="C8541" s="118" t="s">
        <v>9295</v>
      </c>
      <c r="D8541" s="119" t="s">
        <v>10371</v>
      </c>
    </row>
    <row r="8542" spans="1:4" ht="24.95" customHeight="1" x14ac:dyDescent="0.2">
      <c r="A8542" s="116">
        <v>3365</v>
      </c>
      <c r="B8542" s="117" t="s">
        <v>6642</v>
      </c>
      <c r="C8542" s="118" t="s">
        <v>9295</v>
      </c>
      <c r="D8542" s="119" t="s">
        <v>19197</v>
      </c>
    </row>
    <row r="8543" spans="1:4" ht="24.95" customHeight="1" x14ac:dyDescent="0.2">
      <c r="A8543" s="116">
        <v>7569</v>
      </c>
      <c r="B8543" s="117" t="s">
        <v>4066</v>
      </c>
      <c r="C8543" s="118" t="s">
        <v>9295</v>
      </c>
      <c r="D8543" s="119" t="s">
        <v>12652</v>
      </c>
    </row>
    <row r="8544" spans="1:4" ht="24.95" customHeight="1" x14ac:dyDescent="0.2">
      <c r="A8544" s="116">
        <v>34349</v>
      </c>
      <c r="B8544" s="117" t="s">
        <v>4067</v>
      </c>
      <c r="C8544" s="118" t="s">
        <v>9295</v>
      </c>
      <c r="D8544" s="119" t="s">
        <v>10878</v>
      </c>
    </row>
    <row r="8545" spans="1:4" ht="24.95" customHeight="1" x14ac:dyDescent="0.2">
      <c r="A8545" s="116">
        <v>3383</v>
      </c>
      <c r="B8545" s="117" t="s">
        <v>4068</v>
      </c>
      <c r="C8545" s="118" t="s">
        <v>9295</v>
      </c>
      <c r="D8545" s="119" t="s">
        <v>9560</v>
      </c>
    </row>
    <row r="8546" spans="1:4" ht="24.95" customHeight="1" x14ac:dyDescent="0.2">
      <c r="A8546" s="116">
        <v>38057</v>
      </c>
      <c r="B8546" s="117" t="s">
        <v>4069</v>
      </c>
      <c r="C8546" s="118" t="s">
        <v>9295</v>
      </c>
      <c r="D8546" s="119" t="s">
        <v>16775</v>
      </c>
    </row>
    <row r="8547" spans="1:4" ht="24.95" customHeight="1" x14ac:dyDescent="0.2">
      <c r="A8547" s="116">
        <v>3373</v>
      </c>
      <c r="B8547" s="117" t="s">
        <v>4070</v>
      </c>
      <c r="C8547" s="118" t="s">
        <v>9295</v>
      </c>
      <c r="D8547" s="119" t="s">
        <v>19198</v>
      </c>
    </row>
    <row r="8548" spans="1:4" ht="24.95" customHeight="1" x14ac:dyDescent="0.2">
      <c r="A8548" s="116">
        <v>38059</v>
      </c>
      <c r="B8548" s="117" t="s">
        <v>4071</v>
      </c>
      <c r="C8548" s="118" t="s">
        <v>9295</v>
      </c>
      <c r="D8548" s="119" t="s">
        <v>19199</v>
      </c>
    </row>
    <row r="8549" spans="1:4" ht="24.95" customHeight="1" x14ac:dyDescent="0.2">
      <c r="A8549" s="116">
        <v>38058</v>
      </c>
      <c r="B8549" s="117" t="s">
        <v>4072</v>
      </c>
      <c r="C8549" s="118" t="s">
        <v>9295</v>
      </c>
      <c r="D8549" s="119" t="s">
        <v>19200</v>
      </c>
    </row>
    <row r="8550" spans="1:4" ht="24.95" customHeight="1" x14ac:dyDescent="0.2">
      <c r="A8550" s="116">
        <v>3376</v>
      </c>
      <c r="B8550" s="117" t="s">
        <v>4073</v>
      </c>
      <c r="C8550" s="118" t="s">
        <v>9295</v>
      </c>
      <c r="D8550" s="119" t="s">
        <v>13940</v>
      </c>
    </row>
    <row r="8551" spans="1:4" ht="24.95" customHeight="1" x14ac:dyDescent="0.2">
      <c r="A8551" s="116">
        <v>3378</v>
      </c>
      <c r="B8551" s="117" t="s">
        <v>4074</v>
      </c>
      <c r="C8551" s="118" t="s">
        <v>9295</v>
      </c>
      <c r="D8551" s="119" t="s">
        <v>18726</v>
      </c>
    </row>
    <row r="8552" spans="1:4" ht="24.95" customHeight="1" x14ac:dyDescent="0.2">
      <c r="A8552" s="116">
        <v>3380</v>
      </c>
      <c r="B8552" s="117" t="s">
        <v>4075</v>
      </c>
      <c r="C8552" s="118" t="s">
        <v>9295</v>
      </c>
      <c r="D8552" s="119" t="s">
        <v>12147</v>
      </c>
    </row>
    <row r="8553" spans="1:4" ht="24.95" customHeight="1" x14ac:dyDescent="0.2">
      <c r="A8553" s="116">
        <v>3379</v>
      </c>
      <c r="B8553" s="117" t="s">
        <v>4076</v>
      </c>
      <c r="C8553" s="118" t="s">
        <v>9295</v>
      </c>
      <c r="D8553" s="119" t="s">
        <v>19201</v>
      </c>
    </row>
    <row r="8554" spans="1:4" ht="24.95" customHeight="1" x14ac:dyDescent="0.2">
      <c r="A8554" s="116">
        <v>11991</v>
      </c>
      <c r="B8554" s="117" t="s">
        <v>4077</v>
      </c>
      <c r="C8554" s="118" t="s">
        <v>9295</v>
      </c>
      <c r="D8554" s="119" t="s">
        <v>19202</v>
      </c>
    </row>
    <row r="8555" spans="1:4" ht="24.95" customHeight="1" x14ac:dyDescent="0.2">
      <c r="A8555" s="116">
        <v>20062</v>
      </c>
      <c r="B8555" s="117" t="s">
        <v>4078</v>
      </c>
      <c r="C8555" s="118" t="s">
        <v>9295</v>
      </c>
      <c r="D8555" s="119" t="s">
        <v>15322</v>
      </c>
    </row>
    <row r="8556" spans="1:4" ht="24.95" customHeight="1" x14ac:dyDescent="0.2">
      <c r="A8556" s="116">
        <v>11029</v>
      </c>
      <c r="B8556" s="117" t="s">
        <v>4079</v>
      </c>
      <c r="C8556" s="118" t="s">
        <v>10011</v>
      </c>
      <c r="D8556" s="119" t="s">
        <v>9804</v>
      </c>
    </row>
    <row r="8557" spans="1:4" ht="24.95" customHeight="1" x14ac:dyDescent="0.2">
      <c r="A8557" s="116">
        <v>4316</v>
      </c>
      <c r="B8557" s="117" t="s">
        <v>4080</v>
      </c>
      <c r="C8557" s="118" t="s">
        <v>9295</v>
      </c>
      <c r="D8557" s="119" t="s">
        <v>9454</v>
      </c>
    </row>
    <row r="8558" spans="1:4" ht="24.95" customHeight="1" x14ac:dyDescent="0.2">
      <c r="A8558" s="116">
        <v>4313</v>
      </c>
      <c r="B8558" s="117" t="s">
        <v>4081</v>
      </c>
      <c r="C8558" s="118" t="s">
        <v>10011</v>
      </c>
      <c r="D8558" s="119" t="s">
        <v>9733</v>
      </c>
    </row>
    <row r="8559" spans="1:4" ht="24.95" customHeight="1" x14ac:dyDescent="0.2">
      <c r="A8559" s="116">
        <v>4317</v>
      </c>
      <c r="B8559" s="117" t="s">
        <v>4082</v>
      </c>
      <c r="C8559" s="118" t="s">
        <v>9295</v>
      </c>
      <c r="D8559" s="119" t="s">
        <v>10534</v>
      </c>
    </row>
    <row r="8560" spans="1:4" ht="24.95" customHeight="1" x14ac:dyDescent="0.2">
      <c r="A8560" s="116">
        <v>4314</v>
      </c>
      <c r="B8560" s="117" t="s">
        <v>4083</v>
      </c>
      <c r="C8560" s="118" t="s">
        <v>10011</v>
      </c>
      <c r="D8560" s="119" t="s">
        <v>9315</v>
      </c>
    </row>
    <row r="8561" spans="1:4" ht="24.95" customHeight="1" x14ac:dyDescent="0.2">
      <c r="A8561" s="116">
        <v>10561</v>
      </c>
      <c r="B8561" s="117" t="s">
        <v>4084</v>
      </c>
      <c r="C8561" s="118" t="s">
        <v>9344</v>
      </c>
      <c r="D8561" s="119" t="s">
        <v>9671</v>
      </c>
    </row>
    <row r="8562" spans="1:4" ht="24.95" customHeight="1" x14ac:dyDescent="0.2">
      <c r="A8562" s="116">
        <v>10921</v>
      </c>
      <c r="B8562" s="117" t="s">
        <v>4085</v>
      </c>
      <c r="C8562" s="118" t="s">
        <v>9295</v>
      </c>
      <c r="D8562" s="119" t="s">
        <v>19203</v>
      </c>
    </row>
    <row r="8563" spans="1:4" ht="24.95" customHeight="1" x14ac:dyDescent="0.2">
      <c r="A8563" s="116">
        <v>10922</v>
      </c>
      <c r="B8563" s="117" t="s">
        <v>4086</v>
      </c>
      <c r="C8563" s="118" t="s">
        <v>9295</v>
      </c>
      <c r="D8563" s="119" t="s">
        <v>19204</v>
      </c>
    </row>
    <row r="8564" spans="1:4" ht="24.95" customHeight="1" x14ac:dyDescent="0.2">
      <c r="A8564" s="116">
        <v>10923</v>
      </c>
      <c r="B8564" s="117" t="s">
        <v>4087</v>
      </c>
      <c r="C8564" s="118" t="s">
        <v>9295</v>
      </c>
      <c r="D8564" s="119" t="s">
        <v>19205</v>
      </c>
    </row>
    <row r="8565" spans="1:4" ht="24.95" customHeight="1" x14ac:dyDescent="0.2">
      <c r="A8565" s="116">
        <v>10924</v>
      </c>
      <c r="B8565" s="117" t="s">
        <v>4088</v>
      </c>
      <c r="C8565" s="118" t="s">
        <v>9295</v>
      </c>
      <c r="D8565" s="119" t="s">
        <v>19206</v>
      </c>
    </row>
    <row r="8566" spans="1:4" ht="24.95" customHeight="1" x14ac:dyDescent="0.2">
      <c r="A8566" s="116">
        <v>37772</v>
      </c>
      <c r="B8566" s="117" t="s">
        <v>4089</v>
      </c>
      <c r="C8566" s="118" t="s">
        <v>9295</v>
      </c>
      <c r="D8566" s="119" t="s">
        <v>10484</v>
      </c>
    </row>
    <row r="8567" spans="1:4" ht="24.95" customHeight="1" x14ac:dyDescent="0.2">
      <c r="A8567" s="116">
        <v>37771</v>
      </c>
      <c r="B8567" s="117" t="s">
        <v>4090</v>
      </c>
      <c r="C8567" s="118" t="s">
        <v>9295</v>
      </c>
      <c r="D8567" s="119" t="s">
        <v>10485</v>
      </c>
    </row>
    <row r="8568" spans="1:4" ht="24.95" customHeight="1" x14ac:dyDescent="0.2">
      <c r="A8568" s="116">
        <v>12770</v>
      </c>
      <c r="B8568" s="117" t="s">
        <v>6643</v>
      </c>
      <c r="C8568" s="118" t="s">
        <v>9295</v>
      </c>
      <c r="D8568" s="119" t="s">
        <v>19207</v>
      </c>
    </row>
    <row r="8569" spans="1:4" ht="24.95" customHeight="1" x14ac:dyDescent="0.2">
      <c r="A8569" s="116">
        <v>12772</v>
      </c>
      <c r="B8569" s="117" t="s">
        <v>6644</v>
      </c>
      <c r="C8569" s="118" t="s">
        <v>9295</v>
      </c>
      <c r="D8569" s="119" t="s">
        <v>19208</v>
      </c>
    </row>
    <row r="8570" spans="1:4" ht="24.95" customHeight="1" x14ac:dyDescent="0.2">
      <c r="A8570" s="116">
        <v>12768</v>
      </c>
      <c r="B8570" s="117" t="s">
        <v>6645</v>
      </c>
      <c r="C8570" s="118" t="s">
        <v>9295</v>
      </c>
      <c r="D8570" s="119" t="s">
        <v>19209</v>
      </c>
    </row>
    <row r="8571" spans="1:4" ht="24.95" customHeight="1" x14ac:dyDescent="0.2">
      <c r="A8571" s="116">
        <v>12775</v>
      </c>
      <c r="B8571" s="117" t="s">
        <v>6646</v>
      </c>
      <c r="C8571" s="118" t="s">
        <v>9295</v>
      </c>
      <c r="D8571" s="119" t="s">
        <v>19210</v>
      </c>
    </row>
    <row r="8572" spans="1:4" ht="24.95" customHeight="1" x14ac:dyDescent="0.2">
      <c r="A8572" s="116">
        <v>12769</v>
      </c>
      <c r="B8572" s="117" t="s">
        <v>6647</v>
      </c>
      <c r="C8572" s="118" t="s">
        <v>9295</v>
      </c>
      <c r="D8572" s="119" t="s">
        <v>11349</v>
      </c>
    </row>
    <row r="8573" spans="1:4" ht="24.95" customHeight="1" x14ac:dyDescent="0.2">
      <c r="A8573" s="116">
        <v>12773</v>
      </c>
      <c r="B8573" s="117" t="s">
        <v>6648</v>
      </c>
      <c r="C8573" s="118" t="s">
        <v>9295</v>
      </c>
      <c r="D8573" s="119" t="s">
        <v>14563</v>
      </c>
    </row>
    <row r="8574" spans="1:4" ht="24.95" customHeight="1" x14ac:dyDescent="0.2">
      <c r="A8574" s="116">
        <v>12774</v>
      </c>
      <c r="B8574" s="117" t="s">
        <v>6649</v>
      </c>
      <c r="C8574" s="118" t="s">
        <v>9295</v>
      </c>
      <c r="D8574" s="119" t="s">
        <v>18393</v>
      </c>
    </row>
    <row r="8575" spans="1:4" ht="24.95" customHeight="1" x14ac:dyDescent="0.2">
      <c r="A8575" s="116">
        <v>12776</v>
      </c>
      <c r="B8575" s="117" t="s">
        <v>6650</v>
      </c>
      <c r="C8575" s="118" t="s">
        <v>9295</v>
      </c>
      <c r="D8575" s="119" t="s">
        <v>19211</v>
      </c>
    </row>
    <row r="8576" spans="1:4" ht="24.95" customHeight="1" x14ac:dyDescent="0.2">
      <c r="A8576" s="116">
        <v>12777</v>
      </c>
      <c r="B8576" s="117" t="s">
        <v>6651</v>
      </c>
      <c r="C8576" s="118" t="s">
        <v>9295</v>
      </c>
      <c r="D8576" s="119" t="s">
        <v>19212</v>
      </c>
    </row>
    <row r="8577" spans="1:4" ht="24.95" customHeight="1" x14ac:dyDescent="0.2">
      <c r="A8577" s="116">
        <v>3391</v>
      </c>
      <c r="B8577" s="117" t="s">
        <v>4091</v>
      </c>
      <c r="C8577" s="118" t="s">
        <v>9295</v>
      </c>
      <c r="D8577" s="119" t="s">
        <v>10168</v>
      </c>
    </row>
    <row r="8578" spans="1:4" ht="24.95" customHeight="1" x14ac:dyDescent="0.2">
      <c r="A8578" s="116">
        <v>3389</v>
      </c>
      <c r="B8578" s="117" t="s">
        <v>4092</v>
      </c>
      <c r="C8578" s="118" t="s">
        <v>9295</v>
      </c>
      <c r="D8578" s="119" t="s">
        <v>11032</v>
      </c>
    </row>
    <row r="8579" spans="1:4" ht="24.95" customHeight="1" x14ac:dyDescent="0.2">
      <c r="A8579" s="116">
        <v>3390</v>
      </c>
      <c r="B8579" s="117" t="s">
        <v>4093</v>
      </c>
      <c r="C8579" s="118" t="s">
        <v>9295</v>
      </c>
      <c r="D8579" s="119" t="s">
        <v>19213</v>
      </c>
    </row>
    <row r="8580" spans="1:4" ht="24.95" customHeight="1" x14ac:dyDescent="0.2">
      <c r="A8580" s="116">
        <v>12873</v>
      </c>
      <c r="B8580" s="117" t="s">
        <v>4094</v>
      </c>
      <c r="C8580" s="118" t="s">
        <v>9293</v>
      </c>
      <c r="D8580" s="119" t="s">
        <v>10496</v>
      </c>
    </row>
    <row r="8581" spans="1:4" ht="24.95" customHeight="1" x14ac:dyDescent="0.2">
      <c r="A8581" s="116">
        <v>41076</v>
      </c>
      <c r="B8581" s="117" t="s">
        <v>6652</v>
      </c>
      <c r="C8581" s="118" t="s">
        <v>9444</v>
      </c>
      <c r="D8581" s="119" t="s">
        <v>30485</v>
      </c>
    </row>
    <row r="8582" spans="1:4" ht="24.95" customHeight="1" x14ac:dyDescent="0.2">
      <c r="A8582" s="116">
        <v>1371</v>
      </c>
      <c r="B8582" s="117" t="s">
        <v>4095</v>
      </c>
      <c r="C8582" s="118" t="s">
        <v>9344</v>
      </c>
      <c r="D8582" s="119" t="s">
        <v>11108</v>
      </c>
    </row>
    <row r="8583" spans="1:4" ht="24.95" customHeight="1" x14ac:dyDescent="0.2">
      <c r="A8583" s="116">
        <v>140</v>
      </c>
      <c r="B8583" s="117" t="s">
        <v>4096</v>
      </c>
      <c r="C8583" s="118" t="s">
        <v>9344</v>
      </c>
      <c r="D8583" s="119" t="s">
        <v>10246</v>
      </c>
    </row>
    <row r="8584" spans="1:4" ht="24.95" customHeight="1" x14ac:dyDescent="0.2">
      <c r="A8584" s="116">
        <v>151</v>
      </c>
      <c r="B8584" s="117" t="s">
        <v>4097</v>
      </c>
      <c r="C8584" s="118" t="s">
        <v>9345</v>
      </c>
      <c r="D8584" s="119" t="s">
        <v>18957</v>
      </c>
    </row>
    <row r="8585" spans="1:4" ht="24.95" customHeight="1" x14ac:dyDescent="0.2">
      <c r="A8585" s="116">
        <v>7340</v>
      </c>
      <c r="B8585" s="117" t="s">
        <v>4098</v>
      </c>
      <c r="C8585" s="118" t="s">
        <v>9345</v>
      </c>
      <c r="D8585" s="119" t="s">
        <v>16051</v>
      </c>
    </row>
    <row r="8586" spans="1:4" ht="24.95" customHeight="1" x14ac:dyDescent="0.2">
      <c r="A8586" s="116">
        <v>2701</v>
      </c>
      <c r="B8586" s="117" t="s">
        <v>6653</v>
      </c>
      <c r="C8586" s="118" t="s">
        <v>9293</v>
      </c>
      <c r="D8586" s="119" t="s">
        <v>15351</v>
      </c>
    </row>
    <row r="8587" spans="1:4" ht="24.95" customHeight="1" x14ac:dyDescent="0.2">
      <c r="A8587" s="116">
        <v>40929</v>
      </c>
      <c r="B8587" s="117" t="s">
        <v>6654</v>
      </c>
      <c r="C8587" s="118" t="s">
        <v>9444</v>
      </c>
      <c r="D8587" s="119" t="s">
        <v>30442</v>
      </c>
    </row>
    <row r="8588" spans="1:4" ht="24.95" customHeight="1" x14ac:dyDescent="0.2">
      <c r="A8588" s="116">
        <v>38114</v>
      </c>
      <c r="B8588" s="117" t="s">
        <v>6655</v>
      </c>
      <c r="C8588" s="118" t="s">
        <v>9295</v>
      </c>
      <c r="D8588" s="119" t="s">
        <v>19214</v>
      </c>
    </row>
    <row r="8589" spans="1:4" ht="24.95" customHeight="1" x14ac:dyDescent="0.2">
      <c r="A8589" s="116">
        <v>38064</v>
      </c>
      <c r="B8589" s="117" t="s">
        <v>6656</v>
      </c>
      <c r="C8589" s="118" t="s">
        <v>9295</v>
      </c>
      <c r="D8589" s="119" t="s">
        <v>11023</v>
      </c>
    </row>
    <row r="8590" spans="1:4" ht="24.95" customHeight="1" x14ac:dyDescent="0.2">
      <c r="A8590" s="116">
        <v>38115</v>
      </c>
      <c r="B8590" s="117" t="s">
        <v>6657</v>
      </c>
      <c r="C8590" s="118" t="s">
        <v>9295</v>
      </c>
      <c r="D8590" s="119" t="s">
        <v>15896</v>
      </c>
    </row>
    <row r="8591" spans="1:4" ht="24.95" customHeight="1" x14ac:dyDescent="0.2">
      <c r="A8591" s="116">
        <v>38065</v>
      </c>
      <c r="B8591" s="117" t="s">
        <v>6658</v>
      </c>
      <c r="C8591" s="118" t="s">
        <v>9295</v>
      </c>
      <c r="D8591" s="119" t="s">
        <v>18935</v>
      </c>
    </row>
    <row r="8592" spans="1:4" ht="24.95" customHeight="1" x14ac:dyDescent="0.2">
      <c r="A8592" s="116">
        <v>38078</v>
      </c>
      <c r="B8592" s="117" t="s">
        <v>6659</v>
      </c>
      <c r="C8592" s="118" t="s">
        <v>9295</v>
      </c>
      <c r="D8592" s="119" t="s">
        <v>14939</v>
      </c>
    </row>
    <row r="8593" spans="1:4" ht="24.95" customHeight="1" x14ac:dyDescent="0.2">
      <c r="A8593" s="116">
        <v>38113</v>
      </c>
      <c r="B8593" s="117" t="s">
        <v>6660</v>
      </c>
      <c r="C8593" s="118" t="s">
        <v>9295</v>
      </c>
      <c r="D8593" s="119" t="s">
        <v>17812</v>
      </c>
    </row>
    <row r="8594" spans="1:4" ht="24.95" customHeight="1" x14ac:dyDescent="0.2">
      <c r="A8594" s="116">
        <v>38063</v>
      </c>
      <c r="B8594" s="117" t="s">
        <v>6661</v>
      </c>
      <c r="C8594" s="118" t="s">
        <v>9295</v>
      </c>
      <c r="D8594" s="119" t="s">
        <v>9877</v>
      </c>
    </row>
    <row r="8595" spans="1:4" ht="24.95" customHeight="1" x14ac:dyDescent="0.2">
      <c r="A8595" s="116">
        <v>38080</v>
      </c>
      <c r="B8595" s="117" t="s">
        <v>6662</v>
      </c>
      <c r="C8595" s="118" t="s">
        <v>9295</v>
      </c>
      <c r="D8595" s="119" t="s">
        <v>18064</v>
      </c>
    </row>
    <row r="8596" spans="1:4" ht="24.95" customHeight="1" x14ac:dyDescent="0.2">
      <c r="A8596" s="116">
        <v>38069</v>
      </c>
      <c r="B8596" s="117" t="s">
        <v>6663</v>
      </c>
      <c r="C8596" s="118" t="s">
        <v>9295</v>
      </c>
      <c r="D8596" s="119" t="s">
        <v>10330</v>
      </c>
    </row>
    <row r="8597" spans="1:4" ht="24.95" customHeight="1" x14ac:dyDescent="0.2">
      <c r="A8597" s="116">
        <v>38077</v>
      </c>
      <c r="B8597" s="117" t="s">
        <v>6664</v>
      </c>
      <c r="C8597" s="118" t="s">
        <v>9295</v>
      </c>
      <c r="D8597" s="119" t="s">
        <v>19215</v>
      </c>
    </row>
    <row r="8598" spans="1:4" ht="24.95" customHeight="1" x14ac:dyDescent="0.2">
      <c r="A8598" s="116">
        <v>38073</v>
      </c>
      <c r="B8598" s="117" t="s">
        <v>6665</v>
      </c>
      <c r="C8598" s="118" t="s">
        <v>9295</v>
      </c>
      <c r="D8598" s="119" t="s">
        <v>11163</v>
      </c>
    </row>
    <row r="8599" spans="1:4" ht="24.95" customHeight="1" x14ac:dyDescent="0.2">
      <c r="A8599" s="116">
        <v>38112</v>
      </c>
      <c r="B8599" s="117" t="s">
        <v>6666</v>
      </c>
      <c r="C8599" s="118" t="s">
        <v>9295</v>
      </c>
      <c r="D8599" s="119" t="s">
        <v>9872</v>
      </c>
    </row>
    <row r="8600" spans="1:4" ht="24.95" customHeight="1" x14ac:dyDescent="0.2">
      <c r="A8600" s="116">
        <v>38062</v>
      </c>
      <c r="B8600" s="117" t="s">
        <v>6667</v>
      </c>
      <c r="C8600" s="118" t="s">
        <v>9295</v>
      </c>
      <c r="D8600" s="119" t="s">
        <v>9879</v>
      </c>
    </row>
    <row r="8601" spans="1:4" ht="24.95" customHeight="1" x14ac:dyDescent="0.2">
      <c r="A8601" s="116">
        <v>12128</v>
      </c>
      <c r="B8601" s="117" t="s">
        <v>6668</v>
      </c>
      <c r="C8601" s="118" t="s">
        <v>9295</v>
      </c>
      <c r="D8601" s="119" t="s">
        <v>10982</v>
      </c>
    </row>
    <row r="8602" spans="1:4" ht="24.95" customHeight="1" x14ac:dyDescent="0.2">
      <c r="A8602" s="116">
        <v>12129</v>
      </c>
      <c r="B8602" s="117" t="s">
        <v>6669</v>
      </c>
      <c r="C8602" s="118" t="s">
        <v>9295</v>
      </c>
      <c r="D8602" s="119" t="s">
        <v>15442</v>
      </c>
    </row>
    <row r="8603" spans="1:4" ht="24.95" customHeight="1" x14ac:dyDescent="0.2">
      <c r="A8603" s="116">
        <v>38081</v>
      </c>
      <c r="B8603" s="117" t="s">
        <v>10495</v>
      </c>
      <c r="C8603" s="118" t="s">
        <v>9295</v>
      </c>
      <c r="D8603" s="119" t="s">
        <v>17571</v>
      </c>
    </row>
    <row r="8604" spans="1:4" ht="24.95" customHeight="1" x14ac:dyDescent="0.2">
      <c r="A8604" s="116">
        <v>38070</v>
      </c>
      <c r="B8604" s="117" t="s">
        <v>10497</v>
      </c>
      <c r="C8604" s="118" t="s">
        <v>9295</v>
      </c>
      <c r="D8604" s="119" t="s">
        <v>18337</v>
      </c>
    </row>
    <row r="8605" spans="1:4" ht="24.95" customHeight="1" x14ac:dyDescent="0.2">
      <c r="A8605" s="116">
        <v>38074</v>
      </c>
      <c r="B8605" s="117" t="s">
        <v>10498</v>
      </c>
      <c r="C8605" s="118" t="s">
        <v>9295</v>
      </c>
      <c r="D8605" s="119" t="s">
        <v>11331</v>
      </c>
    </row>
    <row r="8606" spans="1:4" ht="24.95" customHeight="1" x14ac:dyDescent="0.2">
      <c r="A8606" s="116">
        <v>38079</v>
      </c>
      <c r="B8606" s="117" t="s">
        <v>10499</v>
      </c>
      <c r="C8606" s="118" t="s">
        <v>9295</v>
      </c>
      <c r="D8606" s="119" t="s">
        <v>17810</v>
      </c>
    </row>
    <row r="8607" spans="1:4" ht="24.95" customHeight="1" x14ac:dyDescent="0.2">
      <c r="A8607" s="116">
        <v>38072</v>
      </c>
      <c r="B8607" s="117" t="s">
        <v>10500</v>
      </c>
      <c r="C8607" s="118" t="s">
        <v>9295</v>
      </c>
      <c r="D8607" s="119" t="s">
        <v>17291</v>
      </c>
    </row>
    <row r="8608" spans="1:4" ht="24.95" customHeight="1" x14ac:dyDescent="0.2">
      <c r="A8608" s="116">
        <v>38068</v>
      </c>
      <c r="B8608" s="117" t="s">
        <v>10501</v>
      </c>
      <c r="C8608" s="118" t="s">
        <v>9295</v>
      </c>
      <c r="D8608" s="119" t="s">
        <v>10458</v>
      </c>
    </row>
    <row r="8609" spans="1:4" ht="24.95" customHeight="1" x14ac:dyDescent="0.2">
      <c r="A8609" s="116">
        <v>38071</v>
      </c>
      <c r="B8609" s="117" t="s">
        <v>10503</v>
      </c>
      <c r="C8609" s="118" t="s">
        <v>9295</v>
      </c>
      <c r="D8609" s="119" t="s">
        <v>10703</v>
      </c>
    </row>
    <row r="8610" spans="1:4" ht="24.95" customHeight="1" x14ac:dyDescent="0.2">
      <c r="A8610" s="116">
        <v>38412</v>
      </c>
      <c r="B8610" s="117" t="s">
        <v>4099</v>
      </c>
      <c r="C8610" s="118" t="s">
        <v>9295</v>
      </c>
      <c r="D8610" s="119" t="s">
        <v>19216</v>
      </c>
    </row>
    <row r="8611" spans="1:4" ht="24.95" customHeight="1" x14ac:dyDescent="0.2">
      <c r="A8611" s="116">
        <v>3405</v>
      </c>
      <c r="B8611" s="117" t="s">
        <v>4100</v>
      </c>
      <c r="C8611" s="118" t="s">
        <v>9295</v>
      </c>
      <c r="D8611" s="119" t="s">
        <v>10504</v>
      </c>
    </row>
    <row r="8612" spans="1:4" ht="24.95" customHeight="1" x14ac:dyDescent="0.2">
      <c r="A8612" s="116">
        <v>3394</v>
      </c>
      <c r="B8612" s="117" t="s">
        <v>4101</v>
      </c>
      <c r="C8612" s="118" t="s">
        <v>9295</v>
      </c>
      <c r="D8612" s="119" t="s">
        <v>10505</v>
      </c>
    </row>
    <row r="8613" spans="1:4" ht="24.95" customHeight="1" x14ac:dyDescent="0.2">
      <c r="A8613" s="116">
        <v>3393</v>
      </c>
      <c r="B8613" s="117" t="s">
        <v>4102</v>
      </c>
      <c r="C8613" s="118" t="s">
        <v>9295</v>
      </c>
      <c r="D8613" s="119" t="s">
        <v>10506</v>
      </c>
    </row>
    <row r="8614" spans="1:4" ht="24.95" customHeight="1" x14ac:dyDescent="0.2">
      <c r="A8614" s="116">
        <v>3406</v>
      </c>
      <c r="B8614" s="117" t="s">
        <v>4103</v>
      </c>
      <c r="C8614" s="118" t="s">
        <v>9295</v>
      </c>
      <c r="D8614" s="119" t="s">
        <v>9921</v>
      </c>
    </row>
    <row r="8615" spans="1:4" ht="24.95" customHeight="1" x14ac:dyDescent="0.2">
      <c r="A8615" s="116">
        <v>3395</v>
      </c>
      <c r="B8615" s="117" t="s">
        <v>4104</v>
      </c>
      <c r="C8615" s="118" t="s">
        <v>9295</v>
      </c>
      <c r="D8615" s="119" t="s">
        <v>10507</v>
      </c>
    </row>
    <row r="8616" spans="1:4" ht="24.95" customHeight="1" x14ac:dyDescent="0.2">
      <c r="A8616" s="116">
        <v>3398</v>
      </c>
      <c r="B8616" s="117" t="s">
        <v>4105</v>
      </c>
      <c r="C8616" s="118" t="s">
        <v>9295</v>
      </c>
      <c r="D8616" s="119" t="s">
        <v>10067</v>
      </c>
    </row>
    <row r="8617" spans="1:4" ht="24.95" customHeight="1" x14ac:dyDescent="0.2">
      <c r="A8617" s="116">
        <v>34364</v>
      </c>
      <c r="B8617" s="117" t="s">
        <v>4106</v>
      </c>
      <c r="C8617" s="118" t="s">
        <v>9295</v>
      </c>
      <c r="D8617" s="119" t="s">
        <v>19217</v>
      </c>
    </row>
    <row r="8618" spans="1:4" ht="24.95" customHeight="1" x14ac:dyDescent="0.2">
      <c r="A8618" s="116">
        <v>34379</v>
      </c>
      <c r="B8618" s="117" t="s">
        <v>4107</v>
      </c>
      <c r="C8618" s="118" t="s">
        <v>9295</v>
      </c>
      <c r="D8618" s="119" t="s">
        <v>19218</v>
      </c>
    </row>
    <row r="8619" spans="1:4" ht="24.95" customHeight="1" x14ac:dyDescent="0.2">
      <c r="A8619" s="116">
        <v>34378</v>
      </c>
      <c r="B8619" s="117" t="s">
        <v>4108</v>
      </c>
      <c r="C8619" s="118" t="s">
        <v>9295</v>
      </c>
      <c r="D8619" s="119" t="s">
        <v>19219</v>
      </c>
    </row>
    <row r="8620" spans="1:4" ht="24.95" customHeight="1" x14ac:dyDescent="0.2">
      <c r="A8620" s="116">
        <v>34377</v>
      </c>
      <c r="B8620" s="117" t="s">
        <v>4109</v>
      </c>
      <c r="C8620" s="118" t="s">
        <v>9295</v>
      </c>
      <c r="D8620" s="119" t="s">
        <v>19220</v>
      </c>
    </row>
    <row r="8621" spans="1:4" ht="24.95" customHeight="1" x14ac:dyDescent="0.2">
      <c r="A8621" s="116">
        <v>34367</v>
      </c>
      <c r="B8621" s="117" t="s">
        <v>4110</v>
      </c>
      <c r="C8621" s="118" t="s">
        <v>9295</v>
      </c>
      <c r="D8621" s="119" t="s">
        <v>19221</v>
      </c>
    </row>
    <row r="8622" spans="1:4" ht="24.95" customHeight="1" x14ac:dyDescent="0.2">
      <c r="A8622" s="116">
        <v>34369</v>
      </c>
      <c r="B8622" s="117" t="s">
        <v>4111</v>
      </c>
      <c r="C8622" s="118" t="s">
        <v>9295</v>
      </c>
      <c r="D8622" s="119" t="s">
        <v>19222</v>
      </c>
    </row>
    <row r="8623" spans="1:4" ht="24.95" customHeight="1" x14ac:dyDescent="0.2">
      <c r="A8623" s="116">
        <v>34370</v>
      </c>
      <c r="B8623" s="117" t="s">
        <v>4112</v>
      </c>
      <c r="C8623" s="118" t="s">
        <v>9295</v>
      </c>
      <c r="D8623" s="119" t="s">
        <v>19223</v>
      </c>
    </row>
    <row r="8624" spans="1:4" ht="24.95" customHeight="1" x14ac:dyDescent="0.2">
      <c r="A8624" s="116">
        <v>34362</v>
      </c>
      <c r="B8624" s="117" t="s">
        <v>6670</v>
      </c>
      <c r="C8624" s="118" t="s">
        <v>9295</v>
      </c>
      <c r="D8624" s="119" t="s">
        <v>19224</v>
      </c>
    </row>
    <row r="8625" spans="1:4" ht="24.95" customHeight="1" x14ac:dyDescent="0.2">
      <c r="A8625" s="116">
        <v>34371</v>
      </c>
      <c r="B8625" s="117" t="s">
        <v>4113</v>
      </c>
      <c r="C8625" s="118" t="s">
        <v>9295</v>
      </c>
      <c r="D8625" s="119" t="s">
        <v>19225</v>
      </c>
    </row>
    <row r="8626" spans="1:4" ht="24.95" customHeight="1" x14ac:dyDescent="0.2">
      <c r="A8626" s="116">
        <v>34372</v>
      </c>
      <c r="B8626" s="117" t="s">
        <v>4114</v>
      </c>
      <c r="C8626" s="118" t="s">
        <v>9295</v>
      </c>
      <c r="D8626" s="119" t="s">
        <v>19226</v>
      </c>
    </row>
    <row r="8627" spans="1:4" ht="24.95" customHeight="1" x14ac:dyDescent="0.2">
      <c r="A8627" s="116">
        <v>34363</v>
      </c>
      <c r="B8627" s="117" t="s">
        <v>6671</v>
      </c>
      <c r="C8627" s="118" t="s">
        <v>9295</v>
      </c>
      <c r="D8627" s="119" t="s">
        <v>19217</v>
      </c>
    </row>
    <row r="8628" spans="1:4" ht="24.95" customHeight="1" x14ac:dyDescent="0.2">
      <c r="A8628" s="116">
        <v>34373</v>
      </c>
      <c r="B8628" s="117" t="s">
        <v>4115</v>
      </c>
      <c r="C8628" s="118" t="s">
        <v>9295</v>
      </c>
      <c r="D8628" s="119" t="s">
        <v>19227</v>
      </c>
    </row>
    <row r="8629" spans="1:4" ht="24.95" customHeight="1" x14ac:dyDescent="0.2">
      <c r="A8629" s="116">
        <v>34365</v>
      </c>
      <c r="B8629" s="117" t="s">
        <v>4116</v>
      </c>
      <c r="C8629" s="118" t="s">
        <v>9295</v>
      </c>
      <c r="D8629" s="119" t="s">
        <v>19228</v>
      </c>
    </row>
    <row r="8630" spans="1:4" ht="24.95" customHeight="1" x14ac:dyDescent="0.2">
      <c r="A8630" s="116">
        <v>34381</v>
      </c>
      <c r="B8630" s="117" t="s">
        <v>4117</v>
      </c>
      <c r="C8630" s="118" t="s">
        <v>9295</v>
      </c>
      <c r="D8630" s="119" t="s">
        <v>19229</v>
      </c>
    </row>
    <row r="8631" spans="1:4" ht="24.95" customHeight="1" x14ac:dyDescent="0.2">
      <c r="A8631" s="116">
        <v>601</v>
      </c>
      <c r="B8631" s="117" t="s">
        <v>6672</v>
      </c>
      <c r="C8631" s="118" t="s">
        <v>9298</v>
      </c>
      <c r="D8631" s="119" t="s">
        <v>19230</v>
      </c>
    </row>
    <row r="8632" spans="1:4" ht="24.95" customHeight="1" x14ac:dyDescent="0.2">
      <c r="A8632" s="116">
        <v>40662</v>
      </c>
      <c r="B8632" s="117" t="s">
        <v>6673</v>
      </c>
      <c r="C8632" s="118" t="s">
        <v>9295</v>
      </c>
      <c r="D8632" s="119" t="s">
        <v>15005</v>
      </c>
    </row>
    <row r="8633" spans="1:4" ht="24.95" customHeight="1" x14ac:dyDescent="0.2">
      <c r="A8633" s="116">
        <v>3437</v>
      </c>
      <c r="B8633" s="117" t="s">
        <v>6674</v>
      </c>
      <c r="C8633" s="118" t="s">
        <v>9298</v>
      </c>
      <c r="D8633" s="119" t="s">
        <v>19231</v>
      </c>
    </row>
    <row r="8634" spans="1:4" ht="24.95" customHeight="1" x14ac:dyDescent="0.2">
      <c r="A8634" s="116">
        <v>11183</v>
      </c>
      <c r="B8634" s="117" t="s">
        <v>6675</v>
      </c>
      <c r="C8634" s="118" t="s">
        <v>9295</v>
      </c>
      <c r="D8634" s="119" t="s">
        <v>10508</v>
      </c>
    </row>
    <row r="8635" spans="1:4" ht="24.95" customHeight="1" x14ac:dyDescent="0.2">
      <c r="A8635" s="116">
        <v>11190</v>
      </c>
      <c r="B8635" s="117" t="s">
        <v>6676</v>
      </c>
      <c r="C8635" s="118" t="s">
        <v>9295</v>
      </c>
      <c r="D8635" s="119" t="s">
        <v>10509</v>
      </c>
    </row>
    <row r="8636" spans="1:4" ht="24.95" customHeight="1" x14ac:dyDescent="0.2">
      <c r="A8636" s="116">
        <v>616</v>
      </c>
      <c r="B8636" s="117" t="s">
        <v>6677</v>
      </c>
      <c r="C8636" s="118" t="s">
        <v>9295</v>
      </c>
      <c r="D8636" s="119" t="s">
        <v>10510</v>
      </c>
    </row>
    <row r="8637" spans="1:4" ht="24.95" customHeight="1" x14ac:dyDescent="0.2">
      <c r="A8637" s="116">
        <v>615</v>
      </c>
      <c r="B8637" s="117" t="s">
        <v>6677</v>
      </c>
      <c r="C8637" s="118" t="s">
        <v>9298</v>
      </c>
      <c r="D8637" s="119" t="s">
        <v>10511</v>
      </c>
    </row>
    <row r="8638" spans="1:4" ht="24.95" customHeight="1" x14ac:dyDescent="0.2">
      <c r="A8638" s="116">
        <v>11192</v>
      </c>
      <c r="B8638" s="117" t="s">
        <v>6678</v>
      </c>
      <c r="C8638" s="118" t="s">
        <v>9295</v>
      </c>
      <c r="D8638" s="119" t="s">
        <v>10513</v>
      </c>
    </row>
    <row r="8639" spans="1:4" ht="24.95" customHeight="1" x14ac:dyDescent="0.2">
      <c r="A8639" s="116">
        <v>11231</v>
      </c>
      <c r="B8639" s="117" t="s">
        <v>6678</v>
      </c>
      <c r="C8639" s="118" t="s">
        <v>9298</v>
      </c>
      <c r="D8639" s="119" t="s">
        <v>10512</v>
      </c>
    </row>
    <row r="8640" spans="1:4" ht="24.95" customHeight="1" x14ac:dyDescent="0.2">
      <c r="A8640" s="116">
        <v>3428</v>
      </c>
      <c r="B8640" s="117" t="s">
        <v>6679</v>
      </c>
      <c r="C8640" s="118" t="s">
        <v>9298</v>
      </c>
      <c r="D8640" s="119" t="s">
        <v>19232</v>
      </c>
    </row>
    <row r="8641" spans="1:4" ht="24.95" customHeight="1" x14ac:dyDescent="0.2">
      <c r="A8641" s="116">
        <v>3429</v>
      </c>
      <c r="B8641" s="117" t="s">
        <v>6680</v>
      </c>
      <c r="C8641" s="118" t="s">
        <v>9298</v>
      </c>
      <c r="D8641" s="119" t="s">
        <v>19233</v>
      </c>
    </row>
    <row r="8642" spans="1:4" ht="24.95" customHeight="1" x14ac:dyDescent="0.2">
      <c r="A8642" s="116">
        <v>597</v>
      </c>
      <c r="B8642" s="117" t="s">
        <v>6681</v>
      </c>
      <c r="C8642" s="118" t="s">
        <v>9298</v>
      </c>
      <c r="D8642" s="119" t="s">
        <v>19234</v>
      </c>
    </row>
    <row r="8643" spans="1:4" ht="24.95" customHeight="1" x14ac:dyDescent="0.2">
      <c r="A8643" s="116">
        <v>36896</v>
      </c>
      <c r="B8643" s="117" t="s">
        <v>19235</v>
      </c>
      <c r="C8643" s="118" t="s">
        <v>9295</v>
      </c>
      <c r="D8643" s="119" t="s">
        <v>19236</v>
      </c>
    </row>
    <row r="8644" spans="1:4" ht="24.95" customHeight="1" x14ac:dyDescent="0.2">
      <c r="A8644" s="116">
        <v>11199</v>
      </c>
      <c r="B8644" s="117" t="s">
        <v>4118</v>
      </c>
      <c r="C8644" s="118" t="s">
        <v>9295</v>
      </c>
      <c r="D8644" s="119" t="s">
        <v>10514</v>
      </c>
    </row>
    <row r="8645" spans="1:4" ht="24.95" customHeight="1" x14ac:dyDescent="0.2">
      <c r="A8645" s="116">
        <v>34801</v>
      </c>
      <c r="B8645" s="117" t="s">
        <v>4119</v>
      </c>
      <c r="C8645" s="118" t="s">
        <v>9295</v>
      </c>
      <c r="D8645" s="119" t="s">
        <v>10515</v>
      </c>
    </row>
    <row r="8646" spans="1:4" ht="24.95" customHeight="1" x14ac:dyDescent="0.2">
      <c r="A8646" s="116">
        <v>34799</v>
      </c>
      <c r="B8646" s="117" t="s">
        <v>4120</v>
      </c>
      <c r="C8646" s="118" t="s">
        <v>9295</v>
      </c>
      <c r="D8646" s="119" t="s">
        <v>10516</v>
      </c>
    </row>
    <row r="8647" spans="1:4" ht="24.95" customHeight="1" x14ac:dyDescent="0.2">
      <c r="A8647" s="116">
        <v>622</v>
      </c>
      <c r="B8647" s="117" t="s">
        <v>4121</v>
      </c>
      <c r="C8647" s="118" t="s">
        <v>9295</v>
      </c>
      <c r="D8647" s="119" t="s">
        <v>10517</v>
      </c>
    </row>
    <row r="8648" spans="1:4" ht="24.95" customHeight="1" x14ac:dyDescent="0.2">
      <c r="A8648" s="116">
        <v>34805</v>
      </c>
      <c r="B8648" s="117" t="s">
        <v>4122</v>
      </c>
      <c r="C8648" s="118" t="s">
        <v>9298</v>
      </c>
      <c r="D8648" s="119" t="s">
        <v>10518</v>
      </c>
    </row>
    <row r="8649" spans="1:4" ht="24.95" customHeight="1" x14ac:dyDescent="0.2">
      <c r="A8649" s="116">
        <v>34803</v>
      </c>
      <c r="B8649" s="117" t="s">
        <v>4123</v>
      </c>
      <c r="C8649" s="118" t="s">
        <v>9295</v>
      </c>
      <c r="D8649" s="119" t="s">
        <v>10519</v>
      </c>
    </row>
    <row r="8650" spans="1:4" ht="24.95" customHeight="1" x14ac:dyDescent="0.2">
      <c r="A8650" s="116">
        <v>606</v>
      </c>
      <c r="B8650" s="117" t="s">
        <v>4124</v>
      </c>
      <c r="C8650" s="118" t="s">
        <v>9298</v>
      </c>
      <c r="D8650" s="119" t="s">
        <v>10520</v>
      </c>
    </row>
    <row r="8651" spans="1:4" ht="24.95" customHeight="1" x14ac:dyDescent="0.2">
      <c r="A8651" s="116">
        <v>11227</v>
      </c>
      <c r="B8651" s="117" t="s">
        <v>4125</v>
      </c>
      <c r="C8651" s="118" t="s">
        <v>9295</v>
      </c>
      <c r="D8651" s="119" t="s">
        <v>10521</v>
      </c>
    </row>
    <row r="8652" spans="1:4" ht="24.95" customHeight="1" x14ac:dyDescent="0.2">
      <c r="A8652" s="116">
        <v>11193</v>
      </c>
      <c r="B8652" s="117" t="s">
        <v>4126</v>
      </c>
      <c r="C8652" s="118" t="s">
        <v>9298</v>
      </c>
      <c r="D8652" s="119" t="s">
        <v>10522</v>
      </c>
    </row>
    <row r="8653" spans="1:4" ht="24.95" customHeight="1" x14ac:dyDescent="0.2">
      <c r="A8653" s="116">
        <v>11194</v>
      </c>
      <c r="B8653" s="117" t="s">
        <v>4127</v>
      </c>
      <c r="C8653" s="118" t="s">
        <v>9298</v>
      </c>
      <c r="D8653" s="119" t="s">
        <v>10523</v>
      </c>
    </row>
    <row r="8654" spans="1:4" ht="24.95" customHeight="1" x14ac:dyDescent="0.2">
      <c r="A8654" s="116">
        <v>605</v>
      </c>
      <c r="B8654" s="117" t="s">
        <v>10524</v>
      </c>
      <c r="C8654" s="118" t="s">
        <v>9298</v>
      </c>
      <c r="D8654" s="119" t="s">
        <v>10525</v>
      </c>
    </row>
    <row r="8655" spans="1:4" ht="24.95" customHeight="1" x14ac:dyDescent="0.2">
      <c r="A8655" s="116">
        <v>11197</v>
      </c>
      <c r="B8655" s="117" t="s">
        <v>4128</v>
      </c>
      <c r="C8655" s="118" t="s">
        <v>9295</v>
      </c>
      <c r="D8655" s="119" t="s">
        <v>10526</v>
      </c>
    </row>
    <row r="8656" spans="1:4" ht="24.95" customHeight="1" x14ac:dyDescent="0.2">
      <c r="A8656" s="116">
        <v>40659</v>
      </c>
      <c r="B8656" s="117" t="s">
        <v>6682</v>
      </c>
      <c r="C8656" s="118" t="s">
        <v>9298</v>
      </c>
      <c r="D8656" s="119" t="s">
        <v>19237</v>
      </c>
    </row>
    <row r="8657" spans="1:4" ht="24.95" customHeight="1" x14ac:dyDescent="0.2">
      <c r="A8657" s="116">
        <v>40660</v>
      </c>
      <c r="B8657" s="117" t="s">
        <v>6683</v>
      </c>
      <c r="C8657" s="118" t="s">
        <v>9298</v>
      </c>
      <c r="D8657" s="119" t="s">
        <v>19238</v>
      </c>
    </row>
    <row r="8658" spans="1:4" ht="24.95" customHeight="1" x14ac:dyDescent="0.2">
      <c r="A8658" s="116">
        <v>40661</v>
      </c>
      <c r="B8658" s="117" t="s">
        <v>10527</v>
      </c>
      <c r="C8658" s="118" t="s">
        <v>9298</v>
      </c>
      <c r="D8658" s="119" t="s">
        <v>19239</v>
      </c>
    </row>
    <row r="8659" spans="1:4" ht="24.95" customHeight="1" x14ac:dyDescent="0.2">
      <c r="A8659" s="116">
        <v>3421</v>
      </c>
      <c r="B8659" s="117" t="s">
        <v>6684</v>
      </c>
      <c r="C8659" s="118" t="s">
        <v>9298</v>
      </c>
      <c r="D8659" s="119" t="s">
        <v>19240</v>
      </c>
    </row>
    <row r="8660" spans="1:4" ht="24.95" customHeight="1" x14ac:dyDescent="0.2">
      <c r="A8660" s="116">
        <v>3423</v>
      </c>
      <c r="B8660" s="117" t="s">
        <v>6685</v>
      </c>
      <c r="C8660" s="118" t="s">
        <v>9298</v>
      </c>
      <c r="D8660" s="119" t="s">
        <v>19241</v>
      </c>
    </row>
    <row r="8661" spans="1:4" ht="24.95" customHeight="1" x14ac:dyDescent="0.2">
      <c r="A8661" s="116">
        <v>34797</v>
      </c>
      <c r="B8661" s="117" t="s">
        <v>4129</v>
      </c>
      <c r="C8661" s="118" t="s">
        <v>9295</v>
      </c>
      <c r="D8661" s="119" t="s">
        <v>10528</v>
      </c>
    </row>
    <row r="8662" spans="1:4" ht="24.95" customHeight="1" x14ac:dyDescent="0.2">
      <c r="A8662" s="116">
        <v>624</v>
      </c>
      <c r="B8662" s="117" t="s">
        <v>4130</v>
      </c>
      <c r="C8662" s="118" t="s">
        <v>9298</v>
      </c>
      <c r="D8662" s="119" t="s">
        <v>10529</v>
      </c>
    </row>
    <row r="8663" spans="1:4" ht="24.95" customHeight="1" x14ac:dyDescent="0.2">
      <c r="A8663" s="116">
        <v>623</v>
      </c>
      <c r="B8663" s="117" t="s">
        <v>4131</v>
      </c>
      <c r="C8663" s="118" t="s">
        <v>9298</v>
      </c>
      <c r="D8663" s="119" t="s">
        <v>10530</v>
      </c>
    </row>
    <row r="8664" spans="1:4" ht="24.95" customHeight="1" x14ac:dyDescent="0.2">
      <c r="A8664" s="116">
        <v>25964</v>
      </c>
      <c r="B8664" s="117" t="s">
        <v>4132</v>
      </c>
      <c r="C8664" s="118" t="s">
        <v>9293</v>
      </c>
      <c r="D8664" s="119" t="s">
        <v>26652</v>
      </c>
    </row>
    <row r="8665" spans="1:4" ht="24.95" customHeight="1" x14ac:dyDescent="0.2">
      <c r="A8665" s="116">
        <v>41077</v>
      </c>
      <c r="B8665" s="117" t="s">
        <v>6686</v>
      </c>
      <c r="C8665" s="118" t="s">
        <v>9444</v>
      </c>
      <c r="D8665" s="119" t="s">
        <v>30486</v>
      </c>
    </row>
    <row r="8666" spans="1:4" ht="24.95" customHeight="1" x14ac:dyDescent="0.2">
      <c r="A8666" s="116">
        <v>20159</v>
      </c>
      <c r="B8666" s="117" t="s">
        <v>6687</v>
      </c>
      <c r="C8666" s="118" t="s">
        <v>9295</v>
      </c>
      <c r="D8666" s="119" t="s">
        <v>10560</v>
      </c>
    </row>
    <row r="8667" spans="1:4" ht="24.95" customHeight="1" x14ac:dyDescent="0.2">
      <c r="A8667" s="116">
        <v>37963</v>
      </c>
      <c r="B8667" s="117" t="s">
        <v>6688</v>
      </c>
      <c r="C8667" s="118" t="s">
        <v>9295</v>
      </c>
      <c r="D8667" s="119" t="s">
        <v>9334</v>
      </c>
    </row>
    <row r="8668" spans="1:4" ht="24.95" customHeight="1" x14ac:dyDescent="0.2">
      <c r="A8668" s="116">
        <v>37964</v>
      </c>
      <c r="B8668" s="117" t="s">
        <v>6689</v>
      </c>
      <c r="C8668" s="118" t="s">
        <v>9295</v>
      </c>
      <c r="D8668" s="119" t="s">
        <v>11784</v>
      </c>
    </row>
    <row r="8669" spans="1:4" ht="24.95" customHeight="1" x14ac:dyDescent="0.2">
      <c r="A8669" s="116">
        <v>37965</v>
      </c>
      <c r="B8669" s="117" t="s">
        <v>6690</v>
      </c>
      <c r="C8669" s="118" t="s">
        <v>9295</v>
      </c>
      <c r="D8669" s="119" t="s">
        <v>10772</v>
      </c>
    </row>
    <row r="8670" spans="1:4" ht="24.95" customHeight="1" x14ac:dyDescent="0.2">
      <c r="A8670" s="116">
        <v>37966</v>
      </c>
      <c r="B8670" s="117" t="s">
        <v>6691</v>
      </c>
      <c r="C8670" s="118" t="s">
        <v>9295</v>
      </c>
      <c r="D8670" s="119" t="s">
        <v>19242</v>
      </c>
    </row>
    <row r="8671" spans="1:4" ht="24.95" customHeight="1" x14ac:dyDescent="0.2">
      <c r="A8671" s="116">
        <v>37967</v>
      </c>
      <c r="B8671" s="117" t="s">
        <v>6692</v>
      </c>
      <c r="C8671" s="118" t="s">
        <v>9295</v>
      </c>
      <c r="D8671" s="119" t="s">
        <v>14756</v>
      </c>
    </row>
    <row r="8672" spans="1:4" ht="24.95" customHeight="1" x14ac:dyDescent="0.2">
      <c r="A8672" s="116">
        <v>37968</v>
      </c>
      <c r="B8672" s="117" t="s">
        <v>6693</v>
      </c>
      <c r="C8672" s="118" t="s">
        <v>9295</v>
      </c>
      <c r="D8672" s="119" t="s">
        <v>9726</v>
      </c>
    </row>
    <row r="8673" spans="1:4" ht="24.95" customHeight="1" x14ac:dyDescent="0.2">
      <c r="A8673" s="116">
        <v>37969</v>
      </c>
      <c r="B8673" s="117" t="s">
        <v>6694</v>
      </c>
      <c r="C8673" s="118" t="s">
        <v>9295</v>
      </c>
      <c r="D8673" s="119" t="s">
        <v>19243</v>
      </c>
    </row>
    <row r="8674" spans="1:4" ht="24.95" customHeight="1" x14ac:dyDescent="0.2">
      <c r="A8674" s="116">
        <v>37970</v>
      </c>
      <c r="B8674" s="117" t="s">
        <v>6695</v>
      </c>
      <c r="C8674" s="118" t="s">
        <v>9295</v>
      </c>
      <c r="D8674" s="119" t="s">
        <v>19244</v>
      </c>
    </row>
    <row r="8675" spans="1:4" ht="24.95" customHeight="1" x14ac:dyDescent="0.2">
      <c r="A8675" s="116">
        <v>21118</v>
      </c>
      <c r="B8675" s="117" t="s">
        <v>6696</v>
      </c>
      <c r="C8675" s="118" t="s">
        <v>9295</v>
      </c>
      <c r="D8675" s="119" t="s">
        <v>9609</v>
      </c>
    </row>
    <row r="8676" spans="1:4" ht="24.95" customHeight="1" x14ac:dyDescent="0.2">
      <c r="A8676" s="116">
        <v>37956</v>
      </c>
      <c r="B8676" s="117" t="s">
        <v>6697</v>
      </c>
      <c r="C8676" s="118" t="s">
        <v>9295</v>
      </c>
      <c r="D8676" s="119" t="s">
        <v>10687</v>
      </c>
    </row>
    <row r="8677" spans="1:4" ht="24.95" customHeight="1" x14ac:dyDescent="0.2">
      <c r="A8677" s="116">
        <v>37957</v>
      </c>
      <c r="B8677" s="117" t="s">
        <v>6698</v>
      </c>
      <c r="C8677" s="118" t="s">
        <v>9295</v>
      </c>
      <c r="D8677" s="119" t="s">
        <v>9541</v>
      </c>
    </row>
    <row r="8678" spans="1:4" ht="24.95" customHeight="1" x14ac:dyDescent="0.2">
      <c r="A8678" s="116">
        <v>37958</v>
      </c>
      <c r="B8678" s="117" t="s">
        <v>6699</v>
      </c>
      <c r="C8678" s="118" t="s">
        <v>9295</v>
      </c>
      <c r="D8678" s="119" t="s">
        <v>19242</v>
      </c>
    </row>
    <row r="8679" spans="1:4" ht="24.95" customHeight="1" x14ac:dyDescent="0.2">
      <c r="A8679" s="116">
        <v>37959</v>
      </c>
      <c r="B8679" s="117" t="s">
        <v>6700</v>
      </c>
      <c r="C8679" s="118" t="s">
        <v>9295</v>
      </c>
      <c r="D8679" s="119" t="s">
        <v>14756</v>
      </c>
    </row>
    <row r="8680" spans="1:4" ht="24.95" customHeight="1" x14ac:dyDescent="0.2">
      <c r="A8680" s="116">
        <v>37960</v>
      </c>
      <c r="B8680" s="117" t="s">
        <v>6701</v>
      </c>
      <c r="C8680" s="118" t="s">
        <v>9295</v>
      </c>
      <c r="D8680" s="119" t="s">
        <v>14279</v>
      </c>
    </row>
    <row r="8681" spans="1:4" ht="24.95" customHeight="1" x14ac:dyDescent="0.2">
      <c r="A8681" s="116">
        <v>37961</v>
      </c>
      <c r="B8681" s="117" t="s">
        <v>6702</v>
      </c>
      <c r="C8681" s="118" t="s">
        <v>9295</v>
      </c>
      <c r="D8681" s="119" t="s">
        <v>19245</v>
      </c>
    </row>
    <row r="8682" spans="1:4" ht="24.95" customHeight="1" x14ac:dyDescent="0.2">
      <c r="A8682" s="116">
        <v>37962</v>
      </c>
      <c r="B8682" s="117" t="s">
        <v>6703</v>
      </c>
      <c r="C8682" s="118" t="s">
        <v>9295</v>
      </c>
      <c r="D8682" s="119" t="s">
        <v>19246</v>
      </c>
    </row>
    <row r="8683" spans="1:4" ht="24.95" customHeight="1" x14ac:dyDescent="0.2">
      <c r="A8683" s="116">
        <v>3533</v>
      </c>
      <c r="B8683" s="117" t="s">
        <v>6704</v>
      </c>
      <c r="C8683" s="118" t="s">
        <v>9295</v>
      </c>
      <c r="D8683" s="119" t="s">
        <v>9587</v>
      </c>
    </row>
    <row r="8684" spans="1:4" ht="24.95" customHeight="1" x14ac:dyDescent="0.2">
      <c r="A8684" s="116">
        <v>3538</v>
      </c>
      <c r="B8684" s="117" t="s">
        <v>6705</v>
      </c>
      <c r="C8684" s="118" t="s">
        <v>9295</v>
      </c>
      <c r="D8684" s="119" t="s">
        <v>11989</v>
      </c>
    </row>
    <row r="8685" spans="1:4" ht="24.95" customHeight="1" x14ac:dyDescent="0.2">
      <c r="A8685" s="116">
        <v>3497</v>
      </c>
      <c r="B8685" s="117" t="s">
        <v>6706</v>
      </c>
      <c r="C8685" s="118" t="s">
        <v>9295</v>
      </c>
      <c r="D8685" s="119" t="s">
        <v>9504</v>
      </c>
    </row>
    <row r="8686" spans="1:4" ht="24.95" customHeight="1" x14ac:dyDescent="0.2">
      <c r="A8686" s="116">
        <v>3498</v>
      </c>
      <c r="B8686" s="117" t="s">
        <v>6707</v>
      </c>
      <c r="C8686" s="118" t="s">
        <v>9295</v>
      </c>
      <c r="D8686" s="119" t="s">
        <v>10221</v>
      </c>
    </row>
    <row r="8687" spans="1:4" ht="24.95" customHeight="1" x14ac:dyDescent="0.2">
      <c r="A8687" s="116">
        <v>3496</v>
      </c>
      <c r="B8687" s="117" t="s">
        <v>6708</v>
      </c>
      <c r="C8687" s="118" t="s">
        <v>9295</v>
      </c>
      <c r="D8687" s="119" t="s">
        <v>9821</v>
      </c>
    </row>
    <row r="8688" spans="1:4" ht="24.95" customHeight="1" x14ac:dyDescent="0.2">
      <c r="A8688" s="116">
        <v>38429</v>
      </c>
      <c r="B8688" s="117" t="s">
        <v>10537</v>
      </c>
      <c r="C8688" s="118" t="s">
        <v>9295</v>
      </c>
      <c r="D8688" s="119" t="s">
        <v>10406</v>
      </c>
    </row>
    <row r="8689" spans="1:4" ht="24.95" customHeight="1" x14ac:dyDescent="0.2">
      <c r="A8689" s="116">
        <v>38431</v>
      </c>
      <c r="B8689" s="117" t="s">
        <v>10539</v>
      </c>
      <c r="C8689" s="118" t="s">
        <v>9295</v>
      </c>
      <c r="D8689" s="119" t="s">
        <v>17580</v>
      </c>
    </row>
    <row r="8690" spans="1:4" ht="24.95" customHeight="1" x14ac:dyDescent="0.2">
      <c r="A8690" s="116">
        <v>38430</v>
      </c>
      <c r="B8690" s="117" t="s">
        <v>6709</v>
      </c>
      <c r="C8690" s="118" t="s">
        <v>9295</v>
      </c>
      <c r="D8690" s="119" t="s">
        <v>17870</v>
      </c>
    </row>
    <row r="8691" spans="1:4" ht="24.95" customHeight="1" x14ac:dyDescent="0.2">
      <c r="A8691" s="116">
        <v>38449</v>
      </c>
      <c r="B8691" s="117" t="s">
        <v>6710</v>
      </c>
      <c r="C8691" s="118" t="s">
        <v>9295</v>
      </c>
      <c r="D8691" s="119" t="s">
        <v>16105</v>
      </c>
    </row>
    <row r="8692" spans="1:4" ht="24.95" customHeight="1" x14ac:dyDescent="0.2">
      <c r="A8692" s="116">
        <v>36348</v>
      </c>
      <c r="B8692" s="117" t="s">
        <v>19247</v>
      </c>
      <c r="C8692" s="118" t="s">
        <v>9295</v>
      </c>
      <c r="D8692" s="119" t="s">
        <v>12093</v>
      </c>
    </row>
    <row r="8693" spans="1:4" ht="24.95" customHeight="1" x14ac:dyDescent="0.2">
      <c r="A8693" s="116">
        <v>36349</v>
      </c>
      <c r="B8693" s="117" t="s">
        <v>19248</v>
      </c>
      <c r="C8693" s="118" t="s">
        <v>9295</v>
      </c>
      <c r="D8693" s="119" t="s">
        <v>10545</v>
      </c>
    </row>
    <row r="8694" spans="1:4" ht="24.95" customHeight="1" x14ac:dyDescent="0.2">
      <c r="A8694" s="116">
        <v>38433</v>
      </c>
      <c r="B8694" s="117" t="s">
        <v>19249</v>
      </c>
      <c r="C8694" s="118" t="s">
        <v>9295</v>
      </c>
      <c r="D8694" s="119" t="s">
        <v>9313</v>
      </c>
    </row>
    <row r="8695" spans="1:4" ht="24.95" customHeight="1" x14ac:dyDescent="0.2">
      <c r="A8695" s="116">
        <v>38440</v>
      </c>
      <c r="B8695" s="117" t="s">
        <v>19250</v>
      </c>
      <c r="C8695" s="118" t="s">
        <v>9295</v>
      </c>
      <c r="D8695" s="119" t="s">
        <v>19251</v>
      </c>
    </row>
    <row r="8696" spans="1:4" ht="24.95" customHeight="1" x14ac:dyDescent="0.2">
      <c r="A8696" s="116">
        <v>36359</v>
      </c>
      <c r="B8696" s="117" t="s">
        <v>19252</v>
      </c>
      <c r="C8696" s="118" t="s">
        <v>9295</v>
      </c>
      <c r="D8696" s="119" t="s">
        <v>9311</v>
      </c>
    </row>
    <row r="8697" spans="1:4" ht="24.95" customHeight="1" x14ac:dyDescent="0.2">
      <c r="A8697" s="116">
        <v>36360</v>
      </c>
      <c r="B8697" s="117" t="s">
        <v>19253</v>
      </c>
      <c r="C8697" s="118" t="s">
        <v>9295</v>
      </c>
      <c r="D8697" s="119" t="s">
        <v>10006</v>
      </c>
    </row>
    <row r="8698" spans="1:4" ht="24.95" customHeight="1" x14ac:dyDescent="0.2">
      <c r="A8698" s="116">
        <v>38434</v>
      </c>
      <c r="B8698" s="117" t="s">
        <v>19254</v>
      </c>
      <c r="C8698" s="118" t="s">
        <v>9295</v>
      </c>
      <c r="D8698" s="119" t="s">
        <v>9744</v>
      </c>
    </row>
    <row r="8699" spans="1:4" ht="24.95" customHeight="1" x14ac:dyDescent="0.2">
      <c r="A8699" s="116">
        <v>38435</v>
      </c>
      <c r="B8699" s="117" t="s">
        <v>19255</v>
      </c>
      <c r="C8699" s="118" t="s">
        <v>9295</v>
      </c>
      <c r="D8699" s="119" t="s">
        <v>9875</v>
      </c>
    </row>
    <row r="8700" spans="1:4" ht="24.95" customHeight="1" x14ac:dyDescent="0.2">
      <c r="A8700" s="116">
        <v>38436</v>
      </c>
      <c r="B8700" s="117" t="s">
        <v>19256</v>
      </c>
      <c r="C8700" s="118" t="s">
        <v>9295</v>
      </c>
      <c r="D8700" s="119" t="s">
        <v>10777</v>
      </c>
    </row>
    <row r="8701" spans="1:4" ht="24.95" customHeight="1" x14ac:dyDescent="0.2">
      <c r="A8701" s="116">
        <v>38437</v>
      </c>
      <c r="B8701" s="117" t="s">
        <v>19257</v>
      </c>
      <c r="C8701" s="118" t="s">
        <v>9295</v>
      </c>
      <c r="D8701" s="119" t="s">
        <v>17291</v>
      </c>
    </row>
    <row r="8702" spans="1:4" ht="24.95" customHeight="1" x14ac:dyDescent="0.2">
      <c r="A8702" s="116">
        <v>38438</v>
      </c>
      <c r="B8702" s="117" t="s">
        <v>19258</v>
      </c>
      <c r="C8702" s="118" t="s">
        <v>9295</v>
      </c>
      <c r="D8702" s="119" t="s">
        <v>13759</v>
      </c>
    </row>
    <row r="8703" spans="1:4" ht="24.95" customHeight="1" x14ac:dyDescent="0.2">
      <c r="A8703" s="116">
        <v>38439</v>
      </c>
      <c r="B8703" s="117" t="s">
        <v>19259</v>
      </c>
      <c r="C8703" s="118" t="s">
        <v>9295</v>
      </c>
      <c r="D8703" s="119" t="s">
        <v>19260</v>
      </c>
    </row>
    <row r="8704" spans="1:4" ht="24.95" customHeight="1" x14ac:dyDescent="0.2">
      <c r="A8704" s="116">
        <v>10836</v>
      </c>
      <c r="B8704" s="117" t="s">
        <v>6711</v>
      </c>
      <c r="C8704" s="118" t="s">
        <v>9295</v>
      </c>
      <c r="D8704" s="119" t="s">
        <v>9848</v>
      </c>
    </row>
    <row r="8705" spans="1:4" ht="24.95" customHeight="1" x14ac:dyDescent="0.2">
      <c r="A8705" s="116">
        <v>20128</v>
      </c>
      <c r="B8705" s="117" t="s">
        <v>6712</v>
      </c>
      <c r="C8705" s="118" t="s">
        <v>9295</v>
      </c>
      <c r="D8705" s="119" t="s">
        <v>11056</v>
      </c>
    </row>
    <row r="8706" spans="1:4" ht="24.95" customHeight="1" x14ac:dyDescent="0.2">
      <c r="A8706" s="116">
        <v>20131</v>
      </c>
      <c r="B8706" s="117" t="s">
        <v>6713</v>
      </c>
      <c r="C8706" s="118" t="s">
        <v>9295</v>
      </c>
      <c r="D8706" s="119" t="s">
        <v>19261</v>
      </c>
    </row>
    <row r="8707" spans="1:4" ht="24.95" customHeight="1" x14ac:dyDescent="0.2">
      <c r="A8707" s="116">
        <v>3521</v>
      </c>
      <c r="B8707" s="117" t="s">
        <v>6714</v>
      </c>
      <c r="C8707" s="118" t="s">
        <v>9295</v>
      </c>
      <c r="D8707" s="119" t="s">
        <v>9844</v>
      </c>
    </row>
    <row r="8708" spans="1:4" ht="24.95" customHeight="1" x14ac:dyDescent="0.2">
      <c r="A8708" s="116">
        <v>3531</v>
      </c>
      <c r="B8708" s="117" t="s">
        <v>6715</v>
      </c>
      <c r="C8708" s="118" t="s">
        <v>9295</v>
      </c>
      <c r="D8708" s="119" t="s">
        <v>9475</v>
      </c>
    </row>
    <row r="8709" spans="1:4" ht="24.95" customHeight="1" x14ac:dyDescent="0.2">
      <c r="A8709" s="116">
        <v>3522</v>
      </c>
      <c r="B8709" s="117" t="s">
        <v>6716</v>
      </c>
      <c r="C8709" s="118" t="s">
        <v>9295</v>
      </c>
      <c r="D8709" s="119" t="s">
        <v>10079</v>
      </c>
    </row>
    <row r="8710" spans="1:4" ht="24.95" customHeight="1" x14ac:dyDescent="0.2">
      <c r="A8710" s="116">
        <v>3527</v>
      </c>
      <c r="B8710" s="117" t="s">
        <v>6717</v>
      </c>
      <c r="C8710" s="118" t="s">
        <v>9295</v>
      </c>
      <c r="D8710" s="119" t="s">
        <v>11509</v>
      </c>
    </row>
    <row r="8711" spans="1:4" ht="24.95" customHeight="1" x14ac:dyDescent="0.2">
      <c r="A8711" s="116">
        <v>10835</v>
      </c>
      <c r="B8711" s="117" t="s">
        <v>6718</v>
      </c>
      <c r="C8711" s="118" t="s">
        <v>9295</v>
      </c>
      <c r="D8711" s="119" t="s">
        <v>12366</v>
      </c>
    </row>
    <row r="8712" spans="1:4" ht="24.95" customHeight="1" x14ac:dyDescent="0.2">
      <c r="A8712" s="116">
        <v>3475</v>
      </c>
      <c r="B8712" s="117" t="s">
        <v>6719</v>
      </c>
      <c r="C8712" s="118" t="s">
        <v>9295</v>
      </c>
      <c r="D8712" s="119" t="s">
        <v>9584</v>
      </c>
    </row>
    <row r="8713" spans="1:4" ht="24.95" customHeight="1" x14ac:dyDescent="0.2">
      <c r="A8713" s="116">
        <v>3485</v>
      </c>
      <c r="B8713" s="117" t="s">
        <v>6720</v>
      </c>
      <c r="C8713" s="118" t="s">
        <v>9295</v>
      </c>
      <c r="D8713" s="119" t="s">
        <v>10494</v>
      </c>
    </row>
    <row r="8714" spans="1:4" ht="24.95" customHeight="1" x14ac:dyDescent="0.2">
      <c r="A8714" s="116">
        <v>3534</v>
      </c>
      <c r="B8714" s="117" t="s">
        <v>6721</v>
      </c>
      <c r="C8714" s="118" t="s">
        <v>9295</v>
      </c>
      <c r="D8714" s="119" t="s">
        <v>18355</v>
      </c>
    </row>
    <row r="8715" spans="1:4" ht="24.95" customHeight="1" x14ac:dyDescent="0.2">
      <c r="A8715" s="116">
        <v>3543</v>
      </c>
      <c r="B8715" s="117" t="s">
        <v>6722</v>
      </c>
      <c r="C8715" s="118" t="s">
        <v>9295</v>
      </c>
      <c r="D8715" s="119" t="s">
        <v>9672</v>
      </c>
    </row>
    <row r="8716" spans="1:4" ht="24.95" customHeight="1" x14ac:dyDescent="0.2">
      <c r="A8716" s="116">
        <v>3482</v>
      </c>
      <c r="B8716" s="117" t="s">
        <v>6723</v>
      </c>
      <c r="C8716" s="118" t="s">
        <v>9295</v>
      </c>
      <c r="D8716" s="119" t="s">
        <v>10405</v>
      </c>
    </row>
    <row r="8717" spans="1:4" ht="24.95" customHeight="1" x14ac:dyDescent="0.2">
      <c r="A8717" s="116">
        <v>3505</v>
      </c>
      <c r="B8717" s="117" t="s">
        <v>6724</v>
      </c>
      <c r="C8717" s="118" t="s">
        <v>9295</v>
      </c>
      <c r="D8717" s="119" t="s">
        <v>9714</v>
      </c>
    </row>
    <row r="8718" spans="1:4" ht="24.95" customHeight="1" x14ac:dyDescent="0.2">
      <c r="A8718" s="116">
        <v>3516</v>
      </c>
      <c r="B8718" s="117" t="s">
        <v>6725</v>
      </c>
      <c r="C8718" s="118" t="s">
        <v>9295</v>
      </c>
      <c r="D8718" s="119" t="s">
        <v>12222</v>
      </c>
    </row>
    <row r="8719" spans="1:4" ht="24.95" customHeight="1" x14ac:dyDescent="0.2">
      <c r="A8719" s="116">
        <v>3517</v>
      </c>
      <c r="B8719" s="117" t="s">
        <v>6726</v>
      </c>
      <c r="C8719" s="118" t="s">
        <v>9295</v>
      </c>
      <c r="D8719" s="119" t="s">
        <v>9819</v>
      </c>
    </row>
    <row r="8720" spans="1:4" ht="24.95" customHeight="1" x14ac:dyDescent="0.2">
      <c r="A8720" s="116">
        <v>3515</v>
      </c>
      <c r="B8720" s="117" t="s">
        <v>6727</v>
      </c>
      <c r="C8720" s="118" t="s">
        <v>9295</v>
      </c>
      <c r="D8720" s="119" t="s">
        <v>10873</v>
      </c>
    </row>
    <row r="8721" spans="1:4" ht="24.95" customHeight="1" x14ac:dyDescent="0.2">
      <c r="A8721" s="116">
        <v>20147</v>
      </c>
      <c r="B8721" s="117" t="s">
        <v>6728</v>
      </c>
      <c r="C8721" s="118" t="s">
        <v>9295</v>
      </c>
      <c r="D8721" s="119" t="s">
        <v>14428</v>
      </c>
    </row>
    <row r="8722" spans="1:4" ht="24.95" customHeight="1" x14ac:dyDescent="0.2">
      <c r="A8722" s="116">
        <v>3524</v>
      </c>
      <c r="B8722" s="117" t="s">
        <v>6729</v>
      </c>
      <c r="C8722" s="118" t="s">
        <v>9295</v>
      </c>
      <c r="D8722" s="119" t="s">
        <v>13436</v>
      </c>
    </row>
    <row r="8723" spans="1:4" ht="24.95" customHeight="1" x14ac:dyDescent="0.2">
      <c r="A8723" s="116">
        <v>3532</v>
      </c>
      <c r="B8723" s="117" t="s">
        <v>6730</v>
      </c>
      <c r="C8723" s="118" t="s">
        <v>9295</v>
      </c>
      <c r="D8723" s="119" t="s">
        <v>15024</v>
      </c>
    </row>
    <row r="8724" spans="1:4" ht="24.95" customHeight="1" x14ac:dyDescent="0.2">
      <c r="A8724" s="116">
        <v>3528</v>
      </c>
      <c r="B8724" s="117" t="s">
        <v>6731</v>
      </c>
      <c r="C8724" s="118" t="s">
        <v>9295</v>
      </c>
      <c r="D8724" s="119" t="s">
        <v>10930</v>
      </c>
    </row>
    <row r="8725" spans="1:4" ht="24.95" customHeight="1" x14ac:dyDescent="0.2">
      <c r="A8725" s="116">
        <v>37952</v>
      </c>
      <c r="B8725" s="117" t="s">
        <v>6732</v>
      </c>
      <c r="C8725" s="118" t="s">
        <v>9295</v>
      </c>
      <c r="D8725" s="119" t="s">
        <v>11250</v>
      </c>
    </row>
    <row r="8726" spans="1:4" ht="24.95" customHeight="1" x14ac:dyDescent="0.2">
      <c r="A8726" s="116">
        <v>37951</v>
      </c>
      <c r="B8726" s="117" t="s">
        <v>6733</v>
      </c>
      <c r="C8726" s="118" t="s">
        <v>9295</v>
      </c>
      <c r="D8726" s="119" t="s">
        <v>10089</v>
      </c>
    </row>
    <row r="8727" spans="1:4" ht="24.95" customHeight="1" x14ac:dyDescent="0.2">
      <c r="A8727" s="116">
        <v>3518</v>
      </c>
      <c r="B8727" s="117" t="s">
        <v>6734</v>
      </c>
      <c r="C8727" s="118" t="s">
        <v>9295</v>
      </c>
      <c r="D8727" s="119" t="s">
        <v>10143</v>
      </c>
    </row>
    <row r="8728" spans="1:4" ht="24.95" customHeight="1" x14ac:dyDescent="0.2">
      <c r="A8728" s="116">
        <v>3519</v>
      </c>
      <c r="B8728" s="117" t="s">
        <v>6735</v>
      </c>
      <c r="C8728" s="118" t="s">
        <v>9295</v>
      </c>
      <c r="D8728" s="119" t="s">
        <v>10280</v>
      </c>
    </row>
    <row r="8729" spans="1:4" ht="24.95" customHeight="1" x14ac:dyDescent="0.2">
      <c r="A8729" s="116">
        <v>3520</v>
      </c>
      <c r="B8729" s="117" t="s">
        <v>6736</v>
      </c>
      <c r="C8729" s="118" t="s">
        <v>9295</v>
      </c>
      <c r="D8729" s="119" t="s">
        <v>9847</v>
      </c>
    </row>
    <row r="8730" spans="1:4" ht="24.95" customHeight="1" x14ac:dyDescent="0.2">
      <c r="A8730" s="116">
        <v>37950</v>
      </c>
      <c r="B8730" s="117" t="s">
        <v>6737</v>
      </c>
      <c r="C8730" s="118" t="s">
        <v>9295</v>
      </c>
      <c r="D8730" s="119" t="s">
        <v>19262</v>
      </c>
    </row>
    <row r="8731" spans="1:4" ht="24.95" customHeight="1" x14ac:dyDescent="0.2">
      <c r="A8731" s="116">
        <v>37949</v>
      </c>
      <c r="B8731" s="117" t="s">
        <v>6738</v>
      </c>
      <c r="C8731" s="118" t="s">
        <v>9295</v>
      </c>
      <c r="D8731" s="119" t="s">
        <v>17243</v>
      </c>
    </row>
    <row r="8732" spans="1:4" ht="24.95" customHeight="1" x14ac:dyDescent="0.2">
      <c r="A8732" s="116">
        <v>3526</v>
      </c>
      <c r="B8732" s="117" t="s">
        <v>6739</v>
      </c>
      <c r="C8732" s="118" t="s">
        <v>9295</v>
      </c>
      <c r="D8732" s="119" t="s">
        <v>9606</v>
      </c>
    </row>
    <row r="8733" spans="1:4" ht="24.95" customHeight="1" x14ac:dyDescent="0.2">
      <c r="A8733" s="116">
        <v>3509</v>
      </c>
      <c r="B8733" s="117" t="s">
        <v>6740</v>
      </c>
      <c r="C8733" s="118" t="s">
        <v>9295</v>
      </c>
      <c r="D8733" s="119" t="s">
        <v>13444</v>
      </c>
    </row>
    <row r="8734" spans="1:4" ht="24.95" customHeight="1" x14ac:dyDescent="0.2">
      <c r="A8734" s="116">
        <v>3530</v>
      </c>
      <c r="B8734" s="117" t="s">
        <v>6741</v>
      </c>
      <c r="C8734" s="118" t="s">
        <v>9295</v>
      </c>
      <c r="D8734" s="119" t="s">
        <v>19263</v>
      </c>
    </row>
    <row r="8735" spans="1:4" ht="24.95" customHeight="1" x14ac:dyDescent="0.2">
      <c r="A8735" s="116">
        <v>3542</v>
      </c>
      <c r="B8735" s="117" t="s">
        <v>6742</v>
      </c>
      <c r="C8735" s="118" t="s">
        <v>9295</v>
      </c>
      <c r="D8735" s="119" t="s">
        <v>9738</v>
      </c>
    </row>
    <row r="8736" spans="1:4" ht="24.95" customHeight="1" x14ac:dyDescent="0.2">
      <c r="A8736" s="116">
        <v>3529</v>
      </c>
      <c r="B8736" s="117" t="s">
        <v>6743</v>
      </c>
      <c r="C8736" s="118" t="s">
        <v>9295</v>
      </c>
      <c r="D8736" s="119" t="s">
        <v>9524</v>
      </c>
    </row>
    <row r="8737" spans="1:4" ht="24.95" customHeight="1" x14ac:dyDescent="0.2">
      <c r="A8737" s="116">
        <v>3536</v>
      </c>
      <c r="B8737" s="117" t="s">
        <v>6744</v>
      </c>
      <c r="C8737" s="118" t="s">
        <v>9295</v>
      </c>
      <c r="D8737" s="119" t="s">
        <v>9603</v>
      </c>
    </row>
    <row r="8738" spans="1:4" ht="24.95" customHeight="1" x14ac:dyDescent="0.2">
      <c r="A8738" s="116">
        <v>3535</v>
      </c>
      <c r="B8738" s="117" t="s">
        <v>6745</v>
      </c>
      <c r="C8738" s="118" t="s">
        <v>9295</v>
      </c>
      <c r="D8738" s="119" t="s">
        <v>9367</v>
      </c>
    </row>
    <row r="8739" spans="1:4" ht="24.95" customHeight="1" x14ac:dyDescent="0.2">
      <c r="A8739" s="116">
        <v>3540</v>
      </c>
      <c r="B8739" s="117" t="s">
        <v>6746</v>
      </c>
      <c r="C8739" s="118" t="s">
        <v>9295</v>
      </c>
      <c r="D8739" s="119" t="s">
        <v>11500</v>
      </c>
    </row>
    <row r="8740" spans="1:4" ht="24.95" customHeight="1" x14ac:dyDescent="0.2">
      <c r="A8740" s="116">
        <v>3539</v>
      </c>
      <c r="B8740" s="117" t="s">
        <v>6747</v>
      </c>
      <c r="C8740" s="118" t="s">
        <v>9295</v>
      </c>
      <c r="D8740" s="119" t="s">
        <v>9812</v>
      </c>
    </row>
    <row r="8741" spans="1:4" ht="24.95" customHeight="1" x14ac:dyDescent="0.2">
      <c r="A8741" s="116">
        <v>3513</v>
      </c>
      <c r="B8741" s="117" t="s">
        <v>6748</v>
      </c>
      <c r="C8741" s="118" t="s">
        <v>9295</v>
      </c>
      <c r="D8741" s="119" t="s">
        <v>19264</v>
      </c>
    </row>
    <row r="8742" spans="1:4" ht="24.95" customHeight="1" x14ac:dyDescent="0.2">
      <c r="A8742" s="116">
        <v>3492</v>
      </c>
      <c r="B8742" s="117" t="s">
        <v>4133</v>
      </c>
      <c r="C8742" s="118" t="s">
        <v>9295</v>
      </c>
      <c r="D8742" s="119" t="s">
        <v>10272</v>
      </c>
    </row>
    <row r="8743" spans="1:4" ht="24.95" customHeight="1" x14ac:dyDescent="0.2">
      <c r="A8743" s="116">
        <v>3491</v>
      </c>
      <c r="B8743" s="117" t="s">
        <v>4134</v>
      </c>
      <c r="C8743" s="118" t="s">
        <v>9295</v>
      </c>
      <c r="D8743" s="119" t="s">
        <v>9541</v>
      </c>
    </row>
    <row r="8744" spans="1:4" ht="24.95" customHeight="1" x14ac:dyDescent="0.2">
      <c r="A8744" s="116">
        <v>3493</v>
      </c>
      <c r="B8744" s="117" t="s">
        <v>4135</v>
      </c>
      <c r="C8744" s="118" t="s">
        <v>9295</v>
      </c>
      <c r="D8744" s="119" t="s">
        <v>9898</v>
      </c>
    </row>
    <row r="8745" spans="1:4" ht="24.95" customHeight="1" x14ac:dyDescent="0.2">
      <c r="A8745" s="116">
        <v>12628</v>
      </c>
      <c r="B8745" s="117" t="s">
        <v>4136</v>
      </c>
      <c r="C8745" s="118" t="s">
        <v>9295</v>
      </c>
      <c r="D8745" s="119" t="s">
        <v>12131</v>
      </c>
    </row>
    <row r="8746" spans="1:4" ht="24.95" customHeight="1" x14ac:dyDescent="0.2">
      <c r="A8746" s="116">
        <v>12629</v>
      </c>
      <c r="B8746" s="117" t="s">
        <v>4137</v>
      </c>
      <c r="C8746" s="118" t="s">
        <v>9295</v>
      </c>
      <c r="D8746" s="119" t="s">
        <v>10068</v>
      </c>
    </row>
    <row r="8747" spans="1:4" ht="24.95" customHeight="1" x14ac:dyDescent="0.2">
      <c r="A8747" s="116">
        <v>3481</v>
      </c>
      <c r="B8747" s="117" t="s">
        <v>4138</v>
      </c>
      <c r="C8747" s="118" t="s">
        <v>9295</v>
      </c>
      <c r="D8747" s="119" t="s">
        <v>13824</v>
      </c>
    </row>
    <row r="8748" spans="1:4" ht="24.95" customHeight="1" x14ac:dyDescent="0.2">
      <c r="A8748" s="116">
        <v>3510</v>
      </c>
      <c r="B8748" s="117" t="s">
        <v>4139</v>
      </c>
      <c r="C8748" s="118" t="s">
        <v>9295</v>
      </c>
      <c r="D8748" s="119" t="s">
        <v>19265</v>
      </c>
    </row>
    <row r="8749" spans="1:4" ht="24.95" customHeight="1" x14ac:dyDescent="0.2">
      <c r="A8749" s="116">
        <v>3508</v>
      </c>
      <c r="B8749" s="117" t="s">
        <v>4140</v>
      </c>
      <c r="C8749" s="118" t="s">
        <v>9295</v>
      </c>
      <c r="D8749" s="119" t="s">
        <v>10602</v>
      </c>
    </row>
    <row r="8750" spans="1:4" ht="24.95" customHeight="1" x14ac:dyDescent="0.2">
      <c r="A8750" s="116">
        <v>38939</v>
      </c>
      <c r="B8750" s="117" t="s">
        <v>19266</v>
      </c>
      <c r="C8750" s="118" t="s">
        <v>9295</v>
      </c>
      <c r="D8750" s="119" t="s">
        <v>15471</v>
      </c>
    </row>
    <row r="8751" spans="1:4" ht="24.95" customHeight="1" x14ac:dyDescent="0.2">
      <c r="A8751" s="116">
        <v>38940</v>
      </c>
      <c r="B8751" s="117" t="s">
        <v>19267</v>
      </c>
      <c r="C8751" s="118" t="s">
        <v>9295</v>
      </c>
      <c r="D8751" s="119" t="s">
        <v>10245</v>
      </c>
    </row>
    <row r="8752" spans="1:4" ht="24.95" customHeight="1" x14ac:dyDescent="0.2">
      <c r="A8752" s="116">
        <v>38941</v>
      </c>
      <c r="B8752" s="117" t="s">
        <v>19268</v>
      </c>
      <c r="C8752" s="118" t="s">
        <v>9295</v>
      </c>
      <c r="D8752" s="119" t="s">
        <v>10741</v>
      </c>
    </row>
    <row r="8753" spans="1:4" ht="24.95" customHeight="1" x14ac:dyDescent="0.2">
      <c r="A8753" s="116">
        <v>38942</v>
      </c>
      <c r="B8753" s="117" t="s">
        <v>19269</v>
      </c>
      <c r="C8753" s="118" t="s">
        <v>9295</v>
      </c>
      <c r="D8753" s="119" t="s">
        <v>16498</v>
      </c>
    </row>
    <row r="8754" spans="1:4" ht="24.95" customHeight="1" x14ac:dyDescent="0.2">
      <c r="A8754" s="116">
        <v>38987</v>
      </c>
      <c r="B8754" s="117" t="s">
        <v>19270</v>
      </c>
      <c r="C8754" s="118" t="s">
        <v>9295</v>
      </c>
      <c r="D8754" s="119" t="s">
        <v>10162</v>
      </c>
    </row>
    <row r="8755" spans="1:4" ht="24.95" customHeight="1" x14ac:dyDescent="0.2">
      <c r="A8755" s="116">
        <v>38988</v>
      </c>
      <c r="B8755" s="117" t="s">
        <v>19271</v>
      </c>
      <c r="C8755" s="118" t="s">
        <v>9295</v>
      </c>
      <c r="D8755" s="119" t="s">
        <v>17868</v>
      </c>
    </row>
    <row r="8756" spans="1:4" ht="24.95" customHeight="1" x14ac:dyDescent="0.2">
      <c r="A8756" s="116">
        <v>38989</v>
      </c>
      <c r="B8756" s="117" t="s">
        <v>19272</v>
      </c>
      <c r="C8756" s="118" t="s">
        <v>9295</v>
      </c>
      <c r="D8756" s="119" t="s">
        <v>16356</v>
      </c>
    </row>
    <row r="8757" spans="1:4" ht="24.95" customHeight="1" x14ac:dyDescent="0.2">
      <c r="A8757" s="116">
        <v>38990</v>
      </c>
      <c r="B8757" s="117" t="s">
        <v>19273</v>
      </c>
      <c r="C8757" s="118" t="s">
        <v>9295</v>
      </c>
      <c r="D8757" s="119" t="s">
        <v>12546</v>
      </c>
    </row>
    <row r="8758" spans="1:4" ht="24.95" customHeight="1" x14ac:dyDescent="0.2">
      <c r="A8758" s="116">
        <v>38991</v>
      </c>
      <c r="B8758" s="117" t="s">
        <v>19274</v>
      </c>
      <c r="C8758" s="118" t="s">
        <v>9295</v>
      </c>
      <c r="D8758" s="119" t="s">
        <v>19275</v>
      </c>
    </row>
    <row r="8759" spans="1:4" ht="24.95" customHeight="1" x14ac:dyDescent="0.2">
      <c r="A8759" s="116">
        <v>38913</v>
      </c>
      <c r="B8759" s="117" t="s">
        <v>19276</v>
      </c>
      <c r="C8759" s="118" t="s">
        <v>9295</v>
      </c>
      <c r="D8759" s="119" t="s">
        <v>11240</v>
      </c>
    </row>
    <row r="8760" spans="1:4" ht="24.95" customHeight="1" x14ac:dyDescent="0.2">
      <c r="A8760" s="116">
        <v>38914</v>
      </c>
      <c r="B8760" s="117" t="s">
        <v>19277</v>
      </c>
      <c r="C8760" s="118" t="s">
        <v>9295</v>
      </c>
      <c r="D8760" s="119" t="s">
        <v>9469</v>
      </c>
    </row>
    <row r="8761" spans="1:4" ht="24.95" customHeight="1" x14ac:dyDescent="0.2">
      <c r="A8761" s="116">
        <v>38915</v>
      </c>
      <c r="B8761" s="117" t="s">
        <v>19278</v>
      </c>
      <c r="C8761" s="118" t="s">
        <v>9295</v>
      </c>
      <c r="D8761" s="119" t="s">
        <v>14598</v>
      </c>
    </row>
    <row r="8762" spans="1:4" ht="24.95" customHeight="1" x14ac:dyDescent="0.2">
      <c r="A8762" s="116">
        <v>38916</v>
      </c>
      <c r="B8762" s="117" t="s">
        <v>19279</v>
      </c>
      <c r="C8762" s="118" t="s">
        <v>9295</v>
      </c>
      <c r="D8762" s="119" t="s">
        <v>9913</v>
      </c>
    </row>
    <row r="8763" spans="1:4" ht="24.95" customHeight="1" x14ac:dyDescent="0.2">
      <c r="A8763" s="116">
        <v>39300</v>
      </c>
      <c r="B8763" s="117" t="s">
        <v>19280</v>
      </c>
      <c r="C8763" s="118" t="s">
        <v>9295</v>
      </c>
      <c r="D8763" s="119" t="s">
        <v>11286</v>
      </c>
    </row>
    <row r="8764" spans="1:4" ht="24.95" customHeight="1" x14ac:dyDescent="0.2">
      <c r="A8764" s="116">
        <v>39301</v>
      </c>
      <c r="B8764" s="117" t="s">
        <v>19281</v>
      </c>
      <c r="C8764" s="118" t="s">
        <v>9295</v>
      </c>
      <c r="D8764" s="119" t="s">
        <v>9425</v>
      </c>
    </row>
    <row r="8765" spans="1:4" ht="24.95" customHeight="1" x14ac:dyDescent="0.2">
      <c r="A8765" s="116">
        <v>39302</v>
      </c>
      <c r="B8765" s="117" t="s">
        <v>19282</v>
      </c>
      <c r="C8765" s="118" t="s">
        <v>9295</v>
      </c>
      <c r="D8765" s="119" t="s">
        <v>9406</v>
      </c>
    </row>
    <row r="8766" spans="1:4" ht="24.95" customHeight="1" x14ac:dyDescent="0.2">
      <c r="A8766" s="116">
        <v>39303</v>
      </c>
      <c r="B8766" s="117" t="s">
        <v>19283</v>
      </c>
      <c r="C8766" s="118" t="s">
        <v>9295</v>
      </c>
      <c r="D8766" s="119" t="s">
        <v>14728</v>
      </c>
    </row>
    <row r="8767" spans="1:4" ht="24.95" customHeight="1" x14ac:dyDescent="0.2">
      <c r="A8767" s="116">
        <v>38923</v>
      </c>
      <c r="B8767" s="117" t="s">
        <v>19284</v>
      </c>
      <c r="C8767" s="118" t="s">
        <v>9295</v>
      </c>
      <c r="D8767" s="119" t="s">
        <v>9998</v>
      </c>
    </row>
    <row r="8768" spans="1:4" ht="24.95" customHeight="1" x14ac:dyDescent="0.2">
      <c r="A8768" s="116">
        <v>38925</v>
      </c>
      <c r="B8768" s="117" t="s">
        <v>19285</v>
      </c>
      <c r="C8768" s="118" t="s">
        <v>9295</v>
      </c>
      <c r="D8768" s="119" t="s">
        <v>10093</v>
      </c>
    </row>
    <row r="8769" spans="1:4" ht="24.95" customHeight="1" x14ac:dyDescent="0.2">
      <c r="A8769" s="116">
        <v>38926</v>
      </c>
      <c r="B8769" s="117" t="s">
        <v>19286</v>
      </c>
      <c r="C8769" s="118" t="s">
        <v>9295</v>
      </c>
      <c r="D8769" s="119" t="s">
        <v>16051</v>
      </c>
    </row>
    <row r="8770" spans="1:4" ht="24.95" customHeight="1" x14ac:dyDescent="0.2">
      <c r="A8770" s="116">
        <v>38927</v>
      </c>
      <c r="B8770" s="117" t="s">
        <v>19287</v>
      </c>
      <c r="C8770" s="118" t="s">
        <v>9295</v>
      </c>
      <c r="D8770" s="119" t="s">
        <v>9684</v>
      </c>
    </row>
    <row r="8771" spans="1:4" ht="24.95" customHeight="1" x14ac:dyDescent="0.2">
      <c r="A8771" s="116">
        <v>39304</v>
      </c>
      <c r="B8771" s="117" t="s">
        <v>19288</v>
      </c>
      <c r="C8771" s="118" t="s">
        <v>9295</v>
      </c>
      <c r="D8771" s="119" t="s">
        <v>15359</v>
      </c>
    </row>
    <row r="8772" spans="1:4" ht="24.95" customHeight="1" x14ac:dyDescent="0.2">
      <c r="A8772" s="116">
        <v>38924</v>
      </c>
      <c r="B8772" s="117" t="s">
        <v>19289</v>
      </c>
      <c r="C8772" s="118" t="s">
        <v>9295</v>
      </c>
      <c r="D8772" s="119" t="s">
        <v>12132</v>
      </c>
    </row>
    <row r="8773" spans="1:4" ht="24.95" customHeight="1" x14ac:dyDescent="0.2">
      <c r="A8773" s="116">
        <v>39305</v>
      </c>
      <c r="B8773" s="117" t="s">
        <v>19290</v>
      </c>
      <c r="C8773" s="118" t="s">
        <v>9295</v>
      </c>
      <c r="D8773" s="119" t="s">
        <v>9759</v>
      </c>
    </row>
    <row r="8774" spans="1:4" ht="24.95" customHeight="1" x14ac:dyDescent="0.2">
      <c r="A8774" s="116">
        <v>39306</v>
      </c>
      <c r="B8774" s="117" t="s">
        <v>19291</v>
      </c>
      <c r="C8774" s="118" t="s">
        <v>9295</v>
      </c>
      <c r="D8774" s="119" t="s">
        <v>10262</v>
      </c>
    </row>
    <row r="8775" spans="1:4" ht="24.95" customHeight="1" x14ac:dyDescent="0.2">
      <c r="A8775" s="116">
        <v>38928</v>
      </c>
      <c r="B8775" s="117" t="s">
        <v>19292</v>
      </c>
      <c r="C8775" s="118" t="s">
        <v>9295</v>
      </c>
      <c r="D8775" s="119" t="s">
        <v>11385</v>
      </c>
    </row>
    <row r="8776" spans="1:4" ht="24.95" customHeight="1" x14ac:dyDescent="0.2">
      <c r="A8776" s="116">
        <v>38929</v>
      </c>
      <c r="B8776" s="117" t="s">
        <v>19293</v>
      </c>
      <c r="C8776" s="118" t="s">
        <v>9295</v>
      </c>
      <c r="D8776" s="119" t="s">
        <v>13876</v>
      </c>
    </row>
    <row r="8777" spans="1:4" ht="24.95" customHeight="1" x14ac:dyDescent="0.2">
      <c r="A8777" s="116">
        <v>39307</v>
      </c>
      <c r="B8777" s="117" t="s">
        <v>19294</v>
      </c>
      <c r="C8777" s="118" t="s">
        <v>9295</v>
      </c>
      <c r="D8777" s="119" t="s">
        <v>11362</v>
      </c>
    </row>
    <row r="8778" spans="1:4" ht="24.95" customHeight="1" x14ac:dyDescent="0.2">
      <c r="A8778" s="116">
        <v>38930</v>
      </c>
      <c r="B8778" s="117" t="s">
        <v>19295</v>
      </c>
      <c r="C8778" s="118" t="s">
        <v>9295</v>
      </c>
      <c r="D8778" s="119" t="s">
        <v>19091</v>
      </c>
    </row>
    <row r="8779" spans="1:4" ht="24.95" customHeight="1" x14ac:dyDescent="0.2">
      <c r="A8779" s="116">
        <v>38931</v>
      </c>
      <c r="B8779" s="117" t="s">
        <v>19296</v>
      </c>
      <c r="C8779" s="118" t="s">
        <v>9295</v>
      </c>
      <c r="D8779" s="119" t="s">
        <v>10392</v>
      </c>
    </row>
    <row r="8780" spans="1:4" ht="24.95" customHeight="1" x14ac:dyDescent="0.2">
      <c r="A8780" s="116">
        <v>38932</v>
      </c>
      <c r="B8780" s="117" t="s">
        <v>19297</v>
      </c>
      <c r="C8780" s="118" t="s">
        <v>9295</v>
      </c>
      <c r="D8780" s="119" t="s">
        <v>11128</v>
      </c>
    </row>
    <row r="8781" spans="1:4" ht="24.95" customHeight="1" x14ac:dyDescent="0.2">
      <c r="A8781" s="116">
        <v>38934</v>
      </c>
      <c r="B8781" s="117" t="s">
        <v>19298</v>
      </c>
      <c r="C8781" s="118" t="s">
        <v>9295</v>
      </c>
      <c r="D8781" s="119" t="s">
        <v>17445</v>
      </c>
    </row>
    <row r="8782" spans="1:4" ht="24.95" customHeight="1" x14ac:dyDescent="0.2">
      <c r="A8782" s="116">
        <v>38935</v>
      </c>
      <c r="B8782" s="117" t="s">
        <v>19299</v>
      </c>
      <c r="C8782" s="118" t="s">
        <v>9295</v>
      </c>
      <c r="D8782" s="119" t="s">
        <v>14636</v>
      </c>
    </row>
    <row r="8783" spans="1:4" ht="24.95" customHeight="1" x14ac:dyDescent="0.2">
      <c r="A8783" s="116">
        <v>38936</v>
      </c>
      <c r="B8783" s="117" t="s">
        <v>19300</v>
      </c>
      <c r="C8783" s="118" t="s">
        <v>9295</v>
      </c>
      <c r="D8783" s="119" t="s">
        <v>17810</v>
      </c>
    </row>
    <row r="8784" spans="1:4" ht="24.95" customHeight="1" x14ac:dyDescent="0.2">
      <c r="A8784" s="116">
        <v>38937</v>
      </c>
      <c r="B8784" s="117" t="s">
        <v>19301</v>
      </c>
      <c r="C8784" s="118" t="s">
        <v>9295</v>
      </c>
      <c r="D8784" s="119" t="s">
        <v>17611</v>
      </c>
    </row>
    <row r="8785" spans="1:4" ht="24.95" customHeight="1" x14ac:dyDescent="0.2">
      <c r="A8785" s="116">
        <v>38938</v>
      </c>
      <c r="B8785" s="117" t="s">
        <v>19302</v>
      </c>
      <c r="C8785" s="118" t="s">
        <v>9295</v>
      </c>
      <c r="D8785" s="119" t="s">
        <v>19303</v>
      </c>
    </row>
    <row r="8786" spans="1:4" ht="24.95" customHeight="1" x14ac:dyDescent="0.2">
      <c r="A8786" s="116">
        <v>3489</v>
      </c>
      <c r="B8786" s="117" t="s">
        <v>6749</v>
      </c>
      <c r="C8786" s="118" t="s">
        <v>9295</v>
      </c>
      <c r="D8786" s="119" t="s">
        <v>11020</v>
      </c>
    </row>
    <row r="8787" spans="1:4" ht="24.95" customHeight="1" x14ac:dyDescent="0.2">
      <c r="A8787" s="116">
        <v>20151</v>
      </c>
      <c r="B8787" s="117" t="s">
        <v>6750</v>
      </c>
      <c r="C8787" s="118" t="s">
        <v>9295</v>
      </c>
      <c r="D8787" s="119" t="s">
        <v>10298</v>
      </c>
    </row>
    <row r="8788" spans="1:4" ht="24.95" customHeight="1" x14ac:dyDescent="0.2">
      <c r="A8788" s="116">
        <v>20152</v>
      </c>
      <c r="B8788" s="117" t="s">
        <v>6751</v>
      </c>
      <c r="C8788" s="118" t="s">
        <v>9295</v>
      </c>
      <c r="D8788" s="119" t="s">
        <v>11164</v>
      </c>
    </row>
    <row r="8789" spans="1:4" ht="24.95" customHeight="1" x14ac:dyDescent="0.2">
      <c r="A8789" s="116">
        <v>20148</v>
      </c>
      <c r="B8789" s="117" t="s">
        <v>6752</v>
      </c>
      <c r="C8789" s="118" t="s">
        <v>9295</v>
      </c>
      <c r="D8789" s="119" t="s">
        <v>9755</v>
      </c>
    </row>
    <row r="8790" spans="1:4" ht="24.95" customHeight="1" x14ac:dyDescent="0.2">
      <c r="A8790" s="116">
        <v>20149</v>
      </c>
      <c r="B8790" s="117" t="s">
        <v>6753</v>
      </c>
      <c r="C8790" s="118" t="s">
        <v>9295</v>
      </c>
      <c r="D8790" s="119" t="s">
        <v>13674</v>
      </c>
    </row>
    <row r="8791" spans="1:4" ht="24.95" customHeight="1" x14ac:dyDescent="0.2">
      <c r="A8791" s="116">
        <v>20150</v>
      </c>
      <c r="B8791" s="117" t="s">
        <v>6754</v>
      </c>
      <c r="C8791" s="118" t="s">
        <v>9295</v>
      </c>
      <c r="D8791" s="119" t="s">
        <v>9783</v>
      </c>
    </row>
    <row r="8792" spans="1:4" ht="24.95" customHeight="1" x14ac:dyDescent="0.2">
      <c r="A8792" s="116">
        <v>20157</v>
      </c>
      <c r="B8792" s="117" t="s">
        <v>6755</v>
      </c>
      <c r="C8792" s="118" t="s">
        <v>9295</v>
      </c>
      <c r="D8792" s="119" t="s">
        <v>17381</v>
      </c>
    </row>
    <row r="8793" spans="1:4" ht="24.95" customHeight="1" x14ac:dyDescent="0.2">
      <c r="A8793" s="116">
        <v>20158</v>
      </c>
      <c r="B8793" s="117" t="s">
        <v>6756</v>
      </c>
      <c r="C8793" s="118" t="s">
        <v>9295</v>
      </c>
      <c r="D8793" s="119" t="s">
        <v>9764</v>
      </c>
    </row>
    <row r="8794" spans="1:4" ht="24.95" customHeight="1" x14ac:dyDescent="0.2">
      <c r="A8794" s="116">
        <v>20154</v>
      </c>
      <c r="B8794" s="117" t="s">
        <v>6757</v>
      </c>
      <c r="C8794" s="118" t="s">
        <v>9295</v>
      </c>
      <c r="D8794" s="119" t="s">
        <v>10405</v>
      </c>
    </row>
    <row r="8795" spans="1:4" ht="24.95" customHeight="1" x14ac:dyDescent="0.2">
      <c r="A8795" s="116">
        <v>20155</v>
      </c>
      <c r="B8795" s="117" t="s">
        <v>6758</v>
      </c>
      <c r="C8795" s="118" t="s">
        <v>9295</v>
      </c>
      <c r="D8795" s="119" t="s">
        <v>12634</v>
      </c>
    </row>
    <row r="8796" spans="1:4" ht="24.95" customHeight="1" x14ac:dyDescent="0.2">
      <c r="A8796" s="116">
        <v>20156</v>
      </c>
      <c r="B8796" s="117" t="s">
        <v>6759</v>
      </c>
      <c r="C8796" s="118" t="s">
        <v>9295</v>
      </c>
      <c r="D8796" s="119" t="s">
        <v>13570</v>
      </c>
    </row>
    <row r="8797" spans="1:4" ht="24.95" customHeight="1" x14ac:dyDescent="0.2">
      <c r="A8797" s="116">
        <v>3512</v>
      </c>
      <c r="B8797" s="117" t="s">
        <v>6760</v>
      </c>
      <c r="C8797" s="118" t="s">
        <v>9295</v>
      </c>
      <c r="D8797" s="119" t="s">
        <v>19304</v>
      </c>
    </row>
    <row r="8798" spans="1:4" ht="24.95" customHeight="1" x14ac:dyDescent="0.2">
      <c r="A8798" s="116">
        <v>3499</v>
      </c>
      <c r="B8798" s="117" t="s">
        <v>6761</v>
      </c>
      <c r="C8798" s="118" t="s">
        <v>9295</v>
      </c>
      <c r="D8798" s="119" t="s">
        <v>11256</v>
      </c>
    </row>
    <row r="8799" spans="1:4" ht="24.95" customHeight="1" x14ac:dyDescent="0.2">
      <c r="A8799" s="116">
        <v>3500</v>
      </c>
      <c r="B8799" s="117" t="s">
        <v>6762</v>
      </c>
      <c r="C8799" s="118" t="s">
        <v>9295</v>
      </c>
      <c r="D8799" s="119" t="s">
        <v>9454</v>
      </c>
    </row>
    <row r="8800" spans="1:4" ht="24.95" customHeight="1" x14ac:dyDescent="0.2">
      <c r="A8800" s="116">
        <v>3501</v>
      </c>
      <c r="B8800" s="117" t="s">
        <v>6763</v>
      </c>
      <c r="C8800" s="118" t="s">
        <v>9295</v>
      </c>
      <c r="D8800" s="119" t="s">
        <v>9386</v>
      </c>
    </row>
    <row r="8801" spans="1:4" ht="24.95" customHeight="1" x14ac:dyDescent="0.2">
      <c r="A8801" s="116">
        <v>3502</v>
      </c>
      <c r="B8801" s="117" t="s">
        <v>6764</v>
      </c>
      <c r="C8801" s="118" t="s">
        <v>9295</v>
      </c>
      <c r="D8801" s="119" t="s">
        <v>11122</v>
      </c>
    </row>
    <row r="8802" spans="1:4" ht="24.95" customHeight="1" x14ac:dyDescent="0.2">
      <c r="A8802" s="116">
        <v>3503</v>
      </c>
      <c r="B8802" s="117" t="s">
        <v>6765</v>
      </c>
      <c r="C8802" s="118" t="s">
        <v>9295</v>
      </c>
      <c r="D8802" s="119" t="s">
        <v>11418</v>
      </c>
    </row>
    <row r="8803" spans="1:4" ht="24.95" customHeight="1" x14ac:dyDescent="0.2">
      <c r="A8803" s="116">
        <v>3477</v>
      </c>
      <c r="B8803" s="117" t="s">
        <v>6766</v>
      </c>
      <c r="C8803" s="118" t="s">
        <v>9295</v>
      </c>
      <c r="D8803" s="119" t="s">
        <v>10409</v>
      </c>
    </row>
    <row r="8804" spans="1:4" ht="24.95" customHeight="1" x14ac:dyDescent="0.2">
      <c r="A8804" s="116">
        <v>3478</v>
      </c>
      <c r="B8804" s="117" t="s">
        <v>6767</v>
      </c>
      <c r="C8804" s="118" t="s">
        <v>9295</v>
      </c>
      <c r="D8804" s="119" t="s">
        <v>17497</v>
      </c>
    </row>
    <row r="8805" spans="1:4" ht="24.95" customHeight="1" x14ac:dyDescent="0.2">
      <c r="A8805" s="116">
        <v>3525</v>
      </c>
      <c r="B8805" s="117" t="s">
        <v>6768</v>
      </c>
      <c r="C8805" s="118" t="s">
        <v>9295</v>
      </c>
      <c r="D8805" s="119" t="s">
        <v>19305</v>
      </c>
    </row>
    <row r="8806" spans="1:4" ht="24.95" customHeight="1" x14ac:dyDescent="0.2">
      <c r="A8806" s="116">
        <v>3511</v>
      </c>
      <c r="B8806" s="117" t="s">
        <v>6769</v>
      </c>
      <c r="C8806" s="118" t="s">
        <v>9295</v>
      </c>
      <c r="D8806" s="119" t="s">
        <v>19306</v>
      </c>
    </row>
    <row r="8807" spans="1:4" ht="24.95" customHeight="1" x14ac:dyDescent="0.2">
      <c r="A8807" s="116">
        <v>38917</v>
      </c>
      <c r="B8807" s="117" t="s">
        <v>19307</v>
      </c>
      <c r="C8807" s="118" t="s">
        <v>9295</v>
      </c>
      <c r="D8807" s="119" t="s">
        <v>12182</v>
      </c>
    </row>
    <row r="8808" spans="1:4" ht="24.95" customHeight="1" x14ac:dyDescent="0.2">
      <c r="A8808" s="116">
        <v>38919</v>
      </c>
      <c r="B8808" s="117" t="s">
        <v>19308</v>
      </c>
      <c r="C8808" s="118" t="s">
        <v>9295</v>
      </c>
      <c r="D8808" s="119" t="s">
        <v>11261</v>
      </c>
    </row>
    <row r="8809" spans="1:4" ht="24.95" customHeight="1" x14ac:dyDescent="0.2">
      <c r="A8809" s="116">
        <v>38922</v>
      </c>
      <c r="B8809" s="117" t="s">
        <v>19309</v>
      </c>
      <c r="C8809" s="118" t="s">
        <v>9295</v>
      </c>
      <c r="D8809" s="119" t="s">
        <v>12932</v>
      </c>
    </row>
    <row r="8810" spans="1:4" ht="24.95" customHeight="1" x14ac:dyDescent="0.2">
      <c r="A8810" s="116">
        <v>38921</v>
      </c>
      <c r="B8810" s="117" t="s">
        <v>19310</v>
      </c>
      <c r="C8810" s="118" t="s">
        <v>9295</v>
      </c>
      <c r="D8810" s="119" t="s">
        <v>19311</v>
      </c>
    </row>
    <row r="8811" spans="1:4" ht="24.95" customHeight="1" x14ac:dyDescent="0.2">
      <c r="A8811" s="116">
        <v>38918</v>
      </c>
      <c r="B8811" s="117" t="s">
        <v>19312</v>
      </c>
      <c r="C8811" s="118" t="s">
        <v>9295</v>
      </c>
      <c r="D8811" s="119" t="s">
        <v>16182</v>
      </c>
    </row>
    <row r="8812" spans="1:4" ht="24.95" customHeight="1" x14ac:dyDescent="0.2">
      <c r="A8812" s="116">
        <v>38920</v>
      </c>
      <c r="B8812" s="117" t="s">
        <v>19313</v>
      </c>
      <c r="C8812" s="118" t="s">
        <v>9295</v>
      </c>
      <c r="D8812" s="119" t="s">
        <v>19314</v>
      </c>
    </row>
    <row r="8813" spans="1:4" ht="24.95" customHeight="1" x14ac:dyDescent="0.2">
      <c r="A8813" s="116">
        <v>3104</v>
      </c>
      <c r="B8813" s="117" t="s">
        <v>4141</v>
      </c>
      <c r="C8813" s="118" t="s">
        <v>10011</v>
      </c>
      <c r="D8813" s="119" t="s">
        <v>19315</v>
      </c>
    </row>
    <row r="8814" spans="1:4" ht="24.95" customHeight="1" x14ac:dyDescent="0.2">
      <c r="A8814" s="116">
        <v>12032</v>
      </c>
      <c r="B8814" s="117" t="s">
        <v>6770</v>
      </c>
      <c r="C8814" s="118" t="s">
        <v>9569</v>
      </c>
      <c r="D8814" s="119" t="s">
        <v>11841</v>
      </c>
    </row>
    <row r="8815" spans="1:4" ht="24.95" customHeight="1" x14ac:dyDescent="0.2">
      <c r="A8815" s="116">
        <v>12030</v>
      </c>
      <c r="B8815" s="117" t="s">
        <v>6771</v>
      </c>
      <c r="C8815" s="118" t="s">
        <v>9569</v>
      </c>
      <c r="D8815" s="119" t="s">
        <v>19316</v>
      </c>
    </row>
    <row r="8816" spans="1:4" ht="24.95" customHeight="1" x14ac:dyDescent="0.2">
      <c r="A8816" s="116">
        <v>10908</v>
      </c>
      <c r="B8816" s="117" t="s">
        <v>6772</v>
      </c>
      <c r="C8816" s="118" t="s">
        <v>9295</v>
      </c>
      <c r="D8816" s="119" t="s">
        <v>10051</v>
      </c>
    </row>
    <row r="8817" spans="1:4" ht="24.95" customHeight="1" x14ac:dyDescent="0.2">
      <c r="A8817" s="116">
        <v>10909</v>
      </c>
      <c r="B8817" s="117" t="s">
        <v>6773</v>
      </c>
      <c r="C8817" s="118" t="s">
        <v>9295</v>
      </c>
      <c r="D8817" s="119" t="s">
        <v>11249</v>
      </c>
    </row>
    <row r="8818" spans="1:4" ht="24.95" customHeight="1" x14ac:dyDescent="0.2">
      <c r="A8818" s="116">
        <v>3669</v>
      </c>
      <c r="B8818" s="117" t="s">
        <v>6774</v>
      </c>
      <c r="C8818" s="118" t="s">
        <v>9295</v>
      </c>
      <c r="D8818" s="119" t="s">
        <v>9559</v>
      </c>
    </row>
    <row r="8819" spans="1:4" ht="24.95" customHeight="1" x14ac:dyDescent="0.2">
      <c r="A8819" s="116">
        <v>20138</v>
      </c>
      <c r="B8819" s="117" t="s">
        <v>6775</v>
      </c>
      <c r="C8819" s="118" t="s">
        <v>9295</v>
      </c>
      <c r="D8819" s="119" t="s">
        <v>19264</v>
      </c>
    </row>
    <row r="8820" spans="1:4" ht="24.95" customHeight="1" x14ac:dyDescent="0.2">
      <c r="A8820" s="116">
        <v>20139</v>
      </c>
      <c r="B8820" s="117" t="s">
        <v>6776</v>
      </c>
      <c r="C8820" s="118" t="s">
        <v>9295</v>
      </c>
      <c r="D8820" s="119" t="s">
        <v>18088</v>
      </c>
    </row>
    <row r="8821" spans="1:4" ht="24.95" customHeight="1" x14ac:dyDescent="0.2">
      <c r="A8821" s="116">
        <v>3668</v>
      </c>
      <c r="B8821" s="117" t="s">
        <v>6777</v>
      </c>
      <c r="C8821" s="118" t="s">
        <v>9295</v>
      </c>
      <c r="D8821" s="119" t="s">
        <v>19317</v>
      </c>
    </row>
    <row r="8822" spans="1:4" ht="24.95" customHeight="1" x14ac:dyDescent="0.2">
      <c r="A8822" s="116">
        <v>3656</v>
      </c>
      <c r="B8822" s="117" t="s">
        <v>10569</v>
      </c>
      <c r="C8822" s="118" t="s">
        <v>9295</v>
      </c>
      <c r="D8822" s="119" t="s">
        <v>11249</v>
      </c>
    </row>
    <row r="8823" spans="1:4" ht="24.95" customHeight="1" x14ac:dyDescent="0.2">
      <c r="A8823" s="116">
        <v>10911</v>
      </c>
      <c r="B8823" s="117" t="s">
        <v>6778</v>
      </c>
      <c r="C8823" s="118" t="s">
        <v>9295</v>
      </c>
      <c r="D8823" s="119" t="s">
        <v>9796</v>
      </c>
    </row>
    <row r="8824" spans="1:4" ht="24.95" customHeight="1" x14ac:dyDescent="0.2">
      <c r="A8824" s="116">
        <v>3654</v>
      </c>
      <c r="B8824" s="117" t="s">
        <v>6779</v>
      </c>
      <c r="C8824" s="118" t="s">
        <v>9295</v>
      </c>
      <c r="D8824" s="119" t="s">
        <v>11460</v>
      </c>
    </row>
    <row r="8825" spans="1:4" ht="24.95" customHeight="1" x14ac:dyDescent="0.2">
      <c r="A8825" s="116">
        <v>3663</v>
      </c>
      <c r="B8825" s="117" t="s">
        <v>6780</v>
      </c>
      <c r="C8825" s="118" t="s">
        <v>9295</v>
      </c>
      <c r="D8825" s="119" t="s">
        <v>9481</v>
      </c>
    </row>
    <row r="8826" spans="1:4" ht="24.95" customHeight="1" x14ac:dyDescent="0.2">
      <c r="A8826" s="116">
        <v>3664</v>
      </c>
      <c r="B8826" s="117" t="s">
        <v>6781</v>
      </c>
      <c r="C8826" s="118" t="s">
        <v>9295</v>
      </c>
      <c r="D8826" s="119" t="s">
        <v>19318</v>
      </c>
    </row>
    <row r="8827" spans="1:4" ht="24.95" customHeight="1" x14ac:dyDescent="0.2">
      <c r="A8827" s="116">
        <v>3655</v>
      </c>
      <c r="B8827" s="117" t="s">
        <v>6782</v>
      </c>
      <c r="C8827" s="118" t="s">
        <v>9295</v>
      </c>
      <c r="D8827" s="119" t="s">
        <v>19319</v>
      </c>
    </row>
    <row r="8828" spans="1:4" ht="24.95" customHeight="1" x14ac:dyDescent="0.2">
      <c r="A8828" s="116">
        <v>3657</v>
      </c>
      <c r="B8828" s="117" t="s">
        <v>6783</v>
      </c>
      <c r="C8828" s="118" t="s">
        <v>9295</v>
      </c>
      <c r="D8828" s="119" t="s">
        <v>11273</v>
      </c>
    </row>
    <row r="8829" spans="1:4" ht="24.95" customHeight="1" x14ac:dyDescent="0.2">
      <c r="A8829" s="116">
        <v>3665</v>
      </c>
      <c r="B8829" s="117" t="s">
        <v>4142</v>
      </c>
      <c r="C8829" s="118" t="s">
        <v>9295</v>
      </c>
      <c r="D8829" s="119" t="s">
        <v>9628</v>
      </c>
    </row>
    <row r="8830" spans="1:4" ht="24.95" customHeight="1" x14ac:dyDescent="0.2">
      <c r="A8830" s="116">
        <v>12625</v>
      </c>
      <c r="B8830" s="117" t="s">
        <v>4143</v>
      </c>
      <c r="C8830" s="118" t="s">
        <v>9295</v>
      </c>
      <c r="D8830" s="119" t="s">
        <v>9540</v>
      </c>
    </row>
    <row r="8831" spans="1:4" ht="24.95" customHeight="1" x14ac:dyDescent="0.2">
      <c r="A8831" s="116">
        <v>20136</v>
      </c>
      <c r="B8831" s="117" t="s">
        <v>6784</v>
      </c>
      <c r="C8831" s="118" t="s">
        <v>9295</v>
      </c>
      <c r="D8831" s="119" t="s">
        <v>10473</v>
      </c>
    </row>
    <row r="8832" spans="1:4" ht="24.95" customHeight="1" x14ac:dyDescent="0.2">
      <c r="A8832" s="116">
        <v>20144</v>
      </c>
      <c r="B8832" s="117" t="s">
        <v>6785</v>
      </c>
      <c r="C8832" s="118" t="s">
        <v>9295</v>
      </c>
      <c r="D8832" s="119" t="s">
        <v>10168</v>
      </c>
    </row>
    <row r="8833" spans="1:4" ht="24.95" customHeight="1" x14ac:dyDescent="0.2">
      <c r="A8833" s="116">
        <v>20143</v>
      </c>
      <c r="B8833" s="117" t="s">
        <v>6786</v>
      </c>
      <c r="C8833" s="118" t="s">
        <v>9295</v>
      </c>
      <c r="D8833" s="119" t="s">
        <v>15114</v>
      </c>
    </row>
    <row r="8834" spans="1:4" ht="24.95" customHeight="1" x14ac:dyDescent="0.2">
      <c r="A8834" s="116">
        <v>20145</v>
      </c>
      <c r="B8834" s="117" t="s">
        <v>6787</v>
      </c>
      <c r="C8834" s="118" t="s">
        <v>9295</v>
      </c>
      <c r="D8834" s="119" t="s">
        <v>19320</v>
      </c>
    </row>
    <row r="8835" spans="1:4" ht="24.95" customHeight="1" x14ac:dyDescent="0.2">
      <c r="A8835" s="116">
        <v>20146</v>
      </c>
      <c r="B8835" s="117" t="s">
        <v>6788</v>
      </c>
      <c r="C8835" s="118" t="s">
        <v>9295</v>
      </c>
      <c r="D8835" s="119" t="s">
        <v>19321</v>
      </c>
    </row>
    <row r="8836" spans="1:4" ht="24.95" customHeight="1" x14ac:dyDescent="0.2">
      <c r="A8836" s="116">
        <v>20140</v>
      </c>
      <c r="B8836" s="117" t="s">
        <v>6789</v>
      </c>
      <c r="C8836" s="118" t="s">
        <v>9295</v>
      </c>
      <c r="D8836" s="119" t="s">
        <v>9537</v>
      </c>
    </row>
    <row r="8837" spans="1:4" ht="24.95" customHeight="1" x14ac:dyDescent="0.2">
      <c r="A8837" s="116">
        <v>20141</v>
      </c>
      <c r="B8837" s="117" t="s">
        <v>6790</v>
      </c>
      <c r="C8837" s="118" t="s">
        <v>9295</v>
      </c>
      <c r="D8837" s="119" t="s">
        <v>10777</v>
      </c>
    </row>
    <row r="8838" spans="1:4" ht="24.95" customHeight="1" x14ac:dyDescent="0.2">
      <c r="A8838" s="116">
        <v>20142</v>
      </c>
      <c r="B8838" s="117" t="s">
        <v>6791</v>
      </c>
      <c r="C8838" s="118" t="s">
        <v>9295</v>
      </c>
      <c r="D8838" s="119" t="s">
        <v>10399</v>
      </c>
    </row>
    <row r="8839" spans="1:4" ht="24.95" customHeight="1" x14ac:dyDescent="0.2">
      <c r="A8839" s="116">
        <v>3659</v>
      </c>
      <c r="B8839" s="117" t="s">
        <v>6792</v>
      </c>
      <c r="C8839" s="118" t="s">
        <v>9295</v>
      </c>
      <c r="D8839" s="119" t="s">
        <v>14403</v>
      </c>
    </row>
    <row r="8840" spans="1:4" ht="24.95" customHeight="1" x14ac:dyDescent="0.2">
      <c r="A8840" s="116">
        <v>3660</v>
      </c>
      <c r="B8840" s="117" t="s">
        <v>6793</v>
      </c>
      <c r="C8840" s="118" t="s">
        <v>9295</v>
      </c>
      <c r="D8840" s="119" t="s">
        <v>9921</v>
      </c>
    </row>
    <row r="8841" spans="1:4" ht="24.95" customHeight="1" x14ac:dyDescent="0.2">
      <c r="A8841" s="116">
        <v>3662</v>
      </c>
      <c r="B8841" s="117" t="s">
        <v>6794</v>
      </c>
      <c r="C8841" s="118" t="s">
        <v>9295</v>
      </c>
      <c r="D8841" s="119" t="s">
        <v>9377</v>
      </c>
    </row>
    <row r="8842" spans="1:4" ht="24.95" customHeight="1" x14ac:dyDescent="0.2">
      <c r="A8842" s="116">
        <v>3661</v>
      </c>
      <c r="B8842" s="117" t="s">
        <v>6795</v>
      </c>
      <c r="C8842" s="118" t="s">
        <v>9295</v>
      </c>
      <c r="D8842" s="119" t="s">
        <v>13662</v>
      </c>
    </row>
    <row r="8843" spans="1:4" ht="24.95" customHeight="1" x14ac:dyDescent="0.2">
      <c r="A8843" s="116">
        <v>3658</v>
      </c>
      <c r="B8843" s="117" t="s">
        <v>6796</v>
      </c>
      <c r="C8843" s="118" t="s">
        <v>9295</v>
      </c>
      <c r="D8843" s="119" t="s">
        <v>10051</v>
      </c>
    </row>
    <row r="8844" spans="1:4" ht="24.95" customHeight="1" x14ac:dyDescent="0.2">
      <c r="A8844" s="116">
        <v>3670</v>
      </c>
      <c r="B8844" s="117" t="s">
        <v>6797</v>
      </c>
      <c r="C8844" s="118" t="s">
        <v>9295</v>
      </c>
      <c r="D8844" s="119" t="s">
        <v>19322</v>
      </c>
    </row>
    <row r="8845" spans="1:4" ht="24.95" customHeight="1" x14ac:dyDescent="0.2">
      <c r="A8845" s="116">
        <v>3666</v>
      </c>
      <c r="B8845" s="117" t="s">
        <v>6798</v>
      </c>
      <c r="C8845" s="118" t="s">
        <v>9295</v>
      </c>
      <c r="D8845" s="119" t="s">
        <v>9313</v>
      </c>
    </row>
    <row r="8846" spans="1:4" ht="24.95" customHeight="1" x14ac:dyDescent="0.2">
      <c r="A8846" s="116">
        <v>14157</v>
      </c>
      <c r="B8846" s="117" t="s">
        <v>4144</v>
      </c>
      <c r="C8846" s="118" t="s">
        <v>9295</v>
      </c>
      <c r="D8846" s="119" t="s">
        <v>9837</v>
      </c>
    </row>
    <row r="8847" spans="1:4" ht="24.95" customHeight="1" x14ac:dyDescent="0.2">
      <c r="A8847" s="116">
        <v>10865</v>
      </c>
      <c r="B8847" s="117" t="s">
        <v>6799</v>
      </c>
      <c r="C8847" s="118" t="s">
        <v>9295</v>
      </c>
      <c r="D8847" s="119" t="s">
        <v>10294</v>
      </c>
    </row>
    <row r="8848" spans="1:4" ht="24.95" customHeight="1" x14ac:dyDescent="0.2">
      <c r="A8848" s="116">
        <v>3653</v>
      </c>
      <c r="B8848" s="117" t="s">
        <v>4145</v>
      </c>
      <c r="C8848" s="118" t="s">
        <v>9295</v>
      </c>
      <c r="D8848" s="119" t="s">
        <v>19323</v>
      </c>
    </row>
    <row r="8849" spans="1:4" ht="24.95" customHeight="1" x14ac:dyDescent="0.2">
      <c r="A8849" s="116">
        <v>3649</v>
      </c>
      <c r="B8849" s="117" t="s">
        <v>4146</v>
      </c>
      <c r="C8849" s="118" t="s">
        <v>9295</v>
      </c>
      <c r="D8849" s="119" t="s">
        <v>19324</v>
      </c>
    </row>
    <row r="8850" spans="1:4" ht="24.95" customHeight="1" x14ac:dyDescent="0.2">
      <c r="A8850" s="116">
        <v>3651</v>
      </c>
      <c r="B8850" s="117" t="s">
        <v>4147</v>
      </c>
      <c r="C8850" s="118" t="s">
        <v>9295</v>
      </c>
      <c r="D8850" s="119" t="s">
        <v>19325</v>
      </c>
    </row>
    <row r="8851" spans="1:4" ht="24.95" customHeight="1" x14ac:dyDescent="0.2">
      <c r="A8851" s="116">
        <v>3650</v>
      </c>
      <c r="B8851" s="117" t="s">
        <v>4148</v>
      </c>
      <c r="C8851" s="118" t="s">
        <v>9295</v>
      </c>
      <c r="D8851" s="119" t="s">
        <v>19326</v>
      </c>
    </row>
    <row r="8852" spans="1:4" ht="24.95" customHeight="1" x14ac:dyDescent="0.2">
      <c r="A8852" s="116">
        <v>3645</v>
      </c>
      <c r="B8852" s="117" t="s">
        <v>4149</v>
      </c>
      <c r="C8852" s="118" t="s">
        <v>9295</v>
      </c>
      <c r="D8852" s="119" t="s">
        <v>19327</v>
      </c>
    </row>
    <row r="8853" spans="1:4" ht="24.95" customHeight="1" x14ac:dyDescent="0.2">
      <c r="A8853" s="116">
        <v>3646</v>
      </c>
      <c r="B8853" s="117" t="s">
        <v>4150</v>
      </c>
      <c r="C8853" s="118" t="s">
        <v>9295</v>
      </c>
      <c r="D8853" s="119" t="s">
        <v>19328</v>
      </c>
    </row>
    <row r="8854" spans="1:4" ht="24.95" customHeight="1" x14ac:dyDescent="0.2">
      <c r="A8854" s="116">
        <v>3647</v>
      </c>
      <c r="B8854" s="117" t="s">
        <v>4151</v>
      </c>
      <c r="C8854" s="118" t="s">
        <v>9295</v>
      </c>
      <c r="D8854" s="119" t="s">
        <v>19329</v>
      </c>
    </row>
    <row r="8855" spans="1:4" ht="24.95" customHeight="1" x14ac:dyDescent="0.2">
      <c r="A8855" s="116">
        <v>39875</v>
      </c>
      <c r="B8855" s="117" t="s">
        <v>4152</v>
      </c>
      <c r="C8855" s="118" t="s">
        <v>9295</v>
      </c>
      <c r="D8855" s="119" t="s">
        <v>19330</v>
      </c>
    </row>
    <row r="8856" spans="1:4" ht="24.95" customHeight="1" x14ac:dyDescent="0.2">
      <c r="A8856" s="116">
        <v>39876</v>
      </c>
      <c r="B8856" s="117" t="s">
        <v>4153</v>
      </c>
      <c r="C8856" s="118" t="s">
        <v>9295</v>
      </c>
      <c r="D8856" s="119" t="s">
        <v>19331</v>
      </c>
    </row>
    <row r="8857" spans="1:4" ht="24.95" customHeight="1" x14ac:dyDescent="0.2">
      <c r="A8857" s="116">
        <v>39877</v>
      </c>
      <c r="B8857" s="117" t="s">
        <v>4154</v>
      </c>
      <c r="C8857" s="118" t="s">
        <v>9295</v>
      </c>
      <c r="D8857" s="119" t="s">
        <v>19332</v>
      </c>
    </row>
    <row r="8858" spans="1:4" ht="24.95" customHeight="1" x14ac:dyDescent="0.2">
      <c r="A8858" s="116">
        <v>39878</v>
      </c>
      <c r="B8858" s="117" t="s">
        <v>4155</v>
      </c>
      <c r="C8858" s="118" t="s">
        <v>9295</v>
      </c>
      <c r="D8858" s="119" t="s">
        <v>19333</v>
      </c>
    </row>
    <row r="8859" spans="1:4" ht="24.95" customHeight="1" x14ac:dyDescent="0.2">
      <c r="A8859" s="116">
        <v>39872</v>
      </c>
      <c r="B8859" s="117" t="s">
        <v>4156</v>
      </c>
      <c r="C8859" s="118" t="s">
        <v>9295</v>
      </c>
      <c r="D8859" s="119" t="s">
        <v>19334</v>
      </c>
    </row>
    <row r="8860" spans="1:4" ht="24.95" customHeight="1" x14ac:dyDescent="0.2">
      <c r="A8860" s="116">
        <v>39873</v>
      </c>
      <c r="B8860" s="117" t="s">
        <v>4157</v>
      </c>
      <c r="C8860" s="118" t="s">
        <v>9295</v>
      </c>
      <c r="D8860" s="119" t="s">
        <v>19335</v>
      </c>
    </row>
    <row r="8861" spans="1:4" ht="24.95" customHeight="1" x14ac:dyDescent="0.2">
      <c r="A8861" s="116">
        <v>39874</v>
      </c>
      <c r="B8861" s="117" t="s">
        <v>4158</v>
      </c>
      <c r="C8861" s="118" t="s">
        <v>9295</v>
      </c>
      <c r="D8861" s="119" t="s">
        <v>19336</v>
      </c>
    </row>
    <row r="8862" spans="1:4" ht="24.95" customHeight="1" x14ac:dyDescent="0.2">
      <c r="A8862" s="116">
        <v>3674</v>
      </c>
      <c r="B8862" s="117" t="s">
        <v>4159</v>
      </c>
      <c r="C8862" s="118" t="s">
        <v>9340</v>
      </c>
      <c r="D8862" s="119" t="s">
        <v>10578</v>
      </c>
    </row>
    <row r="8863" spans="1:4" ht="24.95" customHeight="1" x14ac:dyDescent="0.2">
      <c r="A8863" s="116">
        <v>3681</v>
      </c>
      <c r="B8863" s="117" t="s">
        <v>4160</v>
      </c>
      <c r="C8863" s="118" t="s">
        <v>9340</v>
      </c>
      <c r="D8863" s="119" t="s">
        <v>10579</v>
      </c>
    </row>
    <row r="8864" spans="1:4" ht="24.95" customHeight="1" x14ac:dyDescent="0.2">
      <c r="A8864" s="116">
        <v>3676</v>
      </c>
      <c r="B8864" s="117" t="s">
        <v>4161</v>
      </c>
      <c r="C8864" s="118" t="s">
        <v>9340</v>
      </c>
      <c r="D8864" s="119" t="s">
        <v>10580</v>
      </c>
    </row>
    <row r="8865" spans="1:4" ht="24.95" customHeight="1" x14ac:dyDescent="0.2">
      <c r="A8865" s="116">
        <v>3679</v>
      </c>
      <c r="B8865" s="117" t="s">
        <v>4162</v>
      </c>
      <c r="C8865" s="118" t="s">
        <v>9340</v>
      </c>
      <c r="D8865" s="119" t="s">
        <v>10581</v>
      </c>
    </row>
    <row r="8866" spans="1:4" ht="24.95" customHeight="1" x14ac:dyDescent="0.2">
      <c r="A8866" s="116">
        <v>3672</v>
      </c>
      <c r="B8866" s="117" t="s">
        <v>4163</v>
      </c>
      <c r="C8866" s="118" t="s">
        <v>9340</v>
      </c>
      <c r="D8866" s="119" t="s">
        <v>9844</v>
      </c>
    </row>
    <row r="8867" spans="1:4" ht="24.95" customHeight="1" x14ac:dyDescent="0.2">
      <c r="A8867" s="116">
        <v>3671</v>
      </c>
      <c r="B8867" s="117" t="s">
        <v>4164</v>
      </c>
      <c r="C8867" s="118" t="s">
        <v>9340</v>
      </c>
      <c r="D8867" s="119" t="s">
        <v>10286</v>
      </c>
    </row>
    <row r="8868" spans="1:4" ht="24.95" customHeight="1" x14ac:dyDescent="0.2">
      <c r="A8868" s="116">
        <v>3673</v>
      </c>
      <c r="B8868" s="117" t="s">
        <v>4165</v>
      </c>
      <c r="C8868" s="118" t="s">
        <v>9340</v>
      </c>
      <c r="D8868" s="119" t="s">
        <v>9305</v>
      </c>
    </row>
    <row r="8869" spans="1:4" ht="24.95" customHeight="1" x14ac:dyDescent="0.2">
      <c r="A8869" s="116">
        <v>38394</v>
      </c>
      <c r="B8869" s="117" t="s">
        <v>6800</v>
      </c>
      <c r="C8869" s="118" t="s">
        <v>9295</v>
      </c>
      <c r="D8869" s="119" t="s">
        <v>19337</v>
      </c>
    </row>
    <row r="8870" spans="1:4" ht="24.95" customHeight="1" x14ac:dyDescent="0.2">
      <c r="A8870" s="116">
        <v>3729</v>
      </c>
      <c r="B8870" s="117" t="s">
        <v>6801</v>
      </c>
      <c r="C8870" s="118" t="s">
        <v>9295</v>
      </c>
      <c r="D8870" s="119" t="s">
        <v>17332</v>
      </c>
    </row>
    <row r="8871" spans="1:4" ht="24.95" customHeight="1" x14ac:dyDescent="0.2">
      <c r="A8871" s="116">
        <v>63</v>
      </c>
      <c r="B8871" s="117" t="s">
        <v>4166</v>
      </c>
      <c r="C8871" s="118" t="s">
        <v>9295</v>
      </c>
      <c r="D8871" s="119" t="s">
        <v>17506</v>
      </c>
    </row>
    <row r="8872" spans="1:4" ht="24.95" customHeight="1" x14ac:dyDescent="0.2">
      <c r="A8872" s="116">
        <v>39357</v>
      </c>
      <c r="B8872" s="117" t="s">
        <v>19338</v>
      </c>
      <c r="C8872" s="118" t="s">
        <v>9295</v>
      </c>
      <c r="D8872" s="119" t="s">
        <v>19339</v>
      </c>
    </row>
    <row r="8873" spans="1:4" ht="24.95" customHeight="1" x14ac:dyDescent="0.2">
      <c r="A8873" s="116">
        <v>39358</v>
      </c>
      <c r="B8873" s="117" t="s">
        <v>19340</v>
      </c>
      <c r="C8873" s="118" t="s">
        <v>9295</v>
      </c>
      <c r="D8873" s="119" t="s">
        <v>19341</v>
      </c>
    </row>
    <row r="8874" spans="1:4" ht="24.95" customHeight="1" x14ac:dyDescent="0.2">
      <c r="A8874" s="116">
        <v>39356</v>
      </c>
      <c r="B8874" s="117" t="s">
        <v>19342</v>
      </c>
      <c r="C8874" s="118" t="s">
        <v>9295</v>
      </c>
      <c r="D8874" s="119" t="s">
        <v>19343</v>
      </c>
    </row>
    <row r="8875" spans="1:4" ht="24.95" customHeight="1" x14ac:dyDescent="0.2">
      <c r="A8875" s="116">
        <v>39355</v>
      </c>
      <c r="B8875" s="117" t="s">
        <v>19344</v>
      </c>
      <c r="C8875" s="118" t="s">
        <v>9295</v>
      </c>
      <c r="D8875" s="119" t="s">
        <v>17433</v>
      </c>
    </row>
    <row r="8876" spans="1:4" ht="24.95" customHeight="1" x14ac:dyDescent="0.2">
      <c r="A8876" s="116">
        <v>39353</v>
      </c>
      <c r="B8876" s="117" t="s">
        <v>19345</v>
      </c>
      <c r="C8876" s="118" t="s">
        <v>9295</v>
      </c>
      <c r="D8876" s="119" t="s">
        <v>19346</v>
      </c>
    </row>
    <row r="8877" spans="1:4" ht="24.95" customHeight="1" x14ac:dyDescent="0.2">
      <c r="A8877" s="116">
        <v>39354</v>
      </c>
      <c r="B8877" s="117" t="s">
        <v>19347</v>
      </c>
      <c r="C8877" s="118" t="s">
        <v>9295</v>
      </c>
      <c r="D8877" s="119" t="s">
        <v>19348</v>
      </c>
    </row>
    <row r="8878" spans="1:4" ht="24.95" customHeight="1" x14ac:dyDescent="0.2">
      <c r="A8878" s="116">
        <v>39398</v>
      </c>
      <c r="B8878" s="117" t="s">
        <v>4167</v>
      </c>
      <c r="C8878" s="118" t="s">
        <v>9295</v>
      </c>
      <c r="D8878" s="119" t="s">
        <v>18138</v>
      </c>
    </row>
    <row r="8879" spans="1:4" ht="24.95" customHeight="1" x14ac:dyDescent="0.2">
      <c r="A8879" s="116">
        <v>13343</v>
      </c>
      <c r="B8879" s="117" t="s">
        <v>4168</v>
      </c>
      <c r="C8879" s="118" t="s">
        <v>9295</v>
      </c>
      <c r="D8879" s="119" t="s">
        <v>9743</v>
      </c>
    </row>
    <row r="8880" spans="1:4" ht="24.95" customHeight="1" x14ac:dyDescent="0.2">
      <c r="A8880" s="116">
        <v>12118</v>
      </c>
      <c r="B8880" s="117" t="s">
        <v>6802</v>
      </c>
      <c r="C8880" s="118" t="s">
        <v>9295</v>
      </c>
      <c r="D8880" s="119" t="s">
        <v>11361</v>
      </c>
    </row>
    <row r="8881" spans="1:4" ht="24.95" customHeight="1" x14ac:dyDescent="0.2">
      <c r="A8881" s="116">
        <v>39482</v>
      </c>
      <c r="B8881" s="117" t="s">
        <v>6803</v>
      </c>
      <c r="C8881" s="118" t="s">
        <v>9295</v>
      </c>
      <c r="D8881" s="119" t="s">
        <v>19349</v>
      </c>
    </row>
    <row r="8882" spans="1:4" ht="24.95" customHeight="1" x14ac:dyDescent="0.2">
      <c r="A8882" s="116">
        <v>39486</v>
      </c>
      <c r="B8882" s="117" t="s">
        <v>6804</v>
      </c>
      <c r="C8882" s="118" t="s">
        <v>9295</v>
      </c>
      <c r="D8882" s="119" t="s">
        <v>19350</v>
      </c>
    </row>
    <row r="8883" spans="1:4" ht="24.95" customHeight="1" x14ac:dyDescent="0.2">
      <c r="A8883" s="116">
        <v>39483</v>
      </c>
      <c r="B8883" s="117" t="s">
        <v>6805</v>
      </c>
      <c r="C8883" s="118" t="s">
        <v>9295</v>
      </c>
      <c r="D8883" s="119" t="s">
        <v>17248</v>
      </c>
    </row>
    <row r="8884" spans="1:4" ht="24.95" customHeight="1" x14ac:dyDescent="0.2">
      <c r="A8884" s="116">
        <v>39487</v>
      </c>
      <c r="B8884" s="117" t="s">
        <v>6806</v>
      </c>
      <c r="C8884" s="118" t="s">
        <v>9295</v>
      </c>
      <c r="D8884" s="119" t="s">
        <v>19351</v>
      </c>
    </row>
    <row r="8885" spans="1:4" ht="24.95" customHeight="1" x14ac:dyDescent="0.2">
      <c r="A8885" s="116">
        <v>39484</v>
      </c>
      <c r="B8885" s="117" t="s">
        <v>6807</v>
      </c>
      <c r="C8885" s="118" t="s">
        <v>9295</v>
      </c>
      <c r="D8885" s="119" t="s">
        <v>19352</v>
      </c>
    </row>
    <row r="8886" spans="1:4" ht="24.95" customHeight="1" x14ac:dyDescent="0.2">
      <c r="A8886" s="116">
        <v>39488</v>
      </c>
      <c r="B8886" s="117" t="s">
        <v>6808</v>
      </c>
      <c r="C8886" s="118" t="s">
        <v>9295</v>
      </c>
      <c r="D8886" s="119" t="s">
        <v>19353</v>
      </c>
    </row>
    <row r="8887" spans="1:4" ht="24.95" customHeight="1" x14ac:dyDescent="0.2">
      <c r="A8887" s="116">
        <v>39485</v>
      </c>
      <c r="B8887" s="117" t="s">
        <v>6809</v>
      </c>
      <c r="C8887" s="118" t="s">
        <v>9295</v>
      </c>
      <c r="D8887" s="119" t="s">
        <v>19354</v>
      </c>
    </row>
    <row r="8888" spans="1:4" ht="24.95" customHeight="1" x14ac:dyDescent="0.2">
      <c r="A8888" s="116">
        <v>39489</v>
      </c>
      <c r="B8888" s="117" t="s">
        <v>6810</v>
      </c>
      <c r="C8888" s="118" t="s">
        <v>9295</v>
      </c>
      <c r="D8888" s="119" t="s">
        <v>19355</v>
      </c>
    </row>
    <row r="8889" spans="1:4" ht="24.95" customHeight="1" x14ac:dyDescent="0.2">
      <c r="A8889" s="116">
        <v>39494</v>
      </c>
      <c r="B8889" s="117" t="s">
        <v>6811</v>
      </c>
      <c r="C8889" s="118" t="s">
        <v>9295</v>
      </c>
      <c r="D8889" s="119" t="s">
        <v>19356</v>
      </c>
    </row>
    <row r="8890" spans="1:4" ht="24.95" customHeight="1" x14ac:dyDescent="0.2">
      <c r="A8890" s="116">
        <v>39490</v>
      </c>
      <c r="B8890" s="117" t="s">
        <v>6812</v>
      </c>
      <c r="C8890" s="118" t="s">
        <v>9295</v>
      </c>
      <c r="D8890" s="119" t="s">
        <v>19357</v>
      </c>
    </row>
    <row r="8891" spans="1:4" ht="24.95" customHeight="1" x14ac:dyDescent="0.2">
      <c r="A8891" s="116">
        <v>39495</v>
      </c>
      <c r="B8891" s="117" t="s">
        <v>6813</v>
      </c>
      <c r="C8891" s="118" t="s">
        <v>9295</v>
      </c>
      <c r="D8891" s="119" t="s">
        <v>19349</v>
      </c>
    </row>
    <row r="8892" spans="1:4" ht="24.95" customHeight="1" x14ac:dyDescent="0.2">
      <c r="A8892" s="116">
        <v>39491</v>
      </c>
      <c r="B8892" s="117" t="s">
        <v>6814</v>
      </c>
      <c r="C8892" s="118" t="s">
        <v>9295</v>
      </c>
      <c r="D8892" s="119" t="s">
        <v>19358</v>
      </c>
    </row>
    <row r="8893" spans="1:4" ht="24.95" customHeight="1" x14ac:dyDescent="0.2">
      <c r="A8893" s="116">
        <v>39496</v>
      </c>
      <c r="B8893" s="117" t="s">
        <v>6815</v>
      </c>
      <c r="C8893" s="118" t="s">
        <v>9295</v>
      </c>
      <c r="D8893" s="119" t="s">
        <v>19359</v>
      </c>
    </row>
    <row r="8894" spans="1:4" ht="24.95" customHeight="1" x14ac:dyDescent="0.2">
      <c r="A8894" s="116">
        <v>39492</v>
      </c>
      <c r="B8894" s="117" t="s">
        <v>6816</v>
      </c>
      <c r="C8894" s="118" t="s">
        <v>9295</v>
      </c>
      <c r="D8894" s="119" t="s">
        <v>19360</v>
      </c>
    </row>
    <row r="8895" spans="1:4" ht="24.95" customHeight="1" x14ac:dyDescent="0.2">
      <c r="A8895" s="116">
        <v>39497</v>
      </c>
      <c r="B8895" s="117" t="s">
        <v>10584</v>
      </c>
      <c r="C8895" s="118" t="s">
        <v>9295</v>
      </c>
      <c r="D8895" s="119" t="s">
        <v>19361</v>
      </c>
    </row>
    <row r="8896" spans="1:4" ht="24.95" customHeight="1" x14ac:dyDescent="0.2">
      <c r="A8896" s="116">
        <v>39493</v>
      </c>
      <c r="B8896" s="117" t="s">
        <v>6817</v>
      </c>
      <c r="C8896" s="118" t="s">
        <v>9295</v>
      </c>
      <c r="D8896" s="119" t="s">
        <v>19362</v>
      </c>
    </row>
    <row r="8897" spans="1:4" ht="24.95" customHeight="1" x14ac:dyDescent="0.2">
      <c r="A8897" s="116">
        <v>39500</v>
      </c>
      <c r="B8897" s="117" t="s">
        <v>6818</v>
      </c>
      <c r="C8897" s="118" t="s">
        <v>9295</v>
      </c>
      <c r="D8897" s="119" t="s">
        <v>19363</v>
      </c>
    </row>
    <row r="8898" spans="1:4" ht="24.95" customHeight="1" x14ac:dyDescent="0.2">
      <c r="A8898" s="116">
        <v>39498</v>
      </c>
      <c r="B8898" s="117" t="s">
        <v>6819</v>
      </c>
      <c r="C8898" s="118" t="s">
        <v>9295</v>
      </c>
      <c r="D8898" s="119" t="s">
        <v>19364</v>
      </c>
    </row>
    <row r="8899" spans="1:4" ht="24.95" customHeight="1" x14ac:dyDescent="0.2">
      <c r="A8899" s="116">
        <v>39501</v>
      </c>
      <c r="B8899" s="117" t="s">
        <v>6820</v>
      </c>
      <c r="C8899" s="118" t="s">
        <v>9295</v>
      </c>
      <c r="D8899" s="119" t="s">
        <v>19365</v>
      </c>
    </row>
    <row r="8900" spans="1:4" ht="24.95" customHeight="1" x14ac:dyDescent="0.2">
      <c r="A8900" s="116">
        <v>39499</v>
      </c>
      <c r="B8900" s="117" t="s">
        <v>6821</v>
      </c>
      <c r="C8900" s="118" t="s">
        <v>9295</v>
      </c>
      <c r="D8900" s="119" t="s">
        <v>19366</v>
      </c>
    </row>
    <row r="8901" spans="1:4" ht="24.95" customHeight="1" x14ac:dyDescent="0.2">
      <c r="A8901" s="116">
        <v>3733</v>
      </c>
      <c r="B8901" s="117" t="s">
        <v>4169</v>
      </c>
      <c r="C8901" s="118" t="s">
        <v>9298</v>
      </c>
      <c r="D8901" s="119" t="s">
        <v>19367</v>
      </c>
    </row>
    <row r="8902" spans="1:4" ht="24.95" customHeight="1" x14ac:dyDescent="0.2">
      <c r="A8902" s="116">
        <v>3731</v>
      </c>
      <c r="B8902" s="117" t="s">
        <v>19368</v>
      </c>
      <c r="C8902" s="118" t="s">
        <v>9298</v>
      </c>
      <c r="D8902" s="119" t="s">
        <v>11118</v>
      </c>
    </row>
    <row r="8903" spans="1:4" ht="24.95" customHeight="1" x14ac:dyDescent="0.2">
      <c r="A8903" s="116">
        <v>38137</v>
      </c>
      <c r="B8903" s="117" t="s">
        <v>4170</v>
      </c>
      <c r="C8903" s="118" t="s">
        <v>9298</v>
      </c>
      <c r="D8903" s="119" t="s">
        <v>12891</v>
      </c>
    </row>
    <row r="8904" spans="1:4" ht="24.95" customHeight="1" x14ac:dyDescent="0.2">
      <c r="A8904" s="116">
        <v>38135</v>
      </c>
      <c r="B8904" s="117" t="s">
        <v>6822</v>
      </c>
      <c r="C8904" s="118" t="s">
        <v>9298</v>
      </c>
      <c r="D8904" s="119" t="s">
        <v>14815</v>
      </c>
    </row>
    <row r="8905" spans="1:4" ht="24.95" customHeight="1" x14ac:dyDescent="0.2">
      <c r="A8905" s="116">
        <v>38138</v>
      </c>
      <c r="B8905" s="117" t="s">
        <v>4171</v>
      </c>
      <c r="C8905" s="118" t="s">
        <v>9298</v>
      </c>
      <c r="D8905" s="119" t="s">
        <v>19369</v>
      </c>
    </row>
    <row r="8906" spans="1:4" ht="24.95" customHeight="1" x14ac:dyDescent="0.2">
      <c r="A8906" s="116">
        <v>3736</v>
      </c>
      <c r="B8906" s="117" t="s">
        <v>6823</v>
      </c>
      <c r="C8906" s="118" t="s">
        <v>9298</v>
      </c>
      <c r="D8906" s="119" t="s">
        <v>17600</v>
      </c>
    </row>
    <row r="8907" spans="1:4" ht="24.95" customHeight="1" x14ac:dyDescent="0.2">
      <c r="A8907" s="116">
        <v>3741</v>
      </c>
      <c r="B8907" s="117" t="s">
        <v>6824</v>
      </c>
      <c r="C8907" s="118" t="s">
        <v>9298</v>
      </c>
      <c r="D8907" s="119" t="s">
        <v>19370</v>
      </c>
    </row>
    <row r="8908" spans="1:4" ht="24.95" customHeight="1" x14ac:dyDescent="0.2">
      <c r="A8908" s="116">
        <v>3745</v>
      </c>
      <c r="B8908" s="117" t="s">
        <v>6825</v>
      </c>
      <c r="C8908" s="118" t="s">
        <v>9298</v>
      </c>
      <c r="D8908" s="119" t="s">
        <v>10571</v>
      </c>
    </row>
    <row r="8909" spans="1:4" ht="24.95" customHeight="1" x14ac:dyDescent="0.2">
      <c r="A8909" s="116">
        <v>3743</v>
      </c>
      <c r="B8909" s="117" t="s">
        <v>6826</v>
      </c>
      <c r="C8909" s="118" t="s">
        <v>9298</v>
      </c>
      <c r="D8909" s="119" t="s">
        <v>10783</v>
      </c>
    </row>
    <row r="8910" spans="1:4" ht="24.95" customHeight="1" x14ac:dyDescent="0.2">
      <c r="A8910" s="116">
        <v>3744</v>
      </c>
      <c r="B8910" s="117" t="s">
        <v>6827</v>
      </c>
      <c r="C8910" s="118" t="s">
        <v>9298</v>
      </c>
      <c r="D8910" s="119" t="s">
        <v>10175</v>
      </c>
    </row>
    <row r="8911" spans="1:4" ht="24.95" customHeight="1" x14ac:dyDescent="0.2">
      <c r="A8911" s="116">
        <v>3739</v>
      </c>
      <c r="B8911" s="117" t="s">
        <v>6828</v>
      </c>
      <c r="C8911" s="118" t="s">
        <v>9298</v>
      </c>
      <c r="D8911" s="119" t="s">
        <v>17443</v>
      </c>
    </row>
    <row r="8912" spans="1:4" ht="24.95" customHeight="1" x14ac:dyDescent="0.2">
      <c r="A8912" s="116">
        <v>3737</v>
      </c>
      <c r="B8912" s="117" t="s">
        <v>6829</v>
      </c>
      <c r="C8912" s="118" t="s">
        <v>9298</v>
      </c>
      <c r="D8912" s="119" t="s">
        <v>10694</v>
      </c>
    </row>
    <row r="8913" spans="1:4" ht="24.95" customHeight="1" x14ac:dyDescent="0.2">
      <c r="A8913" s="116">
        <v>3738</v>
      </c>
      <c r="B8913" s="117" t="s">
        <v>6830</v>
      </c>
      <c r="C8913" s="118" t="s">
        <v>9298</v>
      </c>
      <c r="D8913" s="119" t="s">
        <v>10950</v>
      </c>
    </row>
    <row r="8914" spans="1:4" ht="24.95" customHeight="1" x14ac:dyDescent="0.2">
      <c r="A8914" s="116">
        <v>3747</v>
      </c>
      <c r="B8914" s="117" t="s">
        <v>6831</v>
      </c>
      <c r="C8914" s="118" t="s">
        <v>9298</v>
      </c>
      <c r="D8914" s="119" t="s">
        <v>10175</v>
      </c>
    </row>
    <row r="8915" spans="1:4" ht="24.95" customHeight="1" x14ac:dyDescent="0.2">
      <c r="A8915" s="116">
        <v>11649</v>
      </c>
      <c r="B8915" s="117" t="s">
        <v>6832</v>
      </c>
      <c r="C8915" s="118" t="s">
        <v>9295</v>
      </c>
      <c r="D8915" s="119" t="s">
        <v>19371</v>
      </c>
    </row>
    <row r="8916" spans="1:4" ht="24.95" customHeight="1" x14ac:dyDescent="0.2">
      <c r="A8916" s="116">
        <v>11650</v>
      </c>
      <c r="B8916" s="117" t="s">
        <v>6833</v>
      </c>
      <c r="C8916" s="118" t="s">
        <v>9295</v>
      </c>
      <c r="D8916" s="119" t="s">
        <v>19372</v>
      </c>
    </row>
    <row r="8917" spans="1:4" ht="24.95" customHeight="1" x14ac:dyDescent="0.2">
      <c r="A8917" s="116">
        <v>3742</v>
      </c>
      <c r="B8917" s="117" t="s">
        <v>6834</v>
      </c>
      <c r="C8917" s="118" t="s">
        <v>9298</v>
      </c>
      <c r="D8917" s="119" t="s">
        <v>17594</v>
      </c>
    </row>
    <row r="8918" spans="1:4" ht="24.95" customHeight="1" x14ac:dyDescent="0.2">
      <c r="A8918" s="116">
        <v>3746</v>
      </c>
      <c r="B8918" s="117" t="s">
        <v>6835</v>
      </c>
      <c r="C8918" s="118" t="s">
        <v>9298</v>
      </c>
      <c r="D8918" s="119" t="s">
        <v>18142</v>
      </c>
    </row>
    <row r="8919" spans="1:4" ht="24.95" customHeight="1" x14ac:dyDescent="0.2">
      <c r="A8919" s="116">
        <v>13250</v>
      </c>
      <c r="B8919" s="117" t="s">
        <v>4172</v>
      </c>
      <c r="C8919" s="118" t="s">
        <v>9295</v>
      </c>
      <c r="D8919" s="119" t="s">
        <v>10589</v>
      </c>
    </row>
    <row r="8920" spans="1:4" ht="24.95" customHeight="1" x14ac:dyDescent="0.2">
      <c r="A8920" s="116">
        <v>11641</v>
      </c>
      <c r="B8920" s="117" t="s">
        <v>4173</v>
      </c>
      <c r="C8920" s="118" t="s">
        <v>9298</v>
      </c>
      <c r="D8920" s="119" t="s">
        <v>10048</v>
      </c>
    </row>
    <row r="8921" spans="1:4" ht="24.95" customHeight="1" x14ac:dyDescent="0.2">
      <c r="A8921" s="116">
        <v>21106</v>
      </c>
      <c r="B8921" s="117" t="s">
        <v>4174</v>
      </c>
      <c r="C8921" s="118" t="s">
        <v>9344</v>
      </c>
      <c r="D8921" s="119" t="s">
        <v>19373</v>
      </c>
    </row>
    <row r="8922" spans="1:4" ht="24.95" customHeight="1" x14ac:dyDescent="0.2">
      <c r="A8922" s="116">
        <v>3755</v>
      </c>
      <c r="B8922" s="117" t="s">
        <v>4175</v>
      </c>
      <c r="C8922" s="118" t="s">
        <v>9295</v>
      </c>
      <c r="D8922" s="119" t="s">
        <v>10879</v>
      </c>
    </row>
    <row r="8923" spans="1:4" ht="24.95" customHeight="1" x14ac:dyDescent="0.2">
      <c r="A8923" s="116">
        <v>3750</v>
      </c>
      <c r="B8923" s="117" t="s">
        <v>4176</v>
      </c>
      <c r="C8923" s="118" t="s">
        <v>9295</v>
      </c>
      <c r="D8923" s="119" t="s">
        <v>19374</v>
      </c>
    </row>
    <row r="8924" spans="1:4" ht="24.95" customHeight="1" x14ac:dyDescent="0.2">
      <c r="A8924" s="116">
        <v>3756</v>
      </c>
      <c r="B8924" s="117" t="s">
        <v>4177</v>
      </c>
      <c r="C8924" s="118" t="s">
        <v>9295</v>
      </c>
      <c r="D8924" s="119" t="s">
        <v>9762</v>
      </c>
    </row>
    <row r="8925" spans="1:4" ht="24.95" customHeight="1" x14ac:dyDescent="0.2">
      <c r="A8925" s="116">
        <v>39377</v>
      </c>
      <c r="B8925" s="117" t="s">
        <v>6836</v>
      </c>
      <c r="C8925" s="118" t="s">
        <v>9295</v>
      </c>
      <c r="D8925" s="119" t="s">
        <v>19375</v>
      </c>
    </row>
    <row r="8926" spans="1:4" ht="24.95" customHeight="1" x14ac:dyDescent="0.2">
      <c r="A8926" s="116">
        <v>38191</v>
      </c>
      <c r="B8926" s="117" t="s">
        <v>6837</v>
      </c>
      <c r="C8926" s="118" t="s">
        <v>9295</v>
      </c>
      <c r="D8926" s="119" t="s">
        <v>11264</v>
      </c>
    </row>
    <row r="8927" spans="1:4" ht="24.95" customHeight="1" x14ac:dyDescent="0.2">
      <c r="A8927" s="116">
        <v>39381</v>
      </c>
      <c r="B8927" s="117" t="s">
        <v>6838</v>
      </c>
      <c r="C8927" s="118" t="s">
        <v>9295</v>
      </c>
      <c r="D8927" s="119" t="s">
        <v>17489</v>
      </c>
    </row>
    <row r="8928" spans="1:4" ht="24.95" customHeight="1" x14ac:dyDescent="0.2">
      <c r="A8928" s="116">
        <v>38780</v>
      </c>
      <c r="B8928" s="117" t="s">
        <v>4178</v>
      </c>
      <c r="C8928" s="118" t="s">
        <v>9295</v>
      </c>
      <c r="D8928" s="119" t="s">
        <v>9947</v>
      </c>
    </row>
    <row r="8929" spans="1:4" ht="24.95" customHeight="1" x14ac:dyDescent="0.2">
      <c r="A8929" s="116">
        <v>38781</v>
      </c>
      <c r="B8929" s="117" t="s">
        <v>4179</v>
      </c>
      <c r="C8929" s="118" t="s">
        <v>9295</v>
      </c>
      <c r="D8929" s="119" t="s">
        <v>17229</v>
      </c>
    </row>
    <row r="8930" spans="1:4" ht="24.95" customHeight="1" x14ac:dyDescent="0.2">
      <c r="A8930" s="116">
        <v>38192</v>
      </c>
      <c r="B8930" s="117" t="s">
        <v>4180</v>
      </c>
      <c r="C8930" s="118" t="s">
        <v>9295</v>
      </c>
      <c r="D8930" s="119" t="s">
        <v>19376</v>
      </c>
    </row>
    <row r="8931" spans="1:4" ht="24.95" customHeight="1" x14ac:dyDescent="0.2">
      <c r="A8931" s="116">
        <v>3753</v>
      </c>
      <c r="B8931" s="117" t="s">
        <v>6839</v>
      </c>
      <c r="C8931" s="118" t="s">
        <v>9295</v>
      </c>
      <c r="D8931" s="119" t="s">
        <v>9539</v>
      </c>
    </row>
    <row r="8932" spans="1:4" ht="24.95" customHeight="1" x14ac:dyDescent="0.2">
      <c r="A8932" s="116">
        <v>38782</v>
      </c>
      <c r="B8932" s="117" t="s">
        <v>4181</v>
      </c>
      <c r="C8932" s="118" t="s">
        <v>9295</v>
      </c>
      <c r="D8932" s="119" t="s">
        <v>10707</v>
      </c>
    </row>
    <row r="8933" spans="1:4" ht="24.95" customHeight="1" x14ac:dyDescent="0.2">
      <c r="A8933" s="116">
        <v>38778</v>
      </c>
      <c r="B8933" s="117" t="s">
        <v>6840</v>
      </c>
      <c r="C8933" s="118" t="s">
        <v>9295</v>
      </c>
      <c r="D8933" s="119" t="s">
        <v>12179</v>
      </c>
    </row>
    <row r="8934" spans="1:4" ht="24.95" customHeight="1" x14ac:dyDescent="0.2">
      <c r="A8934" s="116">
        <v>38779</v>
      </c>
      <c r="B8934" s="117" t="s">
        <v>4182</v>
      </c>
      <c r="C8934" s="118" t="s">
        <v>9295</v>
      </c>
      <c r="D8934" s="119" t="s">
        <v>10464</v>
      </c>
    </row>
    <row r="8935" spans="1:4" ht="24.95" customHeight="1" x14ac:dyDescent="0.2">
      <c r="A8935" s="116">
        <v>39388</v>
      </c>
      <c r="B8935" s="117" t="s">
        <v>4183</v>
      </c>
      <c r="C8935" s="118" t="s">
        <v>9295</v>
      </c>
      <c r="D8935" s="119" t="s">
        <v>13237</v>
      </c>
    </row>
    <row r="8936" spans="1:4" ht="24.95" customHeight="1" x14ac:dyDescent="0.2">
      <c r="A8936" s="116">
        <v>39387</v>
      </c>
      <c r="B8936" s="117" t="s">
        <v>4184</v>
      </c>
      <c r="C8936" s="118" t="s">
        <v>9295</v>
      </c>
      <c r="D8936" s="119" t="s">
        <v>17849</v>
      </c>
    </row>
    <row r="8937" spans="1:4" ht="24.95" customHeight="1" x14ac:dyDescent="0.2">
      <c r="A8937" s="116">
        <v>39386</v>
      </c>
      <c r="B8937" s="117" t="s">
        <v>4185</v>
      </c>
      <c r="C8937" s="118" t="s">
        <v>9295</v>
      </c>
      <c r="D8937" s="119" t="s">
        <v>19377</v>
      </c>
    </row>
    <row r="8938" spans="1:4" ht="24.95" customHeight="1" x14ac:dyDescent="0.2">
      <c r="A8938" s="116">
        <v>38194</v>
      </c>
      <c r="B8938" s="117" t="s">
        <v>4186</v>
      </c>
      <c r="C8938" s="118" t="s">
        <v>9295</v>
      </c>
      <c r="D8938" s="119" t="s">
        <v>19378</v>
      </c>
    </row>
    <row r="8939" spans="1:4" ht="24.95" customHeight="1" x14ac:dyDescent="0.2">
      <c r="A8939" s="116">
        <v>38193</v>
      </c>
      <c r="B8939" s="117" t="s">
        <v>4187</v>
      </c>
      <c r="C8939" s="118" t="s">
        <v>9295</v>
      </c>
      <c r="D8939" s="119" t="s">
        <v>11357</v>
      </c>
    </row>
    <row r="8940" spans="1:4" ht="24.95" customHeight="1" x14ac:dyDescent="0.2">
      <c r="A8940" s="116">
        <v>12216</v>
      </c>
      <c r="B8940" s="117" t="s">
        <v>4188</v>
      </c>
      <c r="C8940" s="118" t="s">
        <v>9295</v>
      </c>
      <c r="D8940" s="119" t="s">
        <v>18105</v>
      </c>
    </row>
    <row r="8941" spans="1:4" ht="24.95" customHeight="1" x14ac:dyDescent="0.2">
      <c r="A8941" s="116">
        <v>3757</v>
      </c>
      <c r="B8941" s="117" t="s">
        <v>4189</v>
      </c>
      <c r="C8941" s="118" t="s">
        <v>9295</v>
      </c>
      <c r="D8941" s="119" t="s">
        <v>19379</v>
      </c>
    </row>
    <row r="8942" spans="1:4" ht="24.95" customHeight="1" x14ac:dyDescent="0.2">
      <c r="A8942" s="116">
        <v>3758</v>
      </c>
      <c r="B8942" s="117" t="s">
        <v>4190</v>
      </c>
      <c r="C8942" s="118" t="s">
        <v>9295</v>
      </c>
      <c r="D8942" s="119" t="s">
        <v>19380</v>
      </c>
    </row>
    <row r="8943" spans="1:4" ht="24.95" customHeight="1" x14ac:dyDescent="0.2">
      <c r="A8943" s="116">
        <v>12214</v>
      </c>
      <c r="B8943" s="117" t="s">
        <v>4191</v>
      </c>
      <c r="C8943" s="118" t="s">
        <v>9295</v>
      </c>
      <c r="D8943" s="119" t="s">
        <v>10252</v>
      </c>
    </row>
    <row r="8944" spans="1:4" ht="24.95" customHeight="1" x14ac:dyDescent="0.2">
      <c r="A8944" s="116">
        <v>3749</v>
      </c>
      <c r="B8944" s="117" t="s">
        <v>4192</v>
      </c>
      <c r="C8944" s="118" t="s">
        <v>9295</v>
      </c>
      <c r="D8944" s="119" t="s">
        <v>19381</v>
      </c>
    </row>
    <row r="8945" spans="1:4" ht="24.95" customHeight="1" x14ac:dyDescent="0.2">
      <c r="A8945" s="116">
        <v>3751</v>
      </c>
      <c r="B8945" s="117" t="s">
        <v>4193</v>
      </c>
      <c r="C8945" s="118" t="s">
        <v>9295</v>
      </c>
      <c r="D8945" s="119" t="s">
        <v>19382</v>
      </c>
    </row>
    <row r="8946" spans="1:4" ht="24.95" customHeight="1" x14ac:dyDescent="0.2">
      <c r="A8946" s="116">
        <v>39376</v>
      </c>
      <c r="B8946" s="117" t="s">
        <v>6841</v>
      </c>
      <c r="C8946" s="118" t="s">
        <v>9295</v>
      </c>
      <c r="D8946" s="119" t="s">
        <v>18052</v>
      </c>
    </row>
    <row r="8947" spans="1:4" ht="24.95" customHeight="1" x14ac:dyDescent="0.2">
      <c r="A8947" s="116">
        <v>3752</v>
      </c>
      <c r="B8947" s="117" t="s">
        <v>4194</v>
      </c>
      <c r="C8947" s="118" t="s">
        <v>9295</v>
      </c>
      <c r="D8947" s="119" t="s">
        <v>11814</v>
      </c>
    </row>
    <row r="8948" spans="1:4" ht="24.95" customHeight="1" x14ac:dyDescent="0.2">
      <c r="A8948" s="116">
        <v>746</v>
      </c>
      <c r="B8948" s="117" t="s">
        <v>6842</v>
      </c>
      <c r="C8948" s="118" t="s">
        <v>9295</v>
      </c>
      <c r="D8948" s="119" t="s">
        <v>19383</v>
      </c>
    </row>
    <row r="8949" spans="1:4" ht="24.95" customHeight="1" x14ac:dyDescent="0.2">
      <c r="A8949" s="116">
        <v>36521</v>
      </c>
      <c r="B8949" s="117" t="s">
        <v>4195</v>
      </c>
      <c r="C8949" s="118" t="s">
        <v>9295</v>
      </c>
      <c r="D8949" s="119" t="s">
        <v>19384</v>
      </c>
    </row>
    <row r="8950" spans="1:4" ht="24.95" customHeight="1" x14ac:dyDescent="0.2">
      <c r="A8950" s="116">
        <v>36794</v>
      </c>
      <c r="B8950" s="117" t="s">
        <v>4196</v>
      </c>
      <c r="C8950" s="118" t="s">
        <v>9295</v>
      </c>
      <c r="D8950" s="119" t="s">
        <v>10996</v>
      </c>
    </row>
    <row r="8951" spans="1:4" ht="24.95" customHeight="1" x14ac:dyDescent="0.2">
      <c r="A8951" s="116">
        <v>10426</v>
      </c>
      <c r="B8951" s="117" t="s">
        <v>4197</v>
      </c>
      <c r="C8951" s="118" t="s">
        <v>9295</v>
      </c>
      <c r="D8951" s="119" t="s">
        <v>19385</v>
      </c>
    </row>
    <row r="8952" spans="1:4" ht="24.95" customHeight="1" x14ac:dyDescent="0.2">
      <c r="A8952" s="116">
        <v>10425</v>
      </c>
      <c r="B8952" s="117" t="s">
        <v>4198</v>
      </c>
      <c r="C8952" s="118" t="s">
        <v>9295</v>
      </c>
      <c r="D8952" s="119" t="s">
        <v>15232</v>
      </c>
    </row>
    <row r="8953" spans="1:4" ht="24.95" customHeight="1" x14ac:dyDescent="0.2">
      <c r="A8953" s="116">
        <v>10431</v>
      </c>
      <c r="B8953" s="117" t="s">
        <v>4199</v>
      </c>
      <c r="C8953" s="118" t="s">
        <v>9295</v>
      </c>
      <c r="D8953" s="119" t="s">
        <v>19386</v>
      </c>
    </row>
    <row r="8954" spans="1:4" ht="24.95" customHeight="1" x14ac:dyDescent="0.2">
      <c r="A8954" s="116">
        <v>10429</v>
      </c>
      <c r="B8954" s="117" t="s">
        <v>4200</v>
      </c>
      <c r="C8954" s="118" t="s">
        <v>9295</v>
      </c>
      <c r="D8954" s="119" t="s">
        <v>19387</v>
      </c>
    </row>
    <row r="8955" spans="1:4" ht="24.95" customHeight="1" x14ac:dyDescent="0.2">
      <c r="A8955" s="116">
        <v>20269</v>
      </c>
      <c r="B8955" s="117" t="s">
        <v>4201</v>
      </c>
      <c r="C8955" s="118" t="s">
        <v>9295</v>
      </c>
      <c r="D8955" s="119" t="s">
        <v>11817</v>
      </c>
    </row>
    <row r="8956" spans="1:4" ht="24.95" customHeight="1" x14ac:dyDescent="0.2">
      <c r="A8956" s="116">
        <v>20270</v>
      </c>
      <c r="B8956" s="117" t="s">
        <v>4202</v>
      </c>
      <c r="C8956" s="118" t="s">
        <v>9295</v>
      </c>
      <c r="D8956" s="119" t="s">
        <v>15996</v>
      </c>
    </row>
    <row r="8957" spans="1:4" ht="24.95" customHeight="1" x14ac:dyDescent="0.2">
      <c r="A8957" s="116">
        <v>11696</v>
      </c>
      <c r="B8957" s="117" t="s">
        <v>4203</v>
      </c>
      <c r="C8957" s="118" t="s">
        <v>9295</v>
      </c>
      <c r="D8957" s="119" t="s">
        <v>19388</v>
      </c>
    </row>
    <row r="8958" spans="1:4" ht="24.95" customHeight="1" x14ac:dyDescent="0.2">
      <c r="A8958" s="116">
        <v>10427</v>
      </c>
      <c r="B8958" s="117" t="s">
        <v>4204</v>
      </c>
      <c r="C8958" s="118" t="s">
        <v>9295</v>
      </c>
      <c r="D8958" s="119" t="s">
        <v>19389</v>
      </c>
    </row>
    <row r="8959" spans="1:4" ht="24.95" customHeight="1" x14ac:dyDescent="0.2">
      <c r="A8959" s="116">
        <v>10428</v>
      </c>
      <c r="B8959" s="117" t="s">
        <v>4205</v>
      </c>
      <c r="C8959" s="118" t="s">
        <v>9295</v>
      </c>
      <c r="D8959" s="119" t="s">
        <v>19390</v>
      </c>
    </row>
    <row r="8960" spans="1:4" ht="24.95" customHeight="1" x14ac:dyDescent="0.2">
      <c r="A8960" s="116">
        <v>40932</v>
      </c>
      <c r="B8960" s="117" t="s">
        <v>6843</v>
      </c>
      <c r="C8960" s="118" t="s">
        <v>9444</v>
      </c>
      <c r="D8960" s="119" t="s">
        <v>30487</v>
      </c>
    </row>
    <row r="8961" spans="1:4" ht="24.95" customHeight="1" x14ac:dyDescent="0.2">
      <c r="A8961" s="116">
        <v>10853</v>
      </c>
      <c r="B8961" s="117" t="s">
        <v>4206</v>
      </c>
      <c r="C8961" s="118" t="s">
        <v>9295</v>
      </c>
      <c r="D8961" s="119" t="s">
        <v>17494</v>
      </c>
    </row>
    <row r="8962" spans="1:4" ht="24.95" customHeight="1" x14ac:dyDescent="0.2">
      <c r="A8962" s="116">
        <v>5093</v>
      </c>
      <c r="B8962" s="117" t="s">
        <v>6844</v>
      </c>
      <c r="C8962" s="118" t="s">
        <v>9460</v>
      </c>
      <c r="D8962" s="119" t="s">
        <v>10590</v>
      </c>
    </row>
    <row r="8963" spans="1:4" ht="24.95" customHeight="1" x14ac:dyDescent="0.2">
      <c r="A8963" s="116">
        <v>37768</v>
      </c>
      <c r="B8963" s="117" t="s">
        <v>4207</v>
      </c>
      <c r="C8963" s="118" t="s">
        <v>9295</v>
      </c>
      <c r="D8963" s="119" t="s">
        <v>10598</v>
      </c>
    </row>
    <row r="8964" spans="1:4" ht="24.95" customHeight="1" x14ac:dyDescent="0.2">
      <c r="A8964" s="116">
        <v>37773</v>
      </c>
      <c r="B8964" s="117" t="s">
        <v>4208</v>
      </c>
      <c r="C8964" s="118" t="s">
        <v>9295</v>
      </c>
      <c r="D8964" s="119" t="s">
        <v>10599</v>
      </c>
    </row>
    <row r="8965" spans="1:4" ht="24.95" customHeight="1" x14ac:dyDescent="0.2">
      <c r="A8965" s="116">
        <v>37769</v>
      </c>
      <c r="B8965" s="117" t="s">
        <v>4209</v>
      </c>
      <c r="C8965" s="118" t="s">
        <v>9295</v>
      </c>
      <c r="D8965" s="119" t="s">
        <v>10600</v>
      </c>
    </row>
    <row r="8966" spans="1:4" ht="24.95" customHeight="1" x14ac:dyDescent="0.2">
      <c r="A8966" s="116">
        <v>37770</v>
      </c>
      <c r="B8966" s="117" t="s">
        <v>4210</v>
      </c>
      <c r="C8966" s="118" t="s">
        <v>9295</v>
      </c>
      <c r="D8966" s="119" t="s">
        <v>10601</v>
      </c>
    </row>
    <row r="8967" spans="1:4" ht="24.95" customHeight="1" x14ac:dyDescent="0.2">
      <c r="A8967" s="116">
        <v>38382</v>
      </c>
      <c r="B8967" s="117" t="s">
        <v>6845</v>
      </c>
      <c r="C8967" s="118" t="s">
        <v>9295</v>
      </c>
      <c r="D8967" s="119" t="s">
        <v>17758</v>
      </c>
    </row>
    <row r="8968" spans="1:4" ht="24.95" customHeight="1" x14ac:dyDescent="0.2">
      <c r="A8968" s="116">
        <v>6091</v>
      </c>
      <c r="B8968" s="117" t="s">
        <v>6846</v>
      </c>
      <c r="C8968" s="118" t="s">
        <v>9345</v>
      </c>
      <c r="D8968" s="119" t="s">
        <v>19391</v>
      </c>
    </row>
    <row r="8969" spans="1:4" ht="24.95" customHeight="1" x14ac:dyDescent="0.2">
      <c r="A8969" s="116">
        <v>38383</v>
      </c>
      <c r="B8969" s="117" t="s">
        <v>6847</v>
      </c>
      <c r="C8969" s="118" t="s">
        <v>9295</v>
      </c>
      <c r="D8969" s="119" t="s">
        <v>9418</v>
      </c>
    </row>
    <row r="8970" spans="1:4" ht="24.95" customHeight="1" x14ac:dyDescent="0.2">
      <c r="A8970" s="116">
        <v>3768</v>
      </c>
      <c r="B8970" s="117" t="s">
        <v>4211</v>
      </c>
      <c r="C8970" s="118" t="s">
        <v>9295</v>
      </c>
      <c r="D8970" s="119" t="s">
        <v>14417</v>
      </c>
    </row>
    <row r="8971" spans="1:4" ht="24.95" customHeight="1" x14ac:dyDescent="0.2">
      <c r="A8971" s="116">
        <v>3767</v>
      </c>
      <c r="B8971" s="117" t="s">
        <v>4212</v>
      </c>
      <c r="C8971" s="118" t="s">
        <v>9295</v>
      </c>
      <c r="D8971" s="119" t="s">
        <v>9531</v>
      </c>
    </row>
    <row r="8972" spans="1:4" ht="24.95" customHeight="1" x14ac:dyDescent="0.2">
      <c r="A8972" s="116">
        <v>13192</v>
      </c>
      <c r="B8972" s="117" t="s">
        <v>4213</v>
      </c>
      <c r="C8972" s="118" t="s">
        <v>9295</v>
      </c>
      <c r="D8972" s="119" t="s">
        <v>19392</v>
      </c>
    </row>
    <row r="8973" spans="1:4" ht="24.95" customHeight="1" x14ac:dyDescent="0.2">
      <c r="A8973" s="116">
        <v>38413</v>
      </c>
      <c r="B8973" s="117" t="s">
        <v>4214</v>
      </c>
      <c r="C8973" s="118" t="s">
        <v>9295</v>
      </c>
      <c r="D8973" s="119" t="s">
        <v>19393</v>
      </c>
    </row>
    <row r="8974" spans="1:4" ht="24.95" customHeight="1" x14ac:dyDescent="0.2">
      <c r="A8974" s="116">
        <v>20193</v>
      </c>
      <c r="B8974" s="117" t="s">
        <v>19394</v>
      </c>
      <c r="C8974" s="118" t="s">
        <v>2773</v>
      </c>
      <c r="D8974" s="119" t="s">
        <v>9388</v>
      </c>
    </row>
    <row r="8975" spans="1:4" ht="24.95" customHeight="1" x14ac:dyDescent="0.2">
      <c r="A8975" s="116">
        <v>10527</v>
      </c>
      <c r="B8975" s="117" t="s">
        <v>10604</v>
      </c>
      <c r="C8975" s="118" t="s">
        <v>10605</v>
      </c>
      <c r="D8975" s="119" t="s">
        <v>10606</v>
      </c>
    </row>
    <row r="8976" spans="1:4" ht="24.95" customHeight="1" x14ac:dyDescent="0.2">
      <c r="A8976" s="116">
        <v>41805</v>
      </c>
      <c r="B8976" s="117" t="s">
        <v>10607</v>
      </c>
      <c r="C8976" s="118" t="s">
        <v>9444</v>
      </c>
      <c r="D8976" s="119" t="s">
        <v>14190</v>
      </c>
    </row>
    <row r="8977" spans="1:4" ht="24.95" customHeight="1" x14ac:dyDescent="0.2">
      <c r="A8977" s="116">
        <v>40271</v>
      </c>
      <c r="B8977" s="117" t="s">
        <v>10608</v>
      </c>
      <c r="C8977" s="118" t="s">
        <v>9444</v>
      </c>
      <c r="D8977" s="119" t="s">
        <v>9430</v>
      </c>
    </row>
    <row r="8978" spans="1:4" ht="24.95" customHeight="1" x14ac:dyDescent="0.2">
      <c r="A8978" s="116">
        <v>40287</v>
      </c>
      <c r="B8978" s="117" t="s">
        <v>6848</v>
      </c>
      <c r="C8978" s="118" t="s">
        <v>9444</v>
      </c>
      <c r="D8978" s="119" t="s">
        <v>9534</v>
      </c>
    </row>
    <row r="8979" spans="1:4" ht="24.95" customHeight="1" x14ac:dyDescent="0.2">
      <c r="A8979" s="116">
        <v>40295</v>
      </c>
      <c r="B8979" s="117" t="s">
        <v>10609</v>
      </c>
      <c r="C8979" s="118" t="s">
        <v>9293</v>
      </c>
      <c r="D8979" s="119" t="s">
        <v>10610</v>
      </c>
    </row>
    <row r="8980" spans="1:4" ht="24.95" customHeight="1" x14ac:dyDescent="0.2">
      <c r="A8980" s="116">
        <v>745</v>
      </c>
      <c r="B8980" s="117" t="s">
        <v>10611</v>
      </c>
      <c r="C8980" s="118" t="s">
        <v>9293</v>
      </c>
      <c r="D8980" s="119" t="s">
        <v>9677</v>
      </c>
    </row>
    <row r="8981" spans="1:4" ht="24.95" customHeight="1" x14ac:dyDescent="0.2">
      <c r="A8981" s="116">
        <v>4084</v>
      </c>
      <c r="B8981" s="117" t="s">
        <v>10612</v>
      </c>
      <c r="C8981" s="118" t="s">
        <v>9293</v>
      </c>
      <c r="D8981" s="119" t="s">
        <v>10773</v>
      </c>
    </row>
    <row r="8982" spans="1:4" ht="24.95" customHeight="1" x14ac:dyDescent="0.2">
      <c r="A8982" s="116">
        <v>743</v>
      </c>
      <c r="B8982" s="117" t="s">
        <v>10613</v>
      </c>
      <c r="C8982" s="118" t="s">
        <v>9293</v>
      </c>
      <c r="D8982" s="119" t="s">
        <v>10773</v>
      </c>
    </row>
    <row r="8983" spans="1:4" ht="24.95" customHeight="1" x14ac:dyDescent="0.2">
      <c r="A8983" s="116">
        <v>40293</v>
      </c>
      <c r="B8983" s="117" t="s">
        <v>10614</v>
      </c>
      <c r="C8983" s="118" t="s">
        <v>9293</v>
      </c>
      <c r="D8983" s="119" t="s">
        <v>18388</v>
      </c>
    </row>
    <row r="8984" spans="1:4" ht="24.95" customHeight="1" x14ac:dyDescent="0.2">
      <c r="A8984" s="116">
        <v>40294</v>
      </c>
      <c r="B8984" s="117" t="s">
        <v>10615</v>
      </c>
      <c r="C8984" s="118" t="s">
        <v>9293</v>
      </c>
      <c r="D8984" s="119" t="s">
        <v>10773</v>
      </c>
    </row>
    <row r="8985" spans="1:4" ht="24.95" customHeight="1" x14ac:dyDescent="0.2">
      <c r="A8985" s="116">
        <v>4085</v>
      </c>
      <c r="B8985" s="117" t="s">
        <v>10616</v>
      </c>
      <c r="C8985" s="118" t="s">
        <v>9293</v>
      </c>
      <c r="D8985" s="119" t="s">
        <v>9518</v>
      </c>
    </row>
    <row r="8986" spans="1:4" ht="24.95" customHeight="1" x14ac:dyDescent="0.2">
      <c r="A8986" s="116">
        <v>1383</v>
      </c>
      <c r="B8986" s="117" t="s">
        <v>10618</v>
      </c>
      <c r="C8986" s="118" t="s">
        <v>9293</v>
      </c>
      <c r="D8986" s="119" t="s">
        <v>18136</v>
      </c>
    </row>
    <row r="8987" spans="1:4" ht="24.95" customHeight="1" x14ac:dyDescent="0.2">
      <c r="A8987" s="116">
        <v>10775</v>
      </c>
      <c r="B8987" s="117" t="s">
        <v>10620</v>
      </c>
      <c r="C8987" s="118" t="s">
        <v>9444</v>
      </c>
      <c r="D8987" s="119" t="s">
        <v>19395</v>
      </c>
    </row>
    <row r="8988" spans="1:4" ht="24.95" customHeight="1" x14ac:dyDescent="0.2">
      <c r="A8988" s="116">
        <v>10776</v>
      </c>
      <c r="B8988" s="117" t="s">
        <v>10621</v>
      </c>
      <c r="C8988" s="118" t="s">
        <v>9444</v>
      </c>
      <c r="D8988" s="119" t="s">
        <v>17271</v>
      </c>
    </row>
    <row r="8989" spans="1:4" ht="24.95" customHeight="1" x14ac:dyDescent="0.2">
      <c r="A8989" s="116">
        <v>10779</v>
      </c>
      <c r="B8989" s="117" t="s">
        <v>10622</v>
      </c>
      <c r="C8989" s="118" t="s">
        <v>9444</v>
      </c>
      <c r="D8989" s="119" t="s">
        <v>19396</v>
      </c>
    </row>
    <row r="8990" spans="1:4" ht="24.95" customHeight="1" x14ac:dyDescent="0.2">
      <c r="A8990" s="116">
        <v>10777</v>
      </c>
      <c r="B8990" s="117" t="s">
        <v>10623</v>
      </c>
      <c r="C8990" s="118" t="s">
        <v>9444</v>
      </c>
      <c r="D8990" s="119" t="s">
        <v>19397</v>
      </c>
    </row>
    <row r="8991" spans="1:4" ht="24.95" customHeight="1" x14ac:dyDescent="0.2">
      <c r="A8991" s="116">
        <v>10778</v>
      </c>
      <c r="B8991" s="117" t="s">
        <v>10624</v>
      </c>
      <c r="C8991" s="118" t="s">
        <v>9444</v>
      </c>
      <c r="D8991" s="119" t="s">
        <v>19396</v>
      </c>
    </row>
    <row r="8992" spans="1:4" ht="24.95" customHeight="1" x14ac:dyDescent="0.2">
      <c r="A8992" s="116">
        <v>40339</v>
      </c>
      <c r="B8992" s="117" t="s">
        <v>10625</v>
      </c>
      <c r="C8992" s="118" t="s">
        <v>9444</v>
      </c>
      <c r="D8992" s="119" t="s">
        <v>9534</v>
      </c>
    </row>
    <row r="8993" spans="1:4" ht="24.95" customHeight="1" x14ac:dyDescent="0.2">
      <c r="A8993" s="116">
        <v>3355</v>
      </c>
      <c r="B8993" s="117" t="s">
        <v>10626</v>
      </c>
      <c r="C8993" s="118" t="s">
        <v>9293</v>
      </c>
      <c r="D8993" s="119" t="s">
        <v>14669</v>
      </c>
    </row>
    <row r="8994" spans="1:4" ht="24.95" customHeight="1" x14ac:dyDescent="0.2">
      <c r="A8994" s="116">
        <v>39814</v>
      </c>
      <c r="B8994" s="117" t="s">
        <v>10627</v>
      </c>
      <c r="C8994" s="118" t="s">
        <v>9293</v>
      </c>
      <c r="D8994" s="119" t="s">
        <v>19398</v>
      </c>
    </row>
    <row r="8995" spans="1:4" ht="24.95" customHeight="1" x14ac:dyDescent="0.2">
      <c r="A8995" s="116">
        <v>10749</v>
      </c>
      <c r="B8995" s="117" t="s">
        <v>10629</v>
      </c>
      <c r="C8995" s="118" t="s">
        <v>9444</v>
      </c>
      <c r="D8995" s="119" t="s">
        <v>9365</v>
      </c>
    </row>
    <row r="8996" spans="1:4" ht="24.95" customHeight="1" x14ac:dyDescent="0.2">
      <c r="A8996" s="116">
        <v>40290</v>
      </c>
      <c r="B8996" s="117" t="s">
        <v>10630</v>
      </c>
      <c r="C8996" s="118" t="s">
        <v>9444</v>
      </c>
      <c r="D8996" s="119" t="s">
        <v>10631</v>
      </c>
    </row>
    <row r="8997" spans="1:4" ht="24.95" customHeight="1" x14ac:dyDescent="0.2">
      <c r="A8997" s="116">
        <v>3346</v>
      </c>
      <c r="B8997" s="117" t="s">
        <v>10632</v>
      </c>
      <c r="C8997" s="118" t="s">
        <v>9293</v>
      </c>
      <c r="D8997" s="119" t="s">
        <v>9947</v>
      </c>
    </row>
    <row r="8998" spans="1:4" ht="24.95" customHeight="1" x14ac:dyDescent="0.2">
      <c r="A8998" s="116">
        <v>3348</v>
      </c>
      <c r="B8998" s="117" t="s">
        <v>10634</v>
      </c>
      <c r="C8998" s="118" t="s">
        <v>9293</v>
      </c>
      <c r="D8998" s="119" t="s">
        <v>14201</v>
      </c>
    </row>
    <row r="8999" spans="1:4" ht="24.95" customHeight="1" x14ac:dyDescent="0.2">
      <c r="A8999" s="116">
        <v>3345</v>
      </c>
      <c r="B8999" s="117" t="s">
        <v>10636</v>
      </c>
      <c r="C8999" s="118" t="s">
        <v>9293</v>
      </c>
      <c r="D8999" s="119" t="s">
        <v>10170</v>
      </c>
    </row>
    <row r="9000" spans="1:4" ht="24.95" customHeight="1" x14ac:dyDescent="0.2">
      <c r="A9000" s="116">
        <v>39833</v>
      </c>
      <c r="B9000" s="117" t="s">
        <v>10637</v>
      </c>
      <c r="C9000" s="118" t="s">
        <v>9293</v>
      </c>
      <c r="D9000" s="119" t="s">
        <v>19399</v>
      </c>
    </row>
    <row r="9001" spans="1:4" ht="24.95" customHeight="1" x14ac:dyDescent="0.2">
      <c r="A9001" s="116">
        <v>39834</v>
      </c>
      <c r="B9001" s="117" t="s">
        <v>10638</v>
      </c>
      <c r="C9001" s="118" t="s">
        <v>9293</v>
      </c>
      <c r="D9001" s="119" t="s">
        <v>19400</v>
      </c>
    </row>
    <row r="9002" spans="1:4" ht="24.95" customHeight="1" x14ac:dyDescent="0.2">
      <c r="A9002" s="116">
        <v>39835</v>
      </c>
      <c r="B9002" s="117" t="s">
        <v>10639</v>
      </c>
      <c r="C9002" s="118" t="s">
        <v>9293</v>
      </c>
      <c r="D9002" s="119" t="s">
        <v>11178</v>
      </c>
    </row>
    <row r="9003" spans="1:4" ht="24.95" customHeight="1" x14ac:dyDescent="0.2">
      <c r="A9003" s="116">
        <v>7252</v>
      </c>
      <c r="B9003" s="117" t="s">
        <v>10640</v>
      </c>
      <c r="C9003" s="118" t="s">
        <v>9293</v>
      </c>
      <c r="D9003" s="119" t="s">
        <v>10090</v>
      </c>
    </row>
    <row r="9004" spans="1:4" ht="24.95" customHeight="1" x14ac:dyDescent="0.2">
      <c r="A9004" s="116">
        <v>4778</v>
      </c>
      <c r="B9004" s="117" t="s">
        <v>10641</v>
      </c>
      <c r="C9004" s="118" t="s">
        <v>9293</v>
      </c>
      <c r="D9004" s="119" t="s">
        <v>10619</v>
      </c>
    </row>
    <row r="9005" spans="1:4" ht="24.95" customHeight="1" x14ac:dyDescent="0.2">
      <c r="A9005" s="116">
        <v>4780</v>
      </c>
      <c r="B9005" s="117" t="s">
        <v>10642</v>
      </c>
      <c r="C9005" s="118" t="s">
        <v>9293</v>
      </c>
      <c r="D9005" s="119" t="s">
        <v>12366</v>
      </c>
    </row>
    <row r="9006" spans="1:4" ht="24.95" customHeight="1" x14ac:dyDescent="0.2">
      <c r="A9006" s="116">
        <v>10809</v>
      </c>
      <c r="B9006" s="117" t="s">
        <v>10643</v>
      </c>
      <c r="C9006" s="118" t="s">
        <v>9293</v>
      </c>
      <c r="D9006" s="119" t="s">
        <v>9463</v>
      </c>
    </row>
    <row r="9007" spans="1:4" ht="24.95" customHeight="1" x14ac:dyDescent="0.2">
      <c r="A9007" s="116">
        <v>10811</v>
      </c>
      <c r="B9007" s="117" t="s">
        <v>10645</v>
      </c>
      <c r="C9007" s="118" t="s">
        <v>9293</v>
      </c>
      <c r="D9007" s="119" t="s">
        <v>12320</v>
      </c>
    </row>
    <row r="9008" spans="1:4" ht="24.95" customHeight="1" x14ac:dyDescent="0.2">
      <c r="A9008" s="116">
        <v>7247</v>
      </c>
      <c r="B9008" s="117" t="s">
        <v>10646</v>
      </c>
      <c r="C9008" s="118" t="s">
        <v>9293</v>
      </c>
      <c r="D9008" s="119" t="s">
        <v>10090</v>
      </c>
    </row>
    <row r="9009" spans="1:4" ht="24.95" customHeight="1" x14ac:dyDescent="0.2">
      <c r="A9009" s="116">
        <v>40291</v>
      </c>
      <c r="B9009" s="117" t="s">
        <v>10647</v>
      </c>
      <c r="C9009" s="118" t="s">
        <v>9444</v>
      </c>
      <c r="D9009" s="119" t="s">
        <v>10648</v>
      </c>
    </row>
    <row r="9010" spans="1:4" ht="24.95" customHeight="1" x14ac:dyDescent="0.2">
      <c r="A9010" s="116">
        <v>40275</v>
      </c>
      <c r="B9010" s="117" t="s">
        <v>10649</v>
      </c>
      <c r="C9010" s="118" t="s">
        <v>9444</v>
      </c>
      <c r="D9010" s="119" t="s">
        <v>10606</v>
      </c>
    </row>
    <row r="9011" spans="1:4" ht="24.95" customHeight="1" x14ac:dyDescent="0.2">
      <c r="A9011" s="116">
        <v>3777</v>
      </c>
      <c r="B9011" s="117" t="s">
        <v>4215</v>
      </c>
      <c r="C9011" s="118" t="s">
        <v>9298</v>
      </c>
      <c r="D9011" s="119" t="s">
        <v>10482</v>
      </c>
    </row>
    <row r="9012" spans="1:4" ht="24.95" customHeight="1" x14ac:dyDescent="0.2">
      <c r="A9012" s="116">
        <v>3779</v>
      </c>
      <c r="B9012" s="117" t="s">
        <v>4216</v>
      </c>
      <c r="C9012" s="118" t="s">
        <v>9340</v>
      </c>
      <c r="D9012" s="119" t="s">
        <v>14577</v>
      </c>
    </row>
    <row r="9013" spans="1:4" ht="24.95" customHeight="1" x14ac:dyDescent="0.2">
      <c r="A9013" s="116">
        <v>3798</v>
      </c>
      <c r="B9013" s="117" t="s">
        <v>4217</v>
      </c>
      <c r="C9013" s="118" t="s">
        <v>9295</v>
      </c>
      <c r="D9013" s="119" t="s">
        <v>10059</v>
      </c>
    </row>
    <row r="9014" spans="1:4" ht="24.95" customHeight="1" x14ac:dyDescent="0.2">
      <c r="A9014" s="116">
        <v>38769</v>
      </c>
      <c r="B9014" s="117" t="s">
        <v>10651</v>
      </c>
      <c r="C9014" s="118" t="s">
        <v>9295</v>
      </c>
      <c r="D9014" s="119" t="s">
        <v>10841</v>
      </c>
    </row>
    <row r="9015" spans="1:4" ht="24.95" customHeight="1" x14ac:dyDescent="0.2">
      <c r="A9015" s="116">
        <v>39510</v>
      </c>
      <c r="B9015" s="117" t="s">
        <v>10652</v>
      </c>
      <c r="C9015" s="118" t="s">
        <v>9295</v>
      </c>
      <c r="D9015" s="119" t="s">
        <v>19401</v>
      </c>
    </row>
    <row r="9016" spans="1:4" ht="24.95" customHeight="1" x14ac:dyDescent="0.2">
      <c r="A9016" s="116">
        <v>38776</v>
      </c>
      <c r="B9016" s="117" t="s">
        <v>10653</v>
      </c>
      <c r="C9016" s="118" t="s">
        <v>9295</v>
      </c>
      <c r="D9016" s="119" t="s">
        <v>19402</v>
      </c>
    </row>
    <row r="9017" spans="1:4" ht="24.95" customHeight="1" x14ac:dyDescent="0.2">
      <c r="A9017" s="116">
        <v>38774</v>
      </c>
      <c r="B9017" s="117" t="s">
        <v>10654</v>
      </c>
      <c r="C9017" s="118" t="s">
        <v>9295</v>
      </c>
      <c r="D9017" s="119" t="s">
        <v>19403</v>
      </c>
    </row>
    <row r="9018" spans="1:4" ht="24.95" customHeight="1" x14ac:dyDescent="0.2">
      <c r="A9018" s="116">
        <v>38889</v>
      </c>
      <c r="B9018" s="117" t="s">
        <v>10655</v>
      </c>
      <c r="C9018" s="118" t="s">
        <v>9295</v>
      </c>
      <c r="D9018" s="119" t="s">
        <v>16498</v>
      </c>
    </row>
    <row r="9019" spans="1:4" ht="24.95" customHeight="1" x14ac:dyDescent="0.2">
      <c r="A9019" s="116">
        <v>38784</v>
      </c>
      <c r="B9019" s="117" t="s">
        <v>10656</v>
      </c>
      <c r="C9019" s="118" t="s">
        <v>9295</v>
      </c>
      <c r="D9019" s="119" t="s">
        <v>10697</v>
      </c>
    </row>
    <row r="9020" spans="1:4" ht="24.95" customHeight="1" x14ac:dyDescent="0.2">
      <c r="A9020" s="116">
        <v>3788</v>
      </c>
      <c r="B9020" s="117" t="s">
        <v>10657</v>
      </c>
      <c r="C9020" s="118" t="s">
        <v>9295</v>
      </c>
      <c r="D9020" s="119" t="s">
        <v>10396</v>
      </c>
    </row>
    <row r="9021" spans="1:4" ht="24.95" customHeight="1" x14ac:dyDescent="0.2">
      <c r="A9021" s="116">
        <v>12230</v>
      </c>
      <c r="B9021" s="117" t="s">
        <v>10659</v>
      </c>
      <c r="C9021" s="118" t="s">
        <v>9295</v>
      </c>
      <c r="D9021" s="119" t="s">
        <v>9681</v>
      </c>
    </row>
    <row r="9022" spans="1:4" ht="24.95" customHeight="1" x14ac:dyDescent="0.2">
      <c r="A9022" s="116">
        <v>3780</v>
      </c>
      <c r="B9022" s="117" t="s">
        <v>10661</v>
      </c>
      <c r="C9022" s="118" t="s">
        <v>9295</v>
      </c>
      <c r="D9022" s="119" t="s">
        <v>15960</v>
      </c>
    </row>
    <row r="9023" spans="1:4" ht="24.95" customHeight="1" x14ac:dyDescent="0.2">
      <c r="A9023" s="116">
        <v>12231</v>
      </c>
      <c r="B9023" s="117" t="s">
        <v>10662</v>
      </c>
      <c r="C9023" s="118" t="s">
        <v>9295</v>
      </c>
      <c r="D9023" s="119" t="s">
        <v>18611</v>
      </c>
    </row>
    <row r="9024" spans="1:4" ht="24.95" customHeight="1" x14ac:dyDescent="0.2">
      <c r="A9024" s="116">
        <v>3811</v>
      </c>
      <c r="B9024" s="117" t="s">
        <v>10663</v>
      </c>
      <c r="C9024" s="118" t="s">
        <v>9295</v>
      </c>
      <c r="D9024" s="119" t="s">
        <v>16242</v>
      </c>
    </row>
    <row r="9025" spans="1:4" ht="24.95" customHeight="1" x14ac:dyDescent="0.2">
      <c r="A9025" s="116">
        <v>12232</v>
      </c>
      <c r="B9025" s="117" t="s">
        <v>10665</v>
      </c>
      <c r="C9025" s="118" t="s">
        <v>9295</v>
      </c>
      <c r="D9025" s="119" t="s">
        <v>17581</v>
      </c>
    </row>
    <row r="9026" spans="1:4" ht="24.95" customHeight="1" x14ac:dyDescent="0.2">
      <c r="A9026" s="116">
        <v>3799</v>
      </c>
      <c r="B9026" s="117" t="s">
        <v>10667</v>
      </c>
      <c r="C9026" s="118" t="s">
        <v>9295</v>
      </c>
      <c r="D9026" s="119" t="s">
        <v>19404</v>
      </c>
    </row>
    <row r="9027" spans="1:4" ht="24.95" customHeight="1" x14ac:dyDescent="0.2">
      <c r="A9027" s="116">
        <v>12239</v>
      </c>
      <c r="B9027" s="117" t="s">
        <v>10668</v>
      </c>
      <c r="C9027" s="118" t="s">
        <v>9295</v>
      </c>
      <c r="D9027" s="119" t="s">
        <v>9649</v>
      </c>
    </row>
    <row r="9028" spans="1:4" ht="24.95" customHeight="1" x14ac:dyDescent="0.2">
      <c r="A9028" s="116">
        <v>38773</v>
      </c>
      <c r="B9028" s="117" t="s">
        <v>10670</v>
      </c>
      <c r="C9028" s="118" t="s">
        <v>9295</v>
      </c>
      <c r="D9028" s="119" t="s">
        <v>10724</v>
      </c>
    </row>
    <row r="9029" spans="1:4" ht="24.95" customHeight="1" x14ac:dyDescent="0.2">
      <c r="A9029" s="116">
        <v>12271</v>
      </c>
      <c r="B9029" s="117" t="s">
        <v>4218</v>
      </c>
      <c r="C9029" s="118" t="s">
        <v>9295</v>
      </c>
      <c r="D9029" s="119" t="s">
        <v>19405</v>
      </c>
    </row>
    <row r="9030" spans="1:4" ht="24.95" customHeight="1" x14ac:dyDescent="0.2">
      <c r="A9030" s="116">
        <v>12245</v>
      </c>
      <c r="B9030" s="117" t="s">
        <v>4219</v>
      </c>
      <c r="C9030" s="118" t="s">
        <v>9295</v>
      </c>
      <c r="D9030" s="119" t="s">
        <v>14874</v>
      </c>
    </row>
    <row r="9031" spans="1:4" ht="24.95" customHeight="1" x14ac:dyDescent="0.2">
      <c r="A9031" s="116">
        <v>38785</v>
      </c>
      <c r="B9031" s="117" t="s">
        <v>10671</v>
      </c>
      <c r="C9031" s="118" t="s">
        <v>9295</v>
      </c>
      <c r="D9031" s="119" t="s">
        <v>19406</v>
      </c>
    </row>
    <row r="9032" spans="1:4" ht="24.95" customHeight="1" x14ac:dyDescent="0.2">
      <c r="A9032" s="116">
        <v>38786</v>
      </c>
      <c r="B9032" s="117" t="s">
        <v>10672</v>
      </c>
      <c r="C9032" s="118" t="s">
        <v>9295</v>
      </c>
      <c r="D9032" s="119" t="s">
        <v>19407</v>
      </c>
    </row>
    <row r="9033" spans="1:4" ht="24.95" customHeight="1" x14ac:dyDescent="0.2">
      <c r="A9033" s="116">
        <v>39385</v>
      </c>
      <c r="B9033" s="117" t="s">
        <v>10674</v>
      </c>
      <c r="C9033" s="118" t="s">
        <v>9295</v>
      </c>
      <c r="D9033" s="119" t="s">
        <v>19408</v>
      </c>
    </row>
    <row r="9034" spans="1:4" ht="24.95" customHeight="1" x14ac:dyDescent="0.2">
      <c r="A9034" s="116">
        <v>39389</v>
      </c>
      <c r="B9034" s="117" t="s">
        <v>10675</v>
      </c>
      <c r="C9034" s="118" t="s">
        <v>9295</v>
      </c>
      <c r="D9034" s="119" t="s">
        <v>11963</v>
      </c>
    </row>
    <row r="9035" spans="1:4" ht="24.95" customHeight="1" x14ac:dyDescent="0.2">
      <c r="A9035" s="116">
        <v>39390</v>
      </c>
      <c r="B9035" s="117" t="s">
        <v>10677</v>
      </c>
      <c r="C9035" s="118" t="s">
        <v>9295</v>
      </c>
      <c r="D9035" s="119" t="s">
        <v>19409</v>
      </c>
    </row>
    <row r="9036" spans="1:4" ht="24.95" customHeight="1" x14ac:dyDescent="0.2">
      <c r="A9036" s="116">
        <v>39391</v>
      </c>
      <c r="B9036" s="117" t="s">
        <v>10678</v>
      </c>
      <c r="C9036" s="118" t="s">
        <v>9295</v>
      </c>
      <c r="D9036" s="119" t="s">
        <v>19410</v>
      </c>
    </row>
    <row r="9037" spans="1:4" ht="24.95" customHeight="1" x14ac:dyDescent="0.2">
      <c r="A9037" s="116">
        <v>3803</v>
      </c>
      <c r="B9037" s="117" t="s">
        <v>10679</v>
      </c>
      <c r="C9037" s="118" t="s">
        <v>9295</v>
      </c>
      <c r="D9037" s="119" t="s">
        <v>19411</v>
      </c>
    </row>
    <row r="9038" spans="1:4" ht="24.95" customHeight="1" x14ac:dyDescent="0.2">
      <c r="A9038" s="116">
        <v>38770</v>
      </c>
      <c r="B9038" s="117" t="s">
        <v>10680</v>
      </c>
      <c r="C9038" s="118" t="s">
        <v>9295</v>
      </c>
      <c r="D9038" s="119" t="s">
        <v>14871</v>
      </c>
    </row>
    <row r="9039" spans="1:4" ht="24.95" customHeight="1" x14ac:dyDescent="0.2">
      <c r="A9039" s="116">
        <v>12267</v>
      </c>
      <c r="B9039" s="117" t="s">
        <v>4220</v>
      </c>
      <c r="C9039" s="118" t="s">
        <v>9295</v>
      </c>
      <c r="D9039" s="119" t="s">
        <v>19412</v>
      </c>
    </row>
    <row r="9040" spans="1:4" ht="24.95" customHeight="1" x14ac:dyDescent="0.2">
      <c r="A9040" s="116">
        <v>12266</v>
      </c>
      <c r="B9040" s="117" t="s">
        <v>10682</v>
      </c>
      <c r="C9040" s="118" t="s">
        <v>9295</v>
      </c>
      <c r="D9040" s="119" t="s">
        <v>19413</v>
      </c>
    </row>
    <row r="9041" spans="1:4" ht="24.95" customHeight="1" x14ac:dyDescent="0.2">
      <c r="A9041" s="116">
        <v>39378</v>
      </c>
      <c r="B9041" s="117" t="s">
        <v>10683</v>
      </c>
      <c r="C9041" s="118" t="s">
        <v>9295</v>
      </c>
      <c r="D9041" s="119" t="s">
        <v>17419</v>
      </c>
    </row>
    <row r="9042" spans="1:4" ht="24.95" customHeight="1" x14ac:dyDescent="0.2">
      <c r="A9042" s="116">
        <v>38775</v>
      </c>
      <c r="B9042" s="117" t="s">
        <v>10685</v>
      </c>
      <c r="C9042" s="118" t="s">
        <v>9295</v>
      </c>
      <c r="D9042" s="119" t="s">
        <v>11254</v>
      </c>
    </row>
    <row r="9043" spans="1:4" ht="24.95" customHeight="1" x14ac:dyDescent="0.2">
      <c r="A9043" s="116">
        <v>21119</v>
      </c>
      <c r="B9043" s="117" t="s">
        <v>6849</v>
      </c>
      <c r="C9043" s="118" t="s">
        <v>9295</v>
      </c>
      <c r="D9043" s="119" t="s">
        <v>10327</v>
      </c>
    </row>
    <row r="9044" spans="1:4" ht="24.95" customHeight="1" x14ac:dyDescent="0.2">
      <c r="A9044" s="116">
        <v>37974</v>
      </c>
      <c r="B9044" s="117" t="s">
        <v>6850</v>
      </c>
      <c r="C9044" s="118" t="s">
        <v>9295</v>
      </c>
      <c r="D9044" s="119" t="s">
        <v>10550</v>
      </c>
    </row>
    <row r="9045" spans="1:4" ht="24.95" customHeight="1" x14ac:dyDescent="0.2">
      <c r="A9045" s="116">
        <v>37975</v>
      </c>
      <c r="B9045" s="117" t="s">
        <v>6851</v>
      </c>
      <c r="C9045" s="118" t="s">
        <v>9295</v>
      </c>
      <c r="D9045" s="119" t="s">
        <v>9352</v>
      </c>
    </row>
    <row r="9046" spans="1:4" ht="24.95" customHeight="1" x14ac:dyDescent="0.2">
      <c r="A9046" s="116">
        <v>37976</v>
      </c>
      <c r="B9046" s="117" t="s">
        <v>6852</v>
      </c>
      <c r="C9046" s="118" t="s">
        <v>9295</v>
      </c>
      <c r="D9046" s="119" t="s">
        <v>12655</v>
      </c>
    </row>
    <row r="9047" spans="1:4" ht="24.95" customHeight="1" x14ac:dyDescent="0.2">
      <c r="A9047" s="116">
        <v>37977</v>
      </c>
      <c r="B9047" s="117" t="s">
        <v>6853</v>
      </c>
      <c r="C9047" s="118" t="s">
        <v>9295</v>
      </c>
      <c r="D9047" s="119" t="s">
        <v>9469</v>
      </c>
    </row>
    <row r="9048" spans="1:4" ht="24.95" customHeight="1" x14ac:dyDescent="0.2">
      <c r="A9048" s="116">
        <v>37978</v>
      </c>
      <c r="B9048" s="117" t="s">
        <v>6854</v>
      </c>
      <c r="C9048" s="118" t="s">
        <v>9295</v>
      </c>
      <c r="D9048" s="119" t="s">
        <v>14663</v>
      </c>
    </row>
    <row r="9049" spans="1:4" ht="24.95" customHeight="1" x14ac:dyDescent="0.2">
      <c r="A9049" s="116">
        <v>37979</v>
      </c>
      <c r="B9049" s="117" t="s">
        <v>6855</v>
      </c>
      <c r="C9049" s="118" t="s">
        <v>9295</v>
      </c>
      <c r="D9049" s="119" t="s">
        <v>9478</v>
      </c>
    </row>
    <row r="9050" spans="1:4" ht="24.95" customHeight="1" x14ac:dyDescent="0.2">
      <c r="A9050" s="116">
        <v>37980</v>
      </c>
      <c r="B9050" s="117" t="s">
        <v>6856</v>
      </c>
      <c r="C9050" s="118" t="s">
        <v>9295</v>
      </c>
      <c r="D9050" s="119" t="s">
        <v>19414</v>
      </c>
    </row>
    <row r="9051" spans="1:4" ht="24.95" customHeight="1" x14ac:dyDescent="0.2">
      <c r="A9051" s="116">
        <v>36147</v>
      </c>
      <c r="B9051" s="117" t="s">
        <v>4221</v>
      </c>
      <c r="C9051" s="118" t="s">
        <v>9460</v>
      </c>
      <c r="D9051" s="119" t="s">
        <v>19415</v>
      </c>
    </row>
    <row r="9052" spans="1:4" ht="24.95" customHeight="1" x14ac:dyDescent="0.2">
      <c r="A9052" s="116">
        <v>12731</v>
      </c>
      <c r="B9052" s="117" t="s">
        <v>4222</v>
      </c>
      <c r="C9052" s="118" t="s">
        <v>9295</v>
      </c>
      <c r="D9052" s="119" t="s">
        <v>19416</v>
      </c>
    </row>
    <row r="9053" spans="1:4" ht="24.95" customHeight="1" x14ac:dyDescent="0.2">
      <c r="A9053" s="116">
        <v>12723</v>
      </c>
      <c r="B9053" s="117" t="s">
        <v>4223</v>
      </c>
      <c r="C9053" s="118" t="s">
        <v>9295</v>
      </c>
      <c r="D9053" s="119" t="s">
        <v>9611</v>
      </c>
    </row>
    <row r="9054" spans="1:4" ht="24.95" customHeight="1" x14ac:dyDescent="0.2">
      <c r="A9054" s="116">
        <v>12724</v>
      </c>
      <c r="B9054" s="117" t="s">
        <v>4224</v>
      </c>
      <c r="C9054" s="118" t="s">
        <v>9295</v>
      </c>
      <c r="D9054" s="119" t="s">
        <v>10191</v>
      </c>
    </row>
    <row r="9055" spans="1:4" ht="24.95" customHeight="1" x14ac:dyDescent="0.2">
      <c r="A9055" s="116">
        <v>12725</v>
      </c>
      <c r="B9055" s="117" t="s">
        <v>4225</v>
      </c>
      <c r="C9055" s="118" t="s">
        <v>9295</v>
      </c>
      <c r="D9055" s="119" t="s">
        <v>10338</v>
      </c>
    </row>
    <row r="9056" spans="1:4" ht="24.95" customHeight="1" x14ac:dyDescent="0.2">
      <c r="A9056" s="116">
        <v>12726</v>
      </c>
      <c r="B9056" s="117" t="s">
        <v>4226</v>
      </c>
      <c r="C9056" s="118" t="s">
        <v>9295</v>
      </c>
      <c r="D9056" s="119" t="s">
        <v>10072</v>
      </c>
    </row>
    <row r="9057" spans="1:4" ht="24.95" customHeight="1" x14ac:dyDescent="0.2">
      <c r="A9057" s="116">
        <v>12727</v>
      </c>
      <c r="B9057" s="117" t="s">
        <v>4227</v>
      </c>
      <c r="C9057" s="118" t="s">
        <v>9295</v>
      </c>
      <c r="D9057" s="119" t="s">
        <v>10492</v>
      </c>
    </row>
    <row r="9058" spans="1:4" ht="24.95" customHeight="1" x14ac:dyDescent="0.2">
      <c r="A9058" s="116">
        <v>12728</v>
      </c>
      <c r="B9058" s="117" t="s">
        <v>4228</v>
      </c>
      <c r="C9058" s="118" t="s">
        <v>9295</v>
      </c>
      <c r="D9058" s="119" t="s">
        <v>17827</v>
      </c>
    </row>
    <row r="9059" spans="1:4" ht="24.95" customHeight="1" x14ac:dyDescent="0.2">
      <c r="A9059" s="116">
        <v>12729</v>
      </c>
      <c r="B9059" s="117" t="s">
        <v>4229</v>
      </c>
      <c r="C9059" s="118" t="s">
        <v>9295</v>
      </c>
      <c r="D9059" s="119" t="s">
        <v>19417</v>
      </c>
    </row>
    <row r="9060" spans="1:4" ht="24.95" customHeight="1" x14ac:dyDescent="0.2">
      <c r="A9060" s="116">
        <v>12730</v>
      </c>
      <c r="B9060" s="117" t="s">
        <v>4230</v>
      </c>
      <c r="C9060" s="118" t="s">
        <v>9295</v>
      </c>
      <c r="D9060" s="119" t="s">
        <v>19418</v>
      </c>
    </row>
    <row r="9061" spans="1:4" ht="24.95" customHeight="1" x14ac:dyDescent="0.2">
      <c r="A9061" s="116">
        <v>3840</v>
      </c>
      <c r="B9061" s="117" t="s">
        <v>4231</v>
      </c>
      <c r="C9061" s="118" t="s">
        <v>9295</v>
      </c>
      <c r="D9061" s="119" t="s">
        <v>14210</v>
      </c>
    </row>
    <row r="9062" spans="1:4" ht="24.95" customHeight="1" x14ac:dyDescent="0.2">
      <c r="A9062" s="116">
        <v>3838</v>
      </c>
      <c r="B9062" s="117" t="s">
        <v>4232</v>
      </c>
      <c r="C9062" s="118" t="s">
        <v>9295</v>
      </c>
      <c r="D9062" s="119" t="s">
        <v>19419</v>
      </c>
    </row>
    <row r="9063" spans="1:4" ht="24.95" customHeight="1" x14ac:dyDescent="0.2">
      <c r="A9063" s="116">
        <v>3844</v>
      </c>
      <c r="B9063" s="117" t="s">
        <v>4233</v>
      </c>
      <c r="C9063" s="118" t="s">
        <v>9295</v>
      </c>
      <c r="D9063" s="119" t="s">
        <v>19420</v>
      </c>
    </row>
    <row r="9064" spans="1:4" ht="24.95" customHeight="1" x14ac:dyDescent="0.2">
      <c r="A9064" s="116">
        <v>3839</v>
      </c>
      <c r="B9064" s="117" t="s">
        <v>4234</v>
      </c>
      <c r="C9064" s="118" t="s">
        <v>9295</v>
      </c>
      <c r="D9064" s="119" t="s">
        <v>19421</v>
      </c>
    </row>
    <row r="9065" spans="1:4" ht="24.95" customHeight="1" x14ac:dyDescent="0.2">
      <c r="A9065" s="116">
        <v>3843</v>
      </c>
      <c r="B9065" s="117" t="s">
        <v>4235</v>
      </c>
      <c r="C9065" s="118" t="s">
        <v>9295</v>
      </c>
      <c r="D9065" s="119" t="s">
        <v>19422</v>
      </c>
    </row>
    <row r="9066" spans="1:4" ht="24.95" customHeight="1" x14ac:dyDescent="0.2">
      <c r="A9066" s="116">
        <v>3900</v>
      </c>
      <c r="B9066" s="117" t="s">
        <v>4236</v>
      </c>
      <c r="C9066" s="118" t="s">
        <v>9295</v>
      </c>
      <c r="D9066" s="119" t="s">
        <v>19423</v>
      </c>
    </row>
    <row r="9067" spans="1:4" ht="24.95" customHeight="1" x14ac:dyDescent="0.2">
      <c r="A9067" s="116">
        <v>3846</v>
      </c>
      <c r="B9067" s="117" t="s">
        <v>4237</v>
      </c>
      <c r="C9067" s="118" t="s">
        <v>9295</v>
      </c>
      <c r="D9067" s="119" t="s">
        <v>10715</v>
      </c>
    </row>
    <row r="9068" spans="1:4" ht="24.95" customHeight="1" x14ac:dyDescent="0.2">
      <c r="A9068" s="116">
        <v>3886</v>
      </c>
      <c r="B9068" s="117" t="s">
        <v>4238</v>
      </c>
      <c r="C9068" s="118" t="s">
        <v>9295</v>
      </c>
      <c r="D9068" s="119" t="s">
        <v>17424</v>
      </c>
    </row>
    <row r="9069" spans="1:4" ht="24.95" customHeight="1" x14ac:dyDescent="0.2">
      <c r="A9069" s="116">
        <v>3854</v>
      </c>
      <c r="B9069" s="117" t="s">
        <v>4239</v>
      </c>
      <c r="C9069" s="118" t="s">
        <v>9295</v>
      </c>
      <c r="D9069" s="119" t="s">
        <v>17792</v>
      </c>
    </row>
    <row r="9070" spans="1:4" ht="24.95" customHeight="1" x14ac:dyDescent="0.2">
      <c r="A9070" s="116">
        <v>3873</v>
      </c>
      <c r="B9070" s="117" t="s">
        <v>4240</v>
      </c>
      <c r="C9070" s="118" t="s">
        <v>9295</v>
      </c>
      <c r="D9070" s="119" t="s">
        <v>10165</v>
      </c>
    </row>
    <row r="9071" spans="1:4" ht="24.95" customHeight="1" x14ac:dyDescent="0.2">
      <c r="A9071" s="116">
        <v>38021</v>
      </c>
      <c r="B9071" s="117" t="s">
        <v>4241</v>
      </c>
      <c r="C9071" s="118" t="s">
        <v>9295</v>
      </c>
      <c r="D9071" s="119" t="s">
        <v>11116</v>
      </c>
    </row>
    <row r="9072" spans="1:4" ht="24.95" customHeight="1" x14ac:dyDescent="0.2">
      <c r="A9072" s="116">
        <v>3847</v>
      </c>
      <c r="B9072" s="117" t="s">
        <v>4242</v>
      </c>
      <c r="C9072" s="118" t="s">
        <v>9295</v>
      </c>
      <c r="D9072" s="119" t="s">
        <v>11478</v>
      </c>
    </row>
    <row r="9073" spans="1:4" ht="24.95" customHeight="1" x14ac:dyDescent="0.2">
      <c r="A9073" s="116">
        <v>38022</v>
      </c>
      <c r="B9073" s="117" t="s">
        <v>4243</v>
      </c>
      <c r="C9073" s="118" t="s">
        <v>9295</v>
      </c>
      <c r="D9073" s="119" t="s">
        <v>15173</v>
      </c>
    </row>
    <row r="9074" spans="1:4" ht="24.95" customHeight="1" x14ac:dyDescent="0.2">
      <c r="A9074" s="116">
        <v>3833</v>
      </c>
      <c r="B9074" s="117" t="s">
        <v>4244</v>
      </c>
      <c r="C9074" s="118" t="s">
        <v>9295</v>
      </c>
      <c r="D9074" s="119" t="s">
        <v>11446</v>
      </c>
    </row>
    <row r="9075" spans="1:4" ht="24.95" customHeight="1" x14ac:dyDescent="0.2">
      <c r="A9075" s="116">
        <v>3835</v>
      </c>
      <c r="B9075" s="117" t="s">
        <v>4245</v>
      </c>
      <c r="C9075" s="118" t="s">
        <v>9295</v>
      </c>
      <c r="D9075" s="119" t="s">
        <v>19424</v>
      </c>
    </row>
    <row r="9076" spans="1:4" ht="24.95" customHeight="1" x14ac:dyDescent="0.2">
      <c r="A9076" s="116">
        <v>3836</v>
      </c>
      <c r="B9076" s="117" t="s">
        <v>4246</v>
      </c>
      <c r="C9076" s="118" t="s">
        <v>9295</v>
      </c>
      <c r="D9076" s="119" t="s">
        <v>19425</v>
      </c>
    </row>
    <row r="9077" spans="1:4" ht="24.95" customHeight="1" x14ac:dyDescent="0.2">
      <c r="A9077" s="116">
        <v>3830</v>
      </c>
      <c r="B9077" s="117" t="s">
        <v>4247</v>
      </c>
      <c r="C9077" s="118" t="s">
        <v>9295</v>
      </c>
      <c r="D9077" s="119" t="s">
        <v>19426</v>
      </c>
    </row>
    <row r="9078" spans="1:4" ht="24.95" customHeight="1" x14ac:dyDescent="0.2">
      <c r="A9078" s="116">
        <v>3831</v>
      </c>
      <c r="B9078" s="117" t="s">
        <v>4248</v>
      </c>
      <c r="C9078" s="118" t="s">
        <v>9295</v>
      </c>
      <c r="D9078" s="119" t="s">
        <v>17857</v>
      </c>
    </row>
    <row r="9079" spans="1:4" ht="24.95" customHeight="1" x14ac:dyDescent="0.2">
      <c r="A9079" s="116">
        <v>3841</v>
      </c>
      <c r="B9079" s="117" t="s">
        <v>4249</v>
      </c>
      <c r="C9079" s="118" t="s">
        <v>9295</v>
      </c>
      <c r="D9079" s="119" t="s">
        <v>19427</v>
      </c>
    </row>
    <row r="9080" spans="1:4" ht="24.95" customHeight="1" x14ac:dyDescent="0.2">
      <c r="A9080" s="116">
        <v>3842</v>
      </c>
      <c r="B9080" s="117" t="s">
        <v>4250</v>
      </c>
      <c r="C9080" s="118" t="s">
        <v>9295</v>
      </c>
      <c r="D9080" s="119" t="s">
        <v>19428</v>
      </c>
    </row>
    <row r="9081" spans="1:4" ht="24.95" customHeight="1" x14ac:dyDescent="0.2">
      <c r="A9081" s="116">
        <v>37981</v>
      </c>
      <c r="B9081" s="117" t="s">
        <v>6857</v>
      </c>
      <c r="C9081" s="118" t="s">
        <v>9295</v>
      </c>
      <c r="D9081" s="119" t="s">
        <v>9871</v>
      </c>
    </row>
    <row r="9082" spans="1:4" ht="24.95" customHeight="1" x14ac:dyDescent="0.2">
      <c r="A9082" s="116">
        <v>37982</v>
      </c>
      <c r="B9082" s="117" t="s">
        <v>6858</v>
      </c>
      <c r="C9082" s="118" t="s">
        <v>9295</v>
      </c>
      <c r="D9082" s="119" t="s">
        <v>9924</v>
      </c>
    </row>
    <row r="9083" spans="1:4" ht="24.95" customHeight="1" x14ac:dyDescent="0.2">
      <c r="A9083" s="116">
        <v>37983</v>
      </c>
      <c r="B9083" s="117" t="s">
        <v>6859</v>
      </c>
      <c r="C9083" s="118" t="s">
        <v>9295</v>
      </c>
      <c r="D9083" s="119" t="s">
        <v>17489</v>
      </c>
    </row>
    <row r="9084" spans="1:4" ht="24.95" customHeight="1" x14ac:dyDescent="0.2">
      <c r="A9084" s="116">
        <v>37984</v>
      </c>
      <c r="B9084" s="117" t="s">
        <v>6860</v>
      </c>
      <c r="C9084" s="118" t="s">
        <v>9295</v>
      </c>
      <c r="D9084" s="119" t="s">
        <v>19429</v>
      </c>
    </row>
    <row r="9085" spans="1:4" ht="24.95" customHeight="1" x14ac:dyDescent="0.2">
      <c r="A9085" s="116">
        <v>37985</v>
      </c>
      <c r="B9085" s="117" t="s">
        <v>6861</v>
      </c>
      <c r="C9085" s="118" t="s">
        <v>9295</v>
      </c>
      <c r="D9085" s="119" t="s">
        <v>10770</v>
      </c>
    </row>
    <row r="9086" spans="1:4" ht="24.95" customHeight="1" x14ac:dyDescent="0.2">
      <c r="A9086" s="116">
        <v>3826</v>
      </c>
      <c r="B9086" s="117" t="s">
        <v>4251</v>
      </c>
      <c r="C9086" s="118" t="s">
        <v>9295</v>
      </c>
      <c r="D9086" s="119" t="s">
        <v>18083</v>
      </c>
    </row>
    <row r="9087" spans="1:4" ht="24.95" customHeight="1" x14ac:dyDescent="0.2">
      <c r="A9087" s="116">
        <v>3825</v>
      </c>
      <c r="B9087" s="117" t="s">
        <v>4252</v>
      </c>
      <c r="C9087" s="118" t="s">
        <v>9295</v>
      </c>
      <c r="D9087" s="119" t="s">
        <v>17533</v>
      </c>
    </row>
    <row r="9088" spans="1:4" ht="24.95" customHeight="1" x14ac:dyDescent="0.2">
      <c r="A9088" s="116">
        <v>3827</v>
      </c>
      <c r="B9088" s="117" t="s">
        <v>4253</v>
      </c>
      <c r="C9088" s="118" t="s">
        <v>9295</v>
      </c>
      <c r="D9088" s="119" t="s">
        <v>16776</v>
      </c>
    </row>
    <row r="9089" spans="1:4" ht="24.95" customHeight="1" x14ac:dyDescent="0.2">
      <c r="A9089" s="116">
        <v>20165</v>
      </c>
      <c r="B9089" s="117" t="s">
        <v>6862</v>
      </c>
      <c r="C9089" s="118" t="s">
        <v>9295</v>
      </c>
      <c r="D9089" s="119" t="s">
        <v>10167</v>
      </c>
    </row>
    <row r="9090" spans="1:4" ht="24.95" customHeight="1" x14ac:dyDescent="0.2">
      <c r="A9090" s="116">
        <v>20166</v>
      </c>
      <c r="B9090" s="117" t="s">
        <v>6863</v>
      </c>
      <c r="C9090" s="118" t="s">
        <v>9295</v>
      </c>
      <c r="D9090" s="119" t="s">
        <v>19430</v>
      </c>
    </row>
    <row r="9091" spans="1:4" ht="24.95" customHeight="1" x14ac:dyDescent="0.2">
      <c r="A9091" s="116">
        <v>20164</v>
      </c>
      <c r="B9091" s="117" t="s">
        <v>6864</v>
      </c>
      <c r="C9091" s="118" t="s">
        <v>9295</v>
      </c>
      <c r="D9091" s="119" t="s">
        <v>9789</v>
      </c>
    </row>
    <row r="9092" spans="1:4" ht="24.95" customHeight="1" x14ac:dyDescent="0.2">
      <c r="A9092" s="116">
        <v>3893</v>
      </c>
      <c r="B9092" s="117" t="s">
        <v>4254</v>
      </c>
      <c r="C9092" s="118" t="s">
        <v>9295</v>
      </c>
      <c r="D9092" s="119" t="s">
        <v>10342</v>
      </c>
    </row>
    <row r="9093" spans="1:4" ht="24.95" customHeight="1" x14ac:dyDescent="0.2">
      <c r="A9093" s="116">
        <v>3848</v>
      </c>
      <c r="B9093" s="117" t="s">
        <v>4255</v>
      </c>
      <c r="C9093" s="118" t="s">
        <v>9295</v>
      </c>
      <c r="D9093" s="119" t="s">
        <v>10772</v>
      </c>
    </row>
    <row r="9094" spans="1:4" ht="24.95" customHeight="1" x14ac:dyDescent="0.2">
      <c r="A9094" s="116">
        <v>3895</v>
      </c>
      <c r="B9094" s="117" t="s">
        <v>4256</v>
      </c>
      <c r="C9094" s="118" t="s">
        <v>9295</v>
      </c>
      <c r="D9094" s="119" t="s">
        <v>13727</v>
      </c>
    </row>
    <row r="9095" spans="1:4" ht="24.95" customHeight="1" x14ac:dyDescent="0.2">
      <c r="A9095" s="116">
        <v>12404</v>
      </c>
      <c r="B9095" s="117" t="s">
        <v>4257</v>
      </c>
      <c r="C9095" s="118" t="s">
        <v>9295</v>
      </c>
      <c r="D9095" s="119" t="s">
        <v>10005</v>
      </c>
    </row>
    <row r="9096" spans="1:4" ht="24.95" customHeight="1" x14ac:dyDescent="0.2">
      <c r="A9096" s="116">
        <v>3939</v>
      </c>
      <c r="B9096" s="117" t="s">
        <v>4258</v>
      </c>
      <c r="C9096" s="118" t="s">
        <v>9295</v>
      </c>
      <c r="D9096" s="119" t="s">
        <v>17244</v>
      </c>
    </row>
    <row r="9097" spans="1:4" ht="24.95" customHeight="1" x14ac:dyDescent="0.2">
      <c r="A9097" s="116">
        <v>3911</v>
      </c>
      <c r="B9097" s="117" t="s">
        <v>4259</v>
      </c>
      <c r="C9097" s="118" t="s">
        <v>9295</v>
      </c>
      <c r="D9097" s="119" t="s">
        <v>10590</v>
      </c>
    </row>
    <row r="9098" spans="1:4" ht="24.95" customHeight="1" x14ac:dyDescent="0.2">
      <c r="A9098" s="116">
        <v>3908</v>
      </c>
      <c r="B9098" s="117" t="s">
        <v>4260</v>
      </c>
      <c r="C9098" s="118" t="s">
        <v>9295</v>
      </c>
      <c r="D9098" s="119" t="s">
        <v>14388</v>
      </c>
    </row>
    <row r="9099" spans="1:4" ht="24.95" customHeight="1" x14ac:dyDescent="0.2">
      <c r="A9099" s="116">
        <v>3910</v>
      </c>
      <c r="B9099" s="117" t="s">
        <v>4261</v>
      </c>
      <c r="C9099" s="118" t="s">
        <v>9295</v>
      </c>
      <c r="D9099" s="119" t="s">
        <v>11527</v>
      </c>
    </row>
    <row r="9100" spans="1:4" ht="24.95" customHeight="1" x14ac:dyDescent="0.2">
      <c r="A9100" s="116">
        <v>3913</v>
      </c>
      <c r="B9100" s="117" t="s">
        <v>4262</v>
      </c>
      <c r="C9100" s="118" t="s">
        <v>9295</v>
      </c>
      <c r="D9100" s="119" t="s">
        <v>19431</v>
      </c>
    </row>
    <row r="9101" spans="1:4" ht="24.95" customHeight="1" x14ac:dyDescent="0.2">
      <c r="A9101" s="116">
        <v>3912</v>
      </c>
      <c r="B9101" s="117" t="s">
        <v>4263</v>
      </c>
      <c r="C9101" s="118" t="s">
        <v>9295</v>
      </c>
      <c r="D9101" s="119" t="s">
        <v>17451</v>
      </c>
    </row>
    <row r="9102" spans="1:4" ht="24.95" customHeight="1" x14ac:dyDescent="0.2">
      <c r="A9102" s="116">
        <v>3909</v>
      </c>
      <c r="B9102" s="117" t="s">
        <v>4264</v>
      </c>
      <c r="C9102" s="118" t="s">
        <v>9295</v>
      </c>
      <c r="D9102" s="119" t="s">
        <v>12131</v>
      </c>
    </row>
    <row r="9103" spans="1:4" ht="24.95" customHeight="1" x14ac:dyDescent="0.2">
      <c r="A9103" s="116">
        <v>3914</v>
      </c>
      <c r="B9103" s="117" t="s">
        <v>4265</v>
      </c>
      <c r="C9103" s="118" t="s">
        <v>9295</v>
      </c>
      <c r="D9103" s="119" t="s">
        <v>18148</v>
      </c>
    </row>
    <row r="9104" spans="1:4" ht="24.95" customHeight="1" x14ac:dyDescent="0.2">
      <c r="A9104" s="116">
        <v>3915</v>
      </c>
      <c r="B9104" s="117" t="s">
        <v>4266</v>
      </c>
      <c r="C9104" s="118" t="s">
        <v>9295</v>
      </c>
      <c r="D9104" s="119" t="s">
        <v>19432</v>
      </c>
    </row>
    <row r="9105" spans="1:4" ht="24.95" customHeight="1" x14ac:dyDescent="0.2">
      <c r="A9105" s="116">
        <v>3916</v>
      </c>
      <c r="B9105" s="117" t="s">
        <v>4267</v>
      </c>
      <c r="C9105" s="118" t="s">
        <v>9295</v>
      </c>
      <c r="D9105" s="119" t="s">
        <v>19157</v>
      </c>
    </row>
    <row r="9106" spans="1:4" ht="24.95" customHeight="1" x14ac:dyDescent="0.2">
      <c r="A9106" s="116">
        <v>3917</v>
      </c>
      <c r="B9106" s="117" t="s">
        <v>4268</v>
      </c>
      <c r="C9106" s="118" t="s">
        <v>9295</v>
      </c>
      <c r="D9106" s="119" t="s">
        <v>19433</v>
      </c>
    </row>
    <row r="9107" spans="1:4" ht="24.95" customHeight="1" x14ac:dyDescent="0.2">
      <c r="A9107" s="116">
        <v>1904</v>
      </c>
      <c r="B9107" s="117" t="s">
        <v>6865</v>
      </c>
      <c r="C9107" s="118" t="s">
        <v>9295</v>
      </c>
      <c r="D9107" s="119" t="s">
        <v>9803</v>
      </c>
    </row>
    <row r="9108" spans="1:4" ht="24.95" customHeight="1" x14ac:dyDescent="0.2">
      <c r="A9108" s="116">
        <v>1899</v>
      </c>
      <c r="B9108" s="117" t="s">
        <v>6866</v>
      </c>
      <c r="C9108" s="118" t="s">
        <v>9295</v>
      </c>
      <c r="D9108" s="119" t="s">
        <v>9533</v>
      </c>
    </row>
    <row r="9109" spans="1:4" ht="24.95" customHeight="1" x14ac:dyDescent="0.2">
      <c r="A9109" s="116">
        <v>1900</v>
      </c>
      <c r="B9109" s="117" t="s">
        <v>6867</v>
      </c>
      <c r="C9109" s="118" t="s">
        <v>9295</v>
      </c>
      <c r="D9109" s="119" t="s">
        <v>9331</v>
      </c>
    </row>
    <row r="9110" spans="1:4" ht="24.95" customHeight="1" x14ac:dyDescent="0.2">
      <c r="A9110" s="116">
        <v>12407</v>
      </c>
      <c r="B9110" s="117" t="s">
        <v>4269</v>
      </c>
      <c r="C9110" s="118" t="s">
        <v>9295</v>
      </c>
      <c r="D9110" s="119" t="s">
        <v>17676</v>
      </c>
    </row>
    <row r="9111" spans="1:4" ht="24.95" customHeight="1" x14ac:dyDescent="0.2">
      <c r="A9111" s="116">
        <v>12408</v>
      </c>
      <c r="B9111" s="117" t="s">
        <v>4270</v>
      </c>
      <c r="C9111" s="118" t="s">
        <v>9295</v>
      </c>
      <c r="D9111" s="119" t="s">
        <v>16040</v>
      </c>
    </row>
    <row r="9112" spans="1:4" ht="24.95" customHeight="1" x14ac:dyDescent="0.2">
      <c r="A9112" s="116">
        <v>12409</v>
      </c>
      <c r="B9112" s="117" t="s">
        <v>6868</v>
      </c>
      <c r="C9112" s="118" t="s">
        <v>9295</v>
      </c>
      <c r="D9112" s="119" t="s">
        <v>16040</v>
      </c>
    </row>
    <row r="9113" spans="1:4" ht="24.95" customHeight="1" x14ac:dyDescent="0.2">
      <c r="A9113" s="116">
        <v>12410</v>
      </c>
      <c r="B9113" s="117" t="s">
        <v>4271</v>
      </c>
      <c r="C9113" s="118" t="s">
        <v>9295</v>
      </c>
      <c r="D9113" s="119" t="s">
        <v>10092</v>
      </c>
    </row>
    <row r="9114" spans="1:4" ht="24.95" customHeight="1" x14ac:dyDescent="0.2">
      <c r="A9114" s="116">
        <v>3936</v>
      </c>
      <c r="B9114" s="117" t="s">
        <v>4272</v>
      </c>
      <c r="C9114" s="118" t="s">
        <v>9295</v>
      </c>
      <c r="D9114" s="119" t="s">
        <v>14489</v>
      </c>
    </row>
    <row r="9115" spans="1:4" ht="24.95" customHeight="1" x14ac:dyDescent="0.2">
      <c r="A9115" s="116">
        <v>3922</v>
      </c>
      <c r="B9115" s="117" t="s">
        <v>4273</v>
      </c>
      <c r="C9115" s="118" t="s">
        <v>9295</v>
      </c>
      <c r="D9115" s="119" t="s">
        <v>18540</v>
      </c>
    </row>
    <row r="9116" spans="1:4" ht="24.95" customHeight="1" x14ac:dyDescent="0.2">
      <c r="A9116" s="116">
        <v>3924</v>
      </c>
      <c r="B9116" s="117" t="s">
        <v>4274</v>
      </c>
      <c r="C9116" s="118" t="s">
        <v>9295</v>
      </c>
      <c r="D9116" s="119" t="s">
        <v>14489</v>
      </c>
    </row>
    <row r="9117" spans="1:4" ht="24.95" customHeight="1" x14ac:dyDescent="0.2">
      <c r="A9117" s="116">
        <v>3923</v>
      </c>
      <c r="B9117" s="117" t="s">
        <v>4275</v>
      </c>
      <c r="C9117" s="118" t="s">
        <v>9295</v>
      </c>
      <c r="D9117" s="119" t="s">
        <v>14489</v>
      </c>
    </row>
    <row r="9118" spans="1:4" ht="24.95" customHeight="1" x14ac:dyDescent="0.2">
      <c r="A9118" s="116">
        <v>3937</v>
      </c>
      <c r="B9118" s="117" t="s">
        <v>4276</v>
      </c>
      <c r="C9118" s="118" t="s">
        <v>9295</v>
      </c>
      <c r="D9118" s="119" t="s">
        <v>11261</v>
      </c>
    </row>
    <row r="9119" spans="1:4" ht="24.95" customHeight="1" x14ac:dyDescent="0.2">
      <c r="A9119" s="116">
        <v>3921</v>
      </c>
      <c r="B9119" s="117" t="s">
        <v>4277</v>
      </c>
      <c r="C9119" s="118" t="s">
        <v>9295</v>
      </c>
      <c r="D9119" s="119" t="s">
        <v>11983</v>
      </c>
    </row>
    <row r="9120" spans="1:4" ht="24.95" customHeight="1" x14ac:dyDescent="0.2">
      <c r="A9120" s="116">
        <v>3920</v>
      </c>
      <c r="B9120" s="117" t="s">
        <v>4278</v>
      </c>
      <c r="C9120" s="118" t="s">
        <v>9295</v>
      </c>
      <c r="D9120" s="119" t="s">
        <v>11261</v>
      </c>
    </row>
    <row r="9121" spans="1:4" ht="24.95" customHeight="1" x14ac:dyDescent="0.2">
      <c r="A9121" s="116">
        <v>3938</v>
      </c>
      <c r="B9121" s="117" t="s">
        <v>4279</v>
      </c>
      <c r="C9121" s="118" t="s">
        <v>9295</v>
      </c>
      <c r="D9121" s="119" t="s">
        <v>9722</v>
      </c>
    </row>
    <row r="9122" spans="1:4" ht="24.95" customHeight="1" x14ac:dyDescent="0.2">
      <c r="A9122" s="116">
        <v>3919</v>
      </c>
      <c r="B9122" s="117" t="s">
        <v>4280</v>
      </c>
      <c r="C9122" s="118" t="s">
        <v>9295</v>
      </c>
      <c r="D9122" s="119" t="s">
        <v>10995</v>
      </c>
    </row>
    <row r="9123" spans="1:4" ht="24.95" customHeight="1" x14ac:dyDescent="0.2">
      <c r="A9123" s="116">
        <v>3927</v>
      </c>
      <c r="B9123" s="117" t="s">
        <v>4281</v>
      </c>
      <c r="C9123" s="118" t="s">
        <v>9295</v>
      </c>
      <c r="D9123" s="119" t="s">
        <v>17819</v>
      </c>
    </row>
    <row r="9124" spans="1:4" ht="24.95" customHeight="1" x14ac:dyDescent="0.2">
      <c r="A9124" s="116">
        <v>3928</v>
      </c>
      <c r="B9124" s="117" t="s">
        <v>4282</v>
      </c>
      <c r="C9124" s="118" t="s">
        <v>9295</v>
      </c>
      <c r="D9124" s="119" t="s">
        <v>17819</v>
      </c>
    </row>
    <row r="9125" spans="1:4" ht="24.95" customHeight="1" x14ac:dyDescent="0.2">
      <c r="A9125" s="116">
        <v>3926</v>
      </c>
      <c r="B9125" s="117" t="s">
        <v>4283</v>
      </c>
      <c r="C9125" s="118" t="s">
        <v>9295</v>
      </c>
      <c r="D9125" s="119" t="s">
        <v>19434</v>
      </c>
    </row>
    <row r="9126" spans="1:4" ht="24.95" customHeight="1" x14ac:dyDescent="0.2">
      <c r="A9126" s="116">
        <v>3935</v>
      </c>
      <c r="B9126" s="117" t="s">
        <v>4284</v>
      </c>
      <c r="C9126" s="118" t="s">
        <v>9295</v>
      </c>
      <c r="D9126" s="119" t="s">
        <v>19434</v>
      </c>
    </row>
    <row r="9127" spans="1:4" ht="24.95" customHeight="1" x14ac:dyDescent="0.2">
      <c r="A9127" s="116">
        <v>3925</v>
      </c>
      <c r="B9127" s="117" t="s">
        <v>4285</v>
      </c>
      <c r="C9127" s="118" t="s">
        <v>9295</v>
      </c>
      <c r="D9127" s="119" t="s">
        <v>19434</v>
      </c>
    </row>
    <row r="9128" spans="1:4" ht="24.95" customHeight="1" x14ac:dyDescent="0.2">
      <c r="A9128" s="116">
        <v>12406</v>
      </c>
      <c r="B9128" s="117" t="s">
        <v>4286</v>
      </c>
      <c r="C9128" s="118" t="s">
        <v>9295</v>
      </c>
      <c r="D9128" s="119" t="s">
        <v>10930</v>
      </c>
    </row>
    <row r="9129" spans="1:4" ht="24.95" customHeight="1" x14ac:dyDescent="0.2">
      <c r="A9129" s="116">
        <v>3929</v>
      </c>
      <c r="B9129" s="117" t="s">
        <v>4287</v>
      </c>
      <c r="C9129" s="118" t="s">
        <v>9295</v>
      </c>
      <c r="D9129" s="119" t="s">
        <v>17609</v>
      </c>
    </row>
    <row r="9130" spans="1:4" ht="24.95" customHeight="1" x14ac:dyDescent="0.2">
      <c r="A9130" s="116">
        <v>3931</v>
      </c>
      <c r="B9130" s="117" t="s">
        <v>4288</v>
      </c>
      <c r="C9130" s="118" t="s">
        <v>9295</v>
      </c>
      <c r="D9130" s="119" t="s">
        <v>17609</v>
      </c>
    </row>
    <row r="9131" spans="1:4" ht="24.95" customHeight="1" x14ac:dyDescent="0.2">
      <c r="A9131" s="116">
        <v>3930</v>
      </c>
      <c r="B9131" s="117" t="s">
        <v>4289</v>
      </c>
      <c r="C9131" s="118" t="s">
        <v>9295</v>
      </c>
      <c r="D9131" s="119" t="s">
        <v>17609</v>
      </c>
    </row>
    <row r="9132" spans="1:4" ht="24.95" customHeight="1" x14ac:dyDescent="0.2">
      <c r="A9132" s="116">
        <v>3932</v>
      </c>
      <c r="B9132" s="117" t="s">
        <v>4290</v>
      </c>
      <c r="C9132" s="118" t="s">
        <v>9295</v>
      </c>
      <c r="D9132" s="119" t="s">
        <v>19435</v>
      </c>
    </row>
    <row r="9133" spans="1:4" ht="24.95" customHeight="1" x14ac:dyDescent="0.2">
      <c r="A9133" s="116">
        <v>3933</v>
      </c>
      <c r="B9133" s="117" t="s">
        <v>4291</v>
      </c>
      <c r="C9133" s="118" t="s">
        <v>9295</v>
      </c>
      <c r="D9133" s="119" t="s">
        <v>19435</v>
      </c>
    </row>
    <row r="9134" spans="1:4" ht="24.95" customHeight="1" x14ac:dyDescent="0.2">
      <c r="A9134" s="116">
        <v>3934</v>
      </c>
      <c r="B9134" s="117" t="s">
        <v>4292</v>
      </c>
      <c r="C9134" s="118" t="s">
        <v>9295</v>
      </c>
      <c r="D9134" s="119" t="s">
        <v>19435</v>
      </c>
    </row>
    <row r="9135" spans="1:4" ht="24.95" customHeight="1" x14ac:dyDescent="0.2">
      <c r="A9135" s="116">
        <v>40355</v>
      </c>
      <c r="B9135" s="117" t="s">
        <v>10714</v>
      </c>
      <c r="C9135" s="118" t="s">
        <v>9295</v>
      </c>
      <c r="D9135" s="119" t="s">
        <v>11148</v>
      </c>
    </row>
    <row r="9136" spans="1:4" ht="24.95" customHeight="1" x14ac:dyDescent="0.2">
      <c r="A9136" s="116">
        <v>40358</v>
      </c>
      <c r="B9136" s="117" t="s">
        <v>10716</v>
      </c>
      <c r="C9136" s="118" t="s">
        <v>9295</v>
      </c>
      <c r="D9136" s="119" t="s">
        <v>14508</v>
      </c>
    </row>
    <row r="9137" spans="1:4" ht="24.95" customHeight="1" x14ac:dyDescent="0.2">
      <c r="A9137" s="116">
        <v>40361</v>
      </c>
      <c r="B9137" s="117" t="s">
        <v>10718</v>
      </c>
      <c r="C9137" s="118" t="s">
        <v>9295</v>
      </c>
      <c r="D9137" s="119" t="s">
        <v>11312</v>
      </c>
    </row>
    <row r="9138" spans="1:4" ht="24.95" customHeight="1" x14ac:dyDescent="0.2">
      <c r="A9138" s="116">
        <v>40364</v>
      </c>
      <c r="B9138" s="117" t="s">
        <v>10719</v>
      </c>
      <c r="C9138" s="118" t="s">
        <v>9295</v>
      </c>
      <c r="D9138" s="119" t="s">
        <v>18691</v>
      </c>
    </row>
    <row r="9139" spans="1:4" ht="24.95" customHeight="1" x14ac:dyDescent="0.2">
      <c r="A9139" s="116">
        <v>40367</v>
      </c>
      <c r="B9139" s="117" t="s">
        <v>10720</v>
      </c>
      <c r="C9139" s="118" t="s">
        <v>9295</v>
      </c>
      <c r="D9139" s="119" t="s">
        <v>19436</v>
      </c>
    </row>
    <row r="9140" spans="1:4" ht="24.95" customHeight="1" x14ac:dyDescent="0.2">
      <c r="A9140" s="116">
        <v>40370</v>
      </c>
      <c r="B9140" s="117" t="s">
        <v>10722</v>
      </c>
      <c r="C9140" s="118" t="s">
        <v>9295</v>
      </c>
      <c r="D9140" s="119" t="s">
        <v>19437</v>
      </c>
    </row>
    <row r="9141" spans="1:4" ht="24.95" customHeight="1" x14ac:dyDescent="0.2">
      <c r="A9141" s="116">
        <v>40373</v>
      </c>
      <c r="B9141" s="117" t="s">
        <v>10723</v>
      </c>
      <c r="C9141" s="118" t="s">
        <v>9295</v>
      </c>
      <c r="D9141" s="119" t="s">
        <v>19438</v>
      </c>
    </row>
    <row r="9142" spans="1:4" ht="24.95" customHeight="1" x14ac:dyDescent="0.2">
      <c r="A9142" s="116">
        <v>38947</v>
      </c>
      <c r="B9142" s="117" t="s">
        <v>19439</v>
      </c>
      <c r="C9142" s="118" t="s">
        <v>9295</v>
      </c>
      <c r="D9142" s="119" t="s">
        <v>11784</v>
      </c>
    </row>
    <row r="9143" spans="1:4" ht="24.95" customHeight="1" x14ac:dyDescent="0.2">
      <c r="A9143" s="116">
        <v>38948</v>
      </c>
      <c r="B9143" s="117" t="s">
        <v>19440</v>
      </c>
      <c r="C9143" s="118" t="s">
        <v>9295</v>
      </c>
      <c r="D9143" s="119" t="s">
        <v>11237</v>
      </c>
    </row>
    <row r="9144" spans="1:4" ht="24.95" customHeight="1" x14ac:dyDescent="0.2">
      <c r="A9144" s="116">
        <v>38949</v>
      </c>
      <c r="B9144" s="117" t="s">
        <v>19441</v>
      </c>
      <c r="C9144" s="118" t="s">
        <v>9295</v>
      </c>
      <c r="D9144" s="119" t="s">
        <v>18825</v>
      </c>
    </row>
    <row r="9145" spans="1:4" ht="24.95" customHeight="1" x14ac:dyDescent="0.2">
      <c r="A9145" s="116">
        <v>38951</v>
      </c>
      <c r="B9145" s="117" t="s">
        <v>19442</v>
      </c>
      <c r="C9145" s="118" t="s">
        <v>9295</v>
      </c>
      <c r="D9145" s="119" t="s">
        <v>12921</v>
      </c>
    </row>
    <row r="9146" spans="1:4" ht="24.95" customHeight="1" x14ac:dyDescent="0.2">
      <c r="A9146" s="116">
        <v>39312</v>
      </c>
      <c r="B9146" s="117" t="s">
        <v>19443</v>
      </c>
      <c r="C9146" s="118" t="s">
        <v>9295</v>
      </c>
      <c r="D9146" s="119" t="s">
        <v>17424</v>
      </c>
    </row>
    <row r="9147" spans="1:4" ht="24.95" customHeight="1" x14ac:dyDescent="0.2">
      <c r="A9147" s="116">
        <v>39313</v>
      </c>
      <c r="B9147" s="117" t="s">
        <v>19444</v>
      </c>
      <c r="C9147" s="118" t="s">
        <v>9295</v>
      </c>
      <c r="D9147" s="119" t="s">
        <v>14472</v>
      </c>
    </row>
    <row r="9148" spans="1:4" ht="24.95" customHeight="1" x14ac:dyDescent="0.2">
      <c r="A9148" s="116">
        <v>38950</v>
      </c>
      <c r="B9148" s="117" t="s">
        <v>19445</v>
      </c>
      <c r="C9148" s="118" t="s">
        <v>9295</v>
      </c>
      <c r="D9148" s="119" t="s">
        <v>9724</v>
      </c>
    </row>
    <row r="9149" spans="1:4" ht="24.95" customHeight="1" x14ac:dyDescent="0.2">
      <c r="A9149" s="116">
        <v>39314</v>
      </c>
      <c r="B9149" s="117" t="s">
        <v>19446</v>
      </c>
      <c r="C9149" s="118" t="s">
        <v>9295</v>
      </c>
      <c r="D9149" s="119" t="s">
        <v>17830</v>
      </c>
    </row>
    <row r="9150" spans="1:4" ht="24.95" customHeight="1" x14ac:dyDescent="0.2">
      <c r="A9150" s="116">
        <v>3907</v>
      </c>
      <c r="B9150" s="117" t="s">
        <v>4293</v>
      </c>
      <c r="C9150" s="118" t="s">
        <v>9295</v>
      </c>
      <c r="D9150" s="119" t="s">
        <v>9591</v>
      </c>
    </row>
    <row r="9151" spans="1:4" ht="24.95" customHeight="1" x14ac:dyDescent="0.2">
      <c r="A9151" s="116">
        <v>3889</v>
      </c>
      <c r="B9151" s="117" t="s">
        <v>4294</v>
      </c>
      <c r="C9151" s="118" t="s">
        <v>9295</v>
      </c>
      <c r="D9151" s="119" t="s">
        <v>9682</v>
      </c>
    </row>
    <row r="9152" spans="1:4" ht="24.95" customHeight="1" x14ac:dyDescent="0.2">
      <c r="A9152" s="116">
        <v>3868</v>
      </c>
      <c r="B9152" s="117" t="s">
        <v>4295</v>
      </c>
      <c r="C9152" s="118" t="s">
        <v>9295</v>
      </c>
      <c r="D9152" s="119" t="s">
        <v>9741</v>
      </c>
    </row>
    <row r="9153" spans="1:4" ht="24.95" customHeight="1" x14ac:dyDescent="0.2">
      <c r="A9153" s="116">
        <v>3869</v>
      </c>
      <c r="B9153" s="117" t="s">
        <v>4296</v>
      </c>
      <c r="C9153" s="118" t="s">
        <v>9295</v>
      </c>
      <c r="D9153" s="119" t="s">
        <v>9818</v>
      </c>
    </row>
    <row r="9154" spans="1:4" ht="24.95" customHeight="1" x14ac:dyDescent="0.2">
      <c r="A9154" s="116">
        <v>3872</v>
      </c>
      <c r="B9154" s="117" t="s">
        <v>4297</v>
      </c>
      <c r="C9154" s="118" t="s">
        <v>9295</v>
      </c>
      <c r="D9154" s="119" t="s">
        <v>11157</v>
      </c>
    </row>
    <row r="9155" spans="1:4" ht="24.95" customHeight="1" x14ac:dyDescent="0.2">
      <c r="A9155" s="116">
        <v>3850</v>
      </c>
      <c r="B9155" s="117" t="s">
        <v>4298</v>
      </c>
      <c r="C9155" s="118" t="s">
        <v>9295</v>
      </c>
      <c r="D9155" s="119" t="s">
        <v>11237</v>
      </c>
    </row>
    <row r="9156" spans="1:4" ht="24.95" customHeight="1" x14ac:dyDescent="0.2">
      <c r="A9156" s="116">
        <v>38023</v>
      </c>
      <c r="B9156" s="117" t="s">
        <v>4299</v>
      </c>
      <c r="C9156" s="118" t="s">
        <v>9295</v>
      </c>
      <c r="D9156" s="119" t="s">
        <v>10221</v>
      </c>
    </row>
    <row r="9157" spans="1:4" ht="24.95" customHeight="1" x14ac:dyDescent="0.2">
      <c r="A9157" s="116">
        <v>37986</v>
      </c>
      <c r="B9157" s="117" t="s">
        <v>6869</v>
      </c>
      <c r="C9157" s="118" t="s">
        <v>9295</v>
      </c>
      <c r="D9157" s="119" t="s">
        <v>9694</v>
      </c>
    </row>
    <row r="9158" spans="1:4" ht="24.95" customHeight="1" x14ac:dyDescent="0.2">
      <c r="A9158" s="116">
        <v>37987</v>
      </c>
      <c r="B9158" s="117" t="s">
        <v>6870</v>
      </c>
      <c r="C9158" s="118" t="s">
        <v>9295</v>
      </c>
      <c r="D9158" s="119" t="s">
        <v>19447</v>
      </c>
    </row>
    <row r="9159" spans="1:4" ht="24.95" customHeight="1" x14ac:dyDescent="0.2">
      <c r="A9159" s="116">
        <v>37988</v>
      </c>
      <c r="B9159" s="117" t="s">
        <v>6871</v>
      </c>
      <c r="C9159" s="118" t="s">
        <v>9295</v>
      </c>
      <c r="D9159" s="119" t="s">
        <v>19448</v>
      </c>
    </row>
    <row r="9160" spans="1:4" ht="24.95" customHeight="1" x14ac:dyDescent="0.2">
      <c r="A9160" s="116">
        <v>21120</v>
      </c>
      <c r="B9160" s="117" t="s">
        <v>6872</v>
      </c>
      <c r="C9160" s="118" t="s">
        <v>9295</v>
      </c>
      <c r="D9160" s="119" t="s">
        <v>10893</v>
      </c>
    </row>
    <row r="9161" spans="1:4" ht="24.95" customHeight="1" x14ac:dyDescent="0.2">
      <c r="A9161" s="116">
        <v>39318</v>
      </c>
      <c r="B9161" s="117" t="s">
        <v>6873</v>
      </c>
      <c r="C9161" s="118" t="s">
        <v>9295</v>
      </c>
      <c r="D9161" s="119" t="s">
        <v>13768</v>
      </c>
    </row>
    <row r="9162" spans="1:4" ht="24.95" customHeight="1" x14ac:dyDescent="0.2">
      <c r="A9162" s="116">
        <v>20162</v>
      </c>
      <c r="B9162" s="117" t="s">
        <v>4300</v>
      </c>
      <c r="C9162" s="118" t="s">
        <v>9295</v>
      </c>
      <c r="D9162" s="119" t="s">
        <v>14353</v>
      </c>
    </row>
    <row r="9163" spans="1:4" ht="24.95" customHeight="1" x14ac:dyDescent="0.2">
      <c r="A9163" s="116">
        <v>40354</v>
      </c>
      <c r="B9163" s="117" t="s">
        <v>10727</v>
      </c>
      <c r="C9163" s="118" t="s">
        <v>9295</v>
      </c>
      <c r="D9163" s="119" t="s">
        <v>9529</v>
      </c>
    </row>
    <row r="9164" spans="1:4" ht="24.95" customHeight="1" x14ac:dyDescent="0.2">
      <c r="A9164" s="116">
        <v>40357</v>
      </c>
      <c r="B9164" s="117" t="s">
        <v>10728</v>
      </c>
      <c r="C9164" s="118" t="s">
        <v>9295</v>
      </c>
      <c r="D9164" s="119" t="s">
        <v>14508</v>
      </c>
    </row>
    <row r="9165" spans="1:4" ht="24.95" customHeight="1" x14ac:dyDescent="0.2">
      <c r="A9165" s="116">
        <v>40360</v>
      </c>
      <c r="B9165" s="117" t="s">
        <v>10729</v>
      </c>
      <c r="C9165" s="118" t="s">
        <v>9295</v>
      </c>
      <c r="D9165" s="119" t="s">
        <v>17699</v>
      </c>
    </row>
    <row r="9166" spans="1:4" ht="24.95" customHeight="1" x14ac:dyDescent="0.2">
      <c r="A9166" s="116">
        <v>40363</v>
      </c>
      <c r="B9166" s="117" t="s">
        <v>10731</v>
      </c>
      <c r="C9166" s="118" t="s">
        <v>9295</v>
      </c>
      <c r="D9166" s="119" t="s">
        <v>19449</v>
      </c>
    </row>
    <row r="9167" spans="1:4" ht="24.95" customHeight="1" x14ac:dyDescent="0.2">
      <c r="A9167" s="116">
        <v>40366</v>
      </c>
      <c r="B9167" s="117" t="s">
        <v>10732</v>
      </c>
      <c r="C9167" s="118" t="s">
        <v>9295</v>
      </c>
      <c r="D9167" s="119" t="s">
        <v>12542</v>
      </c>
    </row>
    <row r="9168" spans="1:4" ht="24.95" customHeight="1" x14ac:dyDescent="0.2">
      <c r="A9168" s="116">
        <v>40369</v>
      </c>
      <c r="B9168" s="117" t="s">
        <v>10733</v>
      </c>
      <c r="C9168" s="118" t="s">
        <v>9295</v>
      </c>
      <c r="D9168" s="119" t="s">
        <v>19450</v>
      </c>
    </row>
    <row r="9169" spans="1:4" ht="24.95" customHeight="1" x14ac:dyDescent="0.2">
      <c r="A9169" s="116">
        <v>40372</v>
      </c>
      <c r="B9169" s="117" t="s">
        <v>10735</v>
      </c>
      <c r="C9169" s="118" t="s">
        <v>9295</v>
      </c>
      <c r="D9169" s="119" t="s">
        <v>19451</v>
      </c>
    </row>
    <row r="9170" spans="1:4" ht="24.95" customHeight="1" x14ac:dyDescent="0.2">
      <c r="A9170" s="116">
        <v>40375</v>
      </c>
      <c r="B9170" s="117" t="s">
        <v>10736</v>
      </c>
      <c r="C9170" s="118" t="s">
        <v>9295</v>
      </c>
      <c r="D9170" s="119" t="s">
        <v>19452</v>
      </c>
    </row>
    <row r="9171" spans="1:4" ht="24.95" customHeight="1" x14ac:dyDescent="0.2">
      <c r="A9171" s="116">
        <v>1893</v>
      </c>
      <c r="B9171" s="117" t="s">
        <v>6874</v>
      </c>
      <c r="C9171" s="118" t="s">
        <v>9295</v>
      </c>
      <c r="D9171" s="119" t="s">
        <v>10090</v>
      </c>
    </row>
    <row r="9172" spans="1:4" ht="24.95" customHeight="1" x14ac:dyDescent="0.2">
      <c r="A9172" s="116">
        <v>1902</v>
      </c>
      <c r="B9172" s="117" t="s">
        <v>6875</v>
      </c>
      <c r="C9172" s="118" t="s">
        <v>9295</v>
      </c>
      <c r="D9172" s="119" t="s">
        <v>10534</v>
      </c>
    </row>
    <row r="9173" spans="1:4" ht="24.95" customHeight="1" x14ac:dyDescent="0.2">
      <c r="A9173" s="116">
        <v>1901</v>
      </c>
      <c r="B9173" s="117" t="s">
        <v>6876</v>
      </c>
      <c r="C9173" s="118" t="s">
        <v>9295</v>
      </c>
      <c r="D9173" s="119" t="s">
        <v>11922</v>
      </c>
    </row>
    <row r="9174" spans="1:4" ht="24.95" customHeight="1" x14ac:dyDescent="0.2">
      <c r="A9174" s="116">
        <v>1892</v>
      </c>
      <c r="B9174" s="117" t="s">
        <v>6877</v>
      </c>
      <c r="C9174" s="118" t="s">
        <v>9295</v>
      </c>
      <c r="D9174" s="119" t="s">
        <v>11320</v>
      </c>
    </row>
    <row r="9175" spans="1:4" ht="24.95" customHeight="1" x14ac:dyDescent="0.2">
      <c r="A9175" s="116">
        <v>1907</v>
      </c>
      <c r="B9175" s="117" t="s">
        <v>6878</v>
      </c>
      <c r="C9175" s="118" t="s">
        <v>9295</v>
      </c>
      <c r="D9175" s="119" t="s">
        <v>15540</v>
      </c>
    </row>
    <row r="9176" spans="1:4" ht="24.95" customHeight="1" x14ac:dyDescent="0.2">
      <c r="A9176" s="116">
        <v>1894</v>
      </c>
      <c r="B9176" s="117" t="s">
        <v>6879</v>
      </c>
      <c r="C9176" s="118" t="s">
        <v>9295</v>
      </c>
      <c r="D9176" s="119" t="s">
        <v>10221</v>
      </c>
    </row>
    <row r="9177" spans="1:4" ht="24.95" customHeight="1" x14ac:dyDescent="0.2">
      <c r="A9177" s="116">
        <v>1891</v>
      </c>
      <c r="B9177" s="117" t="s">
        <v>6880</v>
      </c>
      <c r="C9177" s="118" t="s">
        <v>9295</v>
      </c>
      <c r="D9177" s="119" t="s">
        <v>9384</v>
      </c>
    </row>
    <row r="9178" spans="1:4" ht="24.95" customHeight="1" x14ac:dyDescent="0.2">
      <c r="A9178" s="116">
        <v>1896</v>
      </c>
      <c r="B9178" s="117" t="s">
        <v>6881</v>
      </c>
      <c r="C9178" s="118" t="s">
        <v>9295</v>
      </c>
      <c r="D9178" s="119" t="s">
        <v>10251</v>
      </c>
    </row>
    <row r="9179" spans="1:4" ht="24.95" customHeight="1" x14ac:dyDescent="0.2">
      <c r="A9179" s="116">
        <v>1895</v>
      </c>
      <c r="B9179" s="117" t="s">
        <v>6882</v>
      </c>
      <c r="C9179" s="118" t="s">
        <v>9295</v>
      </c>
      <c r="D9179" s="119" t="s">
        <v>12534</v>
      </c>
    </row>
    <row r="9180" spans="1:4" ht="24.95" customHeight="1" x14ac:dyDescent="0.2">
      <c r="A9180" s="116">
        <v>2641</v>
      </c>
      <c r="B9180" s="117" t="s">
        <v>10742</v>
      </c>
      <c r="C9180" s="118" t="s">
        <v>9295</v>
      </c>
      <c r="D9180" s="119" t="s">
        <v>19453</v>
      </c>
    </row>
    <row r="9181" spans="1:4" ht="24.95" customHeight="1" x14ac:dyDescent="0.2">
      <c r="A9181" s="116">
        <v>2636</v>
      </c>
      <c r="B9181" s="117" t="s">
        <v>10743</v>
      </c>
      <c r="C9181" s="118" t="s">
        <v>9295</v>
      </c>
      <c r="D9181" s="119" t="s">
        <v>10425</v>
      </c>
    </row>
    <row r="9182" spans="1:4" ht="24.95" customHeight="1" x14ac:dyDescent="0.2">
      <c r="A9182" s="116">
        <v>2637</v>
      </c>
      <c r="B9182" s="117" t="s">
        <v>10744</v>
      </c>
      <c r="C9182" s="118" t="s">
        <v>9295</v>
      </c>
      <c r="D9182" s="119" t="s">
        <v>9473</v>
      </c>
    </row>
    <row r="9183" spans="1:4" ht="24.95" customHeight="1" x14ac:dyDescent="0.2">
      <c r="A9183" s="116">
        <v>2638</v>
      </c>
      <c r="B9183" s="117" t="s">
        <v>10745</v>
      </c>
      <c r="C9183" s="118" t="s">
        <v>9295</v>
      </c>
      <c r="D9183" s="119" t="s">
        <v>9564</v>
      </c>
    </row>
    <row r="9184" spans="1:4" ht="24.95" customHeight="1" x14ac:dyDescent="0.2">
      <c r="A9184" s="116">
        <v>2639</v>
      </c>
      <c r="B9184" s="117" t="s">
        <v>10746</v>
      </c>
      <c r="C9184" s="118" t="s">
        <v>9295</v>
      </c>
      <c r="D9184" s="119" t="s">
        <v>9870</v>
      </c>
    </row>
    <row r="9185" spans="1:4" ht="24.95" customHeight="1" x14ac:dyDescent="0.2">
      <c r="A9185" s="116">
        <v>2644</v>
      </c>
      <c r="B9185" s="117" t="s">
        <v>10747</v>
      </c>
      <c r="C9185" s="118" t="s">
        <v>9295</v>
      </c>
      <c r="D9185" s="119" t="s">
        <v>9881</v>
      </c>
    </row>
    <row r="9186" spans="1:4" ht="24.95" customHeight="1" x14ac:dyDescent="0.2">
      <c r="A9186" s="116">
        <v>2643</v>
      </c>
      <c r="B9186" s="117" t="s">
        <v>10748</v>
      </c>
      <c r="C9186" s="118" t="s">
        <v>9295</v>
      </c>
      <c r="D9186" s="119" t="s">
        <v>9466</v>
      </c>
    </row>
    <row r="9187" spans="1:4" ht="24.95" customHeight="1" x14ac:dyDescent="0.2">
      <c r="A9187" s="116">
        <v>2640</v>
      </c>
      <c r="B9187" s="117" t="s">
        <v>10749</v>
      </c>
      <c r="C9187" s="118" t="s">
        <v>9295</v>
      </c>
      <c r="D9187" s="119" t="s">
        <v>10875</v>
      </c>
    </row>
    <row r="9188" spans="1:4" ht="24.95" customHeight="1" x14ac:dyDescent="0.2">
      <c r="A9188" s="116">
        <v>2642</v>
      </c>
      <c r="B9188" s="117" t="s">
        <v>10750</v>
      </c>
      <c r="C9188" s="118" t="s">
        <v>9295</v>
      </c>
      <c r="D9188" s="119" t="s">
        <v>19454</v>
      </c>
    </row>
    <row r="9189" spans="1:4" ht="24.95" customHeight="1" x14ac:dyDescent="0.2">
      <c r="A9189" s="116">
        <v>38943</v>
      </c>
      <c r="B9189" s="117" t="s">
        <v>19455</v>
      </c>
      <c r="C9189" s="118" t="s">
        <v>9295</v>
      </c>
      <c r="D9189" s="119" t="s">
        <v>10374</v>
      </c>
    </row>
    <row r="9190" spans="1:4" ht="24.95" customHeight="1" x14ac:dyDescent="0.2">
      <c r="A9190" s="116">
        <v>38944</v>
      </c>
      <c r="B9190" s="117" t="s">
        <v>19456</v>
      </c>
      <c r="C9190" s="118" t="s">
        <v>9295</v>
      </c>
      <c r="D9190" s="119" t="s">
        <v>10933</v>
      </c>
    </row>
    <row r="9191" spans="1:4" ht="24.95" customHeight="1" x14ac:dyDescent="0.2">
      <c r="A9191" s="116">
        <v>38945</v>
      </c>
      <c r="B9191" s="117" t="s">
        <v>19457</v>
      </c>
      <c r="C9191" s="118" t="s">
        <v>9295</v>
      </c>
      <c r="D9191" s="119" t="s">
        <v>9979</v>
      </c>
    </row>
    <row r="9192" spans="1:4" ht="24.95" customHeight="1" x14ac:dyDescent="0.2">
      <c r="A9192" s="116">
        <v>38946</v>
      </c>
      <c r="B9192" s="117" t="s">
        <v>19458</v>
      </c>
      <c r="C9192" s="118" t="s">
        <v>9295</v>
      </c>
      <c r="D9192" s="119" t="s">
        <v>10463</v>
      </c>
    </row>
    <row r="9193" spans="1:4" ht="24.95" customHeight="1" x14ac:dyDescent="0.2">
      <c r="A9193" s="116">
        <v>39308</v>
      </c>
      <c r="B9193" s="117" t="s">
        <v>19459</v>
      </c>
      <c r="C9193" s="118" t="s">
        <v>9295</v>
      </c>
      <c r="D9193" s="119" t="s">
        <v>19460</v>
      </c>
    </row>
    <row r="9194" spans="1:4" ht="24.95" customHeight="1" x14ac:dyDescent="0.2">
      <c r="A9194" s="116">
        <v>39309</v>
      </c>
      <c r="B9194" s="117" t="s">
        <v>19461</v>
      </c>
      <c r="C9194" s="118" t="s">
        <v>9295</v>
      </c>
      <c r="D9194" s="119" t="s">
        <v>18112</v>
      </c>
    </row>
    <row r="9195" spans="1:4" ht="24.95" customHeight="1" x14ac:dyDescent="0.2">
      <c r="A9195" s="116">
        <v>39310</v>
      </c>
      <c r="B9195" s="117" t="s">
        <v>19462</v>
      </c>
      <c r="C9195" s="118" t="s">
        <v>9295</v>
      </c>
      <c r="D9195" s="119" t="s">
        <v>13489</v>
      </c>
    </row>
    <row r="9196" spans="1:4" ht="24.95" customHeight="1" x14ac:dyDescent="0.2">
      <c r="A9196" s="116">
        <v>39311</v>
      </c>
      <c r="B9196" s="117" t="s">
        <v>19463</v>
      </c>
      <c r="C9196" s="118" t="s">
        <v>9295</v>
      </c>
      <c r="D9196" s="119" t="s">
        <v>19423</v>
      </c>
    </row>
    <row r="9197" spans="1:4" ht="24.95" customHeight="1" x14ac:dyDescent="0.2">
      <c r="A9197" s="116">
        <v>39855</v>
      </c>
      <c r="B9197" s="117" t="s">
        <v>4301</v>
      </c>
      <c r="C9197" s="118" t="s">
        <v>9295</v>
      </c>
      <c r="D9197" s="119" t="s">
        <v>9694</v>
      </c>
    </row>
    <row r="9198" spans="1:4" ht="24.95" customHeight="1" x14ac:dyDescent="0.2">
      <c r="A9198" s="116">
        <v>39856</v>
      </c>
      <c r="B9198" s="117" t="s">
        <v>4302</v>
      </c>
      <c r="C9198" s="118" t="s">
        <v>9295</v>
      </c>
      <c r="D9198" s="119" t="s">
        <v>9346</v>
      </c>
    </row>
    <row r="9199" spans="1:4" ht="24.95" customHeight="1" x14ac:dyDescent="0.2">
      <c r="A9199" s="116">
        <v>39857</v>
      </c>
      <c r="B9199" s="117" t="s">
        <v>4303</v>
      </c>
      <c r="C9199" s="118" t="s">
        <v>9295</v>
      </c>
      <c r="D9199" s="119" t="s">
        <v>10338</v>
      </c>
    </row>
    <row r="9200" spans="1:4" ht="24.95" customHeight="1" x14ac:dyDescent="0.2">
      <c r="A9200" s="116">
        <v>39858</v>
      </c>
      <c r="B9200" s="117" t="s">
        <v>4304</v>
      </c>
      <c r="C9200" s="118" t="s">
        <v>9295</v>
      </c>
      <c r="D9200" s="119" t="s">
        <v>18432</v>
      </c>
    </row>
    <row r="9201" spans="1:4" ht="24.95" customHeight="1" x14ac:dyDescent="0.2">
      <c r="A9201" s="116">
        <v>39859</v>
      </c>
      <c r="B9201" s="117" t="s">
        <v>4305</v>
      </c>
      <c r="C9201" s="118" t="s">
        <v>9295</v>
      </c>
      <c r="D9201" s="119" t="s">
        <v>17745</v>
      </c>
    </row>
    <row r="9202" spans="1:4" ht="24.95" customHeight="1" x14ac:dyDescent="0.2">
      <c r="A9202" s="116">
        <v>39860</v>
      </c>
      <c r="B9202" s="117" t="s">
        <v>4306</v>
      </c>
      <c r="C9202" s="118" t="s">
        <v>9295</v>
      </c>
      <c r="D9202" s="119" t="s">
        <v>17415</v>
      </c>
    </row>
    <row r="9203" spans="1:4" ht="24.95" customHeight="1" x14ac:dyDescent="0.2">
      <c r="A9203" s="116">
        <v>39861</v>
      </c>
      <c r="B9203" s="117" t="s">
        <v>4307</v>
      </c>
      <c r="C9203" s="118" t="s">
        <v>9295</v>
      </c>
      <c r="D9203" s="119" t="s">
        <v>19417</v>
      </c>
    </row>
    <row r="9204" spans="1:4" ht="24.95" customHeight="1" x14ac:dyDescent="0.2">
      <c r="A9204" s="116">
        <v>38447</v>
      </c>
      <c r="B9204" s="117" t="s">
        <v>19464</v>
      </c>
      <c r="C9204" s="118" t="s">
        <v>9295</v>
      </c>
      <c r="D9204" s="119" t="s">
        <v>19465</v>
      </c>
    </row>
    <row r="9205" spans="1:4" ht="24.95" customHeight="1" x14ac:dyDescent="0.2">
      <c r="A9205" s="116">
        <v>36320</v>
      </c>
      <c r="B9205" s="117" t="s">
        <v>19466</v>
      </c>
      <c r="C9205" s="118" t="s">
        <v>9295</v>
      </c>
      <c r="D9205" s="119" t="s">
        <v>12093</v>
      </c>
    </row>
    <row r="9206" spans="1:4" ht="24.95" customHeight="1" x14ac:dyDescent="0.2">
      <c r="A9206" s="116">
        <v>36324</v>
      </c>
      <c r="B9206" s="117" t="s">
        <v>19467</v>
      </c>
      <c r="C9206" s="118" t="s">
        <v>9295</v>
      </c>
      <c r="D9206" s="119" t="s">
        <v>9816</v>
      </c>
    </row>
    <row r="9207" spans="1:4" ht="24.95" customHeight="1" x14ac:dyDescent="0.2">
      <c r="A9207" s="116">
        <v>38441</v>
      </c>
      <c r="B9207" s="117" t="s">
        <v>19468</v>
      </c>
      <c r="C9207" s="118" t="s">
        <v>9295</v>
      </c>
      <c r="D9207" s="119" t="s">
        <v>18388</v>
      </c>
    </row>
    <row r="9208" spans="1:4" ht="24.95" customHeight="1" x14ac:dyDescent="0.2">
      <c r="A9208" s="116">
        <v>38442</v>
      </c>
      <c r="B9208" s="117" t="s">
        <v>19469</v>
      </c>
      <c r="C9208" s="118" t="s">
        <v>9295</v>
      </c>
      <c r="D9208" s="119" t="s">
        <v>11956</v>
      </c>
    </row>
    <row r="9209" spans="1:4" ht="24.95" customHeight="1" x14ac:dyDescent="0.2">
      <c r="A9209" s="116">
        <v>38443</v>
      </c>
      <c r="B9209" s="117" t="s">
        <v>19470</v>
      </c>
      <c r="C9209" s="118" t="s">
        <v>9295</v>
      </c>
      <c r="D9209" s="119" t="s">
        <v>12455</v>
      </c>
    </row>
    <row r="9210" spans="1:4" ht="24.95" customHeight="1" x14ac:dyDescent="0.2">
      <c r="A9210" s="116">
        <v>38444</v>
      </c>
      <c r="B9210" s="117" t="s">
        <v>19471</v>
      </c>
      <c r="C9210" s="118" t="s">
        <v>9295</v>
      </c>
      <c r="D9210" s="119" t="s">
        <v>9431</v>
      </c>
    </row>
    <row r="9211" spans="1:4" ht="24.95" customHeight="1" x14ac:dyDescent="0.2">
      <c r="A9211" s="116">
        <v>38445</v>
      </c>
      <c r="B9211" s="117" t="s">
        <v>19472</v>
      </c>
      <c r="C9211" s="118" t="s">
        <v>9295</v>
      </c>
      <c r="D9211" s="119" t="s">
        <v>19473</v>
      </c>
    </row>
    <row r="9212" spans="1:4" ht="24.95" customHeight="1" x14ac:dyDescent="0.2">
      <c r="A9212" s="116">
        <v>38446</v>
      </c>
      <c r="B9212" s="117" t="s">
        <v>19474</v>
      </c>
      <c r="C9212" s="118" t="s">
        <v>9295</v>
      </c>
      <c r="D9212" s="119" t="s">
        <v>19475</v>
      </c>
    </row>
    <row r="9213" spans="1:4" ht="24.95" customHeight="1" x14ac:dyDescent="0.2">
      <c r="A9213" s="116">
        <v>3867</v>
      </c>
      <c r="B9213" s="117" t="s">
        <v>4308</v>
      </c>
      <c r="C9213" s="118" t="s">
        <v>9295</v>
      </c>
      <c r="D9213" s="119" t="s">
        <v>19476</v>
      </c>
    </row>
    <row r="9214" spans="1:4" ht="24.95" customHeight="1" x14ac:dyDescent="0.2">
      <c r="A9214" s="116">
        <v>3861</v>
      </c>
      <c r="B9214" s="117" t="s">
        <v>4309</v>
      </c>
      <c r="C9214" s="118" t="s">
        <v>9295</v>
      </c>
      <c r="D9214" s="119" t="s">
        <v>9502</v>
      </c>
    </row>
    <row r="9215" spans="1:4" ht="24.95" customHeight="1" x14ac:dyDescent="0.2">
      <c r="A9215" s="116">
        <v>3904</v>
      </c>
      <c r="B9215" s="117" t="s">
        <v>4310</v>
      </c>
      <c r="C9215" s="118" t="s">
        <v>9295</v>
      </c>
      <c r="D9215" s="119" t="s">
        <v>9739</v>
      </c>
    </row>
    <row r="9216" spans="1:4" ht="24.95" customHeight="1" x14ac:dyDescent="0.2">
      <c r="A9216" s="116">
        <v>3903</v>
      </c>
      <c r="B9216" s="117" t="s">
        <v>4311</v>
      </c>
      <c r="C9216" s="118" t="s">
        <v>9295</v>
      </c>
      <c r="D9216" s="119" t="s">
        <v>10545</v>
      </c>
    </row>
    <row r="9217" spans="1:4" ht="24.95" customHeight="1" x14ac:dyDescent="0.2">
      <c r="A9217" s="116">
        <v>3862</v>
      </c>
      <c r="B9217" s="117" t="s">
        <v>4312</v>
      </c>
      <c r="C9217" s="118" t="s">
        <v>9295</v>
      </c>
      <c r="D9217" s="119" t="s">
        <v>18350</v>
      </c>
    </row>
    <row r="9218" spans="1:4" ht="24.95" customHeight="1" x14ac:dyDescent="0.2">
      <c r="A9218" s="116">
        <v>3863</v>
      </c>
      <c r="B9218" s="117" t="s">
        <v>4313</v>
      </c>
      <c r="C9218" s="118" t="s">
        <v>9295</v>
      </c>
      <c r="D9218" s="119" t="s">
        <v>17373</v>
      </c>
    </row>
    <row r="9219" spans="1:4" ht="24.95" customHeight="1" x14ac:dyDescent="0.2">
      <c r="A9219" s="116">
        <v>3864</v>
      </c>
      <c r="B9219" s="117" t="s">
        <v>4314</v>
      </c>
      <c r="C9219" s="118" t="s">
        <v>9295</v>
      </c>
      <c r="D9219" s="119" t="s">
        <v>10939</v>
      </c>
    </row>
    <row r="9220" spans="1:4" ht="24.95" customHeight="1" x14ac:dyDescent="0.2">
      <c r="A9220" s="116">
        <v>3865</v>
      </c>
      <c r="B9220" s="117" t="s">
        <v>4315</v>
      </c>
      <c r="C9220" s="118" t="s">
        <v>9295</v>
      </c>
      <c r="D9220" s="119" t="s">
        <v>9896</v>
      </c>
    </row>
    <row r="9221" spans="1:4" ht="24.95" customHeight="1" x14ac:dyDescent="0.2">
      <c r="A9221" s="116">
        <v>3866</v>
      </c>
      <c r="B9221" s="117" t="s">
        <v>4316</v>
      </c>
      <c r="C9221" s="118" t="s">
        <v>9295</v>
      </c>
      <c r="D9221" s="119" t="s">
        <v>13964</v>
      </c>
    </row>
    <row r="9222" spans="1:4" ht="24.95" customHeight="1" x14ac:dyDescent="0.2">
      <c r="A9222" s="116">
        <v>3902</v>
      </c>
      <c r="B9222" s="117" t="s">
        <v>4317</v>
      </c>
      <c r="C9222" s="118" t="s">
        <v>9295</v>
      </c>
      <c r="D9222" s="119" t="s">
        <v>15909</v>
      </c>
    </row>
    <row r="9223" spans="1:4" ht="24.95" customHeight="1" x14ac:dyDescent="0.2">
      <c r="A9223" s="116">
        <v>3878</v>
      </c>
      <c r="B9223" s="117" t="s">
        <v>4318</v>
      </c>
      <c r="C9223" s="118" t="s">
        <v>9295</v>
      </c>
      <c r="D9223" s="119" t="s">
        <v>17283</v>
      </c>
    </row>
    <row r="9224" spans="1:4" ht="24.95" customHeight="1" x14ac:dyDescent="0.2">
      <c r="A9224" s="116">
        <v>3877</v>
      </c>
      <c r="B9224" s="117" t="s">
        <v>4319</v>
      </c>
      <c r="C9224" s="118" t="s">
        <v>9295</v>
      </c>
      <c r="D9224" s="119" t="s">
        <v>10305</v>
      </c>
    </row>
    <row r="9225" spans="1:4" ht="24.95" customHeight="1" x14ac:dyDescent="0.2">
      <c r="A9225" s="116">
        <v>3879</v>
      </c>
      <c r="B9225" s="117" t="s">
        <v>4320</v>
      </c>
      <c r="C9225" s="118" t="s">
        <v>9295</v>
      </c>
      <c r="D9225" s="119" t="s">
        <v>9435</v>
      </c>
    </row>
    <row r="9226" spans="1:4" ht="24.95" customHeight="1" x14ac:dyDescent="0.2">
      <c r="A9226" s="116">
        <v>3880</v>
      </c>
      <c r="B9226" s="117" t="s">
        <v>4321</v>
      </c>
      <c r="C9226" s="118" t="s">
        <v>9295</v>
      </c>
      <c r="D9226" s="119" t="s">
        <v>12541</v>
      </c>
    </row>
    <row r="9227" spans="1:4" ht="24.95" customHeight="1" x14ac:dyDescent="0.2">
      <c r="A9227" s="116">
        <v>12892</v>
      </c>
      <c r="B9227" s="117" t="s">
        <v>4322</v>
      </c>
      <c r="C9227" s="118" t="s">
        <v>9460</v>
      </c>
      <c r="D9227" s="119" t="s">
        <v>12930</v>
      </c>
    </row>
    <row r="9228" spans="1:4" ht="24.95" customHeight="1" x14ac:dyDescent="0.2">
      <c r="A9228" s="116">
        <v>3883</v>
      </c>
      <c r="B9228" s="117" t="s">
        <v>4323</v>
      </c>
      <c r="C9228" s="118" t="s">
        <v>9295</v>
      </c>
      <c r="D9228" s="119" t="s">
        <v>10482</v>
      </c>
    </row>
    <row r="9229" spans="1:4" ht="24.95" customHeight="1" x14ac:dyDescent="0.2">
      <c r="A9229" s="116">
        <v>3876</v>
      </c>
      <c r="B9229" s="117" t="s">
        <v>4324</v>
      </c>
      <c r="C9229" s="118" t="s">
        <v>9295</v>
      </c>
      <c r="D9229" s="119" t="s">
        <v>9590</v>
      </c>
    </row>
    <row r="9230" spans="1:4" ht="24.95" customHeight="1" x14ac:dyDescent="0.2">
      <c r="A9230" s="116">
        <v>3884</v>
      </c>
      <c r="B9230" s="117" t="s">
        <v>4325</v>
      </c>
      <c r="C9230" s="118" t="s">
        <v>9295</v>
      </c>
      <c r="D9230" s="119" t="s">
        <v>9603</v>
      </c>
    </row>
    <row r="9231" spans="1:4" ht="24.95" customHeight="1" x14ac:dyDescent="0.2">
      <c r="A9231" s="116">
        <v>3837</v>
      </c>
      <c r="B9231" s="117" t="s">
        <v>4326</v>
      </c>
      <c r="C9231" s="118" t="s">
        <v>9295</v>
      </c>
      <c r="D9231" s="119" t="s">
        <v>19477</v>
      </c>
    </row>
    <row r="9232" spans="1:4" ht="24.95" customHeight="1" x14ac:dyDescent="0.2">
      <c r="A9232" s="116">
        <v>3845</v>
      </c>
      <c r="B9232" s="117" t="s">
        <v>4327</v>
      </c>
      <c r="C9232" s="118" t="s">
        <v>9295</v>
      </c>
      <c r="D9232" s="119" t="s">
        <v>10201</v>
      </c>
    </row>
    <row r="9233" spans="1:4" ht="24.95" customHeight="1" x14ac:dyDescent="0.2">
      <c r="A9233" s="116">
        <v>11045</v>
      </c>
      <c r="B9233" s="117" t="s">
        <v>4328</v>
      </c>
      <c r="C9233" s="118" t="s">
        <v>9295</v>
      </c>
      <c r="D9233" s="119" t="s">
        <v>9525</v>
      </c>
    </row>
    <row r="9234" spans="1:4" ht="24.95" customHeight="1" x14ac:dyDescent="0.2">
      <c r="A9234" s="116">
        <v>20170</v>
      </c>
      <c r="B9234" s="117" t="s">
        <v>6883</v>
      </c>
      <c r="C9234" s="118" t="s">
        <v>9295</v>
      </c>
      <c r="D9234" s="119" t="s">
        <v>9965</v>
      </c>
    </row>
    <row r="9235" spans="1:4" ht="24.95" customHeight="1" x14ac:dyDescent="0.2">
      <c r="A9235" s="116">
        <v>20171</v>
      </c>
      <c r="B9235" s="117" t="s">
        <v>6884</v>
      </c>
      <c r="C9235" s="118" t="s">
        <v>9295</v>
      </c>
      <c r="D9235" s="119" t="s">
        <v>19478</v>
      </c>
    </row>
    <row r="9236" spans="1:4" ht="24.95" customHeight="1" x14ac:dyDescent="0.2">
      <c r="A9236" s="116">
        <v>20167</v>
      </c>
      <c r="B9236" s="117" t="s">
        <v>6885</v>
      </c>
      <c r="C9236" s="118" t="s">
        <v>9295</v>
      </c>
      <c r="D9236" s="119" t="s">
        <v>17797</v>
      </c>
    </row>
    <row r="9237" spans="1:4" ht="24.95" customHeight="1" x14ac:dyDescent="0.2">
      <c r="A9237" s="116">
        <v>20168</v>
      </c>
      <c r="B9237" s="117" t="s">
        <v>6886</v>
      </c>
      <c r="C9237" s="118" t="s">
        <v>9295</v>
      </c>
      <c r="D9237" s="119" t="s">
        <v>9874</v>
      </c>
    </row>
    <row r="9238" spans="1:4" ht="24.95" customHeight="1" x14ac:dyDescent="0.2">
      <c r="A9238" s="116">
        <v>20169</v>
      </c>
      <c r="B9238" s="117" t="s">
        <v>6887</v>
      </c>
      <c r="C9238" s="118" t="s">
        <v>9295</v>
      </c>
      <c r="D9238" s="119" t="s">
        <v>9754</v>
      </c>
    </row>
    <row r="9239" spans="1:4" ht="24.95" customHeight="1" x14ac:dyDescent="0.2">
      <c r="A9239" s="116">
        <v>3899</v>
      </c>
      <c r="B9239" s="117" t="s">
        <v>4329</v>
      </c>
      <c r="C9239" s="118" t="s">
        <v>9295</v>
      </c>
      <c r="D9239" s="119" t="s">
        <v>11878</v>
      </c>
    </row>
    <row r="9240" spans="1:4" ht="24.95" customHeight="1" x14ac:dyDescent="0.2">
      <c r="A9240" s="116">
        <v>38676</v>
      </c>
      <c r="B9240" s="117" t="s">
        <v>4330</v>
      </c>
      <c r="C9240" s="118" t="s">
        <v>9295</v>
      </c>
      <c r="D9240" s="119" t="s">
        <v>15071</v>
      </c>
    </row>
    <row r="9241" spans="1:4" ht="24.95" customHeight="1" x14ac:dyDescent="0.2">
      <c r="A9241" s="116">
        <v>3897</v>
      </c>
      <c r="B9241" s="117" t="s">
        <v>4331</v>
      </c>
      <c r="C9241" s="118" t="s">
        <v>9295</v>
      </c>
      <c r="D9241" s="119" t="s">
        <v>9804</v>
      </c>
    </row>
    <row r="9242" spans="1:4" ht="24.95" customHeight="1" x14ac:dyDescent="0.2">
      <c r="A9242" s="116">
        <v>3875</v>
      </c>
      <c r="B9242" s="117" t="s">
        <v>4332</v>
      </c>
      <c r="C9242" s="118" t="s">
        <v>9295</v>
      </c>
      <c r="D9242" s="119" t="s">
        <v>10090</v>
      </c>
    </row>
    <row r="9243" spans="1:4" ht="24.95" customHeight="1" x14ac:dyDescent="0.2">
      <c r="A9243" s="116">
        <v>3898</v>
      </c>
      <c r="B9243" s="117" t="s">
        <v>4333</v>
      </c>
      <c r="C9243" s="118" t="s">
        <v>9295</v>
      </c>
      <c r="D9243" s="119" t="s">
        <v>12499</v>
      </c>
    </row>
    <row r="9244" spans="1:4" ht="24.95" customHeight="1" x14ac:dyDescent="0.2">
      <c r="A9244" s="116">
        <v>3855</v>
      </c>
      <c r="B9244" s="117" t="s">
        <v>4334</v>
      </c>
      <c r="C9244" s="118" t="s">
        <v>9295</v>
      </c>
      <c r="D9244" s="119" t="s">
        <v>10220</v>
      </c>
    </row>
    <row r="9245" spans="1:4" ht="24.95" customHeight="1" x14ac:dyDescent="0.2">
      <c r="A9245" s="116">
        <v>3874</v>
      </c>
      <c r="B9245" s="117" t="s">
        <v>4335</v>
      </c>
      <c r="C9245" s="118" t="s">
        <v>9295</v>
      </c>
      <c r="D9245" s="119" t="s">
        <v>10873</v>
      </c>
    </row>
    <row r="9246" spans="1:4" ht="24.95" customHeight="1" x14ac:dyDescent="0.2">
      <c r="A9246" s="116">
        <v>3870</v>
      </c>
      <c r="B9246" s="117" t="s">
        <v>4336</v>
      </c>
      <c r="C9246" s="118" t="s">
        <v>9295</v>
      </c>
      <c r="D9246" s="119" t="s">
        <v>12634</v>
      </c>
    </row>
    <row r="9247" spans="1:4" ht="24.95" customHeight="1" x14ac:dyDescent="0.2">
      <c r="A9247" s="116">
        <v>38678</v>
      </c>
      <c r="B9247" s="117" t="s">
        <v>4337</v>
      </c>
      <c r="C9247" s="118" t="s">
        <v>9295</v>
      </c>
      <c r="D9247" s="119" t="s">
        <v>17740</v>
      </c>
    </row>
    <row r="9248" spans="1:4" ht="24.95" customHeight="1" x14ac:dyDescent="0.2">
      <c r="A9248" s="116">
        <v>3859</v>
      </c>
      <c r="B9248" s="117" t="s">
        <v>4338</v>
      </c>
      <c r="C9248" s="118" t="s">
        <v>9295</v>
      </c>
      <c r="D9248" s="119" t="s">
        <v>9741</v>
      </c>
    </row>
    <row r="9249" spans="1:4" ht="24.95" customHeight="1" x14ac:dyDescent="0.2">
      <c r="A9249" s="116">
        <v>3856</v>
      </c>
      <c r="B9249" s="117" t="s">
        <v>4339</v>
      </c>
      <c r="C9249" s="118" t="s">
        <v>9295</v>
      </c>
      <c r="D9249" s="119" t="s">
        <v>9603</v>
      </c>
    </row>
    <row r="9250" spans="1:4" ht="24.95" customHeight="1" x14ac:dyDescent="0.2">
      <c r="A9250" s="116">
        <v>3906</v>
      </c>
      <c r="B9250" s="117" t="s">
        <v>4340</v>
      </c>
      <c r="C9250" s="118" t="s">
        <v>9295</v>
      </c>
      <c r="D9250" s="119" t="s">
        <v>10443</v>
      </c>
    </row>
    <row r="9251" spans="1:4" ht="24.95" customHeight="1" x14ac:dyDescent="0.2">
      <c r="A9251" s="116">
        <v>3860</v>
      </c>
      <c r="B9251" s="117" t="s">
        <v>4341</v>
      </c>
      <c r="C9251" s="118" t="s">
        <v>9295</v>
      </c>
      <c r="D9251" s="119" t="s">
        <v>10937</v>
      </c>
    </row>
    <row r="9252" spans="1:4" ht="24.95" customHeight="1" x14ac:dyDescent="0.2">
      <c r="A9252" s="116">
        <v>3905</v>
      </c>
      <c r="B9252" s="117" t="s">
        <v>4342</v>
      </c>
      <c r="C9252" s="118" t="s">
        <v>9295</v>
      </c>
      <c r="D9252" s="119" t="s">
        <v>17815</v>
      </c>
    </row>
    <row r="9253" spans="1:4" ht="24.95" customHeight="1" x14ac:dyDescent="0.2">
      <c r="A9253" s="116">
        <v>3871</v>
      </c>
      <c r="B9253" s="117" t="s">
        <v>4343</v>
      </c>
      <c r="C9253" s="118" t="s">
        <v>9295</v>
      </c>
      <c r="D9253" s="119" t="s">
        <v>11403</v>
      </c>
    </row>
    <row r="9254" spans="1:4" ht="24.95" customHeight="1" x14ac:dyDescent="0.2">
      <c r="A9254" s="116">
        <v>37429</v>
      </c>
      <c r="B9254" s="117" t="s">
        <v>4344</v>
      </c>
      <c r="C9254" s="118" t="s">
        <v>9295</v>
      </c>
      <c r="D9254" s="119" t="s">
        <v>10765</v>
      </c>
    </row>
    <row r="9255" spans="1:4" ht="24.95" customHeight="1" x14ac:dyDescent="0.2">
      <c r="A9255" s="116">
        <v>37426</v>
      </c>
      <c r="B9255" s="117" t="s">
        <v>4345</v>
      </c>
      <c r="C9255" s="118" t="s">
        <v>9295</v>
      </c>
      <c r="D9255" s="119" t="s">
        <v>9528</v>
      </c>
    </row>
    <row r="9256" spans="1:4" ht="24.95" customHeight="1" x14ac:dyDescent="0.2">
      <c r="A9256" s="116">
        <v>37427</v>
      </c>
      <c r="B9256" s="117" t="s">
        <v>4346</v>
      </c>
      <c r="C9256" s="118" t="s">
        <v>9295</v>
      </c>
      <c r="D9256" s="119" t="s">
        <v>10766</v>
      </c>
    </row>
    <row r="9257" spans="1:4" ht="24.95" customHeight="1" x14ac:dyDescent="0.2">
      <c r="A9257" s="116">
        <v>37424</v>
      </c>
      <c r="B9257" s="117" t="s">
        <v>4347</v>
      </c>
      <c r="C9257" s="118" t="s">
        <v>9295</v>
      </c>
      <c r="D9257" s="119" t="s">
        <v>10767</v>
      </c>
    </row>
    <row r="9258" spans="1:4" ht="24.95" customHeight="1" x14ac:dyDescent="0.2">
      <c r="A9258" s="116">
        <v>37428</v>
      </c>
      <c r="B9258" s="117" t="s">
        <v>4348</v>
      </c>
      <c r="C9258" s="118" t="s">
        <v>9295</v>
      </c>
      <c r="D9258" s="119" t="s">
        <v>10768</v>
      </c>
    </row>
    <row r="9259" spans="1:4" ht="24.95" customHeight="1" x14ac:dyDescent="0.2">
      <c r="A9259" s="116">
        <v>37425</v>
      </c>
      <c r="B9259" s="117" t="s">
        <v>4349</v>
      </c>
      <c r="C9259" s="118" t="s">
        <v>9295</v>
      </c>
      <c r="D9259" s="119" t="s">
        <v>10769</v>
      </c>
    </row>
    <row r="9260" spans="1:4" ht="24.95" customHeight="1" x14ac:dyDescent="0.2">
      <c r="A9260" s="116">
        <v>11519</v>
      </c>
      <c r="B9260" s="117" t="s">
        <v>4350</v>
      </c>
      <c r="C9260" s="118" t="s">
        <v>9460</v>
      </c>
      <c r="D9260" s="119" t="s">
        <v>11290</v>
      </c>
    </row>
    <row r="9261" spans="1:4" ht="24.95" customHeight="1" x14ac:dyDescent="0.2">
      <c r="A9261" s="116">
        <v>11520</v>
      </c>
      <c r="B9261" s="117" t="s">
        <v>4351</v>
      </c>
      <c r="C9261" s="118" t="s">
        <v>9460</v>
      </c>
      <c r="D9261" s="119" t="s">
        <v>10170</v>
      </c>
    </row>
    <row r="9262" spans="1:4" ht="24.95" customHeight="1" x14ac:dyDescent="0.2">
      <c r="A9262" s="116">
        <v>11518</v>
      </c>
      <c r="B9262" s="117" t="s">
        <v>4352</v>
      </c>
      <c r="C9262" s="118" t="s">
        <v>9460</v>
      </c>
      <c r="D9262" s="119" t="s">
        <v>18872</v>
      </c>
    </row>
    <row r="9263" spans="1:4" ht="24.95" customHeight="1" x14ac:dyDescent="0.2">
      <c r="A9263" s="116">
        <v>38473</v>
      </c>
      <c r="B9263" s="117" t="s">
        <v>6888</v>
      </c>
      <c r="C9263" s="118" t="s">
        <v>9295</v>
      </c>
      <c r="D9263" s="119" t="s">
        <v>14035</v>
      </c>
    </row>
    <row r="9264" spans="1:4" ht="24.95" customHeight="1" x14ac:dyDescent="0.2">
      <c r="A9264" s="116">
        <v>4244</v>
      </c>
      <c r="B9264" s="117" t="s">
        <v>4353</v>
      </c>
      <c r="C9264" s="118" t="s">
        <v>9293</v>
      </c>
      <c r="D9264" s="119" t="s">
        <v>18664</v>
      </c>
    </row>
    <row r="9265" spans="1:4" ht="24.95" customHeight="1" x14ac:dyDescent="0.2">
      <c r="A9265" s="116">
        <v>40977</v>
      </c>
      <c r="B9265" s="117" t="s">
        <v>6889</v>
      </c>
      <c r="C9265" s="118" t="s">
        <v>9444</v>
      </c>
      <c r="D9265" s="119" t="s">
        <v>30488</v>
      </c>
    </row>
    <row r="9266" spans="1:4" ht="24.95" customHeight="1" x14ac:dyDescent="0.2">
      <c r="A9266" s="116">
        <v>4006</v>
      </c>
      <c r="B9266" s="117" t="s">
        <v>4354</v>
      </c>
      <c r="C9266" s="118" t="s">
        <v>9296</v>
      </c>
      <c r="D9266" s="119" t="s">
        <v>19479</v>
      </c>
    </row>
    <row r="9267" spans="1:4" ht="24.95" customHeight="1" x14ac:dyDescent="0.2">
      <c r="A9267" s="116">
        <v>2742</v>
      </c>
      <c r="B9267" s="117" t="s">
        <v>6890</v>
      </c>
      <c r="C9267" s="118" t="s">
        <v>9340</v>
      </c>
      <c r="D9267" s="119" t="s">
        <v>9662</v>
      </c>
    </row>
    <row r="9268" spans="1:4" ht="24.95" customHeight="1" x14ac:dyDescent="0.2">
      <c r="A9268" s="116">
        <v>2748</v>
      </c>
      <c r="B9268" s="117" t="s">
        <v>6891</v>
      </c>
      <c r="C9268" s="118" t="s">
        <v>9340</v>
      </c>
      <c r="D9268" s="119" t="s">
        <v>9511</v>
      </c>
    </row>
    <row r="9269" spans="1:4" ht="24.95" customHeight="1" x14ac:dyDescent="0.2">
      <c r="A9269" s="116">
        <v>2736</v>
      </c>
      <c r="B9269" s="117" t="s">
        <v>6892</v>
      </c>
      <c r="C9269" s="118" t="s">
        <v>9340</v>
      </c>
      <c r="D9269" s="119" t="s">
        <v>10380</v>
      </c>
    </row>
    <row r="9270" spans="1:4" ht="24.95" customHeight="1" x14ac:dyDescent="0.2">
      <c r="A9270" s="116">
        <v>2745</v>
      </c>
      <c r="B9270" s="117" t="s">
        <v>6893</v>
      </c>
      <c r="C9270" s="118" t="s">
        <v>9340</v>
      </c>
      <c r="D9270" s="119" t="s">
        <v>12091</v>
      </c>
    </row>
    <row r="9271" spans="1:4" ht="24.95" customHeight="1" x14ac:dyDescent="0.2">
      <c r="A9271" s="116">
        <v>2751</v>
      </c>
      <c r="B9271" s="117" t="s">
        <v>6894</v>
      </c>
      <c r="C9271" s="118" t="s">
        <v>9340</v>
      </c>
      <c r="D9271" s="119" t="s">
        <v>9678</v>
      </c>
    </row>
    <row r="9272" spans="1:4" ht="24.95" customHeight="1" x14ac:dyDescent="0.2">
      <c r="A9272" s="116">
        <v>14439</v>
      </c>
      <c r="B9272" s="117" t="s">
        <v>6895</v>
      </c>
      <c r="C9272" s="118" t="s">
        <v>9340</v>
      </c>
      <c r="D9272" s="119" t="s">
        <v>16547</v>
      </c>
    </row>
    <row r="9273" spans="1:4" ht="24.95" customHeight="1" x14ac:dyDescent="0.2">
      <c r="A9273" s="116">
        <v>2731</v>
      </c>
      <c r="B9273" s="117" t="s">
        <v>6896</v>
      </c>
      <c r="C9273" s="118" t="s">
        <v>9340</v>
      </c>
      <c r="D9273" s="119" t="s">
        <v>19480</v>
      </c>
    </row>
    <row r="9274" spans="1:4" ht="24.95" customHeight="1" x14ac:dyDescent="0.2">
      <c r="A9274" s="116">
        <v>21138</v>
      </c>
      <c r="B9274" s="117" t="s">
        <v>6897</v>
      </c>
      <c r="C9274" s="118" t="s">
        <v>9340</v>
      </c>
      <c r="D9274" s="119" t="s">
        <v>15463</v>
      </c>
    </row>
    <row r="9275" spans="1:4" ht="24.95" customHeight="1" x14ac:dyDescent="0.2">
      <c r="A9275" s="116">
        <v>2747</v>
      </c>
      <c r="B9275" s="117" t="s">
        <v>6898</v>
      </c>
      <c r="C9275" s="118" t="s">
        <v>9340</v>
      </c>
      <c r="D9275" s="119" t="s">
        <v>10541</v>
      </c>
    </row>
    <row r="9276" spans="1:4" ht="24.95" customHeight="1" x14ac:dyDescent="0.2">
      <c r="A9276" s="116">
        <v>4115</v>
      </c>
      <c r="B9276" s="117" t="s">
        <v>6899</v>
      </c>
      <c r="C9276" s="118" t="s">
        <v>9340</v>
      </c>
      <c r="D9276" s="119" t="s">
        <v>10540</v>
      </c>
    </row>
    <row r="9277" spans="1:4" ht="24.95" customHeight="1" x14ac:dyDescent="0.2">
      <c r="A9277" s="116">
        <v>2729</v>
      </c>
      <c r="B9277" s="117" t="s">
        <v>6900</v>
      </c>
      <c r="C9277" s="118" t="s">
        <v>9295</v>
      </c>
      <c r="D9277" s="119" t="s">
        <v>19481</v>
      </c>
    </row>
    <row r="9278" spans="1:4" ht="24.95" customHeight="1" x14ac:dyDescent="0.2">
      <c r="A9278" s="116">
        <v>4119</v>
      </c>
      <c r="B9278" s="117" t="s">
        <v>6901</v>
      </c>
      <c r="C9278" s="118" t="s">
        <v>9340</v>
      </c>
      <c r="D9278" s="119" t="s">
        <v>16766</v>
      </c>
    </row>
    <row r="9279" spans="1:4" ht="24.95" customHeight="1" x14ac:dyDescent="0.2">
      <c r="A9279" s="116">
        <v>2794</v>
      </c>
      <c r="B9279" s="117" t="s">
        <v>6902</v>
      </c>
      <c r="C9279" s="118" t="s">
        <v>9340</v>
      </c>
      <c r="D9279" s="119" t="s">
        <v>11050</v>
      </c>
    </row>
    <row r="9280" spans="1:4" ht="24.95" customHeight="1" x14ac:dyDescent="0.2">
      <c r="A9280" s="116">
        <v>2788</v>
      </c>
      <c r="B9280" s="117" t="s">
        <v>6903</v>
      </c>
      <c r="C9280" s="118" t="s">
        <v>9340</v>
      </c>
      <c r="D9280" s="119" t="s">
        <v>14163</v>
      </c>
    </row>
    <row r="9281" spans="1:4" ht="24.95" customHeight="1" x14ac:dyDescent="0.2">
      <c r="A9281" s="116">
        <v>3989</v>
      </c>
      <c r="B9281" s="117" t="s">
        <v>6904</v>
      </c>
      <c r="C9281" s="118" t="s">
        <v>9296</v>
      </c>
      <c r="D9281" s="119" t="s">
        <v>10781</v>
      </c>
    </row>
    <row r="9282" spans="1:4" ht="24.95" customHeight="1" x14ac:dyDescent="0.2">
      <c r="A9282" s="116">
        <v>3997</v>
      </c>
      <c r="B9282" s="117" t="s">
        <v>6905</v>
      </c>
      <c r="C9282" s="118" t="s">
        <v>9296</v>
      </c>
      <c r="D9282" s="119" t="s">
        <v>19482</v>
      </c>
    </row>
    <row r="9283" spans="1:4" ht="24.95" customHeight="1" x14ac:dyDescent="0.2">
      <c r="A9283" s="116">
        <v>4004</v>
      </c>
      <c r="B9283" s="117" t="s">
        <v>4355</v>
      </c>
      <c r="C9283" s="118" t="s">
        <v>9296</v>
      </c>
      <c r="D9283" s="119" t="s">
        <v>19483</v>
      </c>
    </row>
    <row r="9284" spans="1:4" ht="24.95" customHeight="1" x14ac:dyDescent="0.2">
      <c r="A9284" s="116">
        <v>11836</v>
      </c>
      <c r="B9284" s="117" t="s">
        <v>4356</v>
      </c>
      <c r="C9284" s="118" t="s">
        <v>9296</v>
      </c>
      <c r="D9284" s="119" t="s">
        <v>19484</v>
      </c>
    </row>
    <row r="9285" spans="1:4" ht="24.95" customHeight="1" x14ac:dyDescent="0.2">
      <c r="A9285" s="116">
        <v>36151</v>
      </c>
      <c r="B9285" s="117" t="s">
        <v>4357</v>
      </c>
      <c r="C9285" s="118" t="s">
        <v>9295</v>
      </c>
      <c r="D9285" s="119" t="s">
        <v>18235</v>
      </c>
    </row>
    <row r="9286" spans="1:4" ht="24.95" customHeight="1" x14ac:dyDescent="0.2">
      <c r="A9286" s="116">
        <v>37457</v>
      </c>
      <c r="B9286" s="117" t="s">
        <v>4358</v>
      </c>
      <c r="C9286" s="118" t="s">
        <v>9340</v>
      </c>
      <c r="D9286" s="119" t="s">
        <v>9593</v>
      </c>
    </row>
    <row r="9287" spans="1:4" ht="24.95" customHeight="1" x14ac:dyDescent="0.2">
      <c r="A9287" s="116">
        <v>37456</v>
      </c>
      <c r="B9287" s="117" t="s">
        <v>4359</v>
      </c>
      <c r="C9287" s="118" t="s">
        <v>9340</v>
      </c>
      <c r="D9287" s="119" t="s">
        <v>10443</v>
      </c>
    </row>
    <row r="9288" spans="1:4" ht="24.95" customHeight="1" x14ac:dyDescent="0.2">
      <c r="A9288" s="116">
        <v>37461</v>
      </c>
      <c r="B9288" s="117" t="s">
        <v>10784</v>
      </c>
      <c r="C9288" s="118" t="s">
        <v>9340</v>
      </c>
      <c r="D9288" s="119" t="s">
        <v>19485</v>
      </c>
    </row>
    <row r="9289" spans="1:4" ht="24.95" customHeight="1" x14ac:dyDescent="0.2">
      <c r="A9289" s="116">
        <v>37460</v>
      </c>
      <c r="B9289" s="117" t="s">
        <v>6906</v>
      </c>
      <c r="C9289" s="118" t="s">
        <v>9340</v>
      </c>
      <c r="D9289" s="119" t="s">
        <v>14404</v>
      </c>
    </row>
    <row r="9290" spans="1:4" ht="24.95" customHeight="1" x14ac:dyDescent="0.2">
      <c r="A9290" s="116">
        <v>37458</v>
      </c>
      <c r="B9290" s="117" t="s">
        <v>4360</v>
      </c>
      <c r="C9290" s="118" t="s">
        <v>9340</v>
      </c>
      <c r="D9290" s="119" t="s">
        <v>9829</v>
      </c>
    </row>
    <row r="9291" spans="1:4" ht="24.95" customHeight="1" x14ac:dyDescent="0.2">
      <c r="A9291" s="116">
        <v>37454</v>
      </c>
      <c r="B9291" s="117" t="s">
        <v>4361</v>
      </c>
      <c r="C9291" s="118" t="s">
        <v>9340</v>
      </c>
      <c r="D9291" s="119" t="s">
        <v>10740</v>
      </c>
    </row>
    <row r="9292" spans="1:4" ht="24.95" customHeight="1" x14ac:dyDescent="0.2">
      <c r="A9292" s="116">
        <v>37455</v>
      </c>
      <c r="B9292" s="117" t="s">
        <v>4362</v>
      </c>
      <c r="C9292" s="118" t="s">
        <v>9340</v>
      </c>
      <c r="D9292" s="119" t="s">
        <v>10644</v>
      </c>
    </row>
    <row r="9293" spans="1:4" ht="24.95" customHeight="1" x14ac:dyDescent="0.2">
      <c r="A9293" s="116">
        <v>37459</v>
      </c>
      <c r="B9293" s="117" t="s">
        <v>4363</v>
      </c>
      <c r="C9293" s="118" t="s">
        <v>9340</v>
      </c>
      <c r="D9293" s="119" t="s">
        <v>13444</v>
      </c>
    </row>
    <row r="9294" spans="1:4" ht="24.95" customHeight="1" x14ac:dyDescent="0.2">
      <c r="A9294" s="116">
        <v>21029</v>
      </c>
      <c r="B9294" s="117" t="s">
        <v>4364</v>
      </c>
      <c r="C9294" s="118" t="s">
        <v>9295</v>
      </c>
      <c r="D9294" s="119" t="s">
        <v>19486</v>
      </c>
    </row>
    <row r="9295" spans="1:4" ht="24.95" customHeight="1" x14ac:dyDescent="0.2">
      <c r="A9295" s="116">
        <v>21030</v>
      </c>
      <c r="B9295" s="117" t="s">
        <v>4365</v>
      </c>
      <c r="C9295" s="118" t="s">
        <v>9295</v>
      </c>
      <c r="D9295" s="119" t="s">
        <v>19487</v>
      </c>
    </row>
    <row r="9296" spans="1:4" ht="24.95" customHeight="1" x14ac:dyDescent="0.2">
      <c r="A9296" s="116">
        <v>21031</v>
      </c>
      <c r="B9296" s="117" t="s">
        <v>4366</v>
      </c>
      <c r="C9296" s="118" t="s">
        <v>9295</v>
      </c>
      <c r="D9296" s="119" t="s">
        <v>19488</v>
      </c>
    </row>
    <row r="9297" spans="1:4" ht="24.95" customHeight="1" x14ac:dyDescent="0.2">
      <c r="A9297" s="116">
        <v>21032</v>
      </c>
      <c r="B9297" s="117" t="s">
        <v>4367</v>
      </c>
      <c r="C9297" s="118" t="s">
        <v>9295</v>
      </c>
      <c r="D9297" s="119" t="s">
        <v>19489</v>
      </c>
    </row>
    <row r="9298" spans="1:4" ht="24.95" customHeight="1" x14ac:dyDescent="0.2">
      <c r="A9298" s="116">
        <v>37527</v>
      </c>
      <c r="B9298" s="117" t="s">
        <v>4368</v>
      </c>
      <c r="C9298" s="118" t="s">
        <v>9295</v>
      </c>
      <c r="D9298" s="119" t="s">
        <v>19490</v>
      </c>
    </row>
    <row r="9299" spans="1:4" ht="24.95" customHeight="1" x14ac:dyDescent="0.2">
      <c r="A9299" s="116">
        <v>37528</v>
      </c>
      <c r="B9299" s="117" t="s">
        <v>4369</v>
      </c>
      <c r="C9299" s="118" t="s">
        <v>9295</v>
      </c>
      <c r="D9299" s="119" t="s">
        <v>19491</v>
      </c>
    </row>
    <row r="9300" spans="1:4" ht="24.95" customHeight="1" x14ac:dyDescent="0.2">
      <c r="A9300" s="116">
        <v>37529</v>
      </c>
      <c r="B9300" s="117" t="s">
        <v>4370</v>
      </c>
      <c r="C9300" s="118" t="s">
        <v>9295</v>
      </c>
      <c r="D9300" s="119" t="s">
        <v>19492</v>
      </c>
    </row>
    <row r="9301" spans="1:4" ht="24.95" customHeight="1" x14ac:dyDescent="0.2">
      <c r="A9301" s="116">
        <v>37530</v>
      </c>
      <c r="B9301" s="117" t="s">
        <v>4371</v>
      </c>
      <c r="C9301" s="118" t="s">
        <v>9295</v>
      </c>
      <c r="D9301" s="119" t="s">
        <v>19493</v>
      </c>
    </row>
    <row r="9302" spans="1:4" ht="24.95" customHeight="1" x14ac:dyDescent="0.2">
      <c r="A9302" s="116">
        <v>21034</v>
      </c>
      <c r="B9302" s="117" t="s">
        <v>4372</v>
      </c>
      <c r="C9302" s="118" t="s">
        <v>9295</v>
      </c>
      <c r="D9302" s="119" t="s">
        <v>19494</v>
      </c>
    </row>
    <row r="9303" spans="1:4" ht="24.95" customHeight="1" x14ac:dyDescent="0.2">
      <c r="A9303" s="116">
        <v>37531</v>
      </c>
      <c r="B9303" s="117" t="s">
        <v>4373</v>
      </c>
      <c r="C9303" s="118" t="s">
        <v>9295</v>
      </c>
      <c r="D9303" s="119" t="s">
        <v>19495</v>
      </c>
    </row>
    <row r="9304" spans="1:4" ht="24.95" customHeight="1" x14ac:dyDescent="0.2">
      <c r="A9304" s="116">
        <v>21036</v>
      </c>
      <c r="B9304" s="117" t="s">
        <v>4374</v>
      </c>
      <c r="C9304" s="118" t="s">
        <v>9295</v>
      </c>
      <c r="D9304" s="119" t="s">
        <v>19496</v>
      </c>
    </row>
    <row r="9305" spans="1:4" ht="24.95" customHeight="1" x14ac:dyDescent="0.2">
      <c r="A9305" s="116">
        <v>21037</v>
      </c>
      <c r="B9305" s="117" t="s">
        <v>4375</v>
      </c>
      <c r="C9305" s="118" t="s">
        <v>9295</v>
      </c>
      <c r="D9305" s="119" t="s">
        <v>19497</v>
      </c>
    </row>
    <row r="9306" spans="1:4" ht="24.95" customHeight="1" x14ac:dyDescent="0.2">
      <c r="A9306" s="116">
        <v>20185</v>
      </c>
      <c r="B9306" s="117" t="s">
        <v>4376</v>
      </c>
      <c r="C9306" s="118" t="s">
        <v>9340</v>
      </c>
      <c r="D9306" s="119" t="s">
        <v>18304</v>
      </c>
    </row>
    <row r="9307" spans="1:4" ht="24.95" customHeight="1" x14ac:dyDescent="0.2">
      <c r="A9307" s="116">
        <v>20260</v>
      </c>
      <c r="B9307" s="117" t="s">
        <v>10786</v>
      </c>
      <c r="C9307" s="118" t="s">
        <v>9295</v>
      </c>
      <c r="D9307" s="119" t="s">
        <v>10982</v>
      </c>
    </row>
    <row r="9308" spans="1:4" ht="24.95" customHeight="1" x14ac:dyDescent="0.2">
      <c r="A9308" s="116">
        <v>42011</v>
      </c>
      <c r="B9308" s="117" t="s">
        <v>10788</v>
      </c>
      <c r="C9308" s="118" t="s">
        <v>9295</v>
      </c>
      <c r="D9308" s="119" t="s">
        <v>9426</v>
      </c>
    </row>
    <row r="9309" spans="1:4" ht="24.95" customHeight="1" x14ac:dyDescent="0.2">
      <c r="A9309" s="116">
        <v>37523</v>
      </c>
      <c r="B9309" s="117" t="s">
        <v>4377</v>
      </c>
      <c r="C9309" s="118" t="s">
        <v>9295</v>
      </c>
      <c r="D9309" s="119" t="s">
        <v>19498</v>
      </c>
    </row>
    <row r="9310" spans="1:4" ht="24.95" customHeight="1" x14ac:dyDescent="0.2">
      <c r="A9310" s="116">
        <v>37515</v>
      </c>
      <c r="B9310" s="117" t="s">
        <v>4378</v>
      </c>
      <c r="C9310" s="118" t="s">
        <v>9295</v>
      </c>
      <c r="D9310" s="119" t="s">
        <v>19072</v>
      </c>
    </row>
    <row r="9311" spans="1:4" ht="24.95" customHeight="1" x14ac:dyDescent="0.2">
      <c r="A9311" s="116">
        <v>12899</v>
      </c>
      <c r="B9311" s="117" t="s">
        <v>10790</v>
      </c>
      <c r="C9311" s="118" t="s">
        <v>9295</v>
      </c>
      <c r="D9311" s="119" t="s">
        <v>19499</v>
      </c>
    </row>
    <row r="9312" spans="1:4" ht="24.95" customHeight="1" x14ac:dyDescent="0.2">
      <c r="A9312" s="116">
        <v>12898</v>
      </c>
      <c r="B9312" s="117" t="s">
        <v>19500</v>
      </c>
      <c r="C9312" s="118" t="s">
        <v>9295</v>
      </c>
      <c r="D9312" s="119" t="s">
        <v>12999</v>
      </c>
    </row>
    <row r="9313" spans="1:4" ht="24.95" customHeight="1" x14ac:dyDescent="0.2">
      <c r="A9313" s="116">
        <v>39697</v>
      </c>
      <c r="B9313" s="117" t="s">
        <v>10792</v>
      </c>
      <c r="C9313" s="118" t="s">
        <v>9298</v>
      </c>
      <c r="D9313" s="119" t="s">
        <v>12305</v>
      </c>
    </row>
    <row r="9314" spans="1:4" ht="24.95" customHeight="1" x14ac:dyDescent="0.2">
      <c r="A9314" s="116">
        <v>39696</v>
      </c>
      <c r="B9314" s="117" t="s">
        <v>10793</v>
      </c>
      <c r="C9314" s="118" t="s">
        <v>9298</v>
      </c>
      <c r="D9314" s="119" t="s">
        <v>9871</v>
      </c>
    </row>
    <row r="9315" spans="1:4" ht="24.95" customHeight="1" x14ac:dyDescent="0.2">
      <c r="A9315" s="116">
        <v>39700</v>
      </c>
      <c r="B9315" s="117" t="s">
        <v>10794</v>
      </c>
      <c r="C9315" s="118" t="s">
        <v>9298</v>
      </c>
      <c r="D9315" s="119" t="s">
        <v>13830</v>
      </c>
    </row>
    <row r="9316" spans="1:4" ht="24.95" customHeight="1" x14ac:dyDescent="0.2">
      <c r="A9316" s="116">
        <v>11621</v>
      </c>
      <c r="B9316" s="117" t="s">
        <v>10795</v>
      </c>
      <c r="C9316" s="118" t="s">
        <v>9298</v>
      </c>
      <c r="D9316" s="119" t="s">
        <v>19501</v>
      </c>
    </row>
    <row r="9317" spans="1:4" ht="24.95" customHeight="1" x14ac:dyDescent="0.2">
      <c r="A9317" s="116">
        <v>4014</v>
      </c>
      <c r="B9317" s="117" t="s">
        <v>10796</v>
      </c>
      <c r="C9317" s="118" t="s">
        <v>9298</v>
      </c>
      <c r="D9317" s="119" t="s">
        <v>11372</v>
      </c>
    </row>
    <row r="9318" spans="1:4" ht="24.95" customHeight="1" x14ac:dyDescent="0.2">
      <c r="A9318" s="116">
        <v>4015</v>
      </c>
      <c r="B9318" s="117" t="s">
        <v>10797</v>
      </c>
      <c r="C9318" s="118" t="s">
        <v>9298</v>
      </c>
      <c r="D9318" s="119" t="s">
        <v>11961</v>
      </c>
    </row>
    <row r="9319" spans="1:4" ht="24.95" customHeight="1" x14ac:dyDescent="0.2">
      <c r="A9319" s="116">
        <v>4017</v>
      </c>
      <c r="B9319" s="117" t="s">
        <v>10798</v>
      </c>
      <c r="C9319" s="118" t="s">
        <v>9298</v>
      </c>
      <c r="D9319" s="119" t="s">
        <v>19502</v>
      </c>
    </row>
    <row r="9320" spans="1:4" ht="24.95" customHeight="1" x14ac:dyDescent="0.2">
      <c r="A9320" s="116">
        <v>4016</v>
      </c>
      <c r="B9320" s="117" t="s">
        <v>10799</v>
      </c>
      <c r="C9320" s="118" t="s">
        <v>9298</v>
      </c>
      <c r="D9320" s="119" t="s">
        <v>19503</v>
      </c>
    </row>
    <row r="9321" spans="1:4" ht="24.95" customHeight="1" x14ac:dyDescent="0.2">
      <c r="A9321" s="116">
        <v>39699</v>
      </c>
      <c r="B9321" s="117" t="s">
        <v>6907</v>
      </c>
      <c r="C9321" s="118" t="s">
        <v>9298</v>
      </c>
      <c r="D9321" s="119" t="s">
        <v>9827</v>
      </c>
    </row>
    <row r="9322" spans="1:4" ht="24.95" customHeight="1" x14ac:dyDescent="0.2">
      <c r="A9322" s="116">
        <v>38544</v>
      </c>
      <c r="B9322" s="117" t="s">
        <v>10801</v>
      </c>
      <c r="C9322" s="118" t="s">
        <v>9298</v>
      </c>
      <c r="D9322" s="119" t="s">
        <v>10338</v>
      </c>
    </row>
    <row r="9323" spans="1:4" ht="24.95" customHeight="1" x14ac:dyDescent="0.2">
      <c r="A9323" s="116">
        <v>38545</v>
      </c>
      <c r="B9323" s="117" t="s">
        <v>10803</v>
      </c>
      <c r="C9323" s="118" t="s">
        <v>9298</v>
      </c>
      <c r="D9323" s="119" t="s">
        <v>10854</v>
      </c>
    </row>
    <row r="9324" spans="1:4" ht="24.95" customHeight="1" x14ac:dyDescent="0.2">
      <c r="A9324" s="116">
        <v>39695</v>
      </c>
      <c r="B9324" s="117" t="s">
        <v>10804</v>
      </c>
      <c r="C9324" s="118" t="s">
        <v>9298</v>
      </c>
      <c r="D9324" s="119" t="s">
        <v>9463</v>
      </c>
    </row>
    <row r="9325" spans="1:4" ht="24.95" customHeight="1" x14ac:dyDescent="0.2">
      <c r="A9325" s="116">
        <v>39323</v>
      </c>
      <c r="B9325" s="117" t="s">
        <v>10805</v>
      </c>
      <c r="C9325" s="118" t="s">
        <v>9298</v>
      </c>
      <c r="D9325" s="119" t="s">
        <v>14845</v>
      </c>
    </row>
    <row r="9326" spans="1:4" ht="24.95" customHeight="1" x14ac:dyDescent="0.2">
      <c r="A9326" s="116">
        <v>626</v>
      </c>
      <c r="B9326" s="117" t="s">
        <v>6908</v>
      </c>
      <c r="C9326" s="118" t="s">
        <v>9344</v>
      </c>
      <c r="D9326" s="119" t="s">
        <v>14943</v>
      </c>
    </row>
    <row r="9327" spans="1:4" ht="24.95" customHeight="1" x14ac:dyDescent="0.2">
      <c r="A9327" s="116">
        <v>25860</v>
      </c>
      <c r="B9327" s="117" t="s">
        <v>4379</v>
      </c>
      <c r="C9327" s="118" t="s">
        <v>9298</v>
      </c>
      <c r="D9327" s="119" t="s">
        <v>10807</v>
      </c>
    </row>
    <row r="9328" spans="1:4" ht="24.95" customHeight="1" x14ac:dyDescent="0.2">
      <c r="A9328" s="116">
        <v>25861</v>
      </c>
      <c r="B9328" s="117" t="s">
        <v>4380</v>
      </c>
      <c r="C9328" s="118" t="s">
        <v>9298</v>
      </c>
      <c r="D9328" s="119" t="s">
        <v>10703</v>
      </c>
    </row>
    <row r="9329" spans="1:4" ht="24.95" customHeight="1" x14ac:dyDescent="0.2">
      <c r="A9329" s="116">
        <v>25862</v>
      </c>
      <c r="B9329" s="117" t="s">
        <v>4381</v>
      </c>
      <c r="C9329" s="118" t="s">
        <v>9298</v>
      </c>
      <c r="D9329" s="119" t="s">
        <v>10808</v>
      </c>
    </row>
    <row r="9330" spans="1:4" ht="24.95" customHeight="1" x14ac:dyDescent="0.2">
      <c r="A9330" s="116">
        <v>25863</v>
      </c>
      <c r="B9330" s="117" t="s">
        <v>4382</v>
      </c>
      <c r="C9330" s="118" t="s">
        <v>9298</v>
      </c>
      <c r="D9330" s="119" t="s">
        <v>10809</v>
      </c>
    </row>
    <row r="9331" spans="1:4" ht="24.95" customHeight="1" x14ac:dyDescent="0.2">
      <c r="A9331" s="116">
        <v>25864</v>
      </c>
      <c r="B9331" s="117" t="s">
        <v>4383</v>
      </c>
      <c r="C9331" s="118" t="s">
        <v>9298</v>
      </c>
      <c r="D9331" s="119" t="s">
        <v>10571</v>
      </c>
    </row>
    <row r="9332" spans="1:4" ht="24.95" customHeight="1" x14ac:dyDescent="0.2">
      <c r="A9332" s="116">
        <v>25865</v>
      </c>
      <c r="B9332" s="117" t="s">
        <v>4384</v>
      </c>
      <c r="C9332" s="118" t="s">
        <v>9298</v>
      </c>
      <c r="D9332" s="119" t="s">
        <v>10810</v>
      </c>
    </row>
    <row r="9333" spans="1:4" ht="24.95" customHeight="1" x14ac:dyDescent="0.2">
      <c r="A9333" s="116">
        <v>25866</v>
      </c>
      <c r="B9333" s="117" t="s">
        <v>4385</v>
      </c>
      <c r="C9333" s="118" t="s">
        <v>9298</v>
      </c>
      <c r="D9333" s="119" t="s">
        <v>10811</v>
      </c>
    </row>
    <row r="9334" spans="1:4" ht="24.95" customHeight="1" x14ac:dyDescent="0.2">
      <c r="A9334" s="116">
        <v>25868</v>
      </c>
      <c r="B9334" s="117" t="s">
        <v>4386</v>
      </c>
      <c r="C9334" s="118" t="s">
        <v>9298</v>
      </c>
      <c r="D9334" s="119" t="s">
        <v>10812</v>
      </c>
    </row>
    <row r="9335" spans="1:4" ht="24.95" customHeight="1" x14ac:dyDescent="0.2">
      <c r="A9335" s="116">
        <v>25869</v>
      </c>
      <c r="B9335" s="117" t="s">
        <v>4387</v>
      </c>
      <c r="C9335" s="118" t="s">
        <v>9298</v>
      </c>
      <c r="D9335" s="119" t="s">
        <v>10813</v>
      </c>
    </row>
    <row r="9336" spans="1:4" ht="24.95" customHeight="1" x14ac:dyDescent="0.2">
      <c r="A9336" s="116">
        <v>25870</v>
      </c>
      <c r="B9336" s="117" t="s">
        <v>4388</v>
      </c>
      <c r="C9336" s="118" t="s">
        <v>9298</v>
      </c>
      <c r="D9336" s="119" t="s">
        <v>10814</v>
      </c>
    </row>
    <row r="9337" spans="1:4" ht="24.95" customHeight="1" x14ac:dyDescent="0.2">
      <c r="A9337" s="116">
        <v>25871</v>
      </c>
      <c r="B9337" s="117" t="s">
        <v>4389</v>
      </c>
      <c r="C9337" s="118" t="s">
        <v>9298</v>
      </c>
      <c r="D9337" s="119" t="s">
        <v>10815</v>
      </c>
    </row>
    <row r="9338" spans="1:4" ht="24.95" customHeight="1" x14ac:dyDescent="0.2">
      <c r="A9338" s="116">
        <v>25867</v>
      </c>
      <c r="B9338" s="117" t="s">
        <v>4390</v>
      </c>
      <c r="C9338" s="118" t="s">
        <v>9298</v>
      </c>
      <c r="D9338" s="119" t="s">
        <v>9456</v>
      </c>
    </row>
    <row r="9339" spans="1:4" ht="24.95" customHeight="1" x14ac:dyDescent="0.2">
      <c r="A9339" s="116">
        <v>25872</v>
      </c>
      <c r="B9339" s="117" t="s">
        <v>4391</v>
      </c>
      <c r="C9339" s="118" t="s">
        <v>9298</v>
      </c>
      <c r="D9339" s="119" t="s">
        <v>10816</v>
      </c>
    </row>
    <row r="9340" spans="1:4" ht="24.95" customHeight="1" x14ac:dyDescent="0.2">
      <c r="A9340" s="116">
        <v>25873</v>
      </c>
      <c r="B9340" s="117" t="s">
        <v>4392</v>
      </c>
      <c r="C9340" s="118" t="s">
        <v>9298</v>
      </c>
      <c r="D9340" s="119" t="s">
        <v>10817</v>
      </c>
    </row>
    <row r="9341" spans="1:4" ht="24.95" customHeight="1" x14ac:dyDescent="0.2">
      <c r="A9341" s="116">
        <v>40637</v>
      </c>
      <c r="B9341" s="117" t="s">
        <v>6909</v>
      </c>
      <c r="C9341" s="118" t="s">
        <v>9295</v>
      </c>
      <c r="D9341" s="119" t="s">
        <v>10818</v>
      </c>
    </row>
    <row r="9342" spans="1:4" ht="24.95" customHeight="1" x14ac:dyDescent="0.2">
      <c r="A9342" s="116">
        <v>13836</v>
      </c>
      <c r="B9342" s="117" t="s">
        <v>4393</v>
      </c>
      <c r="C9342" s="118" t="s">
        <v>9295</v>
      </c>
      <c r="D9342" s="119" t="s">
        <v>19504</v>
      </c>
    </row>
    <row r="9343" spans="1:4" ht="24.95" customHeight="1" x14ac:dyDescent="0.2">
      <c r="A9343" s="116">
        <v>14534</v>
      </c>
      <c r="B9343" s="117" t="s">
        <v>4394</v>
      </c>
      <c r="C9343" s="118" t="s">
        <v>9295</v>
      </c>
      <c r="D9343" s="119" t="s">
        <v>19505</v>
      </c>
    </row>
    <row r="9344" spans="1:4" ht="24.95" customHeight="1" x14ac:dyDescent="0.2">
      <c r="A9344" s="116">
        <v>14619</v>
      </c>
      <c r="B9344" s="117" t="s">
        <v>4395</v>
      </c>
      <c r="C9344" s="118" t="s">
        <v>9295</v>
      </c>
      <c r="D9344" s="119" t="s">
        <v>19506</v>
      </c>
    </row>
    <row r="9345" spans="1:4" ht="24.95" customHeight="1" x14ac:dyDescent="0.2">
      <c r="A9345" s="116">
        <v>14535</v>
      </c>
      <c r="B9345" s="117" t="s">
        <v>10819</v>
      </c>
      <c r="C9345" s="118" t="s">
        <v>9295</v>
      </c>
      <c r="D9345" s="119" t="s">
        <v>19507</v>
      </c>
    </row>
    <row r="9346" spans="1:4" ht="24.95" customHeight="1" x14ac:dyDescent="0.2">
      <c r="A9346" s="116">
        <v>39813</v>
      </c>
      <c r="B9346" s="117" t="s">
        <v>10820</v>
      </c>
      <c r="C9346" s="118" t="s">
        <v>9295</v>
      </c>
      <c r="D9346" s="119" t="s">
        <v>19508</v>
      </c>
    </row>
    <row r="9347" spans="1:4" ht="24.95" customHeight="1" x14ac:dyDescent="0.2">
      <c r="A9347" s="116">
        <v>12868</v>
      </c>
      <c r="B9347" s="117" t="s">
        <v>4396</v>
      </c>
      <c r="C9347" s="118" t="s">
        <v>9293</v>
      </c>
      <c r="D9347" s="119" t="s">
        <v>10120</v>
      </c>
    </row>
    <row r="9348" spans="1:4" ht="24.95" customHeight="1" x14ac:dyDescent="0.2">
      <c r="A9348" s="116">
        <v>40916</v>
      </c>
      <c r="B9348" s="117" t="s">
        <v>6910</v>
      </c>
      <c r="C9348" s="118" t="s">
        <v>9444</v>
      </c>
      <c r="D9348" s="119" t="s">
        <v>30489</v>
      </c>
    </row>
    <row r="9349" spans="1:4" ht="24.95" customHeight="1" x14ac:dyDescent="0.2">
      <c r="A9349" s="116">
        <v>4755</v>
      </c>
      <c r="B9349" s="117" t="s">
        <v>6911</v>
      </c>
      <c r="C9349" s="118" t="s">
        <v>9293</v>
      </c>
      <c r="D9349" s="119" t="s">
        <v>10486</v>
      </c>
    </row>
    <row r="9350" spans="1:4" ht="24.95" customHeight="1" x14ac:dyDescent="0.2">
      <c r="A9350" s="116">
        <v>41067</v>
      </c>
      <c r="B9350" s="117" t="s">
        <v>6912</v>
      </c>
      <c r="C9350" s="118" t="s">
        <v>9444</v>
      </c>
      <c r="D9350" s="119" t="s">
        <v>30490</v>
      </c>
    </row>
    <row r="9351" spans="1:4" ht="24.95" customHeight="1" x14ac:dyDescent="0.2">
      <c r="A9351" s="116">
        <v>38463</v>
      </c>
      <c r="B9351" s="117" t="s">
        <v>6913</v>
      </c>
      <c r="C9351" s="118" t="s">
        <v>9295</v>
      </c>
      <c r="D9351" s="119" t="s">
        <v>18087</v>
      </c>
    </row>
    <row r="9352" spans="1:4" ht="24.95" customHeight="1" x14ac:dyDescent="0.2">
      <c r="A9352" s="116">
        <v>40703</v>
      </c>
      <c r="B9352" s="117" t="s">
        <v>6914</v>
      </c>
      <c r="C9352" s="118" t="s">
        <v>9295</v>
      </c>
      <c r="D9352" s="119" t="s">
        <v>19509</v>
      </c>
    </row>
    <row r="9353" spans="1:4" ht="24.95" customHeight="1" x14ac:dyDescent="0.2">
      <c r="A9353" s="116">
        <v>14531</v>
      </c>
      <c r="B9353" s="117" t="s">
        <v>4397</v>
      </c>
      <c r="C9353" s="118" t="s">
        <v>9295</v>
      </c>
      <c r="D9353" s="119" t="s">
        <v>19510</v>
      </c>
    </row>
    <row r="9354" spans="1:4" ht="24.95" customHeight="1" x14ac:dyDescent="0.2">
      <c r="A9354" s="116">
        <v>36533</v>
      </c>
      <c r="B9354" s="117" t="s">
        <v>4398</v>
      </c>
      <c r="C9354" s="118" t="s">
        <v>9295</v>
      </c>
      <c r="D9354" s="119" t="s">
        <v>19511</v>
      </c>
    </row>
    <row r="9355" spans="1:4" ht="24.95" customHeight="1" x14ac:dyDescent="0.2">
      <c r="A9355" s="116">
        <v>11616</v>
      </c>
      <c r="B9355" s="117" t="s">
        <v>4399</v>
      </c>
      <c r="C9355" s="118" t="s">
        <v>9295</v>
      </c>
      <c r="D9355" s="119" t="s">
        <v>19512</v>
      </c>
    </row>
    <row r="9356" spans="1:4" ht="24.95" customHeight="1" x14ac:dyDescent="0.2">
      <c r="A9356" s="116">
        <v>41898</v>
      </c>
      <c r="B9356" s="117" t="s">
        <v>6915</v>
      </c>
      <c r="C9356" s="118" t="s">
        <v>9295</v>
      </c>
      <c r="D9356" s="119" t="s">
        <v>19513</v>
      </c>
    </row>
    <row r="9357" spans="1:4" ht="24.95" customHeight="1" x14ac:dyDescent="0.2">
      <c r="A9357" s="116">
        <v>13447</v>
      </c>
      <c r="B9357" s="117" t="s">
        <v>4400</v>
      </c>
      <c r="C9357" s="118" t="s">
        <v>9295</v>
      </c>
      <c r="D9357" s="119" t="s">
        <v>19514</v>
      </c>
    </row>
    <row r="9358" spans="1:4" ht="24.95" customHeight="1" x14ac:dyDescent="0.2">
      <c r="A9358" s="116">
        <v>14529</v>
      </c>
      <c r="B9358" s="117" t="s">
        <v>4401</v>
      </c>
      <c r="C9358" s="118" t="s">
        <v>9295</v>
      </c>
      <c r="D9358" s="119" t="s">
        <v>19515</v>
      </c>
    </row>
    <row r="9359" spans="1:4" ht="24.95" customHeight="1" x14ac:dyDescent="0.2">
      <c r="A9359" s="116">
        <v>10747</v>
      </c>
      <c r="B9359" s="117" t="s">
        <v>4402</v>
      </c>
      <c r="C9359" s="118" t="s">
        <v>9295</v>
      </c>
      <c r="D9359" s="119" t="s">
        <v>19516</v>
      </c>
    </row>
    <row r="9360" spans="1:4" ht="24.95" customHeight="1" x14ac:dyDescent="0.2">
      <c r="A9360" s="116">
        <v>36141</v>
      </c>
      <c r="B9360" s="117" t="s">
        <v>4403</v>
      </c>
      <c r="C9360" s="118" t="s">
        <v>9295</v>
      </c>
      <c r="D9360" s="119" t="s">
        <v>10587</v>
      </c>
    </row>
    <row r="9361" spans="1:4" ht="24.95" customHeight="1" x14ac:dyDescent="0.2">
      <c r="A9361" s="116">
        <v>4053</v>
      </c>
      <c r="B9361" s="117" t="s">
        <v>4404</v>
      </c>
      <c r="C9361" s="118" t="s">
        <v>10441</v>
      </c>
      <c r="D9361" s="119" t="s">
        <v>17856</v>
      </c>
    </row>
    <row r="9362" spans="1:4" ht="24.95" customHeight="1" x14ac:dyDescent="0.2">
      <c r="A9362" s="116">
        <v>4052</v>
      </c>
      <c r="B9362" s="117" t="s">
        <v>4405</v>
      </c>
      <c r="C9362" s="118" t="s">
        <v>9437</v>
      </c>
      <c r="D9362" s="119" t="s">
        <v>19517</v>
      </c>
    </row>
    <row r="9363" spans="1:4" ht="24.95" customHeight="1" x14ac:dyDescent="0.2">
      <c r="A9363" s="116">
        <v>4056</v>
      </c>
      <c r="B9363" s="117" t="s">
        <v>4406</v>
      </c>
      <c r="C9363" s="118" t="s">
        <v>10441</v>
      </c>
      <c r="D9363" s="119" t="s">
        <v>19518</v>
      </c>
    </row>
    <row r="9364" spans="1:4" ht="24.95" customHeight="1" x14ac:dyDescent="0.2">
      <c r="A9364" s="116">
        <v>4051</v>
      </c>
      <c r="B9364" s="117" t="s">
        <v>4407</v>
      </c>
      <c r="C9364" s="118" t="s">
        <v>9437</v>
      </c>
      <c r="D9364" s="119" t="s">
        <v>19519</v>
      </c>
    </row>
    <row r="9365" spans="1:4" ht="24.95" customHeight="1" x14ac:dyDescent="0.2">
      <c r="A9365" s="116">
        <v>4048</v>
      </c>
      <c r="B9365" s="117" t="s">
        <v>4407</v>
      </c>
      <c r="C9365" s="118" t="s">
        <v>9345</v>
      </c>
      <c r="D9365" s="119" t="s">
        <v>9363</v>
      </c>
    </row>
    <row r="9366" spans="1:4" ht="24.95" customHeight="1" x14ac:dyDescent="0.2">
      <c r="A9366" s="116">
        <v>4047</v>
      </c>
      <c r="B9366" s="117" t="s">
        <v>4407</v>
      </c>
      <c r="C9366" s="118" t="s">
        <v>10441</v>
      </c>
      <c r="D9366" s="119" t="s">
        <v>19520</v>
      </c>
    </row>
    <row r="9367" spans="1:4" ht="24.95" customHeight="1" x14ac:dyDescent="0.2">
      <c r="A9367" s="116">
        <v>39434</v>
      </c>
      <c r="B9367" s="117" t="s">
        <v>4408</v>
      </c>
      <c r="C9367" s="118" t="s">
        <v>9344</v>
      </c>
      <c r="D9367" s="119" t="s">
        <v>9585</v>
      </c>
    </row>
    <row r="9368" spans="1:4" ht="24.95" customHeight="1" x14ac:dyDescent="0.2">
      <c r="A9368" s="116">
        <v>39433</v>
      </c>
      <c r="B9368" s="117" t="s">
        <v>4409</v>
      </c>
      <c r="C9368" s="118" t="s">
        <v>9344</v>
      </c>
      <c r="D9368" s="119" t="s">
        <v>10550</v>
      </c>
    </row>
    <row r="9369" spans="1:4" ht="24.95" customHeight="1" x14ac:dyDescent="0.2">
      <c r="A9369" s="116">
        <v>4049</v>
      </c>
      <c r="B9369" s="117" t="s">
        <v>6916</v>
      </c>
      <c r="C9369" s="118" t="s">
        <v>9345</v>
      </c>
      <c r="D9369" s="119" t="s">
        <v>19521</v>
      </c>
    </row>
    <row r="9370" spans="1:4" ht="24.95" customHeight="1" x14ac:dyDescent="0.2">
      <c r="A9370" s="116">
        <v>38120</v>
      </c>
      <c r="B9370" s="117" t="s">
        <v>4410</v>
      </c>
      <c r="C9370" s="118" t="s">
        <v>9344</v>
      </c>
      <c r="D9370" s="119" t="s">
        <v>18752</v>
      </c>
    </row>
    <row r="9371" spans="1:4" ht="24.95" customHeight="1" x14ac:dyDescent="0.2">
      <c r="A9371" s="116">
        <v>38877</v>
      </c>
      <c r="B9371" s="117" t="s">
        <v>6917</v>
      </c>
      <c r="C9371" s="118" t="s">
        <v>9344</v>
      </c>
      <c r="D9371" s="119" t="s">
        <v>10461</v>
      </c>
    </row>
    <row r="9372" spans="1:4" ht="24.95" customHeight="1" x14ac:dyDescent="0.2">
      <c r="A9372" s="116">
        <v>34546</v>
      </c>
      <c r="B9372" s="117" t="s">
        <v>10825</v>
      </c>
      <c r="C9372" s="118" t="s">
        <v>9344</v>
      </c>
      <c r="D9372" s="119" t="s">
        <v>10305</v>
      </c>
    </row>
    <row r="9373" spans="1:4" ht="24.95" customHeight="1" x14ac:dyDescent="0.2">
      <c r="A9373" s="116">
        <v>10498</v>
      </c>
      <c r="B9373" s="117" t="s">
        <v>4411</v>
      </c>
      <c r="C9373" s="118" t="s">
        <v>9344</v>
      </c>
      <c r="D9373" s="119" t="s">
        <v>9711</v>
      </c>
    </row>
    <row r="9374" spans="1:4" ht="24.95" customHeight="1" x14ac:dyDescent="0.2">
      <c r="A9374" s="116">
        <v>4823</v>
      </c>
      <c r="B9374" s="117" t="s">
        <v>6918</v>
      </c>
      <c r="C9374" s="118" t="s">
        <v>9344</v>
      </c>
      <c r="D9374" s="119" t="s">
        <v>19522</v>
      </c>
    </row>
    <row r="9375" spans="1:4" ht="24.95" customHeight="1" x14ac:dyDescent="0.2">
      <c r="A9375" s="116">
        <v>12357</v>
      </c>
      <c r="B9375" s="117" t="s">
        <v>4412</v>
      </c>
      <c r="C9375" s="118" t="s">
        <v>9295</v>
      </c>
      <c r="D9375" s="119" t="s">
        <v>19523</v>
      </c>
    </row>
    <row r="9376" spans="1:4" ht="24.95" customHeight="1" x14ac:dyDescent="0.2">
      <c r="A9376" s="116">
        <v>12358</v>
      </c>
      <c r="B9376" s="117" t="s">
        <v>4413</v>
      </c>
      <c r="C9376" s="118" t="s">
        <v>9295</v>
      </c>
      <c r="D9376" s="119" t="s">
        <v>18894</v>
      </c>
    </row>
    <row r="9377" spans="1:4" ht="24.95" customHeight="1" x14ac:dyDescent="0.2">
      <c r="A9377" s="116">
        <v>11079</v>
      </c>
      <c r="B9377" s="117" t="s">
        <v>6919</v>
      </c>
      <c r="C9377" s="118" t="s">
        <v>9296</v>
      </c>
      <c r="D9377" s="119" t="s">
        <v>10828</v>
      </c>
    </row>
    <row r="9378" spans="1:4" ht="24.95" customHeight="1" x14ac:dyDescent="0.2">
      <c r="A9378" s="116">
        <v>11082</v>
      </c>
      <c r="B9378" s="117" t="s">
        <v>4414</v>
      </c>
      <c r="C9378" s="118" t="s">
        <v>9296</v>
      </c>
      <c r="D9378" s="119" t="s">
        <v>10829</v>
      </c>
    </row>
    <row r="9379" spans="1:4" ht="24.95" customHeight="1" x14ac:dyDescent="0.2">
      <c r="A9379" s="116">
        <v>4058</v>
      </c>
      <c r="B9379" s="117" t="s">
        <v>4415</v>
      </c>
      <c r="C9379" s="118" t="s">
        <v>9293</v>
      </c>
      <c r="D9379" s="119" t="s">
        <v>18664</v>
      </c>
    </row>
    <row r="9380" spans="1:4" ht="24.95" customHeight="1" x14ac:dyDescent="0.2">
      <c r="A9380" s="116">
        <v>40974</v>
      </c>
      <c r="B9380" s="117" t="s">
        <v>6920</v>
      </c>
      <c r="C9380" s="118" t="s">
        <v>9444</v>
      </c>
      <c r="D9380" s="119" t="s">
        <v>30488</v>
      </c>
    </row>
    <row r="9381" spans="1:4" ht="24.95" customHeight="1" x14ac:dyDescent="0.2">
      <c r="A9381" s="116">
        <v>34794</v>
      </c>
      <c r="B9381" s="117" t="s">
        <v>4416</v>
      </c>
      <c r="C9381" s="118" t="s">
        <v>9293</v>
      </c>
      <c r="D9381" s="119" t="s">
        <v>10633</v>
      </c>
    </row>
    <row r="9382" spans="1:4" ht="24.95" customHeight="1" x14ac:dyDescent="0.2">
      <c r="A9382" s="116">
        <v>40925</v>
      </c>
      <c r="B9382" s="117" t="s">
        <v>6921</v>
      </c>
      <c r="C9382" s="118" t="s">
        <v>9444</v>
      </c>
      <c r="D9382" s="119" t="s">
        <v>30491</v>
      </c>
    </row>
    <row r="9383" spans="1:4" ht="24.95" customHeight="1" x14ac:dyDescent="0.2">
      <c r="A9383" s="116">
        <v>13741</v>
      </c>
      <c r="B9383" s="117" t="s">
        <v>4417</v>
      </c>
      <c r="C9383" s="118" t="s">
        <v>9295</v>
      </c>
      <c r="D9383" s="119" t="s">
        <v>19524</v>
      </c>
    </row>
    <row r="9384" spans="1:4" ht="24.95" customHeight="1" x14ac:dyDescent="0.2">
      <c r="A9384" s="116">
        <v>3288</v>
      </c>
      <c r="B9384" s="117" t="s">
        <v>4418</v>
      </c>
      <c r="C9384" s="118" t="s">
        <v>9340</v>
      </c>
      <c r="D9384" s="119" t="s">
        <v>9712</v>
      </c>
    </row>
    <row r="9385" spans="1:4" ht="24.95" customHeight="1" x14ac:dyDescent="0.2">
      <c r="A9385" s="116">
        <v>13587</v>
      </c>
      <c r="B9385" s="117" t="s">
        <v>4419</v>
      </c>
      <c r="C9385" s="118" t="s">
        <v>9340</v>
      </c>
      <c r="D9385" s="119" t="s">
        <v>10830</v>
      </c>
    </row>
    <row r="9386" spans="1:4" ht="24.95" customHeight="1" x14ac:dyDescent="0.2">
      <c r="A9386" s="116">
        <v>38598</v>
      </c>
      <c r="B9386" s="117" t="s">
        <v>4420</v>
      </c>
      <c r="C9386" s="118" t="s">
        <v>9295</v>
      </c>
      <c r="D9386" s="119" t="s">
        <v>9694</v>
      </c>
    </row>
    <row r="9387" spans="1:4" ht="24.95" customHeight="1" x14ac:dyDescent="0.2">
      <c r="A9387" s="116">
        <v>38595</v>
      </c>
      <c r="B9387" s="117" t="s">
        <v>4421</v>
      </c>
      <c r="C9387" s="118" t="s">
        <v>9295</v>
      </c>
      <c r="D9387" s="119" t="s">
        <v>11320</v>
      </c>
    </row>
    <row r="9388" spans="1:4" ht="24.95" customHeight="1" x14ac:dyDescent="0.2">
      <c r="A9388" s="116">
        <v>38592</v>
      </c>
      <c r="B9388" s="117" t="s">
        <v>4422</v>
      </c>
      <c r="C9388" s="118" t="s">
        <v>9295</v>
      </c>
      <c r="D9388" s="119" t="s">
        <v>9695</v>
      </c>
    </row>
    <row r="9389" spans="1:4" ht="24.95" customHeight="1" x14ac:dyDescent="0.2">
      <c r="A9389" s="116">
        <v>38588</v>
      </c>
      <c r="B9389" s="117" t="s">
        <v>4423</v>
      </c>
      <c r="C9389" s="118" t="s">
        <v>9295</v>
      </c>
      <c r="D9389" s="119" t="s">
        <v>9765</v>
      </c>
    </row>
    <row r="9390" spans="1:4" ht="24.95" customHeight="1" x14ac:dyDescent="0.2">
      <c r="A9390" s="116">
        <v>38593</v>
      </c>
      <c r="B9390" s="117" t="s">
        <v>4424</v>
      </c>
      <c r="C9390" s="118" t="s">
        <v>9295</v>
      </c>
      <c r="D9390" s="119" t="s">
        <v>9604</v>
      </c>
    </row>
    <row r="9391" spans="1:4" ht="24.95" customHeight="1" x14ac:dyDescent="0.2">
      <c r="A9391" s="116">
        <v>38589</v>
      </c>
      <c r="B9391" s="117" t="s">
        <v>4425</v>
      </c>
      <c r="C9391" s="118" t="s">
        <v>9295</v>
      </c>
      <c r="D9391" s="119" t="s">
        <v>11320</v>
      </c>
    </row>
    <row r="9392" spans="1:4" ht="24.95" customHeight="1" x14ac:dyDescent="0.2">
      <c r="A9392" s="116">
        <v>38594</v>
      </c>
      <c r="B9392" s="117" t="s">
        <v>4426</v>
      </c>
      <c r="C9392" s="118" t="s">
        <v>9295</v>
      </c>
      <c r="D9392" s="119" t="s">
        <v>17341</v>
      </c>
    </row>
    <row r="9393" spans="1:4" ht="24.95" customHeight="1" x14ac:dyDescent="0.2">
      <c r="A9393" s="116">
        <v>34787</v>
      </c>
      <c r="B9393" s="117" t="s">
        <v>4427</v>
      </c>
      <c r="C9393" s="118" t="s">
        <v>9295</v>
      </c>
      <c r="D9393" s="119" t="s">
        <v>9820</v>
      </c>
    </row>
    <row r="9394" spans="1:4" ht="24.95" customHeight="1" x14ac:dyDescent="0.2">
      <c r="A9394" s="116">
        <v>34788</v>
      </c>
      <c r="B9394" s="117" t="s">
        <v>4428</v>
      </c>
      <c r="C9394" s="118" t="s">
        <v>9295</v>
      </c>
      <c r="D9394" s="119" t="s">
        <v>10831</v>
      </c>
    </row>
    <row r="9395" spans="1:4" ht="24.95" customHeight="1" x14ac:dyDescent="0.2">
      <c r="A9395" s="116">
        <v>34784</v>
      </c>
      <c r="B9395" s="117" t="s">
        <v>4429</v>
      </c>
      <c r="C9395" s="118" t="s">
        <v>9295</v>
      </c>
      <c r="D9395" s="119" t="s">
        <v>10325</v>
      </c>
    </row>
    <row r="9396" spans="1:4" ht="24.95" customHeight="1" x14ac:dyDescent="0.2">
      <c r="A9396" s="116">
        <v>34781</v>
      </c>
      <c r="B9396" s="117" t="s">
        <v>4430</v>
      </c>
      <c r="C9396" s="118" t="s">
        <v>9295</v>
      </c>
      <c r="D9396" s="119" t="s">
        <v>10738</v>
      </c>
    </row>
    <row r="9397" spans="1:4" ht="24.95" customHeight="1" x14ac:dyDescent="0.2">
      <c r="A9397" s="116">
        <v>34773</v>
      </c>
      <c r="B9397" s="117" t="s">
        <v>19525</v>
      </c>
      <c r="C9397" s="118" t="s">
        <v>9295</v>
      </c>
      <c r="D9397" s="119" t="s">
        <v>9463</v>
      </c>
    </row>
    <row r="9398" spans="1:4" ht="24.95" customHeight="1" x14ac:dyDescent="0.2">
      <c r="A9398" s="116">
        <v>34769</v>
      </c>
      <c r="B9398" s="117" t="s">
        <v>19526</v>
      </c>
      <c r="C9398" s="118" t="s">
        <v>9295</v>
      </c>
      <c r="D9398" s="119" t="s">
        <v>10341</v>
      </c>
    </row>
    <row r="9399" spans="1:4" ht="24.95" customHeight="1" x14ac:dyDescent="0.2">
      <c r="A9399" s="116">
        <v>34763</v>
      </c>
      <c r="B9399" s="117" t="s">
        <v>19527</v>
      </c>
      <c r="C9399" s="118" t="s">
        <v>9295</v>
      </c>
      <c r="D9399" s="119" t="s">
        <v>9326</v>
      </c>
    </row>
    <row r="9400" spans="1:4" ht="24.95" customHeight="1" x14ac:dyDescent="0.2">
      <c r="A9400" s="116">
        <v>34774</v>
      </c>
      <c r="B9400" s="117" t="s">
        <v>19528</v>
      </c>
      <c r="C9400" s="118" t="s">
        <v>9295</v>
      </c>
      <c r="D9400" s="119" t="s">
        <v>9467</v>
      </c>
    </row>
    <row r="9401" spans="1:4" ht="24.95" customHeight="1" x14ac:dyDescent="0.2">
      <c r="A9401" s="116">
        <v>34771</v>
      </c>
      <c r="B9401" s="117" t="s">
        <v>19529</v>
      </c>
      <c r="C9401" s="118" t="s">
        <v>9295</v>
      </c>
      <c r="D9401" s="119" t="s">
        <v>9819</v>
      </c>
    </row>
    <row r="9402" spans="1:4" ht="24.95" customHeight="1" x14ac:dyDescent="0.2">
      <c r="A9402" s="116">
        <v>34764</v>
      </c>
      <c r="B9402" s="117" t="s">
        <v>19530</v>
      </c>
      <c r="C9402" s="118" t="s">
        <v>9295</v>
      </c>
      <c r="D9402" s="119" t="s">
        <v>9696</v>
      </c>
    </row>
    <row r="9403" spans="1:4" ht="24.95" customHeight="1" x14ac:dyDescent="0.2">
      <c r="A9403" s="116">
        <v>4062</v>
      </c>
      <c r="B9403" s="117" t="s">
        <v>4431</v>
      </c>
      <c r="C9403" s="118" t="s">
        <v>9295</v>
      </c>
      <c r="D9403" s="119" t="s">
        <v>10776</v>
      </c>
    </row>
    <row r="9404" spans="1:4" ht="24.95" customHeight="1" x14ac:dyDescent="0.2">
      <c r="A9404" s="116">
        <v>4059</v>
      </c>
      <c r="B9404" s="117" t="s">
        <v>4432</v>
      </c>
      <c r="C9404" s="118" t="s">
        <v>9340</v>
      </c>
      <c r="D9404" s="119" t="s">
        <v>17804</v>
      </c>
    </row>
    <row r="9405" spans="1:4" ht="24.95" customHeight="1" x14ac:dyDescent="0.2">
      <c r="A9405" s="116">
        <v>4061</v>
      </c>
      <c r="B9405" s="117" t="s">
        <v>4433</v>
      </c>
      <c r="C9405" s="118" t="s">
        <v>9295</v>
      </c>
      <c r="D9405" s="119" t="s">
        <v>15906</v>
      </c>
    </row>
    <row r="9406" spans="1:4" ht="24.95" customHeight="1" x14ac:dyDescent="0.2">
      <c r="A9406" s="116">
        <v>10608</v>
      </c>
      <c r="B9406" s="117" t="s">
        <v>4434</v>
      </c>
      <c r="C9406" s="118" t="s">
        <v>9295</v>
      </c>
      <c r="D9406" s="119" t="s">
        <v>19531</v>
      </c>
    </row>
    <row r="9407" spans="1:4" ht="24.95" customHeight="1" x14ac:dyDescent="0.2">
      <c r="A9407" s="116">
        <v>4069</v>
      </c>
      <c r="B9407" s="117" t="s">
        <v>4435</v>
      </c>
      <c r="C9407" s="118" t="s">
        <v>9293</v>
      </c>
      <c r="D9407" s="119" t="s">
        <v>17466</v>
      </c>
    </row>
    <row r="9408" spans="1:4" ht="24.95" customHeight="1" x14ac:dyDescent="0.2">
      <c r="A9408" s="116">
        <v>40819</v>
      </c>
      <c r="B9408" s="117" t="s">
        <v>6922</v>
      </c>
      <c r="C9408" s="118" t="s">
        <v>9444</v>
      </c>
      <c r="D9408" s="119" t="s">
        <v>30492</v>
      </c>
    </row>
    <row r="9409" spans="1:4" ht="24.95" customHeight="1" x14ac:dyDescent="0.2">
      <c r="A9409" s="116">
        <v>34361</v>
      </c>
      <c r="B9409" s="117" t="s">
        <v>4436</v>
      </c>
      <c r="C9409" s="118" t="s">
        <v>9344</v>
      </c>
      <c r="D9409" s="119" t="s">
        <v>12222</v>
      </c>
    </row>
    <row r="9410" spans="1:4" ht="24.95" customHeight="1" x14ac:dyDescent="0.2">
      <c r="A9410" s="116">
        <v>36512</v>
      </c>
      <c r="B9410" s="117" t="s">
        <v>4437</v>
      </c>
      <c r="C9410" s="118" t="s">
        <v>9295</v>
      </c>
      <c r="D9410" s="119" t="s">
        <v>19532</v>
      </c>
    </row>
    <row r="9411" spans="1:4" ht="24.95" customHeight="1" x14ac:dyDescent="0.2">
      <c r="A9411" s="116">
        <v>25972</v>
      </c>
      <c r="B9411" s="117" t="s">
        <v>4438</v>
      </c>
      <c r="C9411" s="118" t="s">
        <v>9344</v>
      </c>
      <c r="D9411" s="119" t="s">
        <v>9509</v>
      </c>
    </row>
    <row r="9412" spans="1:4" ht="24.95" customHeight="1" x14ac:dyDescent="0.2">
      <c r="A9412" s="116">
        <v>25973</v>
      </c>
      <c r="B9412" s="117" t="s">
        <v>4439</v>
      </c>
      <c r="C9412" s="118" t="s">
        <v>9344</v>
      </c>
      <c r="D9412" s="119" t="s">
        <v>9509</v>
      </c>
    </row>
    <row r="9413" spans="1:4" ht="24.95" customHeight="1" x14ac:dyDescent="0.2">
      <c r="A9413" s="116">
        <v>11697</v>
      </c>
      <c r="B9413" s="117" t="s">
        <v>4440</v>
      </c>
      <c r="C9413" s="118" t="s">
        <v>9295</v>
      </c>
      <c r="D9413" s="119" t="s">
        <v>19533</v>
      </c>
    </row>
    <row r="9414" spans="1:4" ht="24.95" customHeight="1" x14ac:dyDescent="0.2">
      <c r="A9414" s="116">
        <v>11698</v>
      </c>
      <c r="B9414" s="117" t="s">
        <v>4441</v>
      </c>
      <c r="C9414" s="118" t="s">
        <v>9295</v>
      </c>
      <c r="D9414" s="119" t="s">
        <v>19534</v>
      </c>
    </row>
    <row r="9415" spans="1:4" ht="24.95" customHeight="1" x14ac:dyDescent="0.2">
      <c r="A9415" s="116">
        <v>11699</v>
      </c>
      <c r="B9415" s="117" t="s">
        <v>4442</v>
      </c>
      <c r="C9415" s="118" t="s">
        <v>9295</v>
      </c>
      <c r="D9415" s="119" t="s">
        <v>19535</v>
      </c>
    </row>
    <row r="9416" spans="1:4" ht="24.95" customHeight="1" x14ac:dyDescent="0.2">
      <c r="A9416" s="116">
        <v>10432</v>
      </c>
      <c r="B9416" s="117" t="s">
        <v>4443</v>
      </c>
      <c r="C9416" s="118" t="s">
        <v>9295</v>
      </c>
      <c r="D9416" s="119" t="s">
        <v>19536</v>
      </c>
    </row>
    <row r="9417" spans="1:4" ht="24.95" customHeight="1" x14ac:dyDescent="0.2">
      <c r="A9417" s="116">
        <v>10430</v>
      </c>
      <c r="B9417" s="117" t="s">
        <v>4444</v>
      </c>
      <c r="C9417" s="118" t="s">
        <v>9295</v>
      </c>
      <c r="D9417" s="119" t="s">
        <v>19537</v>
      </c>
    </row>
    <row r="9418" spans="1:4" ht="24.95" customHeight="1" x14ac:dyDescent="0.2">
      <c r="A9418" s="116">
        <v>37514</v>
      </c>
      <c r="B9418" s="117" t="s">
        <v>4445</v>
      </c>
      <c r="C9418" s="118" t="s">
        <v>9295</v>
      </c>
      <c r="D9418" s="119" t="s">
        <v>19538</v>
      </c>
    </row>
    <row r="9419" spans="1:4" ht="24.95" customHeight="1" x14ac:dyDescent="0.2">
      <c r="A9419" s="116">
        <v>37519</v>
      </c>
      <c r="B9419" s="117" t="s">
        <v>4446</v>
      </c>
      <c r="C9419" s="118" t="s">
        <v>9295</v>
      </c>
      <c r="D9419" s="119" t="s">
        <v>19539</v>
      </c>
    </row>
    <row r="9420" spans="1:4" ht="24.95" customHeight="1" x14ac:dyDescent="0.2">
      <c r="A9420" s="116">
        <v>37520</v>
      </c>
      <c r="B9420" s="117" t="s">
        <v>4447</v>
      </c>
      <c r="C9420" s="118" t="s">
        <v>9295</v>
      </c>
      <c r="D9420" s="119" t="s">
        <v>19540</v>
      </c>
    </row>
    <row r="9421" spans="1:4" ht="24.95" customHeight="1" x14ac:dyDescent="0.2">
      <c r="A9421" s="116">
        <v>37521</v>
      </c>
      <c r="B9421" s="117" t="s">
        <v>4448</v>
      </c>
      <c r="C9421" s="118" t="s">
        <v>9295</v>
      </c>
      <c r="D9421" s="119" t="s">
        <v>19541</v>
      </c>
    </row>
    <row r="9422" spans="1:4" ht="24.95" customHeight="1" x14ac:dyDescent="0.2">
      <c r="A9422" s="116">
        <v>37522</v>
      </c>
      <c r="B9422" s="117" t="s">
        <v>4449</v>
      </c>
      <c r="C9422" s="118" t="s">
        <v>9295</v>
      </c>
      <c r="D9422" s="119" t="s">
        <v>19542</v>
      </c>
    </row>
    <row r="9423" spans="1:4" ht="24.95" customHeight="1" x14ac:dyDescent="0.2">
      <c r="A9423" s="116">
        <v>21109</v>
      </c>
      <c r="B9423" s="117" t="s">
        <v>4450</v>
      </c>
      <c r="C9423" s="118" t="s">
        <v>9295</v>
      </c>
      <c r="D9423" s="119" t="s">
        <v>10853</v>
      </c>
    </row>
    <row r="9424" spans="1:4" ht="24.95" customHeight="1" x14ac:dyDescent="0.2">
      <c r="A9424" s="116">
        <v>36800</v>
      </c>
      <c r="B9424" s="117" t="s">
        <v>4451</v>
      </c>
      <c r="C9424" s="118" t="s">
        <v>9295</v>
      </c>
      <c r="D9424" s="119" t="s">
        <v>19543</v>
      </c>
    </row>
    <row r="9425" spans="1:4" ht="24.95" customHeight="1" x14ac:dyDescent="0.2">
      <c r="A9425" s="116">
        <v>11769</v>
      </c>
      <c r="B9425" s="117" t="s">
        <v>4452</v>
      </c>
      <c r="C9425" s="118" t="s">
        <v>9295</v>
      </c>
      <c r="D9425" s="119" t="s">
        <v>14687</v>
      </c>
    </row>
    <row r="9426" spans="1:4" ht="24.95" customHeight="1" x14ac:dyDescent="0.2">
      <c r="A9426" s="116">
        <v>36793</v>
      </c>
      <c r="B9426" s="117" t="s">
        <v>4453</v>
      </c>
      <c r="C9426" s="118" t="s">
        <v>9295</v>
      </c>
      <c r="D9426" s="119" t="s">
        <v>19544</v>
      </c>
    </row>
    <row r="9427" spans="1:4" ht="24.95" customHeight="1" x14ac:dyDescent="0.2">
      <c r="A9427" s="116">
        <v>37546</v>
      </c>
      <c r="B9427" s="117" t="s">
        <v>4454</v>
      </c>
      <c r="C9427" s="118" t="s">
        <v>9295</v>
      </c>
      <c r="D9427" s="119" t="s">
        <v>10836</v>
      </c>
    </row>
    <row r="9428" spans="1:4" ht="24.95" customHeight="1" x14ac:dyDescent="0.2">
      <c r="A9428" s="116">
        <v>37544</v>
      </c>
      <c r="B9428" s="117" t="s">
        <v>4455</v>
      </c>
      <c r="C9428" s="118" t="s">
        <v>9295</v>
      </c>
      <c r="D9428" s="119" t="s">
        <v>10837</v>
      </c>
    </row>
    <row r="9429" spans="1:4" ht="24.95" customHeight="1" x14ac:dyDescent="0.2">
      <c r="A9429" s="116">
        <v>37545</v>
      </c>
      <c r="B9429" s="117" t="s">
        <v>4456</v>
      </c>
      <c r="C9429" s="118" t="s">
        <v>9295</v>
      </c>
      <c r="D9429" s="119" t="s">
        <v>10838</v>
      </c>
    </row>
    <row r="9430" spans="1:4" ht="24.95" customHeight="1" x14ac:dyDescent="0.2">
      <c r="A9430" s="116">
        <v>11771</v>
      </c>
      <c r="B9430" s="117" t="s">
        <v>4457</v>
      </c>
      <c r="C9430" s="118" t="s">
        <v>9295</v>
      </c>
      <c r="D9430" s="119" t="s">
        <v>19545</v>
      </c>
    </row>
    <row r="9431" spans="1:4" ht="24.95" customHeight="1" x14ac:dyDescent="0.2">
      <c r="A9431" s="116">
        <v>39919</v>
      </c>
      <c r="B9431" s="117" t="s">
        <v>4458</v>
      </c>
      <c r="C9431" s="118" t="s">
        <v>9295</v>
      </c>
      <c r="D9431" s="119" t="s">
        <v>10839</v>
      </c>
    </row>
    <row r="9432" spans="1:4" ht="24.95" customHeight="1" x14ac:dyDescent="0.2">
      <c r="A9432" s="116">
        <v>38385</v>
      </c>
      <c r="B9432" s="117" t="s">
        <v>10840</v>
      </c>
      <c r="C9432" s="118" t="s">
        <v>9295</v>
      </c>
      <c r="D9432" s="119" t="s">
        <v>19546</v>
      </c>
    </row>
    <row r="9433" spans="1:4" ht="24.95" customHeight="1" x14ac:dyDescent="0.2">
      <c r="A9433" s="116">
        <v>37587</v>
      </c>
      <c r="B9433" s="117" t="s">
        <v>4459</v>
      </c>
      <c r="C9433" s="118" t="s">
        <v>9295</v>
      </c>
      <c r="D9433" s="119" t="s">
        <v>19547</v>
      </c>
    </row>
    <row r="9434" spans="1:4" ht="24.95" customHeight="1" x14ac:dyDescent="0.2">
      <c r="A9434" s="116">
        <v>11571</v>
      </c>
      <c r="B9434" s="117" t="s">
        <v>6923</v>
      </c>
      <c r="C9434" s="118" t="s">
        <v>9295</v>
      </c>
      <c r="D9434" s="119" t="s">
        <v>19548</v>
      </c>
    </row>
    <row r="9435" spans="1:4" ht="24.95" customHeight="1" x14ac:dyDescent="0.2">
      <c r="A9435" s="116">
        <v>11561</v>
      </c>
      <c r="B9435" s="117" t="s">
        <v>6924</v>
      </c>
      <c r="C9435" s="118" t="s">
        <v>9295</v>
      </c>
      <c r="D9435" s="119" t="s">
        <v>19549</v>
      </c>
    </row>
    <row r="9436" spans="1:4" ht="24.95" customHeight="1" x14ac:dyDescent="0.2">
      <c r="A9436" s="116">
        <v>11560</v>
      </c>
      <c r="B9436" s="117" t="s">
        <v>6925</v>
      </c>
      <c r="C9436" s="118" t="s">
        <v>9295</v>
      </c>
      <c r="D9436" s="119" t="s">
        <v>19550</v>
      </c>
    </row>
    <row r="9437" spans="1:4" ht="24.95" customHeight="1" x14ac:dyDescent="0.2">
      <c r="A9437" s="116">
        <v>11499</v>
      </c>
      <c r="B9437" s="117" t="s">
        <v>4460</v>
      </c>
      <c r="C9437" s="118" t="s">
        <v>9295</v>
      </c>
      <c r="D9437" s="119" t="s">
        <v>19551</v>
      </c>
    </row>
    <row r="9438" spans="1:4" ht="24.95" customHeight="1" x14ac:dyDescent="0.2">
      <c r="A9438" s="116">
        <v>40924</v>
      </c>
      <c r="B9438" s="117" t="s">
        <v>6926</v>
      </c>
      <c r="C9438" s="118" t="s">
        <v>9444</v>
      </c>
      <c r="D9438" s="119" t="s">
        <v>30493</v>
      </c>
    </row>
    <row r="9439" spans="1:4" ht="24.95" customHeight="1" x14ac:dyDescent="0.2">
      <c r="A9439" s="116">
        <v>25957</v>
      </c>
      <c r="B9439" s="117" t="s">
        <v>4461</v>
      </c>
      <c r="C9439" s="118" t="s">
        <v>9293</v>
      </c>
      <c r="D9439" s="119" t="s">
        <v>13738</v>
      </c>
    </row>
    <row r="9440" spans="1:4" ht="24.95" customHeight="1" x14ac:dyDescent="0.2">
      <c r="A9440" s="116">
        <v>40983</v>
      </c>
      <c r="B9440" s="117" t="s">
        <v>6927</v>
      </c>
      <c r="C9440" s="118" t="s">
        <v>9444</v>
      </c>
      <c r="D9440" s="119" t="s">
        <v>30494</v>
      </c>
    </row>
    <row r="9441" spans="1:4" ht="24.95" customHeight="1" x14ac:dyDescent="0.2">
      <c r="A9441" s="116">
        <v>40921</v>
      </c>
      <c r="B9441" s="117" t="s">
        <v>6928</v>
      </c>
      <c r="C9441" s="118" t="s">
        <v>9444</v>
      </c>
      <c r="D9441" s="119" t="s">
        <v>30495</v>
      </c>
    </row>
    <row r="9442" spans="1:4" ht="24.95" customHeight="1" x14ac:dyDescent="0.2">
      <c r="A9442" s="116">
        <v>34761</v>
      </c>
      <c r="B9442" s="117" t="s">
        <v>4462</v>
      </c>
      <c r="C9442" s="118" t="s">
        <v>9293</v>
      </c>
      <c r="D9442" s="119" t="s">
        <v>10821</v>
      </c>
    </row>
    <row r="9443" spans="1:4" ht="24.95" customHeight="1" x14ac:dyDescent="0.2">
      <c r="A9443" s="116">
        <v>2437</v>
      </c>
      <c r="B9443" s="117" t="s">
        <v>4463</v>
      </c>
      <c r="C9443" s="118" t="s">
        <v>9293</v>
      </c>
      <c r="D9443" s="119" t="s">
        <v>26111</v>
      </c>
    </row>
    <row r="9444" spans="1:4" ht="24.95" customHeight="1" x14ac:dyDescent="0.2">
      <c r="A9444" s="116">
        <v>40534</v>
      </c>
      <c r="B9444" s="117" t="s">
        <v>4464</v>
      </c>
      <c r="C9444" s="118" t="s">
        <v>9295</v>
      </c>
      <c r="D9444" s="119" t="s">
        <v>10212</v>
      </c>
    </row>
    <row r="9445" spans="1:4" ht="24.95" customHeight="1" x14ac:dyDescent="0.2">
      <c r="A9445" s="116">
        <v>14252</v>
      </c>
      <c r="B9445" s="117" t="s">
        <v>4465</v>
      </c>
      <c r="C9445" s="118" t="s">
        <v>9295</v>
      </c>
      <c r="D9445" s="119" t="s">
        <v>19552</v>
      </c>
    </row>
    <row r="9446" spans="1:4" ht="24.95" customHeight="1" x14ac:dyDescent="0.2">
      <c r="A9446" s="116">
        <v>730</v>
      </c>
      <c r="B9446" s="117" t="s">
        <v>4466</v>
      </c>
      <c r="C9446" s="118" t="s">
        <v>9295</v>
      </c>
      <c r="D9446" s="119" t="s">
        <v>19553</v>
      </c>
    </row>
    <row r="9447" spans="1:4" ht="24.95" customHeight="1" x14ac:dyDescent="0.2">
      <c r="A9447" s="116">
        <v>723</v>
      </c>
      <c r="B9447" s="117" t="s">
        <v>4467</v>
      </c>
      <c r="C9447" s="118" t="s">
        <v>9295</v>
      </c>
      <c r="D9447" s="119" t="s">
        <v>19554</v>
      </c>
    </row>
    <row r="9448" spans="1:4" ht="24.95" customHeight="1" x14ac:dyDescent="0.2">
      <c r="A9448" s="116">
        <v>36502</v>
      </c>
      <c r="B9448" s="117" t="s">
        <v>4468</v>
      </c>
      <c r="C9448" s="118" t="s">
        <v>9295</v>
      </c>
      <c r="D9448" s="119" t="s">
        <v>19555</v>
      </c>
    </row>
    <row r="9449" spans="1:4" ht="24.95" customHeight="1" x14ac:dyDescent="0.2">
      <c r="A9449" s="116">
        <v>36503</v>
      </c>
      <c r="B9449" s="117" t="s">
        <v>4469</v>
      </c>
      <c r="C9449" s="118" t="s">
        <v>9295</v>
      </c>
      <c r="D9449" s="119" t="s">
        <v>19556</v>
      </c>
    </row>
    <row r="9450" spans="1:4" ht="24.95" customHeight="1" x14ac:dyDescent="0.2">
      <c r="A9450" s="116">
        <v>4090</v>
      </c>
      <c r="B9450" s="117" t="s">
        <v>6929</v>
      </c>
      <c r="C9450" s="118" t="s">
        <v>9295</v>
      </c>
      <c r="D9450" s="119" t="s">
        <v>19557</v>
      </c>
    </row>
    <row r="9451" spans="1:4" ht="24.95" customHeight="1" x14ac:dyDescent="0.2">
      <c r="A9451" s="116">
        <v>13227</v>
      </c>
      <c r="B9451" s="117" t="s">
        <v>10843</v>
      </c>
      <c r="C9451" s="118" t="s">
        <v>9295</v>
      </c>
      <c r="D9451" s="119" t="s">
        <v>19558</v>
      </c>
    </row>
    <row r="9452" spans="1:4" ht="24.95" customHeight="1" x14ac:dyDescent="0.2">
      <c r="A9452" s="116">
        <v>10597</v>
      </c>
      <c r="B9452" s="117" t="s">
        <v>10844</v>
      </c>
      <c r="C9452" s="118" t="s">
        <v>9295</v>
      </c>
      <c r="D9452" s="119" t="s">
        <v>19559</v>
      </c>
    </row>
    <row r="9453" spans="1:4" ht="24.95" customHeight="1" x14ac:dyDescent="0.2">
      <c r="A9453" s="116">
        <v>39628</v>
      </c>
      <c r="B9453" s="117" t="s">
        <v>4470</v>
      </c>
      <c r="C9453" s="118" t="s">
        <v>9295</v>
      </c>
      <c r="D9453" s="119" t="s">
        <v>19560</v>
      </c>
    </row>
    <row r="9454" spans="1:4" ht="24.95" customHeight="1" x14ac:dyDescent="0.2">
      <c r="A9454" s="116">
        <v>39404</v>
      </c>
      <c r="B9454" s="117" t="s">
        <v>4471</v>
      </c>
      <c r="C9454" s="118" t="s">
        <v>9295</v>
      </c>
      <c r="D9454" s="119" t="s">
        <v>19561</v>
      </c>
    </row>
    <row r="9455" spans="1:4" ht="24.95" customHeight="1" x14ac:dyDescent="0.2">
      <c r="A9455" s="116">
        <v>39402</v>
      </c>
      <c r="B9455" s="117" t="s">
        <v>4472</v>
      </c>
      <c r="C9455" s="118" t="s">
        <v>9295</v>
      </c>
      <c r="D9455" s="119" t="s">
        <v>19562</v>
      </c>
    </row>
    <row r="9456" spans="1:4" ht="24.95" customHeight="1" x14ac:dyDescent="0.2">
      <c r="A9456" s="116">
        <v>39403</v>
      </c>
      <c r="B9456" s="117" t="s">
        <v>4473</v>
      </c>
      <c r="C9456" s="118" t="s">
        <v>9295</v>
      </c>
      <c r="D9456" s="119" t="s">
        <v>19563</v>
      </c>
    </row>
    <row r="9457" spans="1:4" ht="24.95" customHeight="1" x14ac:dyDescent="0.2">
      <c r="A9457" s="116">
        <v>4093</v>
      </c>
      <c r="B9457" s="117" t="s">
        <v>4474</v>
      </c>
      <c r="C9457" s="118" t="s">
        <v>9293</v>
      </c>
      <c r="D9457" s="119" t="s">
        <v>9546</v>
      </c>
    </row>
    <row r="9458" spans="1:4" ht="24.95" customHeight="1" x14ac:dyDescent="0.2">
      <c r="A9458" s="116">
        <v>10512</v>
      </c>
      <c r="B9458" s="117" t="s">
        <v>4475</v>
      </c>
      <c r="C9458" s="118" t="s">
        <v>9444</v>
      </c>
      <c r="D9458" s="119" t="s">
        <v>30496</v>
      </c>
    </row>
    <row r="9459" spans="1:4" ht="24.95" customHeight="1" x14ac:dyDescent="0.2">
      <c r="A9459" s="116">
        <v>20020</v>
      </c>
      <c r="B9459" s="117" t="s">
        <v>4476</v>
      </c>
      <c r="C9459" s="118" t="s">
        <v>9293</v>
      </c>
      <c r="D9459" s="119" t="s">
        <v>9546</v>
      </c>
    </row>
    <row r="9460" spans="1:4" ht="24.95" customHeight="1" x14ac:dyDescent="0.2">
      <c r="A9460" s="116">
        <v>4094</v>
      </c>
      <c r="B9460" s="117" t="s">
        <v>4477</v>
      </c>
      <c r="C9460" s="118" t="s">
        <v>9293</v>
      </c>
      <c r="D9460" s="119" t="s">
        <v>9546</v>
      </c>
    </row>
    <row r="9461" spans="1:4" ht="24.95" customHeight="1" x14ac:dyDescent="0.2">
      <c r="A9461" s="116">
        <v>41038</v>
      </c>
      <c r="B9461" s="117" t="s">
        <v>6930</v>
      </c>
      <c r="C9461" s="118" t="s">
        <v>9444</v>
      </c>
      <c r="D9461" s="119" t="s">
        <v>30497</v>
      </c>
    </row>
    <row r="9462" spans="1:4" ht="24.95" customHeight="1" x14ac:dyDescent="0.2">
      <c r="A9462" s="116">
        <v>40988</v>
      </c>
      <c r="B9462" s="117" t="s">
        <v>6931</v>
      </c>
      <c r="C9462" s="118" t="s">
        <v>9444</v>
      </c>
      <c r="D9462" s="119" t="s">
        <v>30498</v>
      </c>
    </row>
    <row r="9463" spans="1:4" ht="24.95" customHeight="1" x14ac:dyDescent="0.2">
      <c r="A9463" s="116">
        <v>40990</v>
      </c>
      <c r="B9463" s="117" t="s">
        <v>6932</v>
      </c>
      <c r="C9463" s="118" t="s">
        <v>9444</v>
      </c>
      <c r="D9463" s="119" t="s">
        <v>30499</v>
      </c>
    </row>
    <row r="9464" spans="1:4" ht="24.95" customHeight="1" x14ac:dyDescent="0.2">
      <c r="A9464" s="116">
        <v>40994</v>
      </c>
      <c r="B9464" s="117" t="s">
        <v>6933</v>
      </c>
      <c r="C9464" s="118" t="s">
        <v>9444</v>
      </c>
      <c r="D9464" s="119" t="s">
        <v>30498</v>
      </c>
    </row>
    <row r="9465" spans="1:4" ht="24.95" customHeight="1" x14ac:dyDescent="0.2">
      <c r="A9465" s="116">
        <v>4095</v>
      </c>
      <c r="B9465" s="117" t="s">
        <v>4478</v>
      </c>
      <c r="C9465" s="118" t="s">
        <v>9293</v>
      </c>
      <c r="D9465" s="119" t="s">
        <v>27695</v>
      </c>
    </row>
    <row r="9466" spans="1:4" ht="24.95" customHeight="1" x14ac:dyDescent="0.2">
      <c r="A9466" s="116">
        <v>4097</v>
      </c>
      <c r="B9466" s="117" t="s">
        <v>4479</v>
      </c>
      <c r="C9466" s="118" t="s">
        <v>9293</v>
      </c>
      <c r="D9466" s="119" t="s">
        <v>9546</v>
      </c>
    </row>
    <row r="9467" spans="1:4" ht="24.95" customHeight="1" x14ac:dyDescent="0.2">
      <c r="A9467" s="116">
        <v>40992</v>
      </c>
      <c r="B9467" s="117" t="s">
        <v>6934</v>
      </c>
      <c r="C9467" s="118" t="s">
        <v>9444</v>
      </c>
      <c r="D9467" s="119" t="s">
        <v>30500</v>
      </c>
    </row>
    <row r="9468" spans="1:4" ht="24.95" customHeight="1" x14ac:dyDescent="0.2">
      <c r="A9468" s="116">
        <v>4096</v>
      </c>
      <c r="B9468" s="117" t="s">
        <v>6935</v>
      </c>
      <c r="C9468" s="118" t="s">
        <v>9293</v>
      </c>
      <c r="D9468" s="119" t="s">
        <v>27029</v>
      </c>
    </row>
    <row r="9469" spans="1:4" ht="24.95" customHeight="1" x14ac:dyDescent="0.2">
      <c r="A9469" s="116">
        <v>13955</v>
      </c>
      <c r="B9469" s="117" t="s">
        <v>4480</v>
      </c>
      <c r="C9469" s="118" t="s">
        <v>9295</v>
      </c>
      <c r="D9469" s="119" t="s">
        <v>10847</v>
      </c>
    </row>
    <row r="9470" spans="1:4" ht="24.95" customHeight="1" x14ac:dyDescent="0.2">
      <c r="A9470" s="116">
        <v>4114</v>
      </c>
      <c r="B9470" s="117" t="s">
        <v>4481</v>
      </c>
      <c r="C9470" s="118" t="s">
        <v>9295</v>
      </c>
      <c r="D9470" s="119" t="s">
        <v>19564</v>
      </c>
    </row>
    <row r="9471" spans="1:4" ht="24.95" customHeight="1" x14ac:dyDescent="0.2">
      <c r="A9471" s="116">
        <v>36797</v>
      </c>
      <c r="B9471" s="117" t="s">
        <v>6936</v>
      </c>
      <c r="C9471" s="118" t="s">
        <v>9295</v>
      </c>
      <c r="D9471" s="119" t="s">
        <v>18092</v>
      </c>
    </row>
    <row r="9472" spans="1:4" ht="24.95" customHeight="1" x14ac:dyDescent="0.2">
      <c r="A9472" s="116">
        <v>4107</v>
      </c>
      <c r="B9472" s="117" t="s">
        <v>4482</v>
      </c>
      <c r="C9472" s="118" t="s">
        <v>9295</v>
      </c>
      <c r="D9472" s="119" t="s">
        <v>10867</v>
      </c>
    </row>
    <row r="9473" spans="1:4" ht="24.95" customHeight="1" x14ac:dyDescent="0.2">
      <c r="A9473" s="116">
        <v>36799</v>
      </c>
      <c r="B9473" s="117" t="s">
        <v>4483</v>
      </c>
      <c r="C9473" s="118" t="s">
        <v>9295</v>
      </c>
      <c r="D9473" s="119" t="s">
        <v>11133</v>
      </c>
    </row>
    <row r="9474" spans="1:4" ht="24.95" customHeight="1" x14ac:dyDescent="0.2">
      <c r="A9474" s="116">
        <v>4108</v>
      </c>
      <c r="B9474" s="117" t="s">
        <v>4484</v>
      </c>
      <c r="C9474" s="118" t="s">
        <v>9295</v>
      </c>
      <c r="D9474" s="119" t="s">
        <v>19565</v>
      </c>
    </row>
    <row r="9475" spans="1:4" ht="24.95" customHeight="1" x14ac:dyDescent="0.2">
      <c r="A9475" s="116">
        <v>4102</v>
      </c>
      <c r="B9475" s="117" t="s">
        <v>4485</v>
      </c>
      <c r="C9475" s="118" t="s">
        <v>9295</v>
      </c>
      <c r="D9475" s="119" t="s">
        <v>18928</v>
      </c>
    </row>
    <row r="9476" spans="1:4" ht="24.95" customHeight="1" x14ac:dyDescent="0.2">
      <c r="A9476" s="116">
        <v>10826</v>
      </c>
      <c r="B9476" s="117" t="s">
        <v>4486</v>
      </c>
      <c r="C9476" s="118" t="s">
        <v>9295</v>
      </c>
      <c r="D9476" s="119" t="s">
        <v>19566</v>
      </c>
    </row>
    <row r="9477" spans="1:4" ht="24.95" customHeight="1" x14ac:dyDescent="0.2">
      <c r="A9477" s="116">
        <v>365</v>
      </c>
      <c r="B9477" s="117" t="s">
        <v>4487</v>
      </c>
      <c r="C9477" s="118" t="s">
        <v>9295</v>
      </c>
      <c r="D9477" s="119" t="s">
        <v>19567</v>
      </c>
    </row>
    <row r="9478" spans="1:4" ht="24.95" customHeight="1" x14ac:dyDescent="0.2">
      <c r="A9478" s="116">
        <v>38639</v>
      </c>
      <c r="B9478" s="117" t="s">
        <v>4488</v>
      </c>
      <c r="C9478" s="118" t="s">
        <v>9295</v>
      </c>
      <c r="D9478" s="119" t="s">
        <v>19568</v>
      </c>
    </row>
    <row r="9479" spans="1:4" ht="24.95" customHeight="1" x14ac:dyDescent="0.2">
      <c r="A9479" s="116">
        <v>38640</v>
      </c>
      <c r="B9479" s="117" t="s">
        <v>4489</v>
      </c>
      <c r="C9479" s="118" t="s">
        <v>9295</v>
      </c>
      <c r="D9479" s="119" t="s">
        <v>9695</v>
      </c>
    </row>
    <row r="9480" spans="1:4" ht="24.95" customHeight="1" x14ac:dyDescent="0.2">
      <c r="A9480" s="116">
        <v>358</v>
      </c>
      <c r="B9480" s="117" t="s">
        <v>4490</v>
      </c>
      <c r="C9480" s="118" t="s">
        <v>9295</v>
      </c>
      <c r="D9480" s="119" t="s">
        <v>17730</v>
      </c>
    </row>
    <row r="9481" spans="1:4" ht="24.95" customHeight="1" x14ac:dyDescent="0.2">
      <c r="A9481" s="116">
        <v>359</v>
      </c>
      <c r="B9481" s="117" t="s">
        <v>4491</v>
      </c>
      <c r="C9481" s="118" t="s">
        <v>9295</v>
      </c>
      <c r="D9481" s="119" t="s">
        <v>10266</v>
      </c>
    </row>
    <row r="9482" spans="1:4" ht="24.95" customHeight="1" x14ac:dyDescent="0.2">
      <c r="A9482" s="116">
        <v>38641</v>
      </c>
      <c r="B9482" s="117" t="s">
        <v>4492</v>
      </c>
      <c r="C9482" s="118" t="s">
        <v>9295</v>
      </c>
      <c r="D9482" s="119" t="s">
        <v>18086</v>
      </c>
    </row>
    <row r="9483" spans="1:4" ht="24.95" customHeight="1" x14ac:dyDescent="0.2">
      <c r="A9483" s="116">
        <v>360</v>
      </c>
      <c r="B9483" s="117" t="s">
        <v>4493</v>
      </c>
      <c r="C9483" s="118" t="s">
        <v>9295</v>
      </c>
      <c r="D9483" s="119" t="s">
        <v>9475</v>
      </c>
    </row>
    <row r="9484" spans="1:4" ht="24.95" customHeight="1" x14ac:dyDescent="0.2">
      <c r="A9484" s="116">
        <v>4127</v>
      </c>
      <c r="B9484" s="117" t="s">
        <v>4494</v>
      </c>
      <c r="C9484" s="118" t="s">
        <v>9295</v>
      </c>
      <c r="D9484" s="119" t="s">
        <v>19569</v>
      </c>
    </row>
    <row r="9485" spans="1:4" ht="24.95" customHeight="1" x14ac:dyDescent="0.2">
      <c r="A9485" s="116">
        <v>4154</v>
      </c>
      <c r="B9485" s="117" t="s">
        <v>4495</v>
      </c>
      <c r="C9485" s="118" t="s">
        <v>9295</v>
      </c>
      <c r="D9485" s="119" t="s">
        <v>19570</v>
      </c>
    </row>
    <row r="9486" spans="1:4" ht="24.95" customHeight="1" x14ac:dyDescent="0.2">
      <c r="A9486" s="116">
        <v>4168</v>
      </c>
      <c r="B9486" s="117" t="s">
        <v>4496</v>
      </c>
      <c r="C9486" s="118" t="s">
        <v>9295</v>
      </c>
      <c r="D9486" s="119" t="s">
        <v>19571</v>
      </c>
    </row>
    <row r="9487" spans="1:4" ht="24.95" customHeight="1" x14ac:dyDescent="0.2">
      <c r="A9487" s="116">
        <v>4161</v>
      </c>
      <c r="B9487" s="117" t="s">
        <v>4497</v>
      </c>
      <c r="C9487" s="118" t="s">
        <v>9295</v>
      </c>
      <c r="D9487" s="119" t="s">
        <v>19572</v>
      </c>
    </row>
    <row r="9488" spans="1:4" ht="24.95" customHeight="1" x14ac:dyDescent="0.2">
      <c r="A9488" s="116">
        <v>4214</v>
      </c>
      <c r="B9488" s="117" t="s">
        <v>4498</v>
      </c>
      <c r="C9488" s="118" t="s">
        <v>9295</v>
      </c>
      <c r="D9488" s="119" t="s">
        <v>9297</v>
      </c>
    </row>
    <row r="9489" spans="1:4" ht="24.95" customHeight="1" x14ac:dyDescent="0.2">
      <c r="A9489" s="116">
        <v>4215</v>
      </c>
      <c r="B9489" s="117" t="s">
        <v>4499</v>
      </c>
      <c r="C9489" s="118" t="s">
        <v>9295</v>
      </c>
      <c r="D9489" s="119" t="s">
        <v>9349</v>
      </c>
    </row>
    <row r="9490" spans="1:4" ht="24.95" customHeight="1" x14ac:dyDescent="0.2">
      <c r="A9490" s="116">
        <v>4210</v>
      </c>
      <c r="B9490" s="117" t="s">
        <v>4500</v>
      </c>
      <c r="C9490" s="118" t="s">
        <v>9295</v>
      </c>
      <c r="D9490" s="119" t="s">
        <v>9524</v>
      </c>
    </row>
    <row r="9491" spans="1:4" ht="24.95" customHeight="1" x14ac:dyDescent="0.2">
      <c r="A9491" s="116">
        <v>4212</v>
      </c>
      <c r="B9491" s="117" t="s">
        <v>4501</v>
      </c>
      <c r="C9491" s="118" t="s">
        <v>9295</v>
      </c>
      <c r="D9491" s="119" t="s">
        <v>9614</v>
      </c>
    </row>
    <row r="9492" spans="1:4" ht="24.95" customHeight="1" x14ac:dyDescent="0.2">
      <c r="A9492" s="116">
        <v>4213</v>
      </c>
      <c r="B9492" s="117" t="s">
        <v>4502</v>
      </c>
      <c r="C9492" s="118" t="s">
        <v>9295</v>
      </c>
      <c r="D9492" s="119" t="s">
        <v>14513</v>
      </c>
    </row>
    <row r="9493" spans="1:4" ht="24.95" customHeight="1" x14ac:dyDescent="0.2">
      <c r="A9493" s="116">
        <v>4211</v>
      </c>
      <c r="B9493" s="117" t="s">
        <v>4503</v>
      </c>
      <c r="C9493" s="118" t="s">
        <v>9295</v>
      </c>
      <c r="D9493" s="119" t="s">
        <v>10899</v>
      </c>
    </row>
    <row r="9494" spans="1:4" ht="24.95" customHeight="1" x14ac:dyDescent="0.2">
      <c r="A9494" s="116">
        <v>4209</v>
      </c>
      <c r="B9494" s="117" t="s">
        <v>4504</v>
      </c>
      <c r="C9494" s="118" t="s">
        <v>9295</v>
      </c>
      <c r="D9494" s="119" t="s">
        <v>9294</v>
      </c>
    </row>
    <row r="9495" spans="1:4" ht="24.95" customHeight="1" x14ac:dyDescent="0.2">
      <c r="A9495" s="116">
        <v>4180</v>
      </c>
      <c r="B9495" s="117" t="s">
        <v>4505</v>
      </c>
      <c r="C9495" s="118" t="s">
        <v>9295</v>
      </c>
      <c r="D9495" s="119" t="s">
        <v>10540</v>
      </c>
    </row>
    <row r="9496" spans="1:4" ht="24.95" customHeight="1" x14ac:dyDescent="0.2">
      <c r="A9496" s="116">
        <v>4177</v>
      </c>
      <c r="B9496" s="117" t="s">
        <v>4506</v>
      </c>
      <c r="C9496" s="118" t="s">
        <v>9295</v>
      </c>
      <c r="D9496" s="119" t="s">
        <v>12233</v>
      </c>
    </row>
    <row r="9497" spans="1:4" ht="24.95" customHeight="1" x14ac:dyDescent="0.2">
      <c r="A9497" s="116">
        <v>4179</v>
      </c>
      <c r="B9497" s="117" t="s">
        <v>4507</v>
      </c>
      <c r="C9497" s="118" t="s">
        <v>9295</v>
      </c>
      <c r="D9497" s="119" t="s">
        <v>10129</v>
      </c>
    </row>
    <row r="9498" spans="1:4" ht="24.95" customHeight="1" x14ac:dyDescent="0.2">
      <c r="A9498" s="116">
        <v>4208</v>
      </c>
      <c r="B9498" s="117" t="s">
        <v>4508</v>
      </c>
      <c r="C9498" s="118" t="s">
        <v>9295</v>
      </c>
      <c r="D9498" s="119" t="s">
        <v>14222</v>
      </c>
    </row>
    <row r="9499" spans="1:4" ht="24.95" customHeight="1" x14ac:dyDescent="0.2">
      <c r="A9499" s="116">
        <v>4181</v>
      </c>
      <c r="B9499" s="117" t="s">
        <v>4509</v>
      </c>
      <c r="C9499" s="118" t="s">
        <v>9295</v>
      </c>
      <c r="D9499" s="119" t="s">
        <v>13779</v>
      </c>
    </row>
    <row r="9500" spans="1:4" ht="24.95" customHeight="1" x14ac:dyDescent="0.2">
      <c r="A9500" s="116">
        <v>4178</v>
      </c>
      <c r="B9500" s="117" t="s">
        <v>4510</v>
      </c>
      <c r="C9500" s="118" t="s">
        <v>9295</v>
      </c>
      <c r="D9500" s="119" t="s">
        <v>9476</v>
      </c>
    </row>
    <row r="9501" spans="1:4" ht="24.95" customHeight="1" x14ac:dyDescent="0.2">
      <c r="A9501" s="116">
        <v>4182</v>
      </c>
      <c r="B9501" s="117" t="s">
        <v>4511</v>
      </c>
      <c r="C9501" s="118" t="s">
        <v>9295</v>
      </c>
      <c r="D9501" s="119" t="s">
        <v>19573</v>
      </c>
    </row>
    <row r="9502" spans="1:4" ht="24.95" customHeight="1" x14ac:dyDescent="0.2">
      <c r="A9502" s="116">
        <v>4183</v>
      </c>
      <c r="B9502" s="117" t="s">
        <v>4512</v>
      </c>
      <c r="C9502" s="118" t="s">
        <v>9295</v>
      </c>
      <c r="D9502" s="119" t="s">
        <v>19574</v>
      </c>
    </row>
    <row r="9503" spans="1:4" ht="24.95" customHeight="1" x14ac:dyDescent="0.2">
      <c r="A9503" s="116">
        <v>4184</v>
      </c>
      <c r="B9503" s="117" t="s">
        <v>4513</v>
      </c>
      <c r="C9503" s="118" t="s">
        <v>9295</v>
      </c>
      <c r="D9503" s="119" t="s">
        <v>19575</v>
      </c>
    </row>
    <row r="9504" spans="1:4" ht="24.95" customHeight="1" x14ac:dyDescent="0.2">
      <c r="A9504" s="116">
        <v>4185</v>
      </c>
      <c r="B9504" s="117" t="s">
        <v>4514</v>
      </c>
      <c r="C9504" s="118" t="s">
        <v>9295</v>
      </c>
      <c r="D9504" s="119" t="s">
        <v>19576</v>
      </c>
    </row>
    <row r="9505" spans="1:4" ht="24.95" customHeight="1" x14ac:dyDescent="0.2">
      <c r="A9505" s="116">
        <v>4205</v>
      </c>
      <c r="B9505" s="117" t="s">
        <v>4515</v>
      </c>
      <c r="C9505" s="118" t="s">
        <v>9295</v>
      </c>
      <c r="D9505" s="119" t="s">
        <v>11397</v>
      </c>
    </row>
    <row r="9506" spans="1:4" ht="24.95" customHeight="1" x14ac:dyDescent="0.2">
      <c r="A9506" s="116">
        <v>4192</v>
      </c>
      <c r="B9506" s="117" t="s">
        <v>4516</v>
      </c>
      <c r="C9506" s="118" t="s">
        <v>9295</v>
      </c>
      <c r="D9506" s="119" t="s">
        <v>11397</v>
      </c>
    </row>
    <row r="9507" spans="1:4" ht="24.95" customHeight="1" x14ac:dyDescent="0.2">
      <c r="A9507" s="116">
        <v>4191</v>
      </c>
      <c r="B9507" s="117" t="s">
        <v>4517</v>
      </c>
      <c r="C9507" s="118" t="s">
        <v>9295</v>
      </c>
      <c r="D9507" s="119" t="s">
        <v>11397</v>
      </c>
    </row>
    <row r="9508" spans="1:4" ht="24.95" customHeight="1" x14ac:dyDescent="0.2">
      <c r="A9508" s="116">
        <v>4207</v>
      </c>
      <c r="B9508" s="117" t="s">
        <v>4518</v>
      </c>
      <c r="C9508" s="118" t="s">
        <v>9295</v>
      </c>
      <c r="D9508" s="119" t="s">
        <v>9946</v>
      </c>
    </row>
    <row r="9509" spans="1:4" ht="24.95" customHeight="1" x14ac:dyDescent="0.2">
      <c r="A9509" s="116">
        <v>4206</v>
      </c>
      <c r="B9509" s="117" t="s">
        <v>4519</v>
      </c>
      <c r="C9509" s="118" t="s">
        <v>9295</v>
      </c>
      <c r="D9509" s="119" t="s">
        <v>14845</v>
      </c>
    </row>
    <row r="9510" spans="1:4" ht="24.95" customHeight="1" x14ac:dyDescent="0.2">
      <c r="A9510" s="116">
        <v>4190</v>
      </c>
      <c r="B9510" s="117" t="s">
        <v>4520</v>
      </c>
      <c r="C9510" s="118" t="s">
        <v>9295</v>
      </c>
      <c r="D9510" s="119" t="s">
        <v>14845</v>
      </c>
    </row>
    <row r="9511" spans="1:4" ht="24.95" customHeight="1" x14ac:dyDescent="0.2">
      <c r="A9511" s="116">
        <v>4186</v>
      </c>
      <c r="B9511" s="117" t="s">
        <v>4521</v>
      </c>
      <c r="C9511" s="118" t="s">
        <v>9295</v>
      </c>
      <c r="D9511" s="119" t="s">
        <v>10410</v>
      </c>
    </row>
    <row r="9512" spans="1:4" ht="24.95" customHeight="1" x14ac:dyDescent="0.2">
      <c r="A9512" s="116">
        <v>4188</v>
      </c>
      <c r="B9512" s="117" t="s">
        <v>4522</v>
      </c>
      <c r="C9512" s="118" t="s">
        <v>9295</v>
      </c>
      <c r="D9512" s="119" t="s">
        <v>11235</v>
      </c>
    </row>
    <row r="9513" spans="1:4" ht="24.95" customHeight="1" x14ac:dyDescent="0.2">
      <c r="A9513" s="116">
        <v>4189</v>
      </c>
      <c r="B9513" s="117" t="s">
        <v>4523</v>
      </c>
      <c r="C9513" s="118" t="s">
        <v>9295</v>
      </c>
      <c r="D9513" s="119" t="s">
        <v>11235</v>
      </c>
    </row>
    <row r="9514" spans="1:4" ht="24.95" customHeight="1" x14ac:dyDescent="0.2">
      <c r="A9514" s="116">
        <v>4197</v>
      </c>
      <c r="B9514" s="117" t="s">
        <v>4524</v>
      </c>
      <c r="C9514" s="118" t="s">
        <v>9295</v>
      </c>
      <c r="D9514" s="119" t="s">
        <v>19577</v>
      </c>
    </row>
    <row r="9515" spans="1:4" ht="24.95" customHeight="1" x14ac:dyDescent="0.2">
      <c r="A9515" s="116">
        <v>4194</v>
      </c>
      <c r="B9515" s="117" t="s">
        <v>4525</v>
      </c>
      <c r="C9515" s="118" t="s">
        <v>9295</v>
      </c>
      <c r="D9515" s="119" t="s">
        <v>19578</v>
      </c>
    </row>
    <row r="9516" spans="1:4" ht="24.95" customHeight="1" x14ac:dyDescent="0.2">
      <c r="A9516" s="116">
        <v>4193</v>
      </c>
      <c r="B9516" s="117" t="s">
        <v>4526</v>
      </c>
      <c r="C9516" s="118" t="s">
        <v>9295</v>
      </c>
      <c r="D9516" s="119" t="s">
        <v>19578</v>
      </c>
    </row>
    <row r="9517" spans="1:4" ht="24.95" customHeight="1" x14ac:dyDescent="0.2">
      <c r="A9517" s="116">
        <v>4204</v>
      </c>
      <c r="B9517" s="117" t="s">
        <v>4527</v>
      </c>
      <c r="C9517" s="118" t="s">
        <v>9295</v>
      </c>
      <c r="D9517" s="119" t="s">
        <v>19578</v>
      </c>
    </row>
    <row r="9518" spans="1:4" ht="24.95" customHeight="1" x14ac:dyDescent="0.2">
      <c r="A9518" s="116">
        <v>4187</v>
      </c>
      <c r="B9518" s="117" t="s">
        <v>4528</v>
      </c>
      <c r="C9518" s="118" t="s">
        <v>9295</v>
      </c>
      <c r="D9518" s="119" t="s">
        <v>10287</v>
      </c>
    </row>
    <row r="9519" spans="1:4" ht="24.95" customHeight="1" x14ac:dyDescent="0.2">
      <c r="A9519" s="116">
        <v>4202</v>
      </c>
      <c r="B9519" s="117" t="s">
        <v>4529</v>
      </c>
      <c r="C9519" s="118" t="s">
        <v>9295</v>
      </c>
      <c r="D9519" s="119" t="s">
        <v>19579</v>
      </c>
    </row>
    <row r="9520" spans="1:4" ht="24.95" customHeight="1" x14ac:dyDescent="0.2">
      <c r="A9520" s="116">
        <v>4203</v>
      </c>
      <c r="B9520" s="117" t="s">
        <v>4530</v>
      </c>
      <c r="C9520" s="118" t="s">
        <v>9295</v>
      </c>
      <c r="D9520" s="119" t="s">
        <v>19580</v>
      </c>
    </row>
    <row r="9521" spans="1:4" ht="24.95" customHeight="1" x14ac:dyDescent="0.2">
      <c r="A9521" s="116">
        <v>40356</v>
      </c>
      <c r="B9521" s="117" t="s">
        <v>10861</v>
      </c>
      <c r="C9521" s="118" t="s">
        <v>9295</v>
      </c>
      <c r="D9521" s="119" t="s">
        <v>14943</v>
      </c>
    </row>
    <row r="9522" spans="1:4" ht="24.95" customHeight="1" x14ac:dyDescent="0.2">
      <c r="A9522" s="116">
        <v>40359</v>
      </c>
      <c r="B9522" s="117" t="s">
        <v>10862</v>
      </c>
      <c r="C9522" s="118" t="s">
        <v>9295</v>
      </c>
      <c r="D9522" s="119" t="s">
        <v>9752</v>
      </c>
    </row>
    <row r="9523" spans="1:4" ht="24.95" customHeight="1" x14ac:dyDescent="0.2">
      <c r="A9523" s="116">
        <v>40362</v>
      </c>
      <c r="B9523" s="117" t="s">
        <v>10863</v>
      </c>
      <c r="C9523" s="118" t="s">
        <v>9295</v>
      </c>
      <c r="D9523" s="119" t="s">
        <v>18340</v>
      </c>
    </row>
    <row r="9524" spans="1:4" ht="24.95" customHeight="1" x14ac:dyDescent="0.2">
      <c r="A9524" s="116">
        <v>40365</v>
      </c>
      <c r="B9524" s="117" t="s">
        <v>10865</v>
      </c>
      <c r="C9524" s="118" t="s">
        <v>9295</v>
      </c>
      <c r="D9524" s="119" t="s">
        <v>12099</v>
      </c>
    </row>
    <row r="9525" spans="1:4" ht="24.95" customHeight="1" x14ac:dyDescent="0.2">
      <c r="A9525" s="116">
        <v>40368</v>
      </c>
      <c r="B9525" s="117" t="s">
        <v>10866</v>
      </c>
      <c r="C9525" s="118" t="s">
        <v>9295</v>
      </c>
      <c r="D9525" s="119" t="s">
        <v>17303</v>
      </c>
    </row>
    <row r="9526" spans="1:4" ht="24.95" customHeight="1" x14ac:dyDescent="0.2">
      <c r="A9526" s="116">
        <v>40371</v>
      </c>
      <c r="B9526" s="117" t="s">
        <v>10868</v>
      </c>
      <c r="C9526" s="118" t="s">
        <v>9295</v>
      </c>
      <c r="D9526" s="119" t="s">
        <v>14622</v>
      </c>
    </row>
    <row r="9527" spans="1:4" ht="24.95" customHeight="1" x14ac:dyDescent="0.2">
      <c r="A9527" s="116">
        <v>40374</v>
      </c>
      <c r="B9527" s="117" t="s">
        <v>10869</v>
      </c>
      <c r="C9527" s="118" t="s">
        <v>9295</v>
      </c>
      <c r="D9527" s="119" t="s">
        <v>17513</v>
      </c>
    </row>
    <row r="9528" spans="1:4" ht="24.95" customHeight="1" x14ac:dyDescent="0.2">
      <c r="A9528" s="116">
        <v>7595</v>
      </c>
      <c r="B9528" s="117" t="s">
        <v>4531</v>
      </c>
      <c r="C9528" s="118" t="s">
        <v>9293</v>
      </c>
      <c r="D9528" s="119" t="s">
        <v>27329</v>
      </c>
    </row>
    <row r="9529" spans="1:4" ht="24.95" customHeight="1" x14ac:dyDescent="0.2">
      <c r="A9529" s="116">
        <v>41094</v>
      </c>
      <c r="B9529" s="117" t="s">
        <v>6937</v>
      </c>
      <c r="C9529" s="118" t="s">
        <v>9444</v>
      </c>
      <c r="D9529" s="119" t="s">
        <v>30501</v>
      </c>
    </row>
    <row r="9530" spans="1:4" ht="24.95" customHeight="1" x14ac:dyDescent="0.2">
      <c r="A9530" s="116">
        <v>38175</v>
      </c>
      <c r="B9530" s="117" t="s">
        <v>6938</v>
      </c>
      <c r="C9530" s="118" t="s">
        <v>9295</v>
      </c>
      <c r="D9530" s="119" t="s">
        <v>9736</v>
      </c>
    </row>
    <row r="9531" spans="1:4" ht="24.95" customHeight="1" x14ac:dyDescent="0.2">
      <c r="A9531" s="116">
        <v>38176</v>
      </c>
      <c r="B9531" s="117" t="s">
        <v>6939</v>
      </c>
      <c r="C9531" s="118" t="s">
        <v>9295</v>
      </c>
      <c r="D9531" s="119" t="s">
        <v>10552</v>
      </c>
    </row>
    <row r="9532" spans="1:4" ht="24.95" customHeight="1" x14ac:dyDescent="0.2">
      <c r="A9532" s="116">
        <v>36152</v>
      </c>
      <c r="B9532" s="117" t="s">
        <v>4532</v>
      </c>
      <c r="C9532" s="118" t="s">
        <v>9295</v>
      </c>
      <c r="D9532" s="119" t="s">
        <v>9358</v>
      </c>
    </row>
    <row r="9533" spans="1:4" ht="24.95" customHeight="1" x14ac:dyDescent="0.2">
      <c r="A9533" s="116">
        <v>11138</v>
      </c>
      <c r="B9533" s="117" t="s">
        <v>4533</v>
      </c>
      <c r="C9533" s="118" t="s">
        <v>9345</v>
      </c>
      <c r="D9533" s="119" t="s">
        <v>9593</v>
      </c>
    </row>
    <row r="9534" spans="1:4" ht="24.95" customHeight="1" x14ac:dyDescent="0.2">
      <c r="A9534" s="116">
        <v>5333</v>
      </c>
      <c r="B9534" s="117" t="s">
        <v>4534</v>
      </c>
      <c r="C9534" s="118" t="s">
        <v>9345</v>
      </c>
      <c r="D9534" s="119" t="s">
        <v>11037</v>
      </c>
    </row>
    <row r="9535" spans="1:4" ht="24.95" customHeight="1" x14ac:dyDescent="0.2">
      <c r="A9535" s="116">
        <v>4221</v>
      </c>
      <c r="B9535" s="117" t="s">
        <v>4535</v>
      </c>
      <c r="C9535" s="118" t="s">
        <v>9345</v>
      </c>
      <c r="D9535" s="119" t="s">
        <v>12069</v>
      </c>
    </row>
    <row r="9536" spans="1:4" ht="24.95" customHeight="1" x14ac:dyDescent="0.2">
      <c r="A9536" s="116">
        <v>4227</v>
      </c>
      <c r="B9536" s="117" t="s">
        <v>4536</v>
      </c>
      <c r="C9536" s="118" t="s">
        <v>9345</v>
      </c>
      <c r="D9536" s="119" t="s">
        <v>10198</v>
      </c>
    </row>
    <row r="9537" spans="1:4" ht="24.95" customHeight="1" x14ac:dyDescent="0.2">
      <c r="A9537" s="116">
        <v>38170</v>
      </c>
      <c r="B9537" s="117" t="s">
        <v>6940</v>
      </c>
      <c r="C9537" s="118" t="s">
        <v>9295</v>
      </c>
      <c r="D9537" s="119" t="s">
        <v>10003</v>
      </c>
    </row>
    <row r="9538" spans="1:4" ht="24.95" customHeight="1" x14ac:dyDescent="0.2">
      <c r="A9538" s="116">
        <v>4242</v>
      </c>
      <c r="B9538" s="117" t="s">
        <v>4537</v>
      </c>
      <c r="C9538" s="118" t="s">
        <v>9293</v>
      </c>
      <c r="D9538" s="119" t="s">
        <v>9546</v>
      </c>
    </row>
    <row r="9539" spans="1:4" ht="24.95" customHeight="1" x14ac:dyDescent="0.2">
      <c r="A9539" s="116">
        <v>40980</v>
      </c>
      <c r="B9539" s="117" t="s">
        <v>6941</v>
      </c>
      <c r="C9539" s="118" t="s">
        <v>9444</v>
      </c>
      <c r="D9539" s="119" t="s">
        <v>30502</v>
      </c>
    </row>
    <row r="9540" spans="1:4" ht="24.95" customHeight="1" x14ac:dyDescent="0.2">
      <c r="A9540" s="116">
        <v>4243</v>
      </c>
      <c r="B9540" s="117" t="s">
        <v>4538</v>
      </c>
      <c r="C9540" s="118" t="s">
        <v>9293</v>
      </c>
      <c r="D9540" s="119" t="s">
        <v>18232</v>
      </c>
    </row>
    <row r="9541" spans="1:4" ht="24.95" customHeight="1" x14ac:dyDescent="0.2">
      <c r="A9541" s="116">
        <v>41031</v>
      </c>
      <c r="B9541" s="117" t="s">
        <v>6942</v>
      </c>
      <c r="C9541" s="118" t="s">
        <v>9444</v>
      </c>
      <c r="D9541" s="119" t="s">
        <v>30503</v>
      </c>
    </row>
    <row r="9542" spans="1:4" ht="24.95" customHeight="1" x14ac:dyDescent="0.2">
      <c r="A9542" s="116">
        <v>37623</v>
      </c>
      <c r="B9542" s="117" t="s">
        <v>6943</v>
      </c>
      <c r="C9542" s="118" t="s">
        <v>9293</v>
      </c>
      <c r="D9542" s="119" t="s">
        <v>10751</v>
      </c>
    </row>
    <row r="9543" spans="1:4" ht="24.95" customHeight="1" x14ac:dyDescent="0.2">
      <c r="A9543" s="116">
        <v>4250</v>
      </c>
      <c r="B9543" s="117" t="s">
        <v>6944</v>
      </c>
      <c r="C9543" s="118" t="s">
        <v>9293</v>
      </c>
      <c r="D9543" s="119" t="s">
        <v>16603</v>
      </c>
    </row>
    <row r="9544" spans="1:4" ht="24.95" customHeight="1" x14ac:dyDescent="0.2">
      <c r="A9544" s="116">
        <v>40978</v>
      </c>
      <c r="B9544" s="117" t="s">
        <v>6945</v>
      </c>
      <c r="C9544" s="118" t="s">
        <v>9444</v>
      </c>
      <c r="D9544" s="119" t="s">
        <v>30504</v>
      </c>
    </row>
    <row r="9545" spans="1:4" ht="24.95" customHeight="1" x14ac:dyDescent="0.2">
      <c r="A9545" s="116">
        <v>25960</v>
      </c>
      <c r="B9545" s="117" t="s">
        <v>6946</v>
      </c>
      <c r="C9545" s="118" t="s">
        <v>9293</v>
      </c>
      <c r="D9545" s="119" t="s">
        <v>15940</v>
      </c>
    </row>
    <row r="9546" spans="1:4" ht="24.95" customHeight="1" x14ac:dyDescent="0.2">
      <c r="A9546" s="116">
        <v>41043</v>
      </c>
      <c r="B9546" s="117" t="s">
        <v>6947</v>
      </c>
      <c r="C9546" s="118" t="s">
        <v>9444</v>
      </c>
      <c r="D9546" s="119" t="s">
        <v>30505</v>
      </c>
    </row>
    <row r="9547" spans="1:4" ht="24.95" customHeight="1" x14ac:dyDescent="0.2">
      <c r="A9547" s="116">
        <v>4234</v>
      </c>
      <c r="B9547" s="117" t="s">
        <v>4539</v>
      </c>
      <c r="C9547" s="118" t="s">
        <v>9293</v>
      </c>
      <c r="D9547" s="119" t="s">
        <v>18248</v>
      </c>
    </row>
    <row r="9548" spans="1:4" ht="24.95" customHeight="1" x14ac:dyDescent="0.2">
      <c r="A9548" s="116">
        <v>40987</v>
      </c>
      <c r="B9548" s="117" t="s">
        <v>6948</v>
      </c>
      <c r="C9548" s="118" t="s">
        <v>9444</v>
      </c>
      <c r="D9548" s="119" t="s">
        <v>30506</v>
      </c>
    </row>
    <row r="9549" spans="1:4" ht="24.95" customHeight="1" x14ac:dyDescent="0.2">
      <c r="A9549" s="116">
        <v>4253</v>
      </c>
      <c r="B9549" s="117" t="s">
        <v>4540</v>
      </c>
      <c r="C9549" s="118" t="s">
        <v>9293</v>
      </c>
      <c r="D9549" s="119" t="s">
        <v>13749</v>
      </c>
    </row>
    <row r="9550" spans="1:4" ht="24.95" customHeight="1" x14ac:dyDescent="0.2">
      <c r="A9550" s="116">
        <v>40981</v>
      </c>
      <c r="B9550" s="117" t="s">
        <v>6949</v>
      </c>
      <c r="C9550" s="118" t="s">
        <v>9444</v>
      </c>
      <c r="D9550" s="119" t="s">
        <v>30507</v>
      </c>
    </row>
    <row r="9551" spans="1:4" ht="24.95" customHeight="1" x14ac:dyDescent="0.2">
      <c r="A9551" s="116">
        <v>4254</v>
      </c>
      <c r="B9551" s="117" t="s">
        <v>4541</v>
      </c>
      <c r="C9551" s="118" t="s">
        <v>9293</v>
      </c>
      <c r="D9551" s="119" t="s">
        <v>9415</v>
      </c>
    </row>
    <row r="9552" spans="1:4" ht="24.95" customHeight="1" x14ac:dyDescent="0.2">
      <c r="A9552" s="116">
        <v>41036</v>
      </c>
      <c r="B9552" s="117" t="s">
        <v>6950</v>
      </c>
      <c r="C9552" s="118" t="s">
        <v>9444</v>
      </c>
      <c r="D9552" s="119" t="s">
        <v>30508</v>
      </c>
    </row>
    <row r="9553" spans="1:4" ht="24.95" customHeight="1" x14ac:dyDescent="0.2">
      <c r="A9553" s="116">
        <v>4251</v>
      </c>
      <c r="B9553" s="117" t="s">
        <v>6951</v>
      </c>
      <c r="C9553" s="118" t="s">
        <v>9293</v>
      </c>
      <c r="D9553" s="119" t="s">
        <v>17580</v>
      </c>
    </row>
    <row r="9554" spans="1:4" ht="24.95" customHeight="1" x14ac:dyDescent="0.2">
      <c r="A9554" s="116">
        <v>40979</v>
      </c>
      <c r="B9554" s="117" t="s">
        <v>6952</v>
      </c>
      <c r="C9554" s="118" t="s">
        <v>9444</v>
      </c>
      <c r="D9554" s="119" t="s">
        <v>30509</v>
      </c>
    </row>
    <row r="9555" spans="1:4" ht="24.95" customHeight="1" x14ac:dyDescent="0.2">
      <c r="A9555" s="116">
        <v>4230</v>
      </c>
      <c r="B9555" s="117" t="s">
        <v>4542</v>
      </c>
      <c r="C9555" s="118" t="s">
        <v>9293</v>
      </c>
      <c r="D9555" s="119" t="s">
        <v>15060</v>
      </c>
    </row>
    <row r="9556" spans="1:4" ht="24.95" customHeight="1" x14ac:dyDescent="0.2">
      <c r="A9556" s="116">
        <v>40998</v>
      </c>
      <c r="B9556" s="117" t="s">
        <v>6953</v>
      </c>
      <c r="C9556" s="118" t="s">
        <v>9444</v>
      </c>
      <c r="D9556" s="119" t="s">
        <v>30510</v>
      </c>
    </row>
    <row r="9557" spans="1:4" ht="24.95" customHeight="1" x14ac:dyDescent="0.2">
      <c r="A9557" s="116">
        <v>4257</v>
      </c>
      <c r="B9557" s="117" t="s">
        <v>4543</v>
      </c>
      <c r="C9557" s="118" t="s">
        <v>9293</v>
      </c>
      <c r="D9557" s="119" t="s">
        <v>9446</v>
      </c>
    </row>
    <row r="9558" spans="1:4" ht="24.95" customHeight="1" x14ac:dyDescent="0.2">
      <c r="A9558" s="116">
        <v>40982</v>
      </c>
      <c r="B9558" s="117" t="s">
        <v>6954</v>
      </c>
      <c r="C9558" s="118" t="s">
        <v>9444</v>
      </c>
      <c r="D9558" s="119" t="s">
        <v>30511</v>
      </c>
    </row>
    <row r="9559" spans="1:4" ht="24.95" customHeight="1" x14ac:dyDescent="0.2">
      <c r="A9559" s="116">
        <v>41029</v>
      </c>
      <c r="B9559" s="117" t="s">
        <v>6955</v>
      </c>
      <c r="C9559" s="118" t="s">
        <v>9444</v>
      </c>
      <c r="D9559" s="119" t="s">
        <v>30497</v>
      </c>
    </row>
    <row r="9560" spans="1:4" ht="24.95" customHeight="1" x14ac:dyDescent="0.2">
      <c r="A9560" s="116">
        <v>41026</v>
      </c>
      <c r="B9560" s="117" t="s">
        <v>6956</v>
      </c>
      <c r="C9560" s="118" t="s">
        <v>9444</v>
      </c>
      <c r="D9560" s="119" t="s">
        <v>30512</v>
      </c>
    </row>
    <row r="9561" spans="1:4" ht="24.95" customHeight="1" x14ac:dyDescent="0.2">
      <c r="A9561" s="116">
        <v>4240</v>
      </c>
      <c r="B9561" s="117" t="s">
        <v>4544</v>
      </c>
      <c r="C9561" s="118" t="s">
        <v>9293</v>
      </c>
      <c r="D9561" s="119" t="s">
        <v>25700</v>
      </c>
    </row>
    <row r="9562" spans="1:4" ht="24.95" customHeight="1" x14ac:dyDescent="0.2">
      <c r="A9562" s="116">
        <v>4239</v>
      </c>
      <c r="B9562" s="117" t="s">
        <v>4545</v>
      </c>
      <c r="C9562" s="118" t="s">
        <v>9293</v>
      </c>
      <c r="D9562" s="119" t="s">
        <v>25700</v>
      </c>
    </row>
    <row r="9563" spans="1:4" ht="24.95" customHeight="1" x14ac:dyDescent="0.2">
      <c r="A9563" s="116">
        <v>41024</v>
      </c>
      <c r="B9563" s="117" t="s">
        <v>6957</v>
      </c>
      <c r="C9563" s="118" t="s">
        <v>9444</v>
      </c>
      <c r="D9563" s="119" t="s">
        <v>30512</v>
      </c>
    </row>
    <row r="9564" spans="1:4" ht="24.95" customHeight="1" x14ac:dyDescent="0.2">
      <c r="A9564" s="116">
        <v>4248</v>
      </c>
      <c r="B9564" s="117" t="s">
        <v>4546</v>
      </c>
      <c r="C9564" s="118" t="s">
        <v>9293</v>
      </c>
      <c r="D9564" s="119" t="s">
        <v>18336</v>
      </c>
    </row>
    <row r="9565" spans="1:4" ht="24.95" customHeight="1" x14ac:dyDescent="0.2">
      <c r="A9565" s="116">
        <v>41033</v>
      </c>
      <c r="B9565" s="117" t="s">
        <v>6958</v>
      </c>
      <c r="C9565" s="118" t="s">
        <v>9444</v>
      </c>
      <c r="D9565" s="119" t="s">
        <v>30513</v>
      </c>
    </row>
    <row r="9566" spans="1:4" ht="24.95" customHeight="1" x14ac:dyDescent="0.2">
      <c r="A9566" s="116">
        <v>25959</v>
      </c>
      <c r="B9566" s="117" t="s">
        <v>4547</v>
      </c>
      <c r="C9566" s="118" t="s">
        <v>9293</v>
      </c>
      <c r="D9566" s="119" t="s">
        <v>15940</v>
      </c>
    </row>
    <row r="9567" spans="1:4" ht="24.95" customHeight="1" x14ac:dyDescent="0.2">
      <c r="A9567" s="116">
        <v>41040</v>
      </c>
      <c r="B9567" s="117" t="s">
        <v>6959</v>
      </c>
      <c r="C9567" s="118" t="s">
        <v>9444</v>
      </c>
      <c r="D9567" s="119" t="s">
        <v>30505</v>
      </c>
    </row>
    <row r="9568" spans="1:4" ht="24.95" customHeight="1" x14ac:dyDescent="0.2">
      <c r="A9568" s="116">
        <v>4238</v>
      </c>
      <c r="B9568" s="117" t="s">
        <v>4548</v>
      </c>
      <c r="C9568" s="118" t="s">
        <v>9293</v>
      </c>
      <c r="D9568" s="119" t="s">
        <v>9831</v>
      </c>
    </row>
    <row r="9569" spans="1:4" ht="24.95" customHeight="1" x14ac:dyDescent="0.2">
      <c r="A9569" s="116">
        <v>41012</v>
      </c>
      <c r="B9569" s="117" t="s">
        <v>6960</v>
      </c>
      <c r="C9569" s="118" t="s">
        <v>9444</v>
      </c>
      <c r="D9569" s="119" t="s">
        <v>30514</v>
      </c>
    </row>
    <row r="9570" spans="1:4" ht="24.95" customHeight="1" x14ac:dyDescent="0.2">
      <c r="A9570" s="116">
        <v>4237</v>
      </c>
      <c r="B9570" s="117" t="s">
        <v>4549</v>
      </c>
      <c r="C9570" s="118" t="s">
        <v>9293</v>
      </c>
      <c r="D9570" s="119" t="s">
        <v>17260</v>
      </c>
    </row>
    <row r="9571" spans="1:4" ht="24.95" customHeight="1" x14ac:dyDescent="0.2">
      <c r="A9571" s="116">
        <v>41002</v>
      </c>
      <c r="B9571" s="117" t="s">
        <v>6961</v>
      </c>
      <c r="C9571" s="118" t="s">
        <v>9444</v>
      </c>
      <c r="D9571" s="119" t="s">
        <v>30515</v>
      </c>
    </row>
    <row r="9572" spans="1:4" ht="24.95" customHeight="1" x14ac:dyDescent="0.2">
      <c r="A9572" s="116">
        <v>4233</v>
      </c>
      <c r="B9572" s="117" t="s">
        <v>4550</v>
      </c>
      <c r="C9572" s="118" t="s">
        <v>9293</v>
      </c>
      <c r="D9572" s="119" t="s">
        <v>9546</v>
      </c>
    </row>
    <row r="9573" spans="1:4" ht="24.95" customHeight="1" x14ac:dyDescent="0.2">
      <c r="A9573" s="116">
        <v>41001</v>
      </c>
      <c r="B9573" s="117" t="s">
        <v>6962</v>
      </c>
      <c r="C9573" s="118" t="s">
        <v>9444</v>
      </c>
      <c r="D9573" s="119" t="s">
        <v>30516</v>
      </c>
    </row>
    <row r="9574" spans="1:4" ht="24.95" customHeight="1" x14ac:dyDescent="0.2">
      <c r="A9574" s="116">
        <v>4252</v>
      </c>
      <c r="B9574" s="117" t="s">
        <v>4551</v>
      </c>
      <c r="C9574" s="118" t="s">
        <v>9293</v>
      </c>
      <c r="D9574" s="119" t="s">
        <v>10858</v>
      </c>
    </row>
    <row r="9575" spans="1:4" ht="24.95" customHeight="1" x14ac:dyDescent="0.2">
      <c r="A9575" s="116">
        <v>2</v>
      </c>
      <c r="B9575" s="117" t="s">
        <v>4552</v>
      </c>
      <c r="C9575" s="118" t="s">
        <v>9296</v>
      </c>
      <c r="D9575" s="119" t="s">
        <v>17886</v>
      </c>
    </row>
    <row r="9576" spans="1:4" ht="24.95" customHeight="1" x14ac:dyDescent="0.2">
      <c r="A9576" s="116">
        <v>36517</v>
      </c>
      <c r="B9576" s="117" t="s">
        <v>10880</v>
      </c>
      <c r="C9576" s="118" t="s">
        <v>9295</v>
      </c>
      <c r="D9576" s="119" t="s">
        <v>19581</v>
      </c>
    </row>
    <row r="9577" spans="1:4" ht="24.95" customHeight="1" x14ac:dyDescent="0.2">
      <c r="A9577" s="116">
        <v>4262</v>
      </c>
      <c r="B9577" s="117" t="s">
        <v>4553</v>
      </c>
      <c r="C9577" s="118" t="s">
        <v>9295</v>
      </c>
      <c r="D9577" s="119" t="s">
        <v>10789</v>
      </c>
    </row>
    <row r="9578" spans="1:4" ht="24.95" customHeight="1" x14ac:dyDescent="0.2">
      <c r="A9578" s="116">
        <v>4263</v>
      </c>
      <c r="B9578" s="117" t="s">
        <v>4554</v>
      </c>
      <c r="C9578" s="118" t="s">
        <v>9295</v>
      </c>
      <c r="D9578" s="119" t="s">
        <v>19582</v>
      </c>
    </row>
    <row r="9579" spans="1:4" ht="24.95" customHeight="1" x14ac:dyDescent="0.2">
      <c r="A9579" s="116">
        <v>36518</v>
      </c>
      <c r="B9579" s="117" t="s">
        <v>4555</v>
      </c>
      <c r="C9579" s="118" t="s">
        <v>9295</v>
      </c>
      <c r="D9579" s="119" t="s">
        <v>19583</v>
      </c>
    </row>
    <row r="9580" spans="1:4" ht="24.95" customHeight="1" x14ac:dyDescent="0.2">
      <c r="A9580" s="116">
        <v>14221</v>
      </c>
      <c r="B9580" s="117" t="s">
        <v>4556</v>
      </c>
      <c r="C9580" s="118" t="s">
        <v>9295</v>
      </c>
      <c r="D9580" s="119" t="s">
        <v>19584</v>
      </c>
    </row>
    <row r="9581" spans="1:4" ht="24.95" customHeight="1" x14ac:dyDescent="0.2">
      <c r="A9581" s="116">
        <v>38402</v>
      </c>
      <c r="B9581" s="117" t="s">
        <v>4557</v>
      </c>
      <c r="C9581" s="118" t="s">
        <v>9295</v>
      </c>
      <c r="D9581" s="119" t="s">
        <v>11263</v>
      </c>
    </row>
    <row r="9582" spans="1:4" ht="24.95" customHeight="1" x14ac:dyDescent="0.2">
      <c r="A9582" s="116">
        <v>3412</v>
      </c>
      <c r="B9582" s="117" t="s">
        <v>4558</v>
      </c>
      <c r="C9582" s="118" t="s">
        <v>9298</v>
      </c>
      <c r="D9582" s="119" t="s">
        <v>10426</v>
      </c>
    </row>
    <row r="9583" spans="1:4" ht="24.95" customHeight="1" x14ac:dyDescent="0.2">
      <c r="A9583" s="116">
        <v>3413</v>
      </c>
      <c r="B9583" s="117" t="s">
        <v>4559</v>
      </c>
      <c r="C9583" s="118" t="s">
        <v>9298</v>
      </c>
      <c r="D9583" s="119" t="s">
        <v>11117</v>
      </c>
    </row>
    <row r="9584" spans="1:4" ht="24.95" customHeight="1" x14ac:dyDescent="0.2">
      <c r="A9584" s="116">
        <v>39744</v>
      </c>
      <c r="B9584" s="117" t="s">
        <v>4560</v>
      </c>
      <c r="C9584" s="118" t="s">
        <v>9298</v>
      </c>
      <c r="D9584" s="119" t="s">
        <v>17580</v>
      </c>
    </row>
    <row r="9585" spans="1:4" ht="24.95" customHeight="1" x14ac:dyDescent="0.2">
      <c r="A9585" s="116">
        <v>39745</v>
      </c>
      <c r="B9585" s="117" t="s">
        <v>4561</v>
      </c>
      <c r="C9585" s="118" t="s">
        <v>9298</v>
      </c>
      <c r="D9585" s="119" t="s">
        <v>19585</v>
      </c>
    </row>
    <row r="9586" spans="1:4" ht="24.95" customHeight="1" x14ac:dyDescent="0.2">
      <c r="A9586" s="116">
        <v>39637</v>
      </c>
      <c r="B9586" s="117" t="s">
        <v>4562</v>
      </c>
      <c r="C9586" s="118" t="s">
        <v>9298</v>
      </c>
      <c r="D9586" s="119" t="s">
        <v>19586</v>
      </c>
    </row>
    <row r="9587" spans="1:4" ht="24.95" customHeight="1" x14ac:dyDescent="0.2">
      <c r="A9587" s="116">
        <v>39638</v>
      </c>
      <c r="B9587" s="117" t="s">
        <v>4563</v>
      </c>
      <c r="C9587" s="118" t="s">
        <v>9298</v>
      </c>
      <c r="D9587" s="119" t="s">
        <v>19587</v>
      </c>
    </row>
    <row r="9588" spans="1:4" ht="24.95" customHeight="1" x14ac:dyDescent="0.2">
      <c r="A9588" s="116">
        <v>39639</v>
      </c>
      <c r="B9588" s="117" t="s">
        <v>4564</v>
      </c>
      <c r="C9588" s="118" t="s">
        <v>9298</v>
      </c>
      <c r="D9588" s="119" t="s">
        <v>19588</v>
      </c>
    </row>
    <row r="9589" spans="1:4" ht="24.95" customHeight="1" x14ac:dyDescent="0.2">
      <c r="A9589" s="116">
        <v>39517</v>
      </c>
      <c r="B9589" s="117" t="s">
        <v>4565</v>
      </c>
      <c r="C9589" s="118" t="s">
        <v>9298</v>
      </c>
      <c r="D9589" s="119" t="s">
        <v>19589</v>
      </c>
    </row>
    <row r="9590" spans="1:4" ht="24.95" customHeight="1" x14ac:dyDescent="0.2">
      <c r="A9590" s="116">
        <v>39518</v>
      </c>
      <c r="B9590" s="117" t="s">
        <v>4566</v>
      </c>
      <c r="C9590" s="118" t="s">
        <v>9298</v>
      </c>
      <c r="D9590" s="119" t="s">
        <v>11142</v>
      </c>
    </row>
    <row r="9591" spans="1:4" ht="24.95" customHeight="1" x14ac:dyDescent="0.2">
      <c r="A9591" s="116">
        <v>38366</v>
      </c>
      <c r="B9591" s="117" t="s">
        <v>10882</v>
      </c>
      <c r="C9591" s="118" t="s">
        <v>9298</v>
      </c>
      <c r="D9591" s="119" t="s">
        <v>12249</v>
      </c>
    </row>
    <row r="9592" spans="1:4" ht="24.95" customHeight="1" x14ac:dyDescent="0.2">
      <c r="A9592" s="116">
        <v>11703</v>
      </c>
      <c r="B9592" s="117" t="s">
        <v>4567</v>
      </c>
      <c r="C9592" s="118" t="s">
        <v>9295</v>
      </c>
      <c r="D9592" s="119" t="s">
        <v>11178</v>
      </c>
    </row>
    <row r="9593" spans="1:4" ht="24.95" customHeight="1" x14ac:dyDescent="0.2">
      <c r="A9593" s="116">
        <v>37400</v>
      </c>
      <c r="B9593" s="117" t="s">
        <v>4568</v>
      </c>
      <c r="C9593" s="118" t="s">
        <v>9295</v>
      </c>
      <c r="D9593" s="119" t="s">
        <v>17427</v>
      </c>
    </row>
    <row r="9594" spans="1:4" ht="24.95" customHeight="1" x14ac:dyDescent="0.2">
      <c r="A9594" s="116">
        <v>25400</v>
      </c>
      <c r="B9594" s="117" t="s">
        <v>4569</v>
      </c>
      <c r="C9594" s="118" t="s">
        <v>9295</v>
      </c>
      <c r="D9594" s="119" t="s">
        <v>19590</v>
      </c>
    </row>
    <row r="9595" spans="1:4" ht="24.95" customHeight="1" x14ac:dyDescent="0.2">
      <c r="A9595" s="116">
        <v>4272</v>
      </c>
      <c r="B9595" s="117" t="s">
        <v>4570</v>
      </c>
      <c r="C9595" s="118" t="s">
        <v>9295</v>
      </c>
      <c r="D9595" s="119" t="s">
        <v>19591</v>
      </c>
    </row>
    <row r="9596" spans="1:4" ht="24.95" customHeight="1" x14ac:dyDescent="0.2">
      <c r="A9596" s="116">
        <v>4276</v>
      </c>
      <c r="B9596" s="117" t="s">
        <v>4571</v>
      </c>
      <c r="C9596" s="118" t="s">
        <v>9295</v>
      </c>
      <c r="D9596" s="119" t="s">
        <v>19592</v>
      </c>
    </row>
    <row r="9597" spans="1:4" ht="24.95" customHeight="1" x14ac:dyDescent="0.2">
      <c r="A9597" s="116">
        <v>4273</v>
      </c>
      <c r="B9597" s="117" t="s">
        <v>4572</v>
      </c>
      <c r="C9597" s="118" t="s">
        <v>9295</v>
      </c>
      <c r="D9597" s="119" t="s">
        <v>11437</v>
      </c>
    </row>
    <row r="9598" spans="1:4" ht="24.95" customHeight="1" x14ac:dyDescent="0.2">
      <c r="A9598" s="116">
        <v>4274</v>
      </c>
      <c r="B9598" s="117" t="s">
        <v>4573</v>
      </c>
      <c r="C9598" s="118" t="s">
        <v>9295</v>
      </c>
      <c r="D9598" s="119" t="s">
        <v>10397</v>
      </c>
    </row>
    <row r="9599" spans="1:4" ht="24.95" customHeight="1" x14ac:dyDescent="0.2">
      <c r="A9599" s="116">
        <v>39438</v>
      </c>
      <c r="B9599" s="117" t="s">
        <v>4574</v>
      </c>
      <c r="C9599" s="118" t="s">
        <v>9295</v>
      </c>
      <c r="D9599" s="119" t="s">
        <v>9302</v>
      </c>
    </row>
    <row r="9600" spans="1:4" ht="24.95" customHeight="1" x14ac:dyDescent="0.2">
      <c r="A9600" s="116">
        <v>11963</v>
      </c>
      <c r="B9600" s="117" t="s">
        <v>4575</v>
      </c>
      <c r="C9600" s="118" t="s">
        <v>9295</v>
      </c>
      <c r="D9600" s="119" t="s">
        <v>9419</v>
      </c>
    </row>
    <row r="9601" spans="1:4" ht="24.95" customHeight="1" x14ac:dyDescent="0.2">
      <c r="A9601" s="116">
        <v>11964</v>
      </c>
      <c r="B9601" s="117" t="s">
        <v>4576</v>
      </c>
      <c r="C9601" s="118" t="s">
        <v>9295</v>
      </c>
      <c r="D9601" s="119" t="s">
        <v>9463</v>
      </c>
    </row>
    <row r="9602" spans="1:4" ht="24.95" customHeight="1" x14ac:dyDescent="0.2">
      <c r="A9602" s="116">
        <v>4379</v>
      </c>
      <c r="B9602" s="117" t="s">
        <v>4577</v>
      </c>
      <c r="C9602" s="118" t="s">
        <v>9295</v>
      </c>
      <c r="D9602" s="119" t="s">
        <v>10884</v>
      </c>
    </row>
    <row r="9603" spans="1:4" ht="24.95" customHeight="1" x14ac:dyDescent="0.2">
      <c r="A9603" s="116">
        <v>4377</v>
      </c>
      <c r="B9603" s="117" t="s">
        <v>4578</v>
      </c>
      <c r="C9603" s="118" t="s">
        <v>9295</v>
      </c>
      <c r="D9603" s="119" t="s">
        <v>9805</v>
      </c>
    </row>
    <row r="9604" spans="1:4" ht="24.95" customHeight="1" x14ac:dyDescent="0.2">
      <c r="A9604" s="116">
        <v>4356</v>
      </c>
      <c r="B9604" s="117" t="s">
        <v>4579</v>
      </c>
      <c r="C9604" s="118" t="s">
        <v>9295</v>
      </c>
      <c r="D9604" s="119" t="s">
        <v>9302</v>
      </c>
    </row>
    <row r="9605" spans="1:4" ht="24.95" customHeight="1" x14ac:dyDescent="0.2">
      <c r="A9605" s="116">
        <v>13246</v>
      </c>
      <c r="B9605" s="117" t="s">
        <v>4580</v>
      </c>
      <c r="C9605" s="118" t="s">
        <v>9295</v>
      </c>
      <c r="D9605" s="119" t="s">
        <v>10885</v>
      </c>
    </row>
    <row r="9606" spans="1:4" ht="24.95" customHeight="1" x14ac:dyDescent="0.2">
      <c r="A9606" s="116">
        <v>4346</v>
      </c>
      <c r="B9606" s="117" t="s">
        <v>4581</v>
      </c>
      <c r="C9606" s="118" t="s">
        <v>9295</v>
      </c>
      <c r="D9606" s="119" t="s">
        <v>10428</v>
      </c>
    </row>
    <row r="9607" spans="1:4" ht="24.95" customHeight="1" x14ac:dyDescent="0.2">
      <c r="A9607" s="116">
        <v>11955</v>
      </c>
      <c r="B9607" s="117" t="s">
        <v>4582</v>
      </c>
      <c r="C9607" s="118" t="s">
        <v>9295</v>
      </c>
      <c r="D9607" s="119" t="s">
        <v>9589</v>
      </c>
    </row>
    <row r="9608" spans="1:4" ht="24.95" customHeight="1" x14ac:dyDescent="0.2">
      <c r="A9608" s="116">
        <v>11960</v>
      </c>
      <c r="B9608" s="117" t="s">
        <v>4583</v>
      </c>
      <c r="C9608" s="118" t="s">
        <v>9295</v>
      </c>
      <c r="D9608" s="119" t="s">
        <v>10886</v>
      </c>
    </row>
    <row r="9609" spans="1:4" ht="24.95" customHeight="1" x14ac:dyDescent="0.2">
      <c r="A9609" s="116">
        <v>4333</v>
      </c>
      <c r="B9609" s="117" t="s">
        <v>4584</v>
      </c>
      <c r="C9609" s="118" t="s">
        <v>9295</v>
      </c>
      <c r="D9609" s="119" t="s">
        <v>9302</v>
      </c>
    </row>
    <row r="9610" spans="1:4" ht="24.95" customHeight="1" x14ac:dyDescent="0.2">
      <c r="A9610" s="116">
        <v>4358</v>
      </c>
      <c r="B9610" s="117" t="s">
        <v>4585</v>
      </c>
      <c r="C9610" s="118" t="s">
        <v>9295</v>
      </c>
      <c r="D9610" s="119" t="s">
        <v>9319</v>
      </c>
    </row>
    <row r="9611" spans="1:4" ht="24.95" customHeight="1" x14ac:dyDescent="0.2">
      <c r="A9611" s="116">
        <v>39435</v>
      </c>
      <c r="B9611" s="117" t="s">
        <v>4586</v>
      </c>
      <c r="C9611" s="118" t="s">
        <v>9295</v>
      </c>
      <c r="D9611" s="119" t="s">
        <v>9658</v>
      </c>
    </row>
    <row r="9612" spans="1:4" ht="24.95" customHeight="1" x14ac:dyDescent="0.2">
      <c r="A9612" s="116">
        <v>39436</v>
      </c>
      <c r="B9612" s="117" t="s">
        <v>4587</v>
      </c>
      <c r="C9612" s="118" t="s">
        <v>9295</v>
      </c>
      <c r="D9612" s="119" t="s">
        <v>9805</v>
      </c>
    </row>
    <row r="9613" spans="1:4" ht="24.95" customHeight="1" x14ac:dyDescent="0.2">
      <c r="A9613" s="116">
        <v>39437</v>
      </c>
      <c r="B9613" s="117" t="s">
        <v>4588</v>
      </c>
      <c r="C9613" s="118" t="s">
        <v>9295</v>
      </c>
      <c r="D9613" s="119" t="s">
        <v>10363</v>
      </c>
    </row>
    <row r="9614" spans="1:4" ht="24.95" customHeight="1" x14ac:dyDescent="0.2">
      <c r="A9614" s="116">
        <v>39439</v>
      </c>
      <c r="B9614" s="117" t="s">
        <v>4589</v>
      </c>
      <c r="C9614" s="118" t="s">
        <v>9295</v>
      </c>
      <c r="D9614" s="119" t="s">
        <v>10886</v>
      </c>
    </row>
    <row r="9615" spans="1:4" ht="24.95" customHeight="1" x14ac:dyDescent="0.2">
      <c r="A9615" s="116">
        <v>39440</v>
      </c>
      <c r="B9615" s="117" t="s">
        <v>4590</v>
      </c>
      <c r="C9615" s="118" t="s">
        <v>9295</v>
      </c>
      <c r="D9615" s="119" t="s">
        <v>10887</v>
      </c>
    </row>
    <row r="9616" spans="1:4" ht="24.95" customHeight="1" x14ac:dyDescent="0.2">
      <c r="A9616" s="116">
        <v>39441</v>
      </c>
      <c r="B9616" s="117" t="s">
        <v>4591</v>
      </c>
      <c r="C9616" s="118" t="s">
        <v>9295</v>
      </c>
      <c r="D9616" s="119" t="s">
        <v>9302</v>
      </c>
    </row>
    <row r="9617" spans="1:4" ht="24.95" customHeight="1" x14ac:dyDescent="0.2">
      <c r="A9617" s="116">
        <v>39442</v>
      </c>
      <c r="B9617" s="117" t="s">
        <v>4592</v>
      </c>
      <c r="C9617" s="118" t="s">
        <v>9295</v>
      </c>
      <c r="D9617" s="119" t="s">
        <v>9805</v>
      </c>
    </row>
    <row r="9618" spans="1:4" ht="24.95" customHeight="1" x14ac:dyDescent="0.2">
      <c r="A9618" s="116">
        <v>39443</v>
      </c>
      <c r="B9618" s="117" t="s">
        <v>4593</v>
      </c>
      <c r="C9618" s="118" t="s">
        <v>9295</v>
      </c>
      <c r="D9618" s="119" t="s">
        <v>9660</v>
      </c>
    </row>
    <row r="9619" spans="1:4" ht="24.95" customHeight="1" x14ac:dyDescent="0.2">
      <c r="A9619" s="116">
        <v>4329</v>
      </c>
      <c r="B9619" s="117" t="s">
        <v>4594</v>
      </c>
      <c r="C9619" s="118" t="s">
        <v>9295</v>
      </c>
      <c r="D9619" s="119" t="s">
        <v>9454</v>
      </c>
    </row>
    <row r="9620" spans="1:4" ht="24.95" customHeight="1" x14ac:dyDescent="0.2">
      <c r="A9620" s="116">
        <v>4383</v>
      </c>
      <c r="B9620" s="117" t="s">
        <v>10888</v>
      </c>
      <c r="C9620" s="118" t="s">
        <v>9295</v>
      </c>
      <c r="D9620" s="119" t="s">
        <v>9988</v>
      </c>
    </row>
    <row r="9621" spans="1:4" ht="24.95" customHeight="1" x14ac:dyDescent="0.2">
      <c r="A9621" s="116">
        <v>4344</v>
      </c>
      <c r="B9621" s="117" t="s">
        <v>6963</v>
      </c>
      <c r="C9621" s="118" t="s">
        <v>9295</v>
      </c>
      <c r="D9621" s="119" t="s">
        <v>10889</v>
      </c>
    </row>
    <row r="9622" spans="1:4" ht="24.95" customHeight="1" x14ac:dyDescent="0.2">
      <c r="A9622" s="116">
        <v>436</v>
      </c>
      <c r="B9622" s="117" t="s">
        <v>4595</v>
      </c>
      <c r="C9622" s="118" t="s">
        <v>9295</v>
      </c>
      <c r="D9622" s="119" t="s">
        <v>10755</v>
      </c>
    </row>
    <row r="9623" spans="1:4" ht="24.95" customHeight="1" x14ac:dyDescent="0.2">
      <c r="A9623" s="116">
        <v>442</v>
      </c>
      <c r="B9623" s="117" t="s">
        <v>4596</v>
      </c>
      <c r="C9623" s="118" t="s">
        <v>9295</v>
      </c>
      <c r="D9623" s="119" t="s">
        <v>10986</v>
      </c>
    </row>
    <row r="9624" spans="1:4" ht="24.95" customHeight="1" x14ac:dyDescent="0.2">
      <c r="A9624" s="116">
        <v>11953</v>
      </c>
      <c r="B9624" s="117" t="s">
        <v>4597</v>
      </c>
      <c r="C9624" s="118" t="s">
        <v>9295</v>
      </c>
      <c r="D9624" s="119" t="s">
        <v>9605</v>
      </c>
    </row>
    <row r="9625" spans="1:4" ht="24.95" customHeight="1" x14ac:dyDescent="0.2">
      <c r="A9625" s="116">
        <v>4335</v>
      </c>
      <c r="B9625" s="117" t="s">
        <v>6964</v>
      </c>
      <c r="C9625" s="118" t="s">
        <v>9295</v>
      </c>
      <c r="D9625" s="119" t="s">
        <v>10890</v>
      </c>
    </row>
    <row r="9626" spans="1:4" ht="24.95" customHeight="1" x14ac:dyDescent="0.2">
      <c r="A9626" s="116">
        <v>4334</v>
      </c>
      <c r="B9626" s="117" t="s">
        <v>6965</v>
      </c>
      <c r="C9626" s="118" t="s">
        <v>9295</v>
      </c>
      <c r="D9626" s="119" t="s">
        <v>9991</v>
      </c>
    </row>
    <row r="9627" spans="1:4" ht="24.95" customHeight="1" x14ac:dyDescent="0.2">
      <c r="A9627" s="116">
        <v>4343</v>
      </c>
      <c r="B9627" s="117" t="s">
        <v>6966</v>
      </c>
      <c r="C9627" s="118" t="s">
        <v>9295</v>
      </c>
      <c r="D9627" s="119" t="s">
        <v>10891</v>
      </c>
    </row>
    <row r="9628" spans="1:4" ht="24.95" customHeight="1" x14ac:dyDescent="0.2">
      <c r="A9628" s="116">
        <v>430</v>
      </c>
      <c r="B9628" s="117" t="s">
        <v>4598</v>
      </c>
      <c r="C9628" s="118" t="s">
        <v>9295</v>
      </c>
      <c r="D9628" s="119" t="s">
        <v>12131</v>
      </c>
    </row>
    <row r="9629" spans="1:4" ht="24.95" customHeight="1" x14ac:dyDescent="0.2">
      <c r="A9629" s="116">
        <v>441</v>
      </c>
      <c r="B9629" s="117" t="s">
        <v>4599</v>
      </c>
      <c r="C9629" s="118" t="s">
        <v>9295</v>
      </c>
      <c r="D9629" s="119" t="s">
        <v>10933</v>
      </c>
    </row>
    <row r="9630" spans="1:4" ht="24.95" customHeight="1" x14ac:dyDescent="0.2">
      <c r="A9630" s="116">
        <v>431</v>
      </c>
      <c r="B9630" s="117" t="s">
        <v>4600</v>
      </c>
      <c r="C9630" s="118" t="s">
        <v>9295</v>
      </c>
      <c r="D9630" s="119" t="s">
        <v>13771</v>
      </c>
    </row>
    <row r="9631" spans="1:4" ht="24.95" customHeight="1" x14ac:dyDescent="0.2">
      <c r="A9631" s="116">
        <v>432</v>
      </c>
      <c r="B9631" s="117" t="s">
        <v>4601</v>
      </c>
      <c r="C9631" s="118" t="s">
        <v>9295</v>
      </c>
      <c r="D9631" s="119" t="s">
        <v>16359</v>
      </c>
    </row>
    <row r="9632" spans="1:4" ht="24.95" customHeight="1" x14ac:dyDescent="0.2">
      <c r="A9632" s="116">
        <v>429</v>
      </c>
      <c r="B9632" s="117" t="s">
        <v>4602</v>
      </c>
      <c r="C9632" s="118" t="s">
        <v>9295</v>
      </c>
      <c r="D9632" s="119" t="s">
        <v>9768</v>
      </c>
    </row>
    <row r="9633" spans="1:4" ht="24.95" customHeight="1" x14ac:dyDescent="0.2">
      <c r="A9633" s="116">
        <v>439</v>
      </c>
      <c r="B9633" s="117" t="s">
        <v>4603</v>
      </c>
      <c r="C9633" s="118" t="s">
        <v>9295</v>
      </c>
      <c r="D9633" s="119" t="s">
        <v>10759</v>
      </c>
    </row>
    <row r="9634" spans="1:4" ht="24.95" customHeight="1" x14ac:dyDescent="0.2">
      <c r="A9634" s="116">
        <v>433</v>
      </c>
      <c r="B9634" s="117" t="s">
        <v>4604</v>
      </c>
      <c r="C9634" s="118" t="s">
        <v>9295</v>
      </c>
      <c r="D9634" s="119" t="s">
        <v>9949</v>
      </c>
    </row>
    <row r="9635" spans="1:4" ht="24.95" customHeight="1" x14ac:dyDescent="0.2">
      <c r="A9635" s="116">
        <v>437</v>
      </c>
      <c r="B9635" s="117" t="s">
        <v>4605</v>
      </c>
      <c r="C9635" s="118" t="s">
        <v>9295</v>
      </c>
      <c r="D9635" s="119" t="s">
        <v>9970</v>
      </c>
    </row>
    <row r="9636" spans="1:4" ht="24.95" customHeight="1" x14ac:dyDescent="0.2">
      <c r="A9636" s="116">
        <v>11790</v>
      </c>
      <c r="B9636" s="117" t="s">
        <v>4606</v>
      </c>
      <c r="C9636" s="118" t="s">
        <v>9295</v>
      </c>
      <c r="D9636" s="119" t="s">
        <v>17292</v>
      </c>
    </row>
    <row r="9637" spans="1:4" ht="24.95" customHeight="1" x14ac:dyDescent="0.2">
      <c r="A9637" s="116">
        <v>428</v>
      </c>
      <c r="B9637" s="117" t="s">
        <v>4607</v>
      </c>
      <c r="C9637" s="118" t="s">
        <v>9295</v>
      </c>
      <c r="D9637" s="119" t="s">
        <v>17835</v>
      </c>
    </row>
    <row r="9638" spans="1:4" ht="24.95" customHeight="1" x14ac:dyDescent="0.2">
      <c r="A9638" s="116">
        <v>4384</v>
      </c>
      <c r="B9638" s="117" t="s">
        <v>4608</v>
      </c>
      <c r="C9638" s="118" t="s">
        <v>9295</v>
      </c>
      <c r="D9638" s="119" t="s">
        <v>9529</v>
      </c>
    </row>
    <row r="9639" spans="1:4" ht="24.95" customHeight="1" x14ac:dyDescent="0.2">
      <c r="A9639" s="116">
        <v>4351</v>
      </c>
      <c r="B9639" s="117" t="s">
        <v>10895</v>
      </c>
      <c r="C9639" s="118" t="s">
        <v>9295</v>
      </c>
      <c r="D9639" s="119" t="s">
        <v>10896</v>
      </c>
    </row>
    <row r="9640" spans="1:4" ht="24.95" customHeight="1" x14ac:dyDescent="0.2">
      <c r="A9640" s="116">
        <v>11054</v>
      </c>
      <c r="B9640" s="117" t="s">
        <v>4609</v>
      </c>
      <c r="C9640" s="118" t="s">
        <v>9295</v>
      </c>
      <c r="D9640" s="119" t="s">
        <v>10884</v>
      </c>
    </row>
    <row r="9641" spans="1:4" ht="24.95" customHeight="1" x14ac:dyDescent="0.2">
      <c r="A9641" s="116">
        <v>11055</v>
      </c>
      <c r="B9641" s="117" t="s">
        <v>4610</v>
      </c>
      <c r="C9641" s="118" t="s">
        <v>9295</v>
      </c>
      <c r="D9641" s="119" t="s">
        <v>9658</v>
      </c>
    </row>
    <row r="9642" spans="1:4" ht="24.95" customHeight="1" x14ac:dyDescent="0.2">
      <c r="A9642" s="116">
        <v>11056</v>
      </c>
      <c r="B9642" s="117" t="s">
        <v>4611</v>
      </c>
      <c r="C9642" s="118" t="s">
        <v>9295</v>
      </c>
      <c r="D9642" s="119" t="s">
        <v>9658</v>
      </c>
    </row>
    <row r="9643" spans="1:4" ht="24.95" customHeight="1" x14ac:dyDescent="0.2">
      <c r="A9643" s="116">
        <v>11057</v>
      </c>
      <c r="B9643" s="117" t="s">
        <v>4612</v>
      </c>
      <c r="C9643" s="118" t="s">
        <v>9295</v>
      </c>
      <c r="D9643" s="119" t="s">
        <v>10887</v>
      </c>
    </row>
    <row r="9644" spans="1:4" ht="24.95" customHeight="1" x14ac:dyDescent="0.2">
      <c r="A9644" s="116">
        <v>11059</v>
      </c>
      <c r="B9644" s="117" t="s">
        <v>4613</v>
      </c>
      <c r="C9644" s="118" t="s">
        <v>9295</v>
      </c>
      <c r="D9644" s="119" t="s">
        <v>12135</v>
      </c>
    </row>
    <row r="9645" spans="1:4" ht="24.95" customHeight="1" x14ac:dyDescent="0.2">
      <c r="A9645" s="116">
        <v>11058</v>
      </c>
      <c r="B9645" s="117" t="s">
        <v>4614</v>
      </c>
      <c r="C9645" s="118" t="s">
        <v>9295</v>
      </c>
      <c r="D9645" s="119" t="s">
        <v>9655</v>
      </c>
    </row>
    <row r="9646" spans="1:4" ht="24.95" customHeight="1" x14ac:dyDescent="0.2">
      <c r="A9646" s="116">
        <v>4380</v>
      </c>
      <c r="B9646" s="117" t="s">
        <v>4615</v>
      </c>
      <c r="C9646" s="118" t="s">
        <v>9295</v>
      </c>
      <c r="D9646" s="119" t="s">
        <v>11255</v>
      </c>
    </row>
    <row r="9647" spans="1:4" ht="24.95" customHeight="1" x14ac:dyDescent="0.2">
      <c r="A9647" s="116">
        <v>4299</v>
      </c>
      <c r="B9647" s="117" t="s">
        <v>4616</v>
      </c>
      <c r="C9647" s="118" t="s">
        <v>9295</v>
      </c>
      <c r="D9647" s="119" t="s">
        <v>9531</v>
      </c>
    </row>
    <row r="9648" spans="1:4" ht="24.95" customHeight="1" x14ac:dyDescent="0.2">
      <c r="A9648" s="116">
        <v>4304</v>
      </c>
      <c r="B9648" s="117" t="s">
        <v>4617</v>
      </c>
      <c r="C9648" s="118" t="s">
        <v>9295</v>
      </c>
      <c r="D9648" s="119" t="s">
        <v>9318</v>
      </c>
    </row>
    <row r="9649" spans="1:4" ht="24.95" customHeight="1" x14ac:dyDescent="0.2">
      <c r="A9649" s="116">
        <v>4305</v>
      </c>
      <c r="B9649" s="117" t="s">
        <v>4618</v>
      </c>
      <c r="C9649" s="118" t="s">
        <v>9295</v>
      </c>
      <c r="D9649" s="119" t="s">
        <v>10443</v>
      </c>
    </row>
    <row r="9650" spans="1:4" ht="24.95" customHeight="1" x14ac:dyDescent="0.2">
      <c r="A9650" s="116">
        <v>4306</v>
      </c>
      <c r="B9650" s="117" t="s">
        <v>4619</v>
      </c>
      <c r="C9650" s="118" t="s">
        <v>9295</v>
      </c>
      <c r="D9650" s="119" t="s">
        <v>10545</v>
      </c>
    </row>
    <row r="9651" spans="1:4" ht="24.95" customHeight="1" x14ac:dyDescent="0.2">
      <c r="A9651" s="116">
        <v>4308</v>
      </c>
      <c r="B9651" s="117" t="s">
        <v>4620</v>
      </c>
      <c r="C9651" s="118" t="s">
        <v>9295</v>
      </c>
      <c r="D9651" s="119" t="s">
        <v>10619</v>
      </c>
    </row>
    <row r="9652" spans="1:4" ht="24.95" customHeight="1" x14ac:dyDescent="0.2">
      <c r="A9652" s="116">
        <v>4302</v>
      </c>
      <c r="B9652" s="117" t="s">
        <v>4621</v>
      </c>
      <c r="C9652" s="118" t="s">
        <v>9295</v>
      </c>
      <c r="D9652" s="119" t="s">
        <v>10281</v>
      </c>
    </row>
    <row r="9653" spans="1:4" ht="24.95" customHeight="1" x14ac:dyDescent="0.2">
      <c r="A9653" s="116">
        <v>4300</v>
      </c>
      <c r="B9653" s="117" t="s">
        <v>4622</v>
      </c>
      <c r="C9653" s="118" t="s">
        <v>9295</v>
      </c>
      <c r="D9653" s="119" t="s">
        <v>10855</v>
      </c>
    </row>
    <row r="9654" spans="1:4" ht="24.95" customHeight="1" x14ac:dyDescent="0.2">
      <c r="A9654" s="116">
        <v>4301</v>
      </c>
      <c r="B9654" s="117" t="s">
        <v>4623</v>
      </c>
      <c r="C9654" s="118" t="s">
        <v>9295</v>
      </c>
      <c r="D9654" s="119" t="s">
        <v>9514</v>
      </c>
    </row>
    <row r="9655" spans="1:4" ht="24.95" customHeight="1" x14ac:dyDescent="0.2">
      <c r="A9655" s="116">
        <v>4320</v>
      </c>
      <c r="B9655" s="117" t="s">
        <v>4624</v>
      </c>
      <c r="C9655" s="118" t="s">
        <v>9295</v>
      </c>
      <c r="D9655" s="119" t="s">
        <v>9308</v>
      </c>
    </row>
    <row r="9656" spans="1:4" ht="24.95" customHeight="1" x14ac:dyDescent="0.2">
      <c r="A9656" s="116">
        <v>4318</v>
      </c>
      <c r="B9656" s="117" t="s">
        <v>4625</v>
      </c>
      <c r="C9656" s="118" t="s">
        <v>9295</v>
      </c>
      <c r="D9656" s="119" t="s">
        <v>9765</v>
      </c>
    </row>
    <row r="9657" spans="1:4" ht="24.95" customHeight="1" x14ac:dyDescent="0.2">
      <c r="A9657" s="116">
        <v>40547</v>
      </c>
      <c r="B9657" s="117" t="s">
        <v>6967</v>
      </c>
      <c r="C9657" s="118" t="s">
        <v>10412</v>
      </c>
      <c r="D9657" s="119" t="s">
        <v>10900</v>
      </c>
    </row>
    <row r="9658" spans="1:4" ht="24.95" customHeight="1" x14ac:dyDescent="0.2">
      <c r="A9658" s="116">
        <v>11962</v>
      </c>
      <c r="B9658" s="117" t="s">
        <v>4626</v>
      </c>
      <c r="C9658" s="118" t="s">
        <v>9295</v>
      </c>
      <c r="D9658" s="119" t="s">
        <v>10363</v>
      </c>
    </row>
    <row r="9659" spans="1:4" ht="24.95" customHeight="1" x14ac:dyDescent="0.2">
      <c r="A9659" s="116">
        <v>4332</v>
      </c>
      <c r="B9659" s="117" t="s">
        <v>4627</v>
      </c>
      <c r="C9659" s="118" t="s">
        <v>9295</v>
      </c>
      <c r="D9659" s="119" t="s">
        <v>9479</v>
      </c>
    </row>
    <row r="9660" spans="1:4" ht="24.95" customHeight="1" x14ac:dyDescent="0.2">
      <c r="A9660" s="116">
        <v>4331</v>
      </c>
      <c r="B9660" s="117" t="s">
        <v>6968</v>
      </c>
      <c r="C9660" s="118" t="s">
        <v>9295</v>
      </c>
      <c r="D9660" s="119" t="s">
        <v>10901</v>
      </c>
    </row>
    <row r="9661" spans="1:4" ht="24.95" customHeight="1" x14ac:dyDescent="0.2">
      <c r="A9661" s="116">
        <v>4336</v>
      </c>
      <c r="B9661" s="117" t="s">
        <v>4628</v>
      </c>
      <c r="C9661" s="118" t="s">
        <v>9295</v>
      </c>
      <c r="D9661" s="119" t="s">
        <v>10610</v>
      </c>
    </row>
    <row r="9662" spans="1:4" ht="24.95" customHeight="1" x14ac:dyDescent="0.2">
      <c r="A9662" s="116">
        <v>13294</v>
      </c>
      <c r="B9662" s="117" t="s">
        <v>4629</v>
      </c>
      <c r="C9662" s="118" t="s">
        <v>9295</v>
      </c>
      <c r="D9662" s="119" t="s">
        <v>10902</v>
      </c>
    </row>
    <row r="9663" spans="1:4" ht="24.95" customHeight="1" x14ac:dyDescent="0.2">
      <c r="A9663" s="116">
        <v>11948</v>
      </c>
      <c r="B9663" s="117" t="s">
        <v>4630</v>
      </c>
      <c r="C9663" s="118" t="s">
        <v>9295</v>
      </c>
      <c r="D9663" s="119" t="s">
        <v>10903</v>
      </c>
    </row>
    <row r="9664" spans="1:4" ht="24.95" customHeight="1" x14ac:dyDescent="0.2">
      <c r="A9664" s="116">
        <v>4382</v>
      </c>
      <c r="B9664" s="117" t="s">
        <v>4631</v>
      </c>
      <c r="C9664" s="118" t="s">
        <v>9295</v>
      </c>
      <c r="D9664" s="119" t="s">
        <v>9581</v>
      </c>
    </row>
    <row r="9665" spans="1:4" ht="24.95" customHeight="1" x14ac:dyDescent="0.2">
      <c r="A9665" s="116">
        <v>4354</v>
      </c>
      <c r="B9665" s="117" t="s">
        <v>10904</v>
      </c>
      <c r="C9665" s="118" t="s">
        <v>9295</v>
      </c>
      <c r="D9665" s="119" t="s">
        <v>10905</v>
      </c>
    </row>
    <row r="9666" spans="1:4" ht="24.95" customHeight="1" x14ac:dyDescent="0.2">
      <c r="A9666" s="116">
        <v>40839</v>
      </c>
      <c r="B9666" s="117" t="s">
        <v>10906</v>
      </c>
      <c r="C9666" s="118" t="s">
        <v>10412</v>
      </c>
      <c r="D9666" s="119" t="s">
        <v>10907</v>
      </c>
    </row>
    <row r="9667" spans="1:4" ht="24.95" customHeight="1" x14ac:dyDescent="0.2">
      <c r="A9667" s="116">
        <v>40552</v>
      </c>
      <c r="B9667" s="117" t="s">
        <v>10908</v>
      </c>
      <c r="C9667" s="118" t="s">
        <v>10412</v>
      </c>
      <c r="D9667" s="119" t="s">
        <v>10909</v>
      </c>
    </row>
    <row r="9668" spans="1:4" ht="24.95" customHeight="1" x14ac:dyDescent="0.2">
      <c r="A9668" s="116">
        <v>40549</v>
      </c>
      <c r="B9668" s="117" t="s">
        <v>10910</v>
      </c>
      <c r="C9668" s="118" t="s">
        <v>10412</v>
      </c>
      <c r="D9668" s="119" t="s">
        <v>10911</v>
      </c>
    </row>
    <row r="9669" spans="1:4" ht="24.95" customHeight="1" x14ac:dyDescent="0.2">
      <c r="A9669" s="116">
        <v>4385</v>
      </c>
      <c r="B9669" s="117" t="s">
        <v>4632</v>
      </c>
      <c r="C9669" s="118" t="s">
        <v>9579</v>
      </c>
      <c r="D9669" s="119" t="s">
        <v>19593</v>
      </c>
    </row>
    <row r="9670" spans="1:4" ht="24.95" customHeight="1" x14ac:dyDescent="0.2">
      <c r="A9670" s="116">
        <v>4386</v>
      </c>
      <c r="B9670" s="117" t="s">
        <v>4632</v>
      </c>
      <c r="C9670" s="118" t="s">
        <v>9298</v>
      </c>
      <c r="D9670" s="119" t="s">
        <v>17869</v>
      </c>
    </row>
    <row r="9671" spans="1:4" ht="24.95" customHeight="1" x14ac:dyDescent="0.2">
      <c r="A9671" s="116">
        <v>38397</v>
      </c>
      <c r="B9671" s="117" t="s">
        <v>6969</v>
      </c>
      <c r="C9671" s="118" t="s">
        <v>9344</v>
      </c>
      <c r="D9671" s="119" t="s">
        <v>9367</v>
      </c>
    </row>
    <row r="9672" spans="1:4" ht="24.95" customHeight="1" x14ac:dyDescent="0.2">
      <c r="A9672" s="116">
        <v>20078</v>
      </c>
      <c r="B9672" s="117" t="s">
        <v>6970</v>
      </c>
      <c r="C9672" s="118" t="s">
        <v>9295</v>
      </c>
      <c r="D9672" s="119" t="s">
        <v>19594</v>
      </c>
    </row>
    <row r="9673" spans="1:4" ht="24.95" customHeight="1" x14ac:dyDescent="0.2">
      <c r="A9673" s="116">
        <v>20079</v>
      </c>
      <c r="B9673" s="117" t="s">
        <v>6971</v>
      </c>
      <c r="C9673" s="118" t="s">
        <v>9295</v>
      </c>
      <c r="D9673" s="119" t="s">
        <v>19595</v>
      </c>
    </row>
    <row r="9674" spans="1:4" ht="24.95" customHeight="1" x14ac:dyDescent="0.2">
      <c r="A9674" s="116">
        <v>39897</v>
      </c>
      <c r="B9674" s="117" t="s">
        <v>4633</v>
      </c>
      <c r="C9674" s="118" t="s">
        <v>10913</v>
      </c>
      <c r="D9674" s="119" t="s">
        <v>18369</v>
      </c>
    </row>
    <row r="9675" spans="1:4" ht="24.95" customHeight="1" x14ac:dyDescent="0.2">
      <c r="A9675" s="116">
        <v>118</v>
      </c>
      <c r="B9675" s="117" t="s">
        <v>4634</v>
      </c>
      <c r="C9675" s="118" t="s">
        <v>9295</v>
      </c>
      <c r="D9675" s="119" t="s">
        <v>19596</v>
      </c>
    </row>
    <row r="9676" spans="1:4" ht="24.95" customHeight="1" x14ac:dyDescent="0.2">
      <c r="A9676" s="116">
        <v>4396</v>
      </c>
      <c r="B9676" s="117" t="s">
        <v>4635</v>
      </c>
      <c r="C9676" s="118" t="s">
        <v>9298</v>
      </c>
      <c r="D9676" s="119" t="s">
        <v>10253</v>
      </c>
    </row>
    <row r="9677" spans="1:4" ht="24.95" customHeight="1" x14ac:dyDescent="0.2">
      <c r="A9677" s="116">
        <v>36881</v>
      </c>
      <c r="B9677" s="117" t="s">
        <v>6972</v>
      </c>
      <c r="C9677" s="118" t="s">
        <v>9298</v>
      </c>
      <c r="D9677" s="119" t="s">
        <v>19597</v>
      </c>
    </row>
    <row r="9678" spans="1:4" ht="24.95" customHeight="1" x14ac:dyDescent="0.2">
      <c r="A9678" s="116">
        <v>36882</v>
      </c>
      <c r="B9678" s="117" t="s">
        <v>6973</v>
      </c>
      <c r="C9678" s="118" t="s">
        <v>9298</v>
      </c>
      <c r="D9678" s="119" t="s">
        <v>19598</v>
      </c>
    </row>
    <row r="9679" spans="1:4" ht="24.95" customHeight="1" x14ac:dyDescent="0.2">
      <c r="A9679" s="116">
        <v>4397</v>
      </c>
      <c r="B9679" s="117" t="s">
        <v>4636</v>
      </c>
      <c r="C9679" s="118" t="s">
        <v>9298</v>
      </c>
      <c r="D9679" s="119" t="s">
        <v>19599</v>
      </c>
    </row>
    <row r="9680" spans="1:4" ht="24.95" customHeight="1" x14ac:dyDescent="0.2">
      <c r="A9680" s="116">
        <v>34754</v>
      </c>
      <c r="B9680" s="117" t="s">
        <v>4637</v>
      </c>
      <c r="C9680" s="118" t="s">
        <v>9298</v>
      </c>
      <c r="D9680" s="119" t="s">
        <v>19600</v>
      </c>
    </row>
    <row r="9681" spans="1:4" ht="24.95" customHeight="1" x14ac:dyDescent="0.2">
      <c r="A9681" s="116">
        <v>25962</v>
      </c>
      <c r="B9681" s="117" t="s">
        <v>4638</v>
      </c>
      <c r="C9681" s="118" t="s">
        <v>9298</v>
      </c>
      <c r="D9681" s="119" t="s">
        <v>19601</v>
      </c>
    </row>
    <row r="9682" spans="1:4" ht="24.95" customHeight="1" x14ac:dyDescent="0.2">
      <c r="A9682" s="116">
        <v>34752</v>
      </c>
      <c r="B9682" s="117" t="s">
        <v>6974</v>
      </c>
      <c r="C9682" s="118" t="s">
        <v>9298</v>
      </c>
      <c r="D9682" s="119" t="s">
        <v>19602</v>
      </c>
    </row>
    <row r="9683" spans="1:4" ht="24.95" customHeight="1" x14ac:dyDescent="0.2">
      <c r="A9683" s="116">
        <v>4751</v>
      </c>
      <c r="B9683" s="117" t="s">
        <v>4639</v>
      </c>
      <c r="C9683" s="118" t="s">
        <v>9293</v>
      </c>
      <c r="D9683" s="119" t="s">
        <v>16755</v>
      </c>
    </row>
    <row r="9684" spans="1:4" ht="24.95" customHeight="1" x14ac:dyDescent="0.2">
      <c r="A9684" s="116">
        <v>41066</v>
      </c>
      <c r="B9684" s="117" t="s">
        <v>6975</v>
      </c>
      <c r="C9684" s="118" t="s">
        <v>9444</v>
      </c>
      <c r="D9684" s="119" t="s">
        <v>30517</v>
      </c>
    </row>
    <row r="9685" spans="1:4" ht="24.95" customHeight="1" x14ac:dyDescent="0.2">
      <c r="A9685" s="116">
        <v>39604</v>
      </c>
      <c r="B9685" s="117" t="s">
        <v>19604</v>
      </c>
      <c r="C9685" s="118" t="s">
        <v>9295</v>
      </c>
      <c r="D9685" s="119" t="s">
        <v>10759</v>
      </c>
    </row>
    <row r="9686" spans="1:4" ht="24.95" customHeight="1" x14ac:dyDescent="0.2">
      <c r="A9686" s="116">
        <v>39605</v>
      </c>
      <c r="B9686" s="117" t="s">
        <v>19605</v>
      </c>
      <c r="C9686" s="118" t="s">
        <v>9295</v>
      </c>
      <c r="D9686" s="119" t="s">
        <v>10275</v>
      </c>
    </row>
    <row r="9687" spans="1:4" ht="24.95" customHeight="1" x14ac:dyDescent="0.2">
      <c r="A9687" s="116">
        <v>39606</v>
      </c>
      <c r="B9687" s="117" t="s">
        <v>19606</v>
      </c>
      <c r="C9687" s="118" t="s">
        <v>9295</v>
      </c>
      <c r="D9687" s="119" t="s">
        <v>9394</v>
      </c>
    </row>
    <row r="9688" spans="1:4" ht="24.95" customHeight="1" x14ac:dyDescent="0.2">
      <c r="A9688" s="116">
        <v>39607</v>
      </c>
      <c r="B9688" s="117" t="s">
        <v>19607</v>
      </c>
      <c r="C9688" s="118" t="s">
        <v>9295</v>
      </c>
      <c r="D9688" s="119" t="s">
        <v>10462</v>
      </c>
    </row>
    <row r="9689" spans="1:4" ht="24.95" customHeight="1" x14ac:dyDescent="0.2">
      <c r="A9689" s="116">
        <v>39594</v>
      </c>
      <c r="B9689" s="117" t="s">
        <v>19608</v>
      </c>
      <c r="C9689" s="118" t="s">
        <v>9295</v>
      </c>
      <c r="D9689" s="119" t="s">
        <v>19609</v>
      </c>
    </row>
    <row r="9690" spans="1:4" ht="24.95" customHeight="1" x14ac:dyDescent="0.2">
      <c r="A9690" s="116">
        <v>39596</v>
      </c>
      <c r="B9690" s="117" t="s">
        <v>19610</v>
      </c>
      <c r="C9690" s="118" t="s">
        <v>9295</v>
      </c>
      <c r="D9690" s="119" t="s">
        <v>19611</v>
      </c>
    </row>
    <row r="9691" spans="1:4" ht="24.95" customHeight="1" x14ac:dyDescent="0.2">
      <c r="A9691" s="116">
        <v>39595</v>
      </c>
      <c r="B9691" s="117" t="s">
        <v>19612</v>
      </c>
      <c r="C9691" s="118" t="s">
        <v>9295</v>
      </c>
      <c r="D9691" s="119" t="s">
        <v>19613</v>
      </c>
    </row>
    <row r="9692" spans="1:4" ht="24.95" customHeight="1" x14ac:dyDescent="0.2">
      <c r="A9692" s="116">
        <v>39597</v>
      </c>
      <c r="B9692" s="117" t="s">
        <v>19614</v>
      </c>
      <c r="C9692" s="118" t="s">
        <v>9295</v>
      </c>
      <c r="D9692" s="119" t="s">
        <v>19615</v>
      </c>
    </row>
    <row r="9693" spans="1:4" ht="24.95" customHeight="1" x14ac:dyDescent="0.2">
      <c r="A9693" s="116">
        <v>20209</v>
      </c>
      <c r="B9693" s="117" t="s">
        <v>6976</v>
      </c>
      <c r="C9693" s="118" t="s">
        <v>9340</v>
      </c>
      <c r="D9693" s="119" t="s">
        <v>10354</v>
      </c>
    </row>
    <row r="9694" spans="1:4" ht="24.95" customHeight="1" x14ac:dyDescent="0.2">
      <c r="A9694" s="116">
        <v>4433</v>
      </c>
      <c r="B9694" s="117" t="s">
        <v>6977</v>
      </c>
      <c r="C9694" s="118" t="s">
        <v>9340</v>
      </c>
      <c r="D9694" s="119" t="s">
        <v>13684</v>
      </c>
    </row>
    <row r="9695" spans="1:4" ht="24.95" customHeight="1" x14ac:dyDescent="0.2">
      <c r="A9695" s="116">
        <v>4491</v>
      </c>
      <c r="B9695" s="117" t="s">
        <v>4640</v>
      </c>
      <c r="C9695" s="118" t="s">
        <v>9340</v>
      </c>
      <c r="D9695" s="119" t="s">
        <v>14351</v>
      </c>
    </row>
    <row r="9696" spans="1:4" ht="24.95" customHeight="1" x14ac:dyDescent="0.2">
      <c r="A9696" s="116">
        <v>4505</v>
      </c>
      <c r="B9696" s="117" t="s">
        <v>4641</v>
      </c>
      <c r="C9696" s="118" t="s">
        <v>9340</v>
      </c>
      <c r="D9696" s="119" t="s">
        <v>10533</v>
      </c>
    </row>
    <row r="9697" spans="1:4" ht="24.95" customHeight="1" x14ac:dyDescent="0.2">
      <c r="A9697" s="116">
        <v>4517</v>
      </c>
      <c r="B9697" s="117" t="s">
        <v>4642</v>
      </c>
      <c r="C9697" s="118" t="s">
        <v>9340</v>
      </c>
      <c r="D9697" s="119" t="s">
        <v>9326</v>
      </c>
    </row>
    <row r="9698" spans="1:4" ht="24.95" customHeight="1" x14ac:dyDescent="0.2">
      <c r="A9698" s="116">
        <v>4448</v>
      </c>
      <c r="B9698" s="117" t="s">
        <v>4643</v>
      </c>
      <c r="C9698" s="118" t="s">
        <v>9340</v>
      </c>
      <c r="D9698" s="119" t="s">
        <v>18798</v>
      </c>
    </row>
    <row r="9699" spans="1:4" ht="24.95" customHeight="1" x14ac:dyDescent="0.2">
      <c r="A9699" s="116">
        <v>6194</v>
      </c>
      <c r="B9699" s="117" t="s">
        <v>4644</v>
      </c>
      <c r="C9699" s="118" t="s">
        <v>9340</v>
      </c>
      <c r="D9699" s="119" t="s">
        <v>17815</v>
      </c>
    </row>
    <row r="9700" spans="1:4" ht="24.95" customHeight="1" x14ac:dyDescent="0.2">
      <c r="A9700" s="116">
        <v>4509</v>
      </c>
      <c r="B9700" s="117" t="s">
        <v>4645</v>
      </c>
      <c r="C9700" s="118" t="s">
        <v>9340</v>
      </c>
      <c r="D9700" s="119" t="s">
        <v>17342</v>
      </c>
    </row>
    <row r="9701" spans="1:4" ht="24.95" customHeight="1" x14ac:dyDescent="0.2">
      <c r="A9701" s="116">
        <v>4513</v>
      </c>
      <c r="B9701" s="117" t="s">
        <v>4646</v>
      </c>
      <c r="C9701" s="118" t="s">
        <v>9340</v>
      </c>
      <c r="D9701" s="119" t="s">
        <v>9462</v>
      </c>
    </row>
    <row r="9702" spans="1:4" ht="24.95" customHeight="1" x14ac:dyDescent="0.2">
      <c r="A9702" s="116">
        <v>4512</v>
      </c>
      <c r="B9702" s="117" t="s">
        <v>4647</v>
      </c>
      <c r="C9702" s="118" t="s">
        <v>9340</v>
      </c>
      <c r="D9702" s="119" t="s">
        <v>9534</v>
      </c>
    </row>
    <row r="9703" spans="1:4" ht="24.95" customHeight="1" x14ac:dyDescent="0.2">
      <c r="A9703" s="116">
        <v>4500</v>
      </c>
      <c r="B9703" s="117" t="s">
        <v>4648</v>
      </c>
      <c r="C9703" s="118" t="s">
        <v>9340</v>
      </c>
      <c r="D9703" s="119" t="s">
        <v>9967</v>
      </c>
    </row>
    <row r="9704" spans="1:4" ht="24.95" customHeight="1" x14ac:dyDescent="0.2">
      <c r="A9704" s="116">
        <v>10731</v>
      </c>
      <c r="B9704" s="117" t="s">
        <v>4649</v>
      </c>
      <c r="C9704" s="118" t="s">
        <v>9298</v>
      </c>
      <c r="D9704" s="119" t="s">
        <v>17718</v>
      </c>
    </row>
    <row r="9705" spans="1:4" ht="24.95" customHeight="1" x14ac:dyDescent="0.2">
      <c r="A9705" s="116">
        <v>4704</v>
      </c>
      <c r="B9705" s="117" t="s">
        <v>4650</v>
      </c>
      <c r="C9705" s="118" t="s">
        <v>9298</v>
      </c>
      <c r="D9705" s="119" t="s">
        <v>11310</v>
      </c>
    </row>
    <row r="9706" spans="1:4" ht="24.95" customHeight="1" x14ac:dyDescent="0.2">
      <c r="A9706" s="116">
        <v>10730</v>
      </c>
      <c r="B9706" s="117" t="s">
        <v>4651</v>
      </c>
      <c r="C9706" s="118" t="s">
        <v>9298</v>
      </c>
      <c r="D9706" s="119" t="s">
        <v>18126</v>
      </c>
    </row>
    <row r="9707" spans="1:4" ht="24.95" customHeight="1" x14ac:dyDescent="0.2">
      <c r="A9707" s="116">
        <v>4729</v>
      </c>
      <c r="B9707" s="117" t="s">
        <v>4652</v>
      </c>
      <c r="C9707" s="118" t="s">
        <v>9296</v>
      </c>
      <c r="D9707" s="119" t="s">
        <v>10919</v>
      </c>
    </row>
    <row r="9708" spans="1:4" ht="24.95" customHeight="1" x14ac:dyDescent="0.2">
      <c r="A9708" s="116">
        <v>4720</v>
      </c>
      <c r="B9708" s="117" t="s">
        <v>4653</v>
      </c>
      <c r="C9708" s="118" t="s">
        <v>9296</v>
      </c>
      <c r="D9708" s="119" t="s">
        <v>10920</v>
      </c>
    </row>
    <row r="9709" spans="1:4" ht="24.95" customHeight="1" x14ac:dyDescent="0.2">
      <c r="A9709" s="116">
        <v>4721</v>
      </c>
      <c r="B9709" s="117" t="s">
        <v>4654</v>
      </c>
      <c r="C9709" s="118" t="s">
        <v>9296</v>
      </c>
      <c r="D9709" s="119" t="s">
        <v>9513</v>
      </c>
    </row>
    <row r="9710" spans="1:4" ht="24.95" customHeight="1" x14ac:dyDescent="0.2">
      <c r="A9710" s="116">
        <v>4718</v>
      </c>
      <c r="B9710" s="117" t="s">
        <v>4655</v>
      </c>
      <c r="C9710" s="118" t="s">
        <v>9296</v>
      </c>
      <c r="D9710" s="119" t="s">
        <v>9513</v>
      </c>
    </row>
    <row r="9711" spans="1:4" ht="24.95" customHeight="1" x14ac:dyDescent="0.2">
      <c r="A9711" s="116">
        <v>4722</v>
      </c>
      <c r="B9711" s="117" t="s">
        <v>4656</v>
      </c>
      <c r="C9711" s="118" t="s">
        <v>9296</v>
      </c>
      <c r="D9711" s="119" t="s">
        <v>9513</v>
      </c>
    </row>
    <row r="9712" spans="1:4" ht="24.95" customHeight="1" x14ac:dyDescent="0.2">
      <c r="A9712" s="116">
        <v>4723</v>
      </c>
      <c r="B9712" s="117" t="s">
        <v>4657</v>
      </c>
      <c r="C9712" s="118" t="s">
        <v>9296</v>
      </c>
      <c r="D9712" s="119" t="s">
        <v>10921</v>
      </c>
    </row>
    <row r="9713" spans="1:4" ht="24.95" customHeight="1" x14ac:dyDescent="0.2">
      <c r="A9713" s="116">
        <v>4727</v>
      </c>
      <c r="B9713" s="117" t="s">
        <v>4658</v>
      </c>
      <c r="C9713" s="118" t="s">
        <v>9296</v>
      </c>
      <c r="D9713" s="119" t="s">
        <v>10922</v>
      </c>
    </row>
    <row r="9714" spans="1:4" ht="24.95" customHeight="1" x14ac:dyDescent="0.2">
      <c r="A9714" s="116">
        <v>4748</v>
      </c>
      <c r="B9714" s="117" t="s">
        <v>4659</v>
      </c>
      <c r="C9714" s="118" t="s">
        <v>9296</v>
      </c>
      <c r="D9714" s="119" t="s">
        <v>10923</v>
      </c>
    </row>
    <row r="9715" spans="1:4" ht="24.95" customHeight="1" x14ac:dyDescent="0.2">
      <c r="A9715" s="116">
        <v>4730</v>
      </c>
      <c r="B9715" s="117" t="s">
        <v>4660</v>
      </c>
      <c r="C9715" s="118" t="s">
        <v>9296</v>
      </c>
      <c r="D9715" s="119" t="s">
        <v>10924</v>
      </c>
    </row>
    <row r="9716" spans="1:4" ht="24.95" customHeight="1" x14ac:dyDescent="0.2">
      <c r="A9716" s="116">
        <v>13186</v>
      </c>
      <c r="B9716" s="117" t="s">
        <v>6978</v>
      </c>
      <c r="C9716" s="118" t="s">
        <v>9296</v>
      </c>
      <c r="D9716" s="119" t="s">
        <v>19616</v>
      </c>
    </row>
    <row r="9717" spans="1:4" ht="24.95" customHeight="1" x14ac:dyDescent="0.2">
      <c r="A9717" s="116">
        <v>10737</v>
      </c>
      <c r="B9717" s="117" t="s">
        <v>4661</v>
      </c>
      <c r="C9717" s="118" t="s">
        <v>9298</v>
      </c>
      <c r="D9717" s="119" t="s">
        <v>17390</v>
      </c>
    </row>
    <row r="9718" spans="1:4" ht="24.95" customHeight="1" x14ac:dyDescent="0.2">
      <c r="A9718" s="116">
        <v>10734</v>
      </c>
      <c r="B9718" s="117" t="s">
        <v>4662</v>
      </c>
      <c r="C9718" s="118" t="s">
        <v>9298</v>
      </c>
      <c r="D9718" s="119" t="s">
        <v>19617</v>
      </c>
    </row>
    <row r="9719" spans="1:4" ht="24.95" customHeight="1" x14ac:dyDescent="0.2">
      <c r="A9719" s="116">
        <v>4708</v>
      </c>
      <c r="B9719" s="117" t="s">
        <v>6979</v>
      </c>
      <c r="C9719" s="118" t="s">
        <v>9298</v>
      </c>
      <c r="D9719" s="119" t="s">
        <v>19618</v>
      </c>
    </row>
    <row r="9720" spans="1:4" ht="24.95" customHeight="1" x14ac:dyDescent="0.2">
      <c r="A9720" s="116">
        <v>4712</v>
      </c>
      <c r="B9720" s="117" t="s">
        <v>4663</v>
      </c>
      <c r="C9720" s="118" t="s">
        <v>9298</v>
      </c>
      <c r="D9720" s="119" t="s">
        <v>19619</v>
      </c>
    </row>
    <row r="9721" spans="1:4" ht="24.95" customHeight="1" x14ac:dyDescent="0.2">
      <c r="A9721" s="116">
        <v>4710</v>
      </c>
      <c r="B9721" s="117" t="s">
        <v>4664</v>
      </c>
      <c r="C9721" s="118" t="s">
        <v>9298</v>
      </c>
      <c r="D9721" s="119" t="s">
        <v>19620</v>
      </c>
    </row>
    <row r="9722" spans="1:4" ht="24.95" customHeight="1" x14ac:dyDescent="0.2">
      <c r="A9722" s="116">
        <v>4746</v>
      </c>
      <c r="B9722" s="117" t="s">
        <v>6980</v>
      </c>
      <c r="C9722" s="118" t="s">
        <v>9296</v>
      </c>
      <c r="D9722" s="119" t="s">
        <v>10926</v>
      </c>
    </row>
    <row r="9723" spans="1:4" ht="24.95" customHeight="1" x14ac:dyDescent="0.2">
      <c r="A9723" s="116">
        <v>4750</v>
      </c>
      <c r="B9723" s="117" t="s">
        <v>4665</v>
      </c>
      <c r="C9723" s="118" t="s">
        <v>9293</v>
      </c>
      <c r="D9723" s="119" t="s">
        <v>15946</v>
      </c>
    </row>
    <row r="9724" spans="1:4" ht="24.95" customHeight="1" x14ac:dyDescent="0.2">
      <c r="A9724" s="116">
        <v>41065</v>
      </c>
      <c r="B9724" s="117" t="s">
        <v>6981</v>
      </c>
      <c r="C9724" s="118" t="s">
        <v>9444</v>
      </c>
      <c r="D9724" s="119" t="s">
        <v>30437</v>
      </c>
    </row>
    <row r="9725" spans="1:4" ht="24.95" customHeight="1" x14ac:dyDescent="0.2">
      <c r="A9725" s="116">
        <v>34747</v>
      </c>
      <c r="B9725" s="117" t="s">
        <v>4666</v>
      </c>
      <c r="C9725" s="118" t="s">
        <v>9340</v>
      </c>
      <c r="D9725" s="119" t="s">
        <v>9745</v>
      </c>
    </row>
    <row r="9726" spans="1:4" ht="24.95" customHeight="1" x14ac:dyDescent="0.2">
      <c r="A9726" s="116">
        <v>4826</v>
      </c>
      <c r="B9726" s="117" t="s">
        <v>4667</v>
      </c>
      <c r="C9726" s="118" t="s">
        <v>9340</v>
      </c>
      <c r="D9726" s="119" t="s">
        <v>19621</v>
      </c>
    </row>
    <row r="9727" spans="1:4" ht="24.95" customHeight="1" x14ac:dyDescent="0.2">
      <c r="A9727" s="116">
        <v>41975</v>
      </c>
      <c r="B9727" s="117" t="s">
        <v>10927</v>
      </c>
      <c r="C9727" s="118" t="s">
        <v>9298</v>
      </c>
      <c r="D9727" s="119" t="s">
        <v>15726</v>
      </c>
    </row>
    <row r="9728" spans="1:4" ht="24.95" customHeight="1" x14ac:dyDescent="0.2">
      <c r="A9728" s="116">
        <v>4825</v>
      </c>
      <c r="B9728" s="117" t="s">
        <v>4668</v>
      </c>
      <c r="C9728" s="118" t="s">
        <v>9340</v>
      </c>
      <c r="D9728" s="119" t="s">
        <v>19622</v>
      </c>
    </row>
    <row r="9729" spans="1:4" ht="24.95" customHeight="1" x14ac:dyDescent="0.2">
      <c r="A9729" s="116">
        <v>34744</v>
      </c>
      <c r="B9729" s="117" t="s">
        <v>4669</v>
      </c>
      <c r="C9729" s="118" t="s">
        <v>9298</v>
      </c>
      <c r="D9729" s="119" t="s">
        <v>10217</v>
      </c>
    </row>
    <row r="9730" spans="1:4" ht="24.95" customHeight="1" x14ac:dyDescent="0.2">
      <c r="A9730" s="116">
        <v>39430</v>
      </c>
      <c r="B9730" s="117" t="s">
        <v>6982</v>
      </c>
      <c r="C9730" s="118" t="s">
        <v>9295</v>
      </c>
      <c r="D9730" s="119" t="s">
        <v>9311</v>
      </c>
    </row>
    <row r="9731" spans="1:4" ht="24.95" customHeight="1" x14ac:dyDescent="0.2">
      <c r="A9731" s="116">
        <v>39573</v>
      </c>
      <c r="B9731" s="117" t="s">
        <v>6983</v>
      </c>
      <c r="C9731" s="118" t="s">
        <v>9295</v>
      </c>
      <c r="D9731" s="119" t="s">
        <v>9454</v>
      </c>
    </row>
    <row r="9732" spans="1:4" ht="24.95" customHeight="1" x14ac:dyDescent="0.2">
      <c r="A9732" s="116">
        <v>38410</v>
      </c>
      <c r="B9732" s="117" t="s">
        <v>4670</v>
      </c>
      <c r="C9732" s="118" t="s">
        <v>9295</v>
      </c>
      <c r="D9732" s="119" t="s">
        <v>10928</v>
      </c>
    </row>
    <row r="9733" spans="1:4" ht="24.95" customHeight="1" x14ac:dyDescent="0.2">
      <c r="A9733" s="116">
        <v>4765</v>
      </c>
      <c r="B9733" s="117" t="s">
        <v>4671</v>
      </c>
      <c r="C9733" s="118" t="s">
        <v>9340</v>
      </c>
      <c r="D9733" s="119" t="s">
        <v>17496</v>
      </c>
    </row>
    <row r="9734" spans="1:4" ht="24.95" customHeight="1" x14ac:dyDescent="0.2">
      <c r="A9734" s="116">
        <v>4767</v>
      </c>
      <c r="B9734" s="117" t="s">
        <v>4672</v>
      </c>
      <c r="C9734" s="118" t="s">
        <v>9340</v>
      </c>
      <c r="D9734" s="119" t="s">
        <v>19623</v>
      </c>
    </row>
    <row r="9735" spans="1:4" ht="24.95" customHeight="1" x14ac:dyDescent="0.2">
      <c r="A9735" s="116">
        <v>4766</v>
      </c>
      <c r="B9735" s="117" t="s">
        <v>4672</v>
      </c>
      <c r="C9735" s="118" t="s">
        <v>9344</v>
      </c>
      <c r="D9735" s="119" t="s">
        <v>9351</v>
      </c>
    </row>
    <row r="9736" spans="1:4" ht="24.95" customHeight="1" x14ac:dyDescent="0.2">
      <c r="A9736" s="116">
        <v>10963</v>
      </c>
      <c r="B9736" s="117" t="s">
        <v>10929</v>
      </c>
      <c r="C9736" s="118" t="s">
        <v>9340</v>
      </c>
      <c r="D9736" s="119" t="s">
        <v>19624</v>
      </c>
    </row>
    <row r="9737" spans="1:4" ht="24.95" customHeight="1" x14ac:dyDescent="0.2">
      <c r="A9737" s="116">
        <v>10962</v>
      </c>
      <c r="B9737" s="117" t="s">
        <v>4673</v>
      </c>
      <c r="C9737" s="118" t="s">
        <v>9344</v>
      </c>
      <c r="D9737" s="119" t="s">
        <v>13647</v>
      </c>
    </row>
    <row r="9738" spans="1:4" ht="24.95" customHeight="1" x14ac:dyDescent="0.2">
      <c r="A9738" s="116">
        <v>34742</v>
      </c>
      <c r="B9738" s="117" t="s">
        <v>6984</v>
      </c>
      <c r="C9738" s="118" t="s">
        <v>9344</v>
      </c>
      <c r="D9738" s="119" t="s">
        <v>9360</v>
      </c>
    </row>
    <row r="9739" spans="1:4" ht="24.95" customHeight="1" x14ac:dyDescent="0.2">
      <c r="A9739" s="116">
        <v>4773</v>
      </c>
      <c r="B9739" s="117" t="s">
        <v>4674</v>
      </c>
      <c r="C9739" s="118" t="s">
        <v>9340</v>
      </c>
      <c r="D9739" s="119" t="s">
        <v>19625</v>
      </c>
    </row>
    <row r="9740" spans="1:4" ht="24.95" customHeight="1" x14ac:dyDescent="0.2">
      <c r="A9740" s="116">
        <v>34740</v>
      </c>
      <c r="B9740" s="117" t="s">
        <v>6985</v>
      </c>
      <c r="C9740" s="118" t="s">
        <v>9344</v>
      </c>
      <c r="D9740" s="119" t="s">
        <v>9360</v>
      </c>
    </row>
    <row r="9741" spans="1:4" ht="24.95" customHeight="1" x14ac:dyDescent="0.2">
      <c r="A9741" s="116">
        <v>4774</v>
      </c>
      <c r="B9741" s="117" t="s">
        <v>4675</v>
      </c>
      <c r="C9741" s="118" t="s">
        <v>9344</v>
      </c>
      <c r="D9741" s="119" t="s">
        <v>9351</v>
      </c>
    </row>
    <row r="9742" spans="1:4" ht="24.95" customHeight="1" x14ac:dyDescent="0.2">
      <c r="A9742" s="116">
        <v>4776</v>
      </c>
      <c r="B9742" s="117" t="s">
        <v>4675</v>
      </c>
      <c r="C9742" s="118" t="s">
        <v>9340</v>
      </c>
      <c r="D9742" s="119" t="s">
        <v>19626</v>
      </c>
    </row>
    <row r="9743" spans="1:4" ht="24.95" customHeight="1" x14ac:dyDescent="0.2">
      <c r="A9743" s="116">
        <v>40313</v>
      </c>
      <c r="B9743" s="117" t="s">
        <v>4676</v>
      </c>
      <c r="C9743" s="118" t="s">
        <v>9344</v>
      </c>
      <c r="D9743" s="119" t="s">
        <v>9360</v>
      </c>
    </row>
    <row r="9744" spans="1:4" ht="24.95" customHeight="1" x14ac:dyDescent="0.2">
      <c r="A9744" s="116">
        <v>13340</v>
      </c>
      <c r="B9744" s="117" t="s">
        <v>6986</v>
      </c>
      <c r="C9744" s="118" t="s">
        <v>9340</v>
      </c>
      <c r="D9744" s="119" t="s">
        <v>17865</v>
      </c>
    </row>
    <row r="9745" spans="1:4" ht="24.95" customHeight="1" x14ac:dyDescent="0.2">
      <c r="A9745" s="116">
        <v>10965</v>
      </c>
      <c r="B9745" s="117" t="s">
        <v>4677</v>
      </c>
      <c r="C9745" s="118" t="s">
        <v>9340</v>
      </c>
      <c r="D9745" s="119" t="s">
        <v>9477</v>
      </c>
    </row>
    <row r="9746" spans="1:4" ht="24.95" customHeight="1" x14ac:dyDescent="0.2">
      <c r="A9746" s="116">
        <v>10966</v>
      </c>
      <c r="B9746" s="117" t="s">
        <v>4678</v>
      </c>
      <c r="C9746" s="118" t="s">
        <v>9344</v>
      </c>
      <c r="D9746" s="119" t="s">
        <v>9350</v>
      </c>
    </row>
    <row r="9747" spans="1:4" ht="24.95" customHeight="1" x14ac:dyDescent="0.2">
      <c r="A9747" s="116">
        <v>40537</v>
      </c>
      <c r="B9747" s="117" t="s">
        <v>6987</v>
      </c>
      <c r="C9747" s="118" t="s">
        <v>9344</v>
      </c>
      <c r="D9747" s="119" t="s">
        <v>9365</v>
      </c>
    </row>
    <row r="9748" spans="1:4" ht="24.95" customHeight="1" x14ac:dyDescent="0.2">
      <c r="A9748" s="116">
        <v>40536</v>
      </c>
      <c r="B9748" s="117" t="s">
        <v>6988</v>
      </c>
      <c r="C9748" s="118" t="s">
        <v>9344</v>
      </c>
      <c r="D9748" s="119" t="s">
        <v>9365</v>
      </c>
    </row>
    <row r="9749" spans="1:4" ht="24.95" customHeight="1" x14ac:dyDescent="0.2">
      <c r="A9749" s="116">
        <v>40535</v>
      </c>
      <c r="B9749" s="117" t="s">
        <v>6989</v>
      </c>
      <c r="C9749" s="118" t="s">
        <v>9344</v>
      </c>
      <c r="D9749" s="119" t="s">
        <v>9365</v>
      </c>
    </row>
    <row r="9750" spans="1:4" ht="24.95" customHeight="1" x14ac:dyDescent="0.2">
      <c r="A9750" s="116">
        <v>39427</v>
      </c>
      <c r="B9750" s="117" t="s">
        <v>6990</v>
      </c>
      <c r="C9750" s="118" t="s">
        <v>9340</v>
      </c>
      <c r="D9750" s="119" t="s">
        <v>9585</v>
      </c>
    </row>
    <row r="9751" spans="1:4" ht="24.95" customHeight="1" x14ac:dyDescent="0.2">
      <c r="A9751" s="116">
        <v>39424</v>
      </c>
      <c r="B9751" s="117" t="s">
        <v>6991</v>
      </c>
      <c r="C9751" s="118" t="s">
        <v>9340</v>
      </c>
      <c r="D9751" s="119" t="s">
        <v>10042</v>
      </c>
    </row>
    <row r="9752" spans="1:4" ht="24.95" customHeight="1" x14ac:dyDescent="0.2">
      <c r="A9752" s="116">
        <v>39425</v>
      </c>
      <c r="B9752" s="117" t="s">
        <v>6992</v>
      </c>
      <c r="C9752" s="118" t="s">
        <v>9340</v>
      </c>
      <c r="D9752" s="119" t="s">
        <v>9610</v>
      </c>
    </row>
    <row r="9753" spans="1:4" ht="24.95" customHeight="1" x14ac:dyDescent="0.2">
      <c r="A9753" s="116">
        <v>40664</v>
      </c>
      <c r="B9753" s="117" t="s">
        <v>6993</v>
      </c>
      <c r="C9753" s="118" t="s">
        <v>9344</v>
      </c>
      <c r="D9753" s="119" t="s">
        <v>10278</v>
      </c>
    </row>
    <row r="9754" spans="1:4" ht="24.95" customHeight="1" x14ac:dyDescent="0.2">
      <c r="A9754" s="116">
        <v>34360</v>
      </c>
      <c r="B9754" s="117" t="s">
        <v>4679</v>
      </c>
      <c r="C9754" s="118" t="s">
        <v>9344</v>
      </c>
      <c r="D9754" s="119" t="s">
        <v>17381</v>
      </c>
    </row>
    <row r="9755" spans="1:4" ht="24.95" customHeight="1" x14ac:dyDescent="0.2">
      <c r="A9755" s="116">
        <v>20259</v>
      </c>
      <c r="B9755" s="117" t="s">
        <v>4680</v>
      </c>
      <c r="C9755" s="118" t="s">
        <v>9340</v>
      </c>
      <c r="D9755" s="119" t="s">
        <v>9947</v>
      </c>
    </row>
    <row r="9756" spans="1:4" ht="24.95" customHeight="1" x14ac:dyDescent="0.2">
      <c r="A9756" s="116">
        <v>14077</v>
      </c>
      <c r="B9756" s="117" t="s">
        <v>4681</v>
      </c>
      <c r="C9756" s="118" t="s">
        <v>9340</v>
      </c>
      <c r="D9756" s="119" t="s">
        <v>10934</v>
      </c>
    </row>
    <row r="9757" spans="1:4" ht="24.95" customHeight="1" x14ac:dyDescent="0.2">
      <c r="A9757" s="116">
        <v>3678</v>
      </c>
      <c r="B9757" s="117" t="s">
        <v>4682</v>
      </c>
      <c r="C9757" s="118" t="s">
        <v>9340</v>
      </c>
      <c r="D9757" s="119" t="s">
        <v>10935</v>
      </c>
    </row>
    <row r="9758" spans="1:4" ht="24.95" customHeight="1" x14ac:dyDescent="0.2">
      <c r="A9758" s="116">
        <v>39418</v>
      </c>
      <c r="B9758" s="117" t="s">
        <v>6994</v>
      </c>
      <c r="C9758" s="118" t="s">
        <v>9340</v>
      </c>
      <c r="D9758" s="119" t="s">
        <v>10936</v>
      </c>
    </row>
    <row r="9759" spans="1:4" ht="24.95" customHeight="1" x14ac:dyDescent="0.2">
      <c r="A9759" s="116">
        <v>39419</v>
      </c>
      <c r="B9759" s="117" t="s">
        <v>6995</v>
      </c>
      <c r="C9759" s="118" t="s">
        <v>9340</v>
      </c>
      <c r="D9759" s="119" t="s">
        <v>9378</v>
      </c>
    </row>
    <row r="9760" spans="1:4" ht="24.95" customHeight="1" x14ac:dyDescent="0.2">
      <c r="A9760" s="116">
        <v>39420</v>
      </c>
      <c r="B9760" s="117" t="s">
        <v>6996</v>
      </c>
      <c r="C9760" s="118" t="s">
        <v>9340</v>
      </c>
      <c r="D9760" s="119" t="s">
        <v>9356</v>
      </c>
    </row>
    <row r="9761" spans="1:4" ht="24.95" customHeight="1" x14ac:dyDescent="0.2">
      <c r="A9761" s="116">
        <v>39571</v>
      </c>
      <c r="B9761" s="117" t="s">
        <v>6997</v>
      </c>
      <c r="C9761" s="118" t="s">
        <v>9340</v>
      </c>
      <c r="D9761" s="119" t="s">
        <v>10737</v>
      </c>
    </row>
    <row r="9762" spans="1:4" ht="24.95" customHeight="1" x14ac:dyDescent="0.2">
      <c r="A9762" s="116">
        <v>39421</v>
      </c>
      <c r="B9762" s="117" t="s">
        <v>6998</v>
      </c>
      <c r="C9762" s="118" t="s">
        <v>9340</v>
      </c>
      <c r="D9762" s="119" t="s">
        <v>9336</v>
      </c>
    </row>
    <row r="9763" spans="1:4" ht="24.95" customHeight="1" x14ac:dyDescent="0.2">
      <c r="A9763" s="116">
        <v>39422</v>
      </c>
      <c r="B9763" s="117" t="s">
        <v>6999</v>
      </c>
      <c r="C9763" s="118" t="s">
        <v>9340</v>
      </c>
      <c r="D9763" s="119" t="s">
        <v>9705</v>
      </c>
    </row>
    <row r="9764" spans="1:4" ht="24.95" customHeight="1" x14ac:dyDescent="0.2">
      <c r="A9764" s="116">
        <v>39423</v>
      </c>
      <c r="B9764" s="117" t="s">
        <v>7000</v>
      </c>
      <c r="C9764" s="118" t="s">
        <v>9340</v>
      </c>
      <c r="D9764" s="119" t="s">
        <v>11878</v>
      </c>
    </row>
    <row r="9765" spans="1:4" ht="24.95" customHeight="1" x14ac:dyDescent="0.2">
      <c r="A9765" s="116">
        <v>39426</v>
      </c>
      <c r="B9765" s="117" t="s">
        <v>10938</v>
      </c>
      <c r="C9765" s="118" t="s">
        <v>9340</v>
      </c>
      <c r="D9765" s="119" t="s">
        <v>17488</v>
      </c>
    </row>
    <row r="9766" spans="1:4" ht="24.95" customHeight="1" x14ac:dyDescent="0.2">
      <c r="A9766" s="116">
        <v>39429</v>
      </c>
      <c r="B9766" s="117" t="s">
        <v>7001</v>
      </c>
      <c r="C9766" s="118" t="s">
        <v>9340</v>
      </c>
      <c r="D9766" s="119" t="s">
        <v>9668</v>
      </c>
    </row>
    <row r="9767" spans="1:4" ht="24.95" customHeight="1" x14ac:dyDescent="0.2">
      <c r="A9767" s="116">
        <v>39428</v>
      </c>
      <c r="B9767" s="117" t="s">
        <v>7002</v>
      </c>
      <c r="C9767" s="118" t="s">
        <v>9340</v>
      </c>
      <c r="D9767" s="119" t="s">
        <v>9766</v>
      </c>
    </row>
    <row r="9768" spans="1:4" ht="24.95" customHeight="1" x14ac:dyDescent="0.2">
      <c r="A9768" s="116">
        <v>39572</v>
      </c>
      <c r="B9768" s="117" t="s">
        <v>7003</v>
      </c>
      <c r="C9768" s="118" t="s">
        <v>9340</v>
      </c>
      <c r="D9768" s="119" t="s">
        <v>9709</v>
      </c>
    </row>
    <row r="9769" spans="1:4" ht="24.95" customHeight="1" x14ac:dyDescent="0.2">
      <c r="A9769" s="116">
        <v>39570</v>
      </c>
      <c r="B9769" s="117" t="s">
        <v>7004</v>
      </c>
      <c r="C9769" s="118" t="s">
        <v>9340</v>
      </c>
      <c r="D9769" s="119" t="s">
        <v>10916</v>
      </c>
    </row>
    <row r="9770" spans="1:4" ht="24.95" customHeight="1" x14ac:dyDescent="0.2">
      <c r="A9770" s="116">
        <v>39569</v>
      </c>
      <c r="B9770" s="117" t="s">
        <v>7005</v>
      </c>
      <c r="C9770" s="118" t="s">
        <v>9340</v>
      </c>
      <c r="D9770" s="119" t="s">
        <v>11848</v>
      </c>
    </row>
    <row r="9771" spans="1:4" ht="24.95" customHeight="1" x14ac:dyDescent="0.2">
      <c r="A9771" s="116">
        <v>11552</v>
      </c>
      <c r="B9771" s="117" t="s">
        <v>7006</v>
      </c>
      <c r="C9771" s="118" t="s">
        <v>9340</v>
      </c>
      <c r="D9771" s="119" t="s">
        <v>9711</v>
      </c>
    </row>
    <row r="9772" spans="1:4" ht="24.95" customHeight="1" x14ac:dyDescent="0.2">
      <c r="A9772" s="116">
        <v>40598</v>
      </c>
      <c r="B9772" s="117" t="s">
        <v>7007</v>
      </c>
      <c r="C9772" s="118" t="s">
        <v>9344</v>
      </c>
      <c r="D9772" s="119" t="s">
        <v>9365</v>
      </c>
    </row>
    <row r="9773" spans="1:4" ht="24.95" customHeight="1" x14ac:dyDescent="0.2">
      <c r="A9773" s="116">
        <v>39029</v>
      </c>
      <c r="B9773" s="117" t="s">
        <v>7008</v>
      </c>
      <c r="C9773" s="118" t="s">
        <v>9340</v>
      </c>
      <c r="D9773" s="119" t="s">
        <v>10084</v>
      </c>
    </row>
    <row r="9774" spans="1:4" ht="24.95" customHeight="1" x14ac:dyDescent="0.2">
      <c r="A9774" s="116">
        <v>39028</v>
      </c>
      <c r="B9774" s="117" t="s">
        <v>7009</v>
      </c>
      <c r="C9774" s="118" t="s">
        <v>9340</v>
      </c>
      <c r="D9774" s="119" t="s">
        <v>10373</v>
      </c>
    </row>
    <row r="9775" spans="1:4" ht="24.95" customHeight="1" x14ac:dyDescent="0.2">
      <c r="A9775" s="116">
        <v>39328</v>
      </c>
      <c r="B9775" s="117" t="s">
        <v>7010</v>
      </c>
      <c r="C9775" s="118" t="s">
        <v>9340</v>
      </c>
      <c r="D9775" s="119" t="s">
        <v>9673</v>
      </c>
    </row>
    <row r="9776" spans="1:4" ht="24.95" customHeight="1" x14ac:dyDescent="0.2">
      <c r="A9776" s="116">
        <v>38541</v>
      </c>
      <c r="B9776" s="117" t="s">
        <v>4683</v>
      </c>
      <c r="C9776" s="118" t="s">
        <v>9295</v>
      </c>
      <c r="D9776" s="119" t="s">
        <v>19627</v>
      </c>
    </row>
    <row r="9777" spans="1:4" ht="24.95" customHeight="1" x14ac:dyDescent="0.2">
      <c r="A9777" s="116">
        <v>38542</v>
      </c>
      <c r="B9777" s="117" t="s">
        <v>4684</v>
      </c>
      <c r="C9777" s="118" t="s">
        <v>9295</v>
      </c>
      <c r="D9777" s="119" t="s">
        <v>19628</v>
      </c>
    </row>
    <row r="9778" spans="1:4" ht="24.95" customHeight="1" x14ac:dyDescent="0.2">
      <c r="A9778" s="116">
        <v>38543</v>
      </c>
      <c r="B9778" s="117" t="s">
        <v>7011</v>
      </c>
      <c r="C9778" s="118" t="s">
        <v>9295</v>
      </c>
      <c r="D9778" s="119" t="s">
        <v>19629</v>
      </c>
    </row>
    <row r="9779" spans="1:4" ht="24.95" customHeight="1" x14ac:dyDescent="0.2">
      <c r="A9779" s="116">
        <v>40406</v>
      </c>
      <c r="B9779" s="117" t="s">
        <v>7012</v>
      </c>
      <c r="C9779" s="118" t="s">
        <v>9295</v>
      </c>
      <c r="D9779" s="119" t="s">
        <v>19630</v>
      </c>
    </row>
    <row r="9780" spans="1:4" ht="24.95" customHeight="1" x14ac:dyDescent="0.2">
      <c r="A9780" s="116">
        <v>40789</v>
      </c>
      <c r="B9780" s="117" t="s">
        <v>7013</v>
      </c>
      <c r="C9780" s="118" t="s">
        <v>9295</v>
      </c>
      <c r="D9780" s="119" t="s">
        <v>19631</v>
      </c>
    </row>
    <row r="9781" spans="1:4" ht="24.95" customHeight="1" x14ac:dyDescent="0.2">
      <c r="A9781" s="116">
        <v>40791</v>
      </c>
      <c r="B9781" s="117" t="s">
        <v>7014</v>
      </c>
      <c r="C9781" s="118" t="s">
        <v>9295</v>
      </c>
      <c r="D9781" s="119" t="s">
        <v>19632</v>
      </c>
    </row>
    <row r="9782" spans="1:4" ht="24.95" customHeight="1" x14ac:dyDescent="0.2">
      <c r="A9782" s="116">
        <v>11651</v>
      </c>
      <c r="B9782" s="117" t="s">
        <v>4685</v>
      </c>
      <c r="C9782" s="118" t="s">
        <v>9295</v>
      </c>
      <c r="D9782" s="119" t="s">
        <v>19633</v>
      </c>
    </row>
    <row r="9783" spans="1:4" ht="24.95" customHeight="1" x14ac:dyDescent="0.2">
      <c r="A9783" s="116">
        <v>42002</v>
      </c>
      <c r="B9783" s="117" t="s">
        <v>10943</v>
      </c>
      <c r="C9783" s="118" t="s">
        <v>9295</v>
      </c>
      <c r="D9783" s="119" t="s">
        <v>19634</v>
      </c>
    </row>
    <row r="9784" spans="1:4" ht="24.95" customHeight="1" x14ac:dyDescent="0.2">
      <c r="A9784" s="116">
        <v>40435</v>
      </c>
      <c r="B9784" s="117" t="s">
        <v>7015</v>
      </c>
      <c r="C9784" s="118" t="s">
        <v>9295</v>
      </c>
      <c r="D9784" s="119" t="s">
        <v>19635</v>
      </c>
    </row>
    <row r="9785" spans="1:4" ht="24.95" customHeight="1" x14ac:dyDescent="0.2">
      <c r="A9785" s="116">
        <v>39012</v>
      </c>
      <c r="B9785" s="117" t="s">
        <v>4686</v>
      </c>
      <c r="C9785" s="118" t="s">
        <v>9295</v>
      </c>
      <c r="D9785" s="119" t="s">
        <v>19636</v>
      </c>
    </row>
    <row r="9786" spans="1:4" ht="24.95" customHeight="1" x14ac:dyDescent="0.2">
      <c r="A9786" s="116">
        <v>5327</v>
      </c>
      <c r="B9786" s="117" t="s">
        <v>4687</v>
      </c>
      <c r="C9786" s="118" t="s">
        <v>9344</v>
      </c>
      <c r="D9786" s="119" t="s">
        <v>19637</v>
      </c>
    </row>
    <row r="9787" spans="1:4" ht="24.95" customHeight="1" x14ac:dyDescent="0.2">
      <c r="A9787" s="116">
        <v>35274</v>
      </c>
      <c r="B9787" s="117" t="s">
        <v>7016</v>
      </c>
      <c r="C9787" s="118" t="s">
        <v>9340</v>
      </c>
      <c r="D9787" s="119" t="s">
        <v>19638</v>
      </c>
    </row>
    <row r="9788" spans="1:4" ht="24.95" customHeight="1" x14ac:dyDescent="0.2">
      <c r="A9788" s="116">
        <v>35275</v>
      </c>
      <c r="B9788" s="117" t="s">
        <v>7017</v>
      </c>
      <c r="C9788" s="118" t="s">
        <v>9340</v>
      </c>
      <c r="D9788" s="119" t="s">
        <v>19639</v>
      </c>
    </row>
    <row r="9789" spans="1:4" ht="24.95" customHeight="1" x14ac:dyDescent="0.2">
      <c r="A9789" s="116">
        <v>35276</v>
      </c>
      <c r="B9789" s="117" t="s">
        <v>7018</v>
      </c>
      <c r="C9789" s="118" t="s">
        <v>9340</v>
      </c>
      <c r="D9789" s="119" t="s">
        <v>19640</v>
      </c>
    </row>
    <row r="9790" spans="1:4" ht="24.95" customHeight="1" x14ac:dyDescent="0.2">
      <c r="A9790" s="116">
        <v>38386</v>
      </c>
      <c r="B9790" s="117" t="s">
        <v>7019</v>
      </c>
      <c r="C9790" s="118" t="s">
        <v>9295</v>
      </c>
      <c r="D9790" s="119" t="s">
        <v>12065</v>
      </c>
    </row>
    <row r="9791" spans="1:4" ht="24.95" customHeight="1" x14ac:dyDescent="0.2">
      <c r="A9791" s="116">
        <v>11091</v>
      </c>
      <c r="B9791" s="117" t="s">
        <v>7020</v>
      </c>
      <c r="C9791" s="118" t="s">
        <v>9295</v>
      </c>
      <c r="D9791" s="119" t="s">
        <v>12093</v>
      </c>
    </row>
    <row r="9792" spans="1:4" ht="24.95" customHeight="1" x14ac:dyDescent="0.2">
      <c r="A9792" s="116">
        <v>37586</v>
      </c>
      <c r="B9792" s="117" t="s">
        <v>4688</v>
      </c>
      <c r="C9792" s="118" t="s">
        <v>10412</v>
      </c>
      <c r="D9792" s="119" t="s">
        <v>10944</v>
      </c>
    </row>
    <row r="9793" spans="1:4" ht="24.95" customHeight="1" x14ac:dyDescent="0.2">
      <c r="A9793" s="116">
        <v>37395</v>
      </c>
      <c r="B9793" s="117" t="s">
        <v>4689</v>
      </c>
      <c r="C9793" s="118" t="s">
        <v>10412</v>
      </c>
      <c r="D9793" s="119" t="s">
        <v>10945</v>
      </c>
    </row>
    <row r="9794" spans="1:4" ht="24.95" customHeight="1" x14ac:dyDescent="0.2">
      <c r="A9794" s="116">
        <v>14147</v>
      </c>
      <c r="B9794" s="117" t="s">
        <v>4690</v>
      </c>
      <c r="C9794" s="118" t="s">
        <v>10412</v>
      </c>
      <c r="D9794" s="119" t="s">
        <v>10946</v>
      </c>
    </row>
    <row r="9795" spans="1:4" ht="24.95" customHeight="1" x14ac:dyDescent="0.2">
      <c r="A9795" s="116">
        <v>37396</v>
      </c>
      <c r="B9795" s="117" t="s">
        <v>4691</v>
      </c>
      <c r="C9795" s="118" t="s">
        <v>10412</v>
      </c>
      <c r="D9795" s="119" t="s">
        <v>10947</v>
      </c>
    </row>
    <row r="9796" spans="1:4" ht="24.95" customHeight="1" x14ac:dyDescent="0.2">
      <c r="A9796" s="116">
        <v>37397</v>
      </c>
      <c r="B9796" s="117" t="s">
        <v>4692</v>
      </c>
      <c r="C9796" s="118" t="s">
        <v>10412</v>
      </c>
      <c r="D9796" s="119" t="s">
        <v>10948</v>
      </c>
    </row>
    <row r="9797" spans="1:4" ht="24.95" customHeight="1" x14ac:dyDescent="0.2">
      <c r="A9797" s="116">
        <v>11559</v>
      </c>
      <c r="B9797" s="117" t="s">
        <v>7021</v>
      </c>
      <c r="C9797" s="118" t="s">
        <v>9295</v>
      </c>
      <c r="D9797" s="119" t="s">
        <v>12069</v>
      </c>
    </row>
    <row r="9798" spans="1:4" ht="24.95" customHeight="1" x14ac:dyDescent="0.2">
      <c r="A9798" s="116">
        <v>444</v>
      </c>
      <c r="B9798" s="117" t="s">
        <v>4693</v>
      </c>
      <c r="C9798" s="118" t="s">
        <v>9295</v>
      </c>
      <c r="D9798" s="119" t="s">
        <v>11780</v>
      </c>
    </row>
    <row r="9799" spans="1:4" ht="24.95" customHeight="1" x14ac:dyDescent="0.2">
      <c r="A9799" s="116">
        <v>445</v>
      </c>
      <c r="B9799" s="117" t="s">
        <v>4694</v>
      </c>
      <c r="C9799" s="118" t="s">
        <v>9295</v>
      </c>
      <c r="D9799" s="119" t="s">
        <v>11406</v>
      </c>
    </row>
    <row r="9800" spans="1:4" ht="24.95" customHeight="1" x14ac:dyDescent="0.2">
      <c r="A9800" s="116">
        <v>4783</v>
      </c>
      <c r="B9800" s="117" t="s">
        <v>4695</v>
      </c>
      <c r="C9800" s="118" t="s">
        <v>9293</v>
      </c>
      <c r="D9800" s="119" t="s">
        <v>15946</v>
      </c>
    </row>
    <row r="9801" spans="1:4" ht="24.95" customHeight="1" x14ac:dyDescent="0.2">
      <c r="A9801" s="116">
        <v>41079</v>
      </c>
      <c r="B9801" s="117" t="s">
        <v>7022</v>
      </c>
      <c r="C9801" s="118" t="s">
        <v>9444</v>
      </c>
      <c r="D9801" s="119" t="s">
        <v>30437</v>
      </c>
    </row>
    <row r="9802" spans="1:4" ht="24.95" customHeight="1" x14ac:dyDescent="0.2">
      <c r="A9802" s="116">
        <v>12874</v>
      </c>
      <c r="B9802" s="117" t="s">
        <v>4696</v>
      </c>
      <c r="C9802" s="118" t="s">
        <v>9293</v>
      </c>
      <c r="D9802" s="119" t="s">
        <v>23860</v>
      </c>
    </row>
    <row r="9803" spans="1:4" ht="24.95" customHeight="1" x14ac:dyDescent="0.2">
      <c r="A9803" s="116">
        <v>41082</v>
      </c>
      <c r="B9803" s="117" t="s">
        <v>7023</v>
      </c>
      <c r="C9803" s="118" t="s">
        <v>9444</v>
      </c>
      <c r="D9803" s="119" t="s">
        <v>30518</v>
      </c>
    </row>
    <row r="9804" spans="1:4" ht="24.95" customHeight="1" x14ac:dyDescent="0.2">
      <c r="A9804" s="116">
        <v>4785</v>
      </c>
      <c r="B9804" s="117" t="s">
        <v>4697</v>
      </c>
      <c r="C9804" s="118" t="s">
        <v>9293</v>
      </c>
      <c r="D9804" s="119" t="s">
        <v>18336</v>
      </c>
    </row>
    <row r="9805" spans="1:4" ht="24.95" customHeight="1" x14ac:dyDescent="0.2">
      <c r="A9805" s="116">
        <v>41081</v>
      </c>
      <c r="B9805" s="117" t="s">
        <v>7024</v>
      </c>
      <c r="C9805" s="118" t="s">
        <v>9444</v>
      </c>
      <c r="D9805" s="119" t="s">
        <v>30519</v>
      </c>
    </row>
    <row r="9806" spans="1:4" ht="24.95" customHeight="1" x14ac:dyDescent="0.2">
      <c r="A9806" s="116">
        <v>4801</v>
      </c>
      <c r="B9806" s="117" t="s">
        <v>7025</v>
      </c>
      <c r="C9806" s="118" t="s">
        <v>9298</v>
      </c>
      <c r="D9806" s="119" t="s">
        <v>19641</v>
      </c>
    </row>
    <row r="9807" spans="1:4" ht="24.95" customHeight="1" x14ac:dyDescent="0.2">
      <c r="A9807" s="116">
        <v>4794</v>
      </c>
      <c r="B9807" s="117" t="s">
        <v>7026</v>
      </c>
      <c r="C9807" s="118" t="s">
        <v>9298</v>
      </c>
      <c r="D9807" s="119" t="s">
        <v>19642</v>
      </c>
    </row>
    <row r="9808" spans="1:4" ht="24.95" customHeight="1" x14ac:dyDescent="0.2">
      <c r="A9808" s="116">
        <v>4796</v>
      </c>
      <c r="B9808" s="117" t="s">
        <v>7027</v>
      </c>
      <c r="C9808" s="118" t="s">
        <v>9298</v>
      </c>
      <c r="D9808" s="119" t="s">
        <v>19643</v>
      </c>
    </row>
    <row r="9809" spans="1:4" ht="24.95" customHeight="1" x14ac:dyDescent="0.2">
      <c r="A9809" s="116">
        <v>4800</v>
      </c>
      <c r="B9809" s="117" t="s">
        <v>7028</v>
      </c>
      <c r="C9809" s="118" t="s">
        <v>9298</v>
      </c>
      <c r="D9809" s="119" t="s">
        <v>19644</v>
      </c>
    </row>
    <row r="9810" spans="1:4" ht="24.95" customHeight="1" x14ac:dyDescent="0.2">
      <c r="A9810" s="116">
        <v>4795</v>
      </c>
      <c r="B9810" s="117" t="s">
        <v>7029</v>
      </c>
      <c r="C9810" s="118" t="s">
        <v>9298</v>
      </c>
      <c r="D9810" s="119" t="s">
        <v>19645</v>
      </c>
    </row>
    <row r="9811" spans="1:4" ht="24.95" customHeight="1" x14ac:dyDescent="0.2">
      <c r="A9811" s="116">
        <v>39694</v>
      </c>
      <c r="B9811" s="117" t="s">
        <v>7030</v>
      </c>
      <c r="C9811" s="118" t="s">
        <v>9298</v>
      </c>
      <c r="D9811" s="119" t="s">
        <v>19646</v>
      </c>
    </row>
    <row r="9812" spans="1:4" ht="24.95" customHeight="1" x14ac:dyDescent="0.2">
      <c r="A9812" s="116">
        <v>1292</v>
      </c>
      <c r="B9812" s="117" t="s">
        <v>4698</v>
      </c>
      <c r="C9812" s="118" t="s">
        <v>9298</v>
      </c>
      <c r="D9812" s="119" t="s">
        <v>14242</v>
      </c>
    </row>
    <row r="9813" spans="1:4" ht="24.95" customHeight="1" x14ac:dyDescent="0.2">
      <c r="A9813" s="116">
        <v>1287</v>
      </c>
      <c r="B9813" s="117" t="s">
        <v>4699</v>
      </c>
      <c r="C9813" s="118" t="s">
        <v>9298</v>
      </c>
      <c r="D9813" s="119" t="s">
        <v>14638</v>
      </c>
    </row>
    <row r="9814" spans="1:4" ht="24.95" customHeight="1" x14ac:dyDescent="0.2">
      <c r="A9814" s="116">
        <v>1297</v>
      </c>
      <c r="B9814" s="117" t="s">
        <v>4700</v>
      </c>
      <c r="C9814" s="118" t="s">
        <v>9298</v>
      </c>
      <c r="D9814" s="119" t="s">
        <v>10776</v>
      </c>
    </row>
    <row r="9815" spans="1:4" ht="24.95" customHeight="1" x14ac:dyDescent="0.2">
      <c r="A9815" s="116">
        <v>4786</v>
      </c>
      <c r="B9815" s="117" t="s">
        <v>7031</v>
      </c>
      <c r="C9815" s="118" t="s">
        <v>9298</v>
      </c>
      <c r="D9815" s="119" t="s">
        <v>19647</v>
      </c>
    </row>
    <row r="9816" spans="1:4" ht="24.95" customHeight="1" x14ac:dyDescent="0.2">
      <c r="A9816" s="116">
        <v>10840</v>
      </c>
      <c r="B9816" s="117" t="s">
        <v>10951</v>
      </c>
      <c r="C9816" s="118" t="s">
        <v>9298</v>
      </c>
      <c r="D9816" s="119" t="s">
        <v>19648</v>
      </c>
    </row>
    <row r="9817" spans="1:4" ht="24.95" customHeight="1" x14ac:dyDescent="0.2">
      <c r="A9817" s="116">
        <v>10841</v>
      </c>
      <c r="B9817" s="117" t="s">
        <v>10952</v>
      </c>
      <c r="C9817" s="118" t="s">
        <v>9298</v>
      </c>
      <c r="D9817" s="119" t="s">
        <v>19649</v>
      </c>
    </row>
    <row r="9818" spans="1:4" ht="24.95" customHeight="1" x14ac:dyDescent="0.2">
      <c r="A9818" s="116">
        <v>25980</v>
      </c>
      <c r="B9818" s="117" t="s">
        <v>10953</v>
      </c>
      <c r="C9818" s="118" t="s">
        <v>9298</v>
      </c>
      <c r="D9818" s="119" t="s">
        <v>19650</v>
      </c>
    </row>
    <row r="9819" spans="1:4" ht="24.95" customHeight="1" x14ac:dyDescent="0.2">
      <c r="A9819" s="116">
        <v>10842</v>
      </c>
      <c r="B9819" s="117" t="s">
        <v>10954</v>
      </c>
      <c r="C9819" s="118" t="s">
        <v>9298</v>
      </c>
      <c r="D9819" s="119" t="s">
        <v>10914</v>
      </c>
    </row>
    <row r="9820" spans="1:4" ht="24.95" customHeight="1" x14ac:dyDescent="0.2">
      <c r="A9820" s="116">
        <v>21108</v>
      </c>
      <c r="B9820" s="117" t="s">
        <v>4701</v>
      </c>
      <c r="C9820" s="118" t="s">
        <v>9298</v>
      </c>
      <c r="D9820" s="119" t="s">
        <v>19651</v>
      </c>
    </row>
    <row r="9821" spans="1:4" ht="24.95" customHeight="1" x14ac:dyDescent="0.2">
      <c r="A9821" s="116">
        <v>38180</v>
      </c>
      <c r="B9821" s="117" t="s">
        <v>7032</v>
      </c>
      <c r="C9821" s="118" t="s">
        <v>9298</v>
      </c>
      <c r="D9821" s="119" t="s">
        <v>11092</v>
      </c>
    </row>
    <row r="9822" spans="1:4" ht="24.95" customHeight="1" x14ac:dyDescent="0.2">
      <c r="A9822" s="116">
        <v>40648</v>
      </c>
      <c r="B9822" s="117" t="s">
        <v>10955</v>
      </c>
      <c r="C9822" s="118" t="s">
        <v>9298</v>
      </c>
      <c r="D9822" s="119" t="s">
        <v>19652</v>
      </c>
    </row>
    <row r="9823" spans="1:4" ht="24.95" customHeight="1" x14ac:dyDescent="0.2">
      <c r="A9823" s="116">
        <v>40649</v>
      </c>
      <c r="B9823" s="117" t="s">
        <v>10956</v>
      </c>
      <c r="C9823" s="118" t="s">
        <v>9298</v>
      </c>
      <c r="D9823" s="119" t="s">
        <v>19653</v>
      </c>
    </row>
    <row r="9824" spans="1:4" ht="24.95" customHeight="1" x14ac:dyDescent="0.2">
      <c r="A9824" s="116">
        <v>40650</v>
      </c>
      <c r="B9824" s="117" t="s">
        <v>10957</v>
      </c>
      <c r="C9824" s="118" t="s">
        <v>9298</v>
      </c>
      <c r="D9824" s="119" t="s">
        <v>19654</v>
      </c>
    </row>
    <row r="9825" spans="1:4" ht="24.95" customHeight="1" x14ac:dyDescent="0.2">
      <c r="A9825" s="116">
        <v>40651</v>
      </c>
      <c r="B9825" s="117" t="s">
        <v>10959</v>
      </c>
      <c r="C9825" s="118" t="s">
        <v>9298</v>
      </c>
      <c r="D9825" s="119" t="s">
        <v>19655</v>
      </c>
    </row>
    <row r="9826" spans="1:4" ht="24.95" customHeight="1" x14ac:dyDescent="0.2">
      <c r="A9826" s="116">
        <v>40652</v>
      </c>
      <c r="B9826" s="117" t="s">
        <v>10960</v>
      </c>
      <c r="C9826" s="118" t="s">
        <v>9298</v>
      </c>
      <c r="D9826" s="119" t="s">
        <v>19656</v>
      </c>
    </row>
    <row r="9827" spans="1:4" ht="24.95" customHeight="1" x14ac:dyDescent="0.2">
      <c r="A9827" s="116">
        <v>40647</v>
      </c>
      <c r="B9827" s="117" t="s">
        <v>10961</v>
      </c>
      <c r="C9827" s="118" t="s">
        <v>9298</v>
      </c>
      <c r="D9827" s="119" t="s">
        <v>19657</v>
      </c>
    </row>
    <row r="9828" spans="1:4" ht="24.95" customHeight="1" x14ac:dyDescent="0.2">
      <c r="A9828" s="116">
        <v>40653</v>
      </c>
      <c r="B9828" s="117" t="s">
        <v>10962</v>
      </c>
      <c r="C9828" s="118" t="s">
        <v>9298</v>
      </c>
      <c r="D9828" s="119" t="s">
        <v>11359</v>
      </c>
    </row>
    <row r="9829" spans="1:4" ht="24.95" customHeight="1" x14ac:dyDescent="0.2">
      <c r="A9829" s="116">
        <v>36178</v>
      </c>
      <c r="B9829" s="117" t="s">
        <v>10963</v>
      </c>
      <c r="C9829" s="118" t="s">
        <v>9295</v>
      </c>
      <c r="D9829" s="119" t="s">
        <v>9713</v>
      </c>
    </row>
    <row r="9830" spans="1:4" ht="24.95" customHeight="1" x14ac:dyDescent="0.2">
      <c r="A9830" s="116">
        <v>38195</v>
      </c>
      <c r="B9830" s="117" t="s">
        <v>4702</v>
      </c>
      <c r="C9830" s="118" t="s">
        <v>9298</v>
      </c>
      <c r="D9830" s="119" t="s">
        <v>19658</v>
      </c>
    </row>
    <row r="9831" spans="1:4" ht="24.95" customHeight="1" x14ac:dyDescent="0.2">
      <c r="A9831" s="116">
        <v>38181</v>
      </c>
      <c r="B9831" s="117" t="s">
        <v>7033</v>
      </c>
      <c r="C9831" s="118" t="s">
        <v>9298</v>
      </c>
      <c r="D9831" s="119" t="s">
        <v>11725</v>
      </c>
    </row>
    <row r="9832" spans="1:4" ht="24.95" customHeight="1" x14ac:dyDescent="0.2">
      <c r="A9832" s="116">
        <v>38182</v>
      </c>
      <c r="B9832" s="117" t="s">
        <v>7034</v>
      </c>
      <c r="C9832" s="118" t="s">
        <v>9298</v>
      </c>
      <c r="D9832" s="119" t="s">
        <v>19659</v>
      </c>
    </row>
    <row r="9833" spans="1:4" ht="24.95" customHeight="1" x14ac:dyDescent="0.2">
      <c r="A9833" s="116">
        <v>38186</v>
      </c>
      <c r="B9833" s="117" t="s">
        <v>7035</v>
      </c>
      <c r="C9833" s="118" t="s">
        <v>9298</v>
      </c>
      <c r="D9833" s="119" t="s">
        <v>19660</v>
      </c>
    </row>
    <row r="9834" spans="1:4" ht="24.95" customHeight="1" x14ac:dyDescent="0.2">
      <c r="A9834" s="116">
        <v>38185</v>
      </c>
      <c r="B9834" s="117" t="s">
        <v>7036</v>
      </c>
      <c r="C9834" s="118" t="s">
        <v>9298</v>
      </c>
      <c r="D9834" s="119" t="s">
        <v>19661</v>
      </c>
    </row>
    <row r="9835" spans="1:4" ht="24.95" customHeight="1" x14ac:dyDescent="0.2">
      <c r="A9835" s="116">
        <v>40654</v>
      </c>
      <c r="B9835" s="117" t="s">
        <v>10964</v>
      </c>
      <c r="C9835" s="118" t="s">
        <v>9298</v>
      </c>
      <c r="D9835" s="119" t="s">
        <v>17991</v>
      </c>
    </row>
    <row r="9836" spans="1:4" ht="24.95" customHeight="1" x14ac:dyDescent="0.2">
      <c r="A9836" s="116">
        <v>25981</v>
      </c>
      <c r="B9836" s="117" t="s">
        <v>10965</v>
      </c>
      <c r="C9836" s="118" t="s">
        <v>9298</v>
      </c>
      <c r="D9836" s="119" t="s">
        <v>19662</v>
      </c>
    </row>
    <row r="9837" spans="1:4" ht="24.95" customHeight="1" x14ac:dyDescent="0.2">
      <c r="A9837" s="116">
        <v>4822</v>
      </c>
      <c r="B9837" s="117" t="s">
        <v>4703</v>
      </c>
      <c r="C9837" s="118" t="s">
        <v>9298</v>
      </c>
      <c r="D9837" s="119" t="s">
        <v>17289</v>
      </c>
    </row>
    <row r="9838" spans="1:4" ht="24.95" customHeight="1" x14ac:dyDescent="0.2">
      <c r="A9838" s="116">
        <v>4818</v>
      </c>
      <c r="B9838" s="117" t="s">
        <v>4704</v>
      </c>
      <c r="C9838" s="118" t="s">
        <v>9298</v>
      </c>
      <c r="D9838" s="119" t="s">
        <v>19663</v>
      </c>
    </row>
    <row r="9839" spans="1:4" ht="24.95" customHeight="1" x14ac:dyDescent="0.2">
      <c r="A9839" s="116">
        <v>39567</v>
      </c>
      <c r="B9839" s="117" t="s">
        <v>4705</v>
      </c>
      <c r="C9839" s="118" t="s">
        <v>9298</v>
      </c>
      <c r="D9839" s="119" t="s">
        <v>10967</v>
      </c>
    </row>
    <row r="9840" spans="1:4" ht="24.95" customHeight="1" x14ac:dyDescent="0.2">
      <c r="A9840" s="116">
        <v>39566</v>
      </c>
      <c r="B9840" s="117" t="s">
        <v>4706</v>
      </c>
      <c r="C9840" s="118" t="s">
        <v>9298</v>
      </c>
      <c r="D9840" s="119" t="s">
        <v>10968</v>
      </c>
    </row>
    <row r="9841" spans="1:4" ht="24.95" customHeight="1" x14ac:dyDescent="0.2">
      <c r="A9841" s="116">
        <v>11062</v>
      </c>
      <c r="B9841" s="117" t="s">
        <v>7037</v>
      </c>
      <c r="C9841" s="118" t="s">
        <v>9298</v>
      </c>
      <c r="D9841" s="119" t="s">
        <v>9617</v>
      </c>
    </row>
    <row r="9842" spans="1:4" ht="24.95" customHeight="1" x14ac:dyDescent="0.2">
      <c r="A9842" s="116">
        <v>11063</v>
      </c>
      <c r="B9842" s="117" t="s">
        <v>7038</v>
      </c>
      <c r="C9842" s="118" t="s">
        <v>9298</v>
      </c>
      <c r="D9842" s="119" t="s">
        <v>19664</v>
      </c>
    </row>
    <row r="9843" spans="1:4" ht="24.95" customHeight="1" x14ac:dyDescent="0.2">
      <c r="A9843" s="116">
        <v>13521</v>
      </c>
      <c r="B9843" s="117" t="s">
        <v>4707</v>
      </c>
      <c r="C9843" s="118" t="s">
        <v>9295</v>
      </c>
      <c r="D9843" s="119" t="s">
        <v>19665</v>
      </c>
    </row>
    <row r="9844" spans="1:4" ht="24.95" customHeight="1" x14ac:dyDescent="0.2">
      <c r="A9844" s="116">
        <v>10851</v>
      </c>
      <c r="B9844" s="117" t="s">
        <v>4708</v>
      </c>
      <c r="C9844" s="118" t="s">
        <v>9295</v>
      </c>
      <c r="D9844" s="119" t="s">
        <v>19666</v>
      </c>
    </row>
    <row r="9845" spans="1:4" ht="24.95" customHeight="1" x14ac:dyDescent="0.2">
      <c r="A9845" s="116">
        <v>39515</v>
      </c>
      <c r="B9845" s="117" t="s">
        <v>10970</v>
      </c>
      <c r="C9845" s="118" t="s">
        <v>9295</v>
      </c>
      <c r="D9845" s="119" t="s">
        <v>10971</v>
      </c>
    </row>
    <row r="9846" spans="1:4" ht="24.95" customHeight="1" x14ac:dyDescent="0.2">
      <c r="A9846" s="116">
        <v>39516</v>
      </c>
      <c r="B9846" s="117" t="s">
        <v>10972</v>
      </c>
      <c r="C9846" s="118" t="s">
        <v>9295</v>
      </c>
      <c r="D9846" s="119" t="s">
        <v>10800</v>
      </c>
    </row>
    <row r="9847" spans="1:4" ht="24.95" customHeight="1" x14ac:dyDescent="0.2">
      <c r="A9847" s="116">
        <v>39514</v>
      </c>
      <c r="B9847" s="117" t="s">
        <v>10973</v>
      </c>
      <c r="C9847" s="118" t="s">
        <v>9295</v>
      </c>
      <c r="D9847" s="119" t="s">
        <v>10974</v>
      </c>
    </row>
    <row r="9848" spans="1:4" ht="24.95" customHeight="1" x14ac:dyDescent="0.2">
      <c r="A9848" s="116">
        <v>4812</v>
      </c>
      <c r="B9848" s="117" t="s">
        <v>4709</v>
      </c>
      <c r="C9848" s="118" t="s">
        <v>9298</v>
      </c>
      <c r="D9848" s="119" t="s">
        <v>10975</v>
      </c>
    </row>
    <row r="9849" spans="1:4" ht="24.95" customHeight="1" x14ac:dyDescent="0.2">
      <c r="A9849" s="116">
        <v>10849</v>
      </c>
      <c r="B9849" s="117" t="s">
        <v>4710</v>
      </c>
      <c r="C9849" s="118" t="s">
        <v>9295</v>
      </c>
      <c r="D9849" s="119" t="s">
        <v>19667</v>
      </c>
    </row>
    <row r="9850" spans="1:4" ht="24.95" customHeight="1" x14ac:dyDescent="0.2">
      <c r="A9850" s="116">
        <v>10848</v>
      </c>
      <c r="B9850" s="117" t="s">
        <v>7039</v>
      </c>
      <c r="C9850" s="118" t="s">
        <v>9295</v>
      </c>
      <c r="D9850" s="119" t="s">
        <v>19668</v>
      </c>
    </row>
    <row r="9851" spans="1:4" ht="24.95" customHeight="1" x14ac:dyDescent="0.2">
      <c r="A9851" s="116">
        <v>4813</v>
      </c>
      <c r="B9851" s="117" t="s">
        <v>7040</v>
      </c>
      <c r="C9851" s="118" t="s">
        <v>9298</v>
      </c>
      <c r="D9851" s="119" t="s">
        <v>19669</v>
      </c>
    </row>
    <row r="9852" spans="1:4" ht="24.95" customHeight="1" x14ac:dyDescent="0.2">
      <c r="A9852" s="116">
        <v>37560</v>
      </c>
      <c r="B9852" s="117" t="s">
        <v>4711</v>
      </c>
      <c r="C9852" s="118" t="s">
        <v>9295</v>
      </c>
      <c r="D9852" s="119" t="s">
        <v>10976</v>
      </c>
    </row>
    <row r="9853" spans="1:4" ht="24.95" customHeight="1" x14ac:dyDescent="0.2">
      <c r="A9853" s="116">
        <v>37557</v>
      </c>
      <c r="B9853" s="117" t="s">
        <v>4712</v>
      </c>
      <c r="C9853" s="118" t="s">
        <v>9295</v>
      </c>
      <c r="D9853" s="119" t="s">
        <v>10977</v>
      </c>
    </row>
    <row r="9854" spans="1:4" ht="24.95" customHeight="1" x14ac:dyDescent="0.2">
      <c r="A9854" s="116">
        <v>37556</v>
      </c>
      <c r="B9854" s="117" t="s">
        <v>4713</v>
      </c>
      <c r="C9854" s="118" t="s">
        <v>9295</v>
      </c>
      <c r="D9854" s="119" t="s">
        <v>10978</v>
      </c>
    </row>
    <row r="9855" spans="1:4" ht="24.95" customHeight="1" x14ac:dyDescent="0.2">
      <c r="A9855" s="116">
        <v>37559</v>
      </c>
      <c r="B9855" s="117" t="s">
        <v>4714</v>
      </c>
      <c r="C9855" s="118" t="s">
        <v>9295</v>
      </c>
      <c r="D9855" s="119" t="s">
        <v>10693</v>
      </c>
    </row>
    <row r="9856" spans="1:4" ht="24.95" customHeight="1" x14ac:dyDescent="0.2">
      <c r="A9856" s="116">
        <v>37539</v>
      </c>
      <c r="B9856" s="117" t="s">
        <v>7041</v>
      </c>
      <c r="C9856" s="118" t="s">
        <v>9295</v>
      </c>
      <c r="D9856" s="119" t="s">
        <v>10979</v>
      </c>
    </row>
    <row r="9857" spans="1:4" ht="24.95" customHeight="1" x14ac:dyDescent="0.2">
      <c r="A9857" s="116">
        <v>37558</v>
      </c>
      <c r="B9857" s="117" t="s">
        <v>4715</v>
      </c>
      <c r="C9857" s="118" t="s">
        <v>9295</v>
      </c>
      <c r="D9857" s="119" t="s">
        <v>10980</v>
      </c>
    </row>
    <row r="9858" spans="1:4" ht="24.95" customHeight="1" x14ac:dyDescent="0.2">
      <c r="A9858" s="116">
        <v>34723</v>
      </c>
      <c r="B9858" s="117" t="s">
        <v>4716</v>
      </c>
      <c r="C9858" s="118" t="s">
        <v>9298</v>
      </c>
      <c r="D9858" s="119" t="s">
        <v>19670</v>
      </c>
    </row>
    <row r="9859" spans="1:4" ht="24.95" customHeight="1" x14ac:dyDescent="0.2">
      <c r="A9859" s="116">
        <v>34721</v>
      </c>
      <c r="B9859" s="117" t="s">
        <v>4717</v>
      </c>
      <c r="C9859" s="118" t="s">
        <v>9298</v>
      </c>
      <c r="D9859" s="119" t="s">
        <v>19671</v>
      </c>
    </row>
    <row r="9860" spans="1:4" ht="24.95" customHeight="1" x14ac:dyDescent="0.2">
      <c r="A9860" s="116">
        <v>4309</v>
      </c>
      <c r="B9860" s="117" t="s">
        <v>4718</v>
      </c>
      <c r="C9860" s="118" t="s">
        <v>9295</v>
      </c>
      <c r="D9860" s="119" t="s">
        <v>10328</v>
      </c>
    </row>
    <row r="9861" spans="1:4" ht="24.95" customHeight="1" x14ac:dyDescent="0.2">
      <c r="A9861" s="116">
        <v>4307</v>
      </c>
      <c r="B9861" s="117" t="s">
        <v>4719</v>
      </c>
      <c r="C9861" s="118" t="s">
        <v>9295</v>
      </c>
      <c r="D9861" s="119" t="s">
        <v>19672</v>
      </c>
    </row>
    <row r="9862" spans="1:4" ht="24.95" customHeight="1" x14ac:dyDescent="0.2">
      <c r="A9862" s="116">
        <v>10850</v>
      </c>
      <c r="B9862" s="117" t="s">
        <v>4720</v>
      </c>
      <c r="C9862" s="118" t="s">
        <v>9295</v>
      </c>
      <c r="D9862" s="119" t="s">
        <v>17584</v>
      </c>
    </row>
    <row r="9863" spans="1:4" ht="24.95" customHeight="1" x14ac:dyDescent="0.2">
      <c r="A9863" s="116">
        <v>4792</v>
      </c>
      <c r="B9863" s="117" t="s">
        <v>7042</v>
      </c>
      <c r="C9863" s="118" t="s">
        <v>9298</v>
      </c>
      <c r="D9863" s="119" t="s">
        <v>11706</v>
      </c>
    </row>
    <row r="9864" spans="1:4" ht="24.95" customHeight="1" x14ac:dyDescent="0.2">
      <c r="A9864" s="116">
        <v>4790</v>
      </c>
      <c r="B9864" s="117" t="s">
        <v>7043</v>
      </c>
      <c r="C9864" s="118" t="s">
        <v>9298</v>
      </c>
      <c r="D9864" s="119" t="s">
        <v>19673</v>
      </c>
    </row>
    <row r="9865" spans="1:4" ht="24.95" customHeight="1" x14ac:dyDescent="0.2">
      <c r="A9865" s="116">
        <v>40671</v>
      </c>
      <c r="B9865" s="117" t="s">
        <v>10983</v>
      </c>
      <c r="C9865" s="118" t="s">
        <v>9298</v>
      </c>
      <c r="D9865" s="119" t="s">
        <v>9423</v>
      </c>
    </row>
    <row r="9866" spans="1:4" ht="24.95" customHeight="1" x14ac:dyDescent="0.2">
      <c r="A9866" s="116">
        <v>7552</v>
      </c>
      <c r="B9866" s="117" t="s">
        <v>7044</v>
      </c>
      <c r="C9866" s="118" t="s">
        <v>9295</v>
      </c>
      <c r="D9866" s="119" t="s">
        <v>9859</v>
      </c>
    </row>
    <row r="9867" spans="1:4" ht="24.95" customHeight="1" x14ac:dyDescent="0.2">
      <c r="A9867" s="116">
        <v>4893</v>
      </c>
      <c r="B9867" s="117" t="s">
        <v>7045</v>
      </c>
      <c r="C9867" s="118" t="s">
        <v>9295</v>
      </c>
      <c r="D9867" s="119" t="s">
        <v>13791</v>
      </c>
    </row>
    <row r="9868" spans="1:4" ht="24.95" customHeight="1" x14ac:dyDescent="0.2">
      <c r="A9868" s="116">
        <v>4894</v>
      </c>
      <c r="B9868" s="117" t="s">
        <v>7046</v>
      </c>
      <c r="C9868" s="118" t="s">
        <v>9295</v>
      </c>
      <c r="D9868" s="119" t="s">
        <v>10997</v>
      </c>
    </row>
    <row r="9869" spans="1:4" ht="24.95" customHeight="1" x14ac:dyDescent="0.2">
      <c r="A9869" s="116">
        <v>4888</v>
      </c>
      <c r="B9869" s="117" t="s">
        <v>7047</v>
      </c>
      <c r="C9869" s="118" t="s">
        <v>9295</v>
      </c>
      <c r="D9869" s="119" t="s">
        <v>10243</v>
      </c>
    </row>
    <row r="9870" spans="1:4" ht="24.95" customHeight="1" x14ac:dyDescent="0.2">
      <c r="A9870" s="116">
        <v>4890</v>
      </c>
      <c r="B9870" s="117" t="s">
        <v>7048</v>
      </c>
      <c r="C9870" s="118" t="s">
        <v>9295</v>
      </c>
      <c r="D9870" s="119" t="s">
        <v>10160</v>
      </c>
    </row>
    <row r="9871" spans="1:4" ht="24.95" customHeight="1" x14ac:dyDescent="0.2">
      <c r="A9871" s="116">
        <v>12411</v>
      </c>
      <c r="B9871" s="117" t="s">
        <v>7049</v>
      </c>
      <c r="C9871" s="118" t="s">
        <v>9295</v>
      </c>
      <c r="D9871" s="119" t="s">
        <v>11155</v>
      </c>
    </row>
    <row r="9872" spans="1:4" ht="24.95" customHeight="1" x14ac:dyDescent="0.2">
      <c r="A9872" s="116">
        <v>4891</v>
      </c>
      <c r="B9872" s="117" t="s">
        <v>7050</v>
      </c>
      <c r="C9872" s="118" t="s">
        <v>9295</v>
      </c>
      <c r="D9872" s="119" t="s">
        <v>19242</v>
      </c>
    </row>
    <row r="9873" spans="1:4" ht="24.95" customHeight="1" x14ac:dyDescent="0.2">
      <c r="A9873" s="116">
        <v>4889</v>
      </c>
      <c r="B9873" s="117" t="s">
        <v>7051</v>
      </c>
      <c r="C9873" s="118" t="s">
        <v>9295</v>
      </c>
      <c r="D9873" s="119" t="s">
        <v>9715</v>
      </c>
    </row>
    <row r="9874" spans="1:4" ht="24.95" customHeight="1" x14ac:dyDescent="0.2">
      <c r="A9874" s="116">
        <v>4892</v>
      </c>
      <c r="B9874" s="117" t="s">
        <v>7052</v>
      </c>
      <c r="C9874" s="118" t="s">
        <v>9295</v>
      </c>
      <c r="D9874" s="119" t="s">
        <v>19674</v>
      </c>
    </row>
    <row r="9875" spans="1:4" ht="24.95" customHeight="1" x14ac:dyDescent="0.2">
      <c r="A9875" s="116">
        <v>12412</v>
      </c>
      <c r="B9875" s="117" t="s">
        <v>7053</v>
      </c>
      <c r="C9875" s="118" t="s">
        <v>9295</v>
      </c>
      <c r="D9875" s="119" t="s">
        <v>19675</v>
      </c>
    </row>
    <row r="9876" spans="1:4" ht="24.95" customHeight="1" x14ac:dyDescent="0.2">
      <c r="A9876" s="116">
        <v>11073</v>
      </c>
      <c r="B9876" s="117" t="s">
        <v>4721</v>
      </c>
      <c r="C9876" s="118" t="s">
        <v>9295</v>
      </c>
      <c r="D9876" s="119" t="s">
        <v>10987</v>
      </c>
    </row>
    <row r="9877" spans="1:4" ht="24.95" customHeight="1" x14ac:dyDescent="0.2">
      <c r="A9877" s="116">
        <v>11071</v>
      </c>
      <c r="B9877" s="117" t="s">
        <v>4722</v>
      </c>
      <c r="C9877" s="118" t="s">
        <v>9295</v>
      </c>
      <c r="D9877" s="119" t="s">
        <v>9680</v>
      </c>
    </row>
    <row r="9878" spans="1:4" ht="24.95" customHeight="1" x14ac:dyDescent="0.2">
      <c r="A9878" s="116">
        <v>11072</v>
      </c>
      <c r="B9878" s="117" t="s">
        <v>4723</v>
      </c>
      <c r="C9878" s="118" t="s">
        <v>9295</v>
      </c>
      <c r="D9878" s="119" t="s">
        <v>10619</v>
      </c>
    </row>
    <row r="9879" spans="1:4" ht="24.95" customHeight="1" x14ac:dyDescent="0.2">
      <c r="A9879" s="116">
        <v>4895</v>
      </c>
      <c r="B9879" s="117" t="s">
        <v>4724</v>
      </c>
      <c r="C9879" s="118" t="s">
        <v>9295</v>
      </c>
      <c r="D9879" s="119" t="s">
        <v>10988</v>
      </c>
    </row>
    <row r="9880" spans="1:4" ht="24.95" customHeight="1" x14ac:dyDescent="0.2">
      <c r="A9880" s="116">
        <v>4907</v>
      </c>
      <c r="B9880" s="117" t="s">
        <v>4725</v>
      </c>
      <c r="C9880" s="118" t="s">
        <v>9295</v>
      </c>
      <c r="D9880" s="119" t="s">
        <v>12245</v>
      </c>
    </row>
    <row r="9881" spans="1:4" ht="24.95" customHeight="1" x14ac:dyDescent="0.2">
      <c r="A9881" s="116">
        <v>4904</v>
      </c>
      <c r="B9881" s="117" t="s">
        <v>4726</v>
      </c>
      <c r="C9881" s="118" t="s">
        <v>9295</v>
      </c>
      <c r="D9881" s="119" t="s">
        <v>9553</v>
      </c>
    </row>
    <row r="9882" spans="1:4" ht="24.95" customHeight="1" x14ac:dyDescent="0.2">
      <c r="A9882" s="116">
        <v>4905</v>
      </c>
      <c r="B9882" s="117" t="s">
        <v>4727</v>
      </c>
      <c r="C9882" s="118" t="s">
        <v>9295</v>
      </c>
      <c r="D9882" s="119" t="s">
        <v>19676</v>
      </c>
    </row>
    <row r="9883" spans="1:4" ht="24.95" customHeight="1" x14ac:dyDescent="0.2">
      <c r="A9883" s="116">
        <v>4902</v>
      </c>
      <c r="B9883" s="117" t="s">
        <v>4728</v>
      </c>
      <c r="C9883" s="118" t="s">
        <v>9295</v>
      </c>
      <c r="D9883" s="119" t="s">
        <v>19677</v>
      </c>
    </row>
    <row r="9884" spans="1:4" ht="24.95" customHeight="1" x14ac:dyDescent="0.2">
      <c r="A9884" s="116">
        <v>4908</v>
      </c>
      <c r="B9884" s="117" t="s">
        <v>4729</v>
      </c>
      <c r="C9884" s="118" t="s">
        <v>9295</v>
      </c>
      <c r="D9884" s="119" t="s">
        <v>9901</v>
      </c>
    </row>
    <row r="9885" spans="1:4" ht="24.95" customHeight="1" x14ac:dyDescent="0.2">
      <c r="A9885" s="116">
        <v>4909</v>
      </c>
      <c r="B9885" s="117" t="s">
        <v>4730</v>
      </c>
      <c r="C9885" s="118" t="s">
        <v>9295</v>
      </c>
      <c r="D9885" s="119" t="s">
        <v>19678</v>
      </c>
    </row>
    <row r="9886" spans="1:4" ht="24.95" customHeight="1" x14ac:dyDescent="0.2">
      <c r="A9886" s="116">
        <v>4903</v>
      </c>
      <c r="B9886" s="117" t="s">
        <v>4731</v>
      </c>
      <c r="C9886" s="118" t="s">
        <v>9295</v>
      </c>
      <c r="D9886" s="119" t="s">
        <v>19679</v>
      </c>
    </row>
    <row r="9887" spans="1:4" ht="24.95" customHeight="1" x14ac:dyDescent="0.2">
      <c r="A9887" s="116">
        <v>4897</v>
      </c>
      <c r="B9887" s="117" t="s">
        <v>7054</v>
      </c>
      <c r="C9887" s="118" t="s">
        <v>9295</v>
      </c>
      <c r="D9887" s="119" t="s">
        <v>9844</v>
      </c>
    </row>
    <row r="9888" spans="1:4" ht="24.95" customHeight="1" x14ac:dyDescent="0.2">
      <c r="A9888" s="116">
        <v>4896</v>
      </c>
      <c r="B9888" s="117" t="s">
        <v>7055</v>
      </c>
      <c r="C9888" s="118" t="s">
        <v>9295</v>
      </c>
      <c r="D9888" s="119" t="s">
        <v>9581</v>
      </c>
    </row>
    <row r="9889" spans="1:4" ht="24.95" customHeight="1" x14ac:dyDescent="0.2">
      <c r="A9889" s="116">
        <v>4900</v>
      </c>
      <c r="B9889" s="117" t="s">
        <v>4732</v>
      </c>
      <c r="C9889" s="118" t="s">
        <v>9295</v>
      </c>
      <c r="D9889" s="119" t="s">
        <v>17797</v>
      </c>
    </row>
    <row r="9890" spans="1:4" ht="24.95" customHeight="1" x14ac:dyDescent="0.2">
      <c r="A9890" s="116">
        <v>4898</v>
      </c>
      <c r="B9890" s="117" t="s">
        <v>4733</v>
      </c>
      <c r="C9890" s="118" t="s">
        <v>9295</v>
      </c>
      <c r="D9890" s="119" t="s">
        <v>10404</v>
      </c>
    </row>
    <row r="9891" spans="1:4" ht="24.95" customHeight="1" x14ac:dyDescent="0.2">
      <c r="A9891" s="116">
        <v>4899</v>
      </c>
      <c r="B9891" s="117" t="s">
        <v>4734</v>
      </c>
      <c r="C9891" s="118" t="s">
        <v>9295</v>
      </c>
      <c r="D9891" s="119" t="s">
        <v>9436</v>
      </c>
    </row>
    <row r="9892" spans="1:4" ht="24.95" customHeight="1" x14ac:dyDescent="0.2">
      <c r="A9892" s="116">
        <v>11096</v>
      </c>
      <c r="B9892" s="117" t="s">
        <v>4735</v>
      </c>
      <c r="C9892" s="118" t="s">
        <v>9344</v>
      </c>
      <c r="D9892" s="119" t="s">
        <v>10992</v>
      </c>
    </row>
    <row r="9893" spans="1:4" ht="24.95" customHeight="1" x14ac:dyDescent="0.2">
      <c r="A9893" s="116">
        <v>4741</v>
      </c>
      <c r="B9893" s="117" t="s">
        <v>4736</v>
      </c>
      <c r="C9893" s="118" t="s">
        <v>9296</v>
      </c>
      <c r="D9893" s="119" t="s">
        <v>10993</v>
      </c>
    </row>
    <row r="9894" spans="1:4" ht="24.95" customHeight="1" x14ac:dyDescent="0.2">
      <c r="A9894" s="116">
        <v>4752</v>
      </c>
      <c r="B9894" s="117" t="s">
        <v>7056</v>
      </c>
      <c r="C9894" s="118" t="s">
        <v>9293</v>
      </c>
      <c r="D9894" s="119" t="s">
        <v>9891</v>
      </c>
    </row>
    <row r="9895" spans="1:4" ht="24.95" customHeight="1" x14ac:dyDescent="0.2">
      <c r="A9895" s="116">
        <v>41091</v>
      </c>
      <c r="B9895" s="117" t="s">
        <v>7057</v>
      </c>
      <c r="C9895" s="118" t="s">
        <v>9444</v>
      </c>
      <c r="D9895" s="119" t="s">
        <v>30520</v>
      </c>
    </row>
    <row r="9896" spans="1:4" ht="24.95" customHeight="1" x14ac:dyDescent="0.2">
      <c r="A9896" s="116">
        <v>13954</v>
      </c>
      <c r="B9896" s="117" t="s">
        <v>4737</v>
      </c>
      <c r="C9896" s="118" t="s">
        <v>9295</v>
      </c>
      <c r="D9896" s="119" t="s">
        <v>19680</v>
      </c>
    </row>
    <row r="9897" spans="1:4" ht="24.95" customHeight="1" x14ac:dyDescent="0.2">
      <c r="A9897" s="116">
        <v>3411</v>
      </c>
      <c r="B9897" s="117" t="s">
        <v>4738</v>
      </c>
      <c r="C9897" s="118" t="s">
        <v>9344</v>
      </c>
      <c r="D9897" s="119" t="s">
        <v>18898</v>
      </c>
    </row>
    <row r="9898" spans="1:4" ht="24.95" customHeight="1" x14ac:dyDescent="0.2">
      <c r="A9898" s="116">
        <v>39995</v>
      </c>
      <c r="B9898" s="117" t="s">
        <v>7058</v>
      </c>
      <c r="C9898" s="118" t="s">
        <v>9296</v>
      </c>
      <c r="D9898" s="119" t="s">
        <v>19681</v>
      </c>
    </row>
    <row r="9899" spans="1:4" ht="24.95" customHeight="1" x14ac:dyDescent="0.2">
      <c r="A9899" s="116">
        <v>11615</v>
      </c>
      <c r="B9899" s="117" t="s">
        <v>4739</v>
      </c>
      <c r="C9899" s="118" t="s">
        <v>9298</v>
      </c>
      <c r="D9899" s="119" t="s">
        <v>11756</v>
      </c>
    </row>
    <row r="9900" spans="1:4" ht="24.95" customHeight="1" x14ac:dyDescent="0.2">
      <c r="A9900" s="116">
        <v>3408</v>
      </c>
      <c r="B9900" s="117" t="s">
        <v>4740</v>
      </c>
      <c r="C9900" s="118" t="s">
        <v>9298</v>
      </c>
      <c r="D9900" s="119" t="s">
        <v>9453</v>
      </c>
    </row>
    <row r="9901" spans="1:4" ht="24.95" customHeight="1" x14ac:dyDescent="0.2">
      <c r="A9901" s="116">
        <v>3409</v>
      </c>
      <c r="B9901" s="117" t="s">
        <v>4741</v>
      </c>
      <c r="C9901" s="118" t="s">
        <v>9298</v>
      </c>
      <c r="D9901" s="119" t="s">
        <v>11527</v>
      </c>
    </row>
    <row r="9902" spans="1:4" ht="24.95" customHeight="1" x14ac:dyDescent="0.2">
      <c r="A9902" s="116">
        <v>11427</v>
      </c>
      <c r="B9902" s="117" t="s">
        <v>4742</v>
      </c>
      <c r="C9902" s="118" t="s">
        <v>9344</v>
      </c>
      <c r="D9902" s="119" t="s">
        <v>19682</v>
      </c>
    </row>
    <row r="9903" spans="1:4" ht="24.95" customHeight="1" x14ac:dyDescent="0.2">
      <c r="A9903" s="116">
        <v>26022</v>
      </c>
      <c r="B9903" s="117" t="s">
        <v>4743</v>
      </c>
      <c r="C9903" s="118" t="s">
        <v>9295</v>
      </c>
      <c r="D9903" s="119" t="s">
        <v>19683</v>
      </c>
    </row>
    <row r="9904" spans="1:4" ht="24.95" customHeight="1" x14ac:dyDescent="0.2">
      <c r="A9904" s="116">
        <v>421</v>
      </c>
      <c r="B9904" s="117" t="s">
        <v>4744</v>
      </c>
      <c r="C9904" s="118" t="s">
        <v>9295</v>
      </c>
      <c r="D9904" s="119" t="s">
        <v>10458</v>
      </c>
    </row>
    <row r="9905" spans="1:4" ht="24.95" customHeight="1" x14ac:dyDescent="0.2">
      <c r="A9905" s="116">
        <v>12362</v>
      </c>
      <c r="B9905" s="117" t="s">
        <v>4745</v>
      </c>
      <c r="C9905" s="118" t="s">
        <v>9295</v>
      </c>
      <c r="D9905" s="119" t="s">
        <v>10712</v>
      </c>
    </row>
    <row r="9906" spans="1:4" ht="24.95" customHeight="1" x14ac:dyDescent="0.2">
      <c r="A9906" s="116">
        <v>14148</v>
      </c>
      <c r="B9906" s="117" t="s">
        <v>4746</v>
      </c>
      <c r="C9906" s="118" t="s">
        <v>9295</v>
      </c>
      <c r="D9906" s="119" t="s">
        <v>9741</v>
      </c>
    </row>
    <row r="9907" spans="1:4" ht="24.95" customHeight="1" x14ac:dyDescent="0.2">
      <c r="A9907" s="116">
        <v>4341</v>
      </c>
      <c r="B9907" s="117" t="s">
        <v>4747</v>
      </c>
      <c r="C9907" s="118" t="s">
        <v>9295</v>
      </c>
      <c r="D9907" s="119" t="s">
        <v>10898</v>
      </c>
    </row>
    <row r="9908" spans="1:4" ht="24.95" customHeight="1" x14ac:dyDescent="0.2">
      <c r="A9908" s="116">
        <v>4337</v>
      </c>
      <c r="B9908" s="117" t="s">
        <v>4748</v>
      </c>
      <c r="C9908" s="118" t="s">
        <v>9295</v>
      </c>
      <c r="D9908" s="119" t="s">
        <v>9515</v>
      </c>
    </row>
    <row r="9909" spans="1:4" ht="24.95" customHeight="1" x14ac:dyDescent="0.2">
      <c r="A9909" s="116">
        <v>4339</v>
      </c>
      <c r="B9909" s="117" t="s">
        <v>4749</v>
      </c>
      <c r="C9909" s="118" t="s">
        <v>9295</v>
      </c>
      <c r="D9909" s="119" t="s">
        <v>9661</v>
      </c>
    </row>
    <row r="9910" spans="1:4" ht="24.95" customHeight="1" x14ac:dyDescent="0.2">
      <c r="A9910" s="116">
        <v>39997</v>
      </c>
      <c r="B9910" s="117" t="s">
        <v>7059</v>
      </c>
      <c r="C9910" s="118" t="s">
        <v>9295</v>
      </c>
      <c r="D9910" s="119" t="s">
        <v>9508</v>
      </c>
    </row>
    <row r="9911" spans="1:4" ht="24.95" customHeight="1" x14ac:dyDescent="0.2">
      <c r="A9911" s="116">
        <v>11971</v>
      </c>
      <c r="B9911" s="117" t="s">
        <v>4750</v>
      </c>
      <c r="C9911" s="118" t="s">
        <v>9295</v>
      </c>
      <c r="D9911" s="119" t="s">
        <v>9682</v>
      </c>
    </row>
    <row r="9912" spans="1:4" ht="24.95" customHeight="1" x14ac:dyDescent="0.2">
      <c r="A9912" s="116">
        <v>4342</v>
      </c>
      <c r="B9912" s="117" t="s">
        <v>4751</v>
      </c>
      <c r="C9912" s="118" t="s">
        <v>9295</v>
      </c>
      <c r="D9912" s="119" t="s">
        <v>10363</v>
      </c>
    </row>
    <row r="9913" spans="1:4" ht="24.95" customHeight="1" x14ac:dyDescent="0.2">
      <c r="A9913" s="116">
        <v>4330</v>
      </c>
      <c r="B9913" s="117" t="s">
        <v>4752</v>
      </c>
      <c r="C9913" s="118" t="s">
        <v>9295</v>
      </c>
      <c r="D9913" s="119" t="s">
        <v>10886</v>
      </c>
    </row>
    <row r="9914" spans="1:4" ht="24.95" customHeight="1" x14ac:dyDescent="0.2">
      <c r="A9914" s="116">
        <v>4340</v>
      </c>
      <c r="B9914" s="117" t="s">
        <v>4753</v>
      </c>
      <c r="C9914" s="118" t="s">
        <v>9295</v>
      </c>
      <c r="D9914" s="119" t="s">
        <v>9502</v>
      </c>
    </row>
    <row r="9915" spans="1:4" ht="24.95" customHeight="1" x14ac:dyDescent="0.2">
      <c r="A9915" s="116">
        <v>5088</v>
      </c>
      <c r="B9915" s="117" t="s">
        <v>7060</v>
      </c>
      <c r="C9915" s="118" t="s">
        <v>9295</v>
      </c>
      <c r="D9915" s="119" t="s">
        <v>10548</v>
      </c>
    </row>
    <row r="9916" spans="1:4" ht="24.95" customHeight="1" x14ac:dyDescent="0.2">
      <c r="A9916" s="116">
        <v>11154</v>
      </c>
      <c r="B9916" s="117" t="s">
        <v>4754</v>
      </c>
      <c r="C9916" s="118" t="s">
        <v>9295</v>
      </c>
      <c r="D9916" s="119" t="s">
        <v>19684</v>
      </c>
    </row>
    <row r="9917" spans="1:4" ht="24.95" customHeight="1" x14ac:dyDescent="0.2">
      <c r="A9917" s="116">
        <v>39021</v>
      </c>
      <c r="B9917" s="117" t="s">
        <v>7061</v>
      </c>
      <c r="C9917" s="118" t="s">
        <v>9295</v>
      </c>
      <c r="D9917" s="119" t="s">
        <v>19685</v>
      </c>
    </row>
    <row r="9918" spans="1:4" ht="24.95" customHeight="1" x14ac:dyDescent="0.2">
      <c r="A9918" s="116">
        <v>39022</v>
      </c>
      <c r="B9918" s="117" t="s">
        <v>7062</v>
      </c>
      <c r="C9918" s="118" t="s">
        <v>9295</v>
      </c>
      <c r="D9918" s="119" t="s">
        <v>19686</v>
      </c>
    </row>
    <row r="9919" spans="1:4" ht="24.95" customHeight="1" x14ac:dyDescent="0.2">
      <c r="A9919" s="116">
        <v>39024</v>
      </c>
      <c r="B9919" s="117" t="s">
        <v>4755</v>
      </c>
      <c r="C9919" s="118" t="s">
        <v>9295</v>
      </c>
      <c r="D9919" s="119" t="s">
        <v>19687</v>
      </c>
    </row>
    <row r="9920" spans="1:4" ht="24.95" customHeight="1" x14ac:dyDescent="0.2">
      <c r="A9920" s="116">
        <v>4914</v>
      </c>
      <c r="B9920" s="117" t="s">
        <v>7063</v>
      </c>
      <c r="C9920" s="118" t="s">
        <v>9298</v>
      </c>
      <c r="D9920" s="119" t="s">
        <v>19688</v>
      </c>
    </row>
    <row r="9921" spans="1:4" ht="24.95" customHeight="1" x14ac:dyDescent="0.2">
      <c r="A9921" s="116">
        <v>4917</v>
      </c>
      <c r="B9921" s="117" t="s">
        <v>7064</v>
      </c>
      <c r="C9921" s="118" t="s">
        <v>9298</v>
      </c>
      <c r="D9921" s="119" t="s">
        <v>19689</v>
      </c>
    </row>
    <row r="9922" spans="1:4" ht="24.95" customHeight="1" x14ac:dyDescent="0.2">
      <c r="A9922" s="116">
        <v>39025</v>
      </c>
      <c r="B9922" s="117" t="s">
        <v>4756</v>
      </c>
      <c r="C9922" s="118" t="s">
        <v>9295</v>
      </c>
      <c r="D9922" s="119" t="s">
        <v>19690</v>
      </c>
    </row>
    <row r="9923" spans="1:4" ht="24.95" customHeight="1" x14ac:dyDescent="0.2">
      <c r="A9923" s="116">
        <v>4930</v>
      </c>
      <c r="B9923" s="117" t="s">
        <v>4757</v>
      </c>
      <c r="C9923" s="118" t="s">
        <v>9298</v>
      </c>
      <c r="D9923" s="119" t="s">
        <v>19691</v>
      </c>
    </row>
    <row r="9924" spans="1:4" ht="24.95" customHeight="1" x14ac:dyDescent="0.2">
      <c r="A9924" s="116">
        <v>4922</v>
      </c>
      <c r="B9924" s="117" t="s">
        <v>7065</v>
      </c>
      <c r="C9924" s="118" t="s">
        <v>9298</v>
      </c>
      <c r="D9924" s="119" t="s">
        <v>19692</v>
      </c>
    </row>
    <row r="9925" spans="1:4" ht="24.95" customHeight="1" x14ac:dyDescent="0.2">
      <c r="A9925" s="116">
        <v>4911</v>
      </c>
      <c r="B9925" s="117" t="s">
        <v>4758</v>
      </c>
      <c r="C9925" s="118" t="s">
        <v>9298</v>
      </c>
      <c r="D9925" s="119" t="s">
        <v>10998</v>
      </c>
    </row>
    <row r="9926" spans="1:4" ht="24.95" customHeight="1" x14ac:dyDescent="0.2">
      <c r="A9926" s="116">
        <v>37518</v>
      </c>
      <c r="B9926" s="117" t="s">
        <v>4759</v>
      </c>
      <c r="C9926" s="118" t="s">
        <v>9298</v>
      </c>
      <c r="D9926" s="119" t="s">
        <v>10999</v>
      </c>
    </row>
    <row r="9927" spans="1:4" ht="24.95" customHeight="1" x14ac:dyDescent="0.2">
      <c r="A9927" s="116">
        <v>4910</v>
      </c>
      <c r="B9927" s="117" t="s">
        <v>4760</v>
      </c>
      <c r="C9927" s="118" t="s">
        <v>9298</v>
      </c>
      <c r="D9927" s="119" t="s">
        <v>10998</v>
      </c>
    </row>
    <row r="9928" spans="1:4" ht="24.95" customHeight="1" x14ac:dyDescent="0.2">
      <c r="A9928" s="116">
        <v>4943</v>
      </c>
      <c r="B9928" s="117" t="s">
        <v>4761</v>
      </c>
      <c r="C9928" s="118" t="s">
        <v>9298</v>
      </c>
      <c r="D9928" s="119" t="s">
        <v>11000</v>
      </c>
    </row>
    <row r="9929" spans="1:4" ht="24.95" customHeight="1" x14ac:dyDescent="0.2">
      <c r="A9929" s="116">
        <v>5002</v>
      </c>
      <c r="B9929" s="117" t="s">
        <v>11001</v>
      </c>
      <c r="C9929" s="118" t="s">
        <v>9298</v>
      </c>
      <c r="D9929" s="119" t="s">
        <v>19693</v>
      </c>
    </row>
    <row r="9930" spans="1:4" ht="24.95" customHeight="1" x14ac:dyDescent="0.2">
      <c r="A9930" s="116">
        <v>4977</v>
      </c>
      <c r="B9930" s="117" t="s">
        <v>11002</v>
      </c>
      <c r="C9930" s="118" t="s">
        <v>9298</v>
      </c>
      <c r="D9930" s="119" t="s">
        <v>19694</v>
      </c>
    </row>
    <row r="9931" spans="1:4" ht="24.95" customHeight="1" x14ac:dyDescent="0.2">
      <c r="A9931" s="116">
        <v>5028</v>
      </c>
      <c r="B9931" s="117" t="s">
        <v>11003</v>
      </c>
      <c r="C9931" s="118" t="s">
        <v>9298</v>
      </c>
      <c r="D9931" s="119" t="s">
        <v>19695</v>
      </c>
    </row>
    <row r="9932" spans="1:4" ht="24.95" customHeight="1" x14ac:dyDescent="0.2">
      <c r="A9932" s="116">
        <v>4998</v>
      </c>
      <c r="B9932" s="117" t="s">
        <v>11004</v>
      </c>
      <c r="C9932" s="118" t="s">
        <v>9298</v>
      </c>
      <c r="D9932" s="119" t="s">
        <v>19696</v>
      </c>
    </row>
    <row r="9933" spans="1:4" ht="24.95" customHeight="1" x14ac:dyDescent="0.2">
      <c r="A9933" s="116">
        <v>4969</v>
      </c>
      <c r="B9933" s="117" t="s">
        <v>11005</v>
      </c>
      <c r="C9933" s="118" t="s">
        <v>9298</v>
      </c>
      <c r="D9933" s="119" t="s">
        <v>19697</v>
      </c>
    </row>
    <row r="9934" spans="1:4" ht="24.95" customHeight="1" x14ac:dyDescent="0.2">
      <c r="A9934" s="116">
        <v>11364</v>
      </c>
      <c r="B9934" s="117" t="s">
        <v>7066</v>
      </c>
      <c r="C9934" s="118" t="s">
        <v>9295</v>
      </c>
      <c r="D9934" s="119" t="s">
        <v>19698</v>
      </c>
    </row>
    <row r="9935" spans="1:4" ht="24.95" customHeight="1" x14ac:dyDescent="0.2">
      <c r="A9935" s="116">
        <v>11365</v>
      </c>
      <c r="B9935" s="117" t="s">
        <v>7067</v>
      </c>
      <c r="C9935" s="118" t="s">
        <v>9295</v>
      </c>
      <c r="D9935" s="119" t="s">
        <v>10851</v>
      </c>
    </row>
    <row r="9936" spans="1:4" ht="24.95" customHeight="1" x14ac:dyDescent="0.2">
      <c r="A9936" s="116">
        <v>11366</v>
      </c>
      <c r="B9936" s="117" t="s">
        <v>7068</v>
      </c>
      <c r="C9936" s="118" t="s">
        <v>9295</v>
      </c>
      <c r="D9936" s="119" t="s">
        <v>19699</v>
      </c>
    </row>
    <row r="9937" spans="1:4" ht="24.95" customHeight="1" x14ac:dyDescent="0.2">
      <c r="A9937" s="116">
        <v>11367</v>
      </c>
      <c r="B9937" s="117" t="s">
        <v>7069</v>
      </c>
      <c r="C9937" s="118" t="s">
        <v>9298</v>
      </c>
      <c r="D9937" s="119" t="s">
        <v>19700</v>
      </c>
    </row>
    <row r="9938" spans="1:4" ht="24.95" customHeight="1" x14ac:dyDescent="0.2">
      <c r="A9938" s="116">
        <v>4989</v>
      </c>
      <c r="B9938" s="117" t="s">
        <v>7070</v>
      </c>
      <c r="C9938" s="118" t="s">
        <v>9295</v>
      </c>
      <c r="D9938" s="119" t="s">
        <v>19701</v>
      </c>
    </row>
    <row r="9939" spans="1:4" ht="24.95" customHeight="1" x14ac:dyDescent="0.2">
      <c r="A9939" s="116">
        <v>4982</v>
      </c>
      <c r="B9939" s="117" t="s">
        <v>7071</v>
      </c>
      <c r="C9939" s="118" t="s">
        <v>9295</v>
      </c>
      <c r="D9939" s="119" t="s">
        <v>19702</v>
      </c>
    </row>
    <row r="9940" spans="1:4" ht="24.95" customHeight="1" x14ac:dyDescent="0.2">
      <c r="A9940" s="116">
        <v>20322</v>
      </c>
      <c r="B9940" s="117" t="s">
        <v>7072</v>
      </c>
      <c r="C9940" s="118" t="s">
        <v>9295</v>
      </c>
      <c r="D9940" s="119" t="s">
        <v>19703</v>
      </c>
    </row>
    <row r="9941" spans="1:4" ht="24.95" customHeight="1" x14ac:dyDescent="0.2">
      <c r="A9941" s="116">
        <v>10553</v>
      </c>
      <c r="B9941" s="117" t="s">
        <v>7073</v>
      </c>
      <c r="C9941" s="118" t="s">
        <v>9295</v>
      </c>
      <c r="D9941" s="119" t="s">
        <v>19620</v>
      </c>
    </row>
    <row r="9942" spans="1:4" ht="24.95" customHeight="1" x14ac:dyDescent="0.2">
      <c r="A9942" s="116">
        <v>5020</v>
      </c>
      <c r="B9942" s="117" t="s">
        <v>7074</v>
      </c>
      <c r="C9942" s="118" t="s">
        <v>9295</v>
      </c>
      <c r="D9942" s="119" t="s">
        <v>19704</v>
      </c>
    </row>
    <row r="9943" spans="1:4" ht="24.95" customHeight="1" x14ac:dyDescent="0.2">
      <c r="A9943" s="116">
        <v>4962</v>
      </c>
      <c r="B9943" s="117" t="s">
        <v>7075</v>
      </c>
      <c r="C9943" s="118" t="s">
        <v>9295</v>
      </c>
      <c r="D9943" s="119" t="s">
        <v>19705</v>
      </c>
    </row>
    <row r="9944" spans="1:4" ht="24.95" customHeight="1" x14ac:dyDescent="0.2">
      <c r="A9944" s="116">
        <v>4981</v>
      </c>
      <c r="B9944" s="117" t="s">
        <v>7076</v>
      </c>
      <c r="C9944" s="118" t="s">
        <v>9295</v>
      </c>
      <c r="D9944" s="119" t="s">
        <v>19706</v>
      </c>
    </row>
    <row r="9945" spans="1:4" ht="24.95" customHeight="1" x14ac:dyDescent="0.2">
      <c r="A9945" s="116">
        <v>10554</v>
      </c>
      <c r="B9945" s="117" t="s">
        <v>7077</v>
      </c>
      <c r="C9945" s="118" t="s">
        <v>9295</v>
      </c>
      <c r="D9945" s="119" t="s">
        <v>17673</v>
      </c>
    </row>
    <row r="9946" spans="1:4" ht="24.95" customHeight="1" x14ac:dyDescent="0.2">
      <c r="A9946" s="116">
        <v>4964</v>
      </c>
      <c r="B9946" s="117" t="s">
        <v>7078</v>
      </c>
      <c r="C9946" s="118" t="s">
        <v>9295</v>
      </c>
      <c r="D9946" s="119" t="s">
        <v>19707</v>
      </c>
    </row>
    <row r="9947" spans="1:4" ht="24.95" customHeight="1" x14ac:dyDescent="0.2">
      <c r="A9947" s="116">
        <v>4992</v>
      </c>
      <c r="B9947" s="117" t="s">
        <v>7079</v>
      </c>
      <c r="C9947" s="118" t="s">
        <v>9295</v>
      </c>
      <c r="D9947" s="119" t="s">
        <v>19708</v>
      </c>
    </row>
    <row r="9948" spans="1:4" ht="24.95" customHeight="1" x14ac:dyDescent="0.2">
      <c r="A9948" s="116">
        <v>10555</v>
      </c>
      <c r="B9948" s="117" t="s">
        <v>7080</v>
      </c>
      <c r="C9948" s="118" t="s">
        <v>9295</v>
      </c>
      <c r="D9948" s="119" t="s">
        <v>19709</v>
      </c>
    </row>
    <row r="9949" spans="1:4" ht="24.95" customHeight="1" x14ac:dyDescent="0.2">
      <c r="A9949" s="116">
        <v>4987</v>
      </c>
      <c r="B9949" s="117" t="s">
        <v>7081</v>
      </c>
      <c r="C9949" s="118" t="s">
        <v>9295</v>
      </c>
      <c r="D9949" s="119" t="s">
        <v>17673</v>
      </c>
    </row>
    <row r="9950" spans="1:4" ht="24.95" customHeight="1" x14ac:dyDescent="0.2">
      <c r="A9950" s="116">
        <v>10556</v>
      </c>
      <c r="B9950" s="117" t="s">
        <v>7082</v>
      </c>
      <c r="C9950" s="118" t="s">
        <v>9295</v>
      </c>
      <c r="D9950" s="119" t="s">
        <v>19710</v>
      </c>
    </row>
    <row r="9951" spans="1:4" ht="24.95" customHeight="1" x14ac:dyDescent="0.2">
      <c r="A9951" s="116">
        <v>4958</v>
      </c>
      <c r="B9951" s="117" t="s">
        <v>7083</v>
      </c>
      <c r="C9951" s="118" t="s">
        <v>9298</v>
      </c>
      <c r="D9951" s="119" t="s">
        <v>19711</v>
      </c>
    </row>
    <row r="9952" spans="1:4" ht="24.95" customHeight="1" x14ac:dyDescent="0.2">
      <c r="A9952" s="116">
        <v>39502</v>
      </c>
      <c r="B9952" s="117" t="s">
        <v>7084</v>
      </c>
      <c r="C9952" s="118" t="s">
        <v>9295</v>
      </c>
      <c r="D9952" s="119" t="s">
        <v>19712</v>
      </c>
    </row>
    <row r="9953" spans="1:4" ht="24.95" customHeight="1" x14ac:dyDescent="0.2">
      <c r="A9953" s="116">
        <v>39504</v>
      </c>
      <c r="B9953" s="117" t="s">
        <v>7085</v>
      </c>
      <c r="C9953" s="118" t="s">
        <v>9295</v>
      </c>
      <c r="D9953" s="119" t="s">
        <v>19713</v>
      </c>
    </row>
    <row r="9954" spans="1:4" ht="24.95" customHeight="1" x14ac:dyDescent="0.2">
      <c r="A9954" s="116">
        <v>39503</v>
      </c>
      <c r="B9954" s="117" t="s">
        <v>7086</v>
      </c>
      <c r="C9954" s="118" t="s">
        <v>9295</v>
      </c>
      <c r="D9954" s="119" t="s">
        <v>19714</v>
      </c>
    </row>
    <row r="9955" spans="1:4" ht="24.95" customHeight="1" x14ac:dyDescent="0.2">
      <c r="A9955" s="116">
        <v>39505</v>
      </c>
      <c r="B9955" s="117" t="s">
        <v>7087</v>
      </c>
      <c r="C9955" s="118" t="s">
        <v>9295</v>
      </c>
      <c r="D9955" s="119" t="s">
        <v>19707</v>
      </c>
    </row>
    <row r="9956" spans="1:4" ht="24.95" customHeight="1" x14ac:dyDescent="0.2">
      <c r="A9956" s="116">
        <v>25969</v>
      </c>
      <c r="B9956" s="117" t="s">
        <v>4762</v>
      </c>
      <c r="C9956" s="118" t="s">
        <v>9295</v>
      </c>
      <c r="D9956" s="119" t="s">
        <v>19715</v>
      </c>
    </row>
    <row r="9957" spans="1:4" ht="24.95" customHeight="1" x14ac:dyDescent="0.2">
      <c r="A9957" s="116">
        <v>4944</v>
      </c>
      <c r="B9957" s="117" t="s">
        <v>4763</v>
      </c>
      <c r="C9957" s="118" t="s">
        <v>9298</v>
      </c>
      <c r="D9957" s="119" t="s">
        <v>11009</v>
      </c>
    </row>
    <row r="9958" spans="1:4" ht="24.95" customHeight="1" x14ac:dyDescent="0.2">
      <c r="A9958" s="116">
        <v>21102</v>
      </c>
      <c r="B9958" s="117" t="s">
        <v>4764</v>
      </c>
      <c r="C9958" s="118" t="s">
        <v>9295</v>
      </c>
      <c r="D9958" s="119" t="s">
        <v>17587</v>
      </c>
    </row>
    <row r="9959" spans="1:4" ht="24.95" customHeight="1" x14ac:dyDescent="0.2">
      <c r="A9959" s="116">
        <v>21101</v>
      </c>
      <c r="B9959" s="117" t="s">
        <v>4765</v>
      </c>
      <c r="C9959" s="118" t="s">
        <v>9295</v>
      </c>
      <c r="D9959" s="119" t="s">
        <v>16081</v>
      </c>
    </row>
    <row r="9960" spans="1:4" ht="24.95" customHeight="1" x14ac:dyDescent="0.2">
      <c r="A9960" s="116">
        <v>34713</v>
      </c>
      <c r="B9960" s="117" t="s">
        <v>4766</v>
      </c>
      <c r="C9960" s="118" t="s">
        <v>9298</v>
      </c>
      <c r="D9960" s="119" t="s">
        <v>19716</v>
      </c>
    </row>
    <row r="9961" spans="1:4" ht="24.95" customHeight="1" x14ac:dyDescent="0.2">
      <c r="A9961" s="116">
        <v>4947</v>
      </c>
      <c r="B9961" s="117" t="s">
        <v>7088</v>
      </c>
      <c r="C9961" s="118" t="s">
        <v>9298</v>
      </c>
      <c r="D9961" s="119" t="s">
        <v>19717</v>
      </c>
    </row>
    <row r="9962" spans="1:4" ht="24.95" customHeight="1" x14ac:dyDescent="0.2">
      <c r="A9962" s="116">
        <v>37563</v>
      </c>
      <c r="B9962" s="117" t="s">
        <v>4767</v>
      </c>
      <c r="C9962" s="118" t="s">
        <v>9298</v>
      </c>
      <c r="D9962" s="119" t="s">
        <v>19718</v>
      </c>
    </row>
    <row r="9963" spans="1:4" ht="24.95" customHeight="1" x14ac:dyDescent="0.2">
      <c r="A9963" s="116">
        <v>4948</v>
      </c>
      <c r="B9963" s="117" t="s">
        <v>4768</v>
      </c>
      <c r="C9963" s="118" t="s">
        <v>9298</v>
      </c>
      <c r="D9963" s="119" t="s">
        <v>19719</v>
      </c>
    </row>
    <row r="9964" spans="1:4" ht="24.95" customHeight="1" x14ac:dyDescent="0.2">
      <c r="A9964" s="116">
        <v>37561</v>
      </c>
      <c r="B9964" s="117" t="s">
        <v>4769</v>
      </c>
      <c r="C9964" s="118" t="s">
        <v>9298</v>
      </c>
      <c r="D9964" s="119" t="s">
        <v>19720</v>
      </c>
    </row>
    <row r="9965" spans="1:4" ht="24.95" customHeight="1" x14ac:dyDescent="0.2">
      <c r="A9965" s="116">
        <v>37562</v>
      </c>
      <c r="B9965" s="117" t="s">
        <v>4770</v>
      </c>
      <c r="C9965" s="118" t="s">
        <v>9298</v>
      </c>
      <c r="D9965" s="119" t="s">
        <v>19721</v>
      </c>
    </row>
    <row r="9966" spans="1:4" ht="24.95" customHeight="1" x14ac:dyDescent="0.2">
      <c r="A9966" s="116">
        <v>37585</v>
      </c>
      <c r="B9966" s="117" t="s">
        <v>4771</v>
      </c>
      <c r="C9966" s="118" t="s">
        <v>9295</v>
      </c>
      <c r="D9966" s="119" t="s">
        <v>19722</v>
      </c>
    </row>
    <row r="9967" spans="1:4" ht="24.95" customHeight="1" x14ac:dyDescent="0.2">
      <c r="A9967" s="116">
        <v>14164</v>
      </c>
      <c r="B9967" s="117" t="s">
        <v>4772</v>
      </c>
      <c r="C9967" s="118" t="s">
        <v>9295</v>
      </c>
      <c r="D9967" s="119" t="s">
        <v>19723</v>
      </c>
    </row>
    <row r="9968" spans="1:4" ht="24.95" customHeight="1" x14ac:dyDescent="0.2">
      <c r="A9968" s="116">
        <v>14163</v>
      </c>
      <c r="B9968" s="117" t="s">
        <v>4773</v>
      </c>
      <c r="C9968" s="118" t="s">
        <v>9295</v>
      </c>
      <c r="D9968" s="119" t="s">
        <v>19724</v>
      </c>
    </row>
    <row r="9969" spans="1:4" ht="24.95" customHeight="1" x14ac:dyDescent="0.2">
      <c r="A9969" s="116">
        <v>5051</v>
      </c>
      <c r="B9969" s="117" t="s">
        <v>11011</v>
      </c>
      <c r="C9969" s="118" t="s">
        <v>9295</v>
      </c>
      <c r="D9969" s="119" t="s">
        <v>19725</v>
      </c>
    </row>
    <row r="9970" spans="1:4" ht="24.95" customHeight="1" x14ac:dyDescent="0.2">
      <c r="A9970" s="116">
        <v>14162</v>
      </c>
      <c r="B9970" s="117" t="s">
        <v>11012</v>
      </c>
      <c r="C9970" s="118" t="s">
        <v>9295</v>
      </c>
      <c r="D9970" s="119" t="s">
        <v>19726</v>
      </c>
    </row>
    <row r="9971" spans="1:4" ht="24.95" customHeight="1" x14ac:dyDescent="0.2">
      <c r="A9971" s="116">
        <v>5052</v>
      </c>
      <c r="B9971" s="117" t="s">
        <v>4774</v>
      </c>
      <c r="C9971" s="118" t="s">
        <v>9295</v>
      </c>
      <c r="D9971" s="119" t="s">
        <v>19727</v>
      </c>
    </row>
    <row r="9972" spans="1:4" ht="24.95" customHeight="1" x14ac:dyDescent="0.2">
      <c r="A9972" s="116">
        <v>14166</v>
      </c>
      <c r="B9972" s="117" t="s">
        <v>4775</v>
      </c>
      <c r="C9972" s="118" t="s">
        <v>9295</v>
      </c>
      <c r="D9972" s="119" t="s">
        <v>19728</v>
      </c>
    </row>
    <row r="9973" spans="1:4" ht="24.95" customHeight="1" x14ac:dyDescent="0.2">
      <c r="A9973" s="116">
        <v>14165</v>
      </c>
      <c r="B9973" s="117" t="s">
        <v>4776</v>
      </c>
      <c r="C9973" s="118" t="s">
        <v>9295</v>
      </c>
      <c r="D9973" s="119" t="s">
        <v>19729</v>
      </c>
    </row>
    <row r="9974" spans="1:4" ht="24.95" customHeight="1" x14ac:dyDescent="0.2">
      <c r="A9974" s="116">
        <v>5050</v>
      </c>
      <c r="B9974" s="117" t="s">
        <v>4777</v>
      </c>
      <c r="C9974" s="118" t="s">
        <v>9295</v>
      </c>
      <c r="D9974" s="119" t="s">
        <v>14144</v>
      </c>
    </row>
    <row r="9975" spans="1:4" ht="24.95" customHeight="1" x14ac:dyDescent="0.2">
      <c r="A9975" s="116">
        <v>12378</v>
      </c>
      <c r="B9975" s="117" t="s">
        <v>4778</v>
      </c>
      <c r="C9975" s="118" t="s">
        <v>9295</v>
      </c>
      <c r="D9975" s="119" t="s">
        <v>19730</v>
      </c>
    </row>
    <row r="9976" spans="1:4" ht="24.95" customHeight="1" x14ac:dyDescent="0.2">
      <c r="A9976" s="116">
        <v>5040</v>
      </c>
      <c r="B9976" s="117" t="s">
        <v>4779</v>
      </c>
      <c r="C9976" s="118" t="s">
        <v>9295</v>
      </c>
      <c r="D9976" s="119" t="s">
        <v>12328</v>
      </c>
    </row>
    <row r="9977" spans="1:4" ht="24.95" customHeight="1" x14ac:dyDescent="0.2">
      <c r="A9977" s="116">
        <v>5054</v>
      </c>
      <c r="B9977" s="117" t="s">
        <v>4780</v>
      </c>
      <c r="C9977" s="118" t="s">
        <v>9295</v>
      </c>
      <c r="D9977" s="119" t="s">
        <v>16372</v>
      </c>
    </row>
    <row r="9978" spans="1:4" ht="24.95" customHeight="1" x14ac:dyDescent="0.2">
      <c r="A9978" s="116">
        <v>12366</v>
      </c>
      <c r="B9978" s="117" t="s">
        <v>4781</v>
      </c>
      <c r="C9978" s="118" t="s">
        <v>9295</v>
      </c>
      <c r="D9978" s="119" t="s">
        <v>19731</v>
      </c>
    </row>
    <row r="9979" spans="1:4" ht="24.95" customHeight="1" x14ac:dyDescent="0.2">
      <c r="A9979" s="116">
        <v>5045</v>
      </c>
      <c r="B9979" s="117" t="s">
        <v>4782</v>
      </c>
      <c r="C9979" s="118" t="s">
        <v>9295</v>
      </c>
      <c r="D9979" s="119" t="s">
        <v>19732</v>
      </c>
    </row>
    <row r="9980" spans="1:4" ht="24.95" customHeight="1" x14ac:dyDescent="0.2">
      <c r="A9980" s="116">
        <v>12367</v>
      </c>
      <c r="B9980" s="117" t="s">
        <v>4783</v>
      </c>
      <c r="C9980" s="118" t="s">
        <v>9295</v>
      </c>
      <c r="D9980" s="119" t="s">
        <v>19733</v>
      </c>
    </row>
    <row r="9981" spans="1:4" ht="24.95" customHeight="1" x14ac:dyDescent="0.2">
      <c r="A9981" s="116">
        <v>12368</v>
      </c>
      <c r="B9981" s="117" t="s">
        <v>4784</v>
      </c>
      <c r="C9981" s="118" t="s">
        <v>9295</v>
      </c>
      <c r="D9981" s="119" t="s">
        <v>19734</v>
      </c>
    </row>
    <row r="9982" spans="1:4" ht="24.95" customHeight="1" x14ac:dyDescent="0.2">
      <c r="A9982" s="116">
        <v>5042</v>
      </c>
      <c r="B9982" s="117" t="s">
        <v>4785</v>
      </c>
      <c r="C9982" s="118" t="s">
        <v>9295</v>
      </c>
      <c r="D9982" s="119" t="s">
        <v>19735</v>
      </c>
    </row>
    <row r="9983" spans="1:4" ht="24.95" customHeight="1" x14ac:dyDescent="0.2">
      <c r="A9983" s="116">
        <v>5044</v>
      </c>
      <c r="B9983" s="117" t="s">
        <v>4786</v>
      </c>
      <c r="C9983" s="118" t="s">
        <v>9295</v>
      </c>
      <c r="D9983" s="119" t="s">
        <v>19736</v>
      </c>
    </row>
    <row r="9984" spans="1:4" ht="24.95" customHeight="1" x14ac:dyDescent="0.2">
      <c r="A9984" s="116">
        <v>5055</v>
      </c>
      <c r="B9984" s="117" t="s">
        <v>4787</v>
      </c>
      <c r="C9984" s="118" t="s">
        <v>9295</v>
      </c>
      <c r="D9984" s="119" t="s">
        <v>19737</v>
      </c>
    </row>
    <row r="9985" spans="1:4" ht="24.95" customHeight="1" x14ac:dyDescent="0.2">
      <c r="A9985" s="116">
        <v>5041</v>
      </c>
      <c r="B9985" s="117" t="s">
        <v>4788</v>
      </c>
      <c r="C9985" s="118" t="s">
        <v>9295</v>
      </c>
      <c r="D9985" s="119" t="s">
        <v>19738</v>
      </c>
    </row>
    <row r="9986" spans="1:4" ht="24.95" customHeight="1" x14ac:dyDescent="0.2">
      <c r="A9986" s="116">
        <v>5043</v>
      </c>
      <c r="B9986" s="117" t="s">
        <v>4789</v>
      </c>
      <c r="C9986" s="118" t="s">
        <v>9295</v>
      </c>
      <c r="D9986" s="119" t="s">
        <v>19739</v>
      </c>
    </row>
    <row r="9987" spans="1:4" ht="24.95" customHeight="1" x14ac:dyDescent="0.2">
      <c r="A9987" s="116">
        <v>5053</v>
      </c>
      <c r="B9987" s="117" t="s">
        <v>4790</v>
      </c>
      <c r="C9987" s="118" t="s">
        <v>9295</v>
      </c>
      <c r="D9987" s="119" t="s">
        <v>19740</v>
      </c>
    </row>
    <row r="9988" spans="1:4" ht="24.95" customHeight="1" x14ac:dyDescent="0.2">
      <c r="A9988" s="116">
        <v>5035</v>
      </c>
      <c r="B9988" s="117" t="s">
        <v>4791</v>
      </c>
      <c r="C9988" s="118" t="s">
        <v>9295</v>
      </c>
      <c r="D9988" s="119" t="s">
        <v>19741</v>
      </c>
    </row>
    <row r="9989" spans="1:4" ht="24.95" customHeight="1" x14ac:dyDescent="0.2">
      <c r="A9989" s="116">
        <v>5036</v>
      </c>
      <c r="B9989" s="117" t="s">
        <v>4792</v>
      </c>
      <c r="C9989" s="118" t="s">
        <v>9295</v>
      </c>
      <c r="D9989" s="119" t="s">
        <v>19742</v>
      </c>
    </row>
    <row r="9990" spans="1:4" ht="24.95" customHeight="1" x14ac:dyDescent="0.2">
      <c r="A9990" s="116">
        <v>5059</v>
      </c>
      <c r="B9990" s="117" t="s">
        <v>4793</v>
      </c>
      <c r="C9990" s="118" t="s">
        <v>9295</v>
      </c>
      <c r="D9990" s="119" t="s">
        <v>19743</v>
      </c>
    </row>
    <row r="9991" spans="1:4" ht="24.95" customHeight="1" x14ac:dyDescent="0.2">
      <c r="A9991" s="116">
        <v>5034</v>
      </c>
      <c r="B9991" s="117" t="s">
        <v>4794</v>
      </c>
      <c r="C9991" s="118" t="s">
        <v>9295</v>
      </c>
      <c r="D9991" s="119" t="s">
        <v>19744</v>
      </c>
    </row>
    <row r="9992" spans="1:4" ht="24.95" customHeight="1" x14ac:dyDescent="0.2">
      <c r="A9992" s="116">
        <v>5056</v>
      </c>
      <c r="B9992" s="117" t="s">
        <v>4795</v>
      </c>
      <c r="C9992" s="118" t="s">
        <v>9295</v>
      </c>
      <c r="D9992" s="119" t="s">
        <v>19745</v>
      </c>
    </row>
    <row r="9993" spans="1:4" ht="24.95" customHeight="1" x14ac:dyDescent="0.2">
      <c r="A9993" s="116">
        <v>5057</v>
      </c>
      <c r="B9993" s="117" t="s">
        <v>4796</v>
      </c>
      <c r="C9993" s="118" t="s">
        <v>9295</v>
      </c>
      <c r="D9993" s="119" t="s">
        <v>19746</v>
      </c>
    </row>
    <row r="9994" spans="1:4" ht="24.95" customHeight="1" x14ac:dyDescent="0.2">
      <c r="A9994" s="116">
        <v>5033</v>
      </c>
      <c r="B9994" s="117" t="s">
        <v>4797</v>
      </c>
      <c r="C9994" s="118" t="s">
        <v>9295</v>
      </c>
      <c r="D9994" s="119" t="s">
        <v>19747</v>
      </c>
    </row>
    <row r="9995" spans="1:4" ht="24.95" customHeight="1" x14ac:dyDescent="0.2">
      <c r="A9995" s="116">
        <v>5037</v>
      </c>
      <c r="B9995" s="117" t="s">
        <v>4798</v>
      </c>
      <c r="C9995" s="118" t="s">
        <v>9295</v>
      </c>
      <c r="D9995" s="119" t="s">
        <v>19748</v>
      </c>
    </row>
    <row r="9996" spans="1:4" ht="24.95" customHeight="1" x14ac:dyDescent="0.2">
      <c r="A9996" s="116">
        <v>5038</v>
      </c>
      <c r="B9996" s="117" t="s">
        <v>4799</v>
      </c>
      <c r="C9996" s="118" t="s">
        <v>9295</v>
      </c>
      <c r="D9996" s="119" t="s">
        <v>19749</v>
      </c>
    </row>
    <row r="9997" spans="1:4" ht="24.95" customHeight="1" x14ac:dyDescent="0.2">
      <c r="A9997" s="116">
        <v>12374</v>
      </c>
      <c r="B9997" s="117" t="s">
        <v>4800</v>
      </c>
      <c r="C9997" s="118" t="s">
        <v>9295</v>
      </c>
      <c r="D9997" s="119" t="s">
        <v>19750</v>
      </c>
    </row>
    <row r="9998" spans="1:4" ht="24.95" customHeight="1" x14ac:dyDescent="0.2">
      <c r="A9998" s="116">
        <v>12372</v>
      </c>
      <c r="B9998" s="117" t="s">
        <v>4801</v>
      </c>
      <c r="C9998" s="118" t="s">
        <v>9295</v>
      </c>
      <c r="D9998" s="119" t="s">
        <v>19751</v>
      </c>
    </row>
    <row r="9999" spans="1:4" ht="24.95" customHeight="1" x14ac:dyDescent="0.2">
      <c r="A9999" s="116">
        <v>13335</v>
      </c>
      <c r="B9999" s="117" t="s">
        <v>4802</v>
      </c>
      <c r="C9999" s="118" t="s">
        <v>9295</v>
      </c>
      <c r="D9999" s="119" t="s">
        <v>19752</v>
      </c>
    </row>
    <row r="10000" spans="1:4" ht="24.95" customHeight="1" x14ac:dyDescent="0.2">
      <c r="A10000" s="116">
        <v>13339</v>
      </c>
      <c r="B10000" s="117" t="s">
        <v>4803</v>
      </c>
      <c r="C10000" s="118" t="s">
        <v>9295</v>
      </c>
      <c r="D10000" s="119" t="s">
        <v>19753</v>
      </c>
    </row>
    <row r="10001" spans="1:4" ht="24.95" customHeight="1" x14ac:dyDescent="0.2">
      <c r="A10001" s="116">
        <v>12373</v>
      </c>
      <c r="B10001" s="117" t="s">
        <v>4804</v>
      </c>
      <c r="C10001" s="118" t="s">
        <v>9295</v>
      </c>
      <c r="D10001" s="119" t="s">
        <v>19754</v>
      </c>
    </row>
    <row r="10002" spans="1:4" ht="24.95" customHeight="1" x14ac:dyDescent="0.2">
      <c r="A10002" s="116">
        <v>34712</v>
      </c>
      <c r="B10002" s="117" t="s">
        <v>4805</v>
      </c>
      <c r="C10002" s="118" t="s">
        <v>9295</v>
      </c>
      <c r="D10002" s="119" t="s">
        <v>19755</v>
      </c>
    </row>
    <row r="10003" spans="1:4" ht="24.95" customHeight="1" x14ac:dyDescent="0.2">
      <c r="A10003" s="116">
        <v>34711</v>
      </c>
      <c r="B10003" s="117" t="s">
        <v>4806</v>
      </c>
      <c r="C10003" s="118" t="s">
        <v>9295</v>
      </c>
      <c r="D10003" s="119" t="s">
        <v>19756</v>
      </c>
    </row>
    <row r="10004" spans="1:4" ht="24.95" customHeight="1" x14ac:dyDescent="0.2">
      <c r="A10004" s="116">
        <v>34706</v>
      </c>
      <c r="B10004" s="117" t="s">
        <v>4807</v>
      </c>
      <c r="C10004" s="118" t="s">
        <v>9295</v>
      </c>
      <c r="D10004" s="119" t="s">
        <v>19757</v>
      </c>
    </row>
    <row r="10005" spans="1:4" ht="24.95" customHeight="1" x14ac:dyDescent="0.2">
      <c r="A10005" s="116">
        <v>34703</v>
      </c>
      <c r="B10005" s="117" t="s">
        <v>4808</v>
      </c>
      <c r="C10005" s="118" t="s">
        <v>9295</v>
      </c>
      <c r="D10005" s="119" t="s">
        <v>19758</v>
      </c>
    </row>
    <row r="10006" spans="1:4" ht="24.95" customHeight="1" x14ac:dyDescent="0.2">
      <c r="A10006" s="116">
        <v>12388</v>
      </c>
      <c r="B10006" s="117" t="s">
        <v>4809</v>
      </c>
      <c r="C10006" s="118" t="s">
        <v>9295</v>
      </c>
      <c r="D10006" s="119" t="s">
        <v>19759</v>
      </c>
    </row>
    <row r="10007" spans="1:4" ht="24.95" customHeight="1" x14ac:dyDescent="0.2">
      <c r="A10007" s="116">
        <v>34695</v>
      </c>
      <c r="B10007" s="117" t="s">
        <v>4810</v>
      </c>
      <c r="C10007" s="118" t="s">
        <v>9295</v>
      </c>
      <c r="D10007" s="119" t="s">
        <v>19760</v>
      </c>
    </row>
    <row r="10008" spans="1:4" ht="24.95" customHeight="1" x14ac:dyDescent="0.2">
      <c r="A10008" s="116">
        <v>34692</v>
      </c>
      <c r="B10008" s="117" t="s">
        <v>4811</v>
      </c>
      <c r="C10008" s="118" t="s">
        <v>9295</v>
      </c>
      <c r="D10008" s="119" t="s">
        <v>19761</v>
      </c>
    </row>
    <row r="10009" spans="1:4" ht="24.95" customHeight="1" x14ac:dyDescent="0.2">
      <c r="A10009" s="116">
        <v>26028</v>
      </c>
      <c r="B10009" s="117" t="s">
        <v>4812</v>
      </c>
      <c r="C10009" s="118" t="s">
        <v>9942</v>
      </c>
      <c r="D10009" s="119" t="s">
        <v>19762</v>
      </c>
    </row>
    <row r="10010" spans="1:4" ht="24.95" customHeight="1" x14ac:dyDescent="0.2">
      <c r="A10010" s="116">
        <v>11844</v>
      </c>
      <c r="B10010" s="117" t="s">
        <v>7089</v>
      </c>
      <c r="C10010" s="118" t="s">
        <v>9340</v>
      </c>
      <c r="D10010" s="119" t="s">
        <v>11013</v>
      </c>
    </row>
    <row r="10011" spans="1:4" ht="24.95" customHeight="1" x14ac:dyDescent="0.2">
      <c r="A10011" s="116">
        <v>4465</v>
      </c>
      <c r="B10011" s="117" t="s">
        <v>7090</v>
      </c>
      <c r="C10011" s="118" t="s">
        <v>9340</v>
      </c>
      <c r="D10011" s="119" t="s">
        <v>19763</v>
      </c>
    </row>
    <row r="10012" spans="1:4" ht="24.95" customHeight="1" x14ac:dyDescent="0.2">
      <c r="A10012" s="116">
        <v>35273</v>
      </c>
      <c r="B10012" s="117" t="s">
        <v>7091</v>
      </c>
      <c r="C10012" s="118" t="s">
        <v>9340</v>
      </c>
      <c r="D10012" s="119" t="s">
        <v>19764</v>
      </c>
    </row>
    <row r="10013" spans="1:4" ht="24.95" customHeight="1" x14ac:dyDescent="0.2">
      <c r="A10013" s="116">
        <v>4470</v>
      </c>
      <c r="B10013" s="117" t="s">
        <v>7092</v>
      </c>
      <c r="C10013" s="118" t="s">
        <v>9340</v>
      </c>
      <c r="D10013" s="119" t="s">
        <v>19765</v>
      </c>
    </row>
    <row r="10014" spans="1:4" ht="24.95" customHeight="1" x14ac:dyDescent="0.2">
      <c r="A10014" s="116">
        <v>20204</v>
      </c>
      <c r="B10014" s="117" t="s">
        <v>7093</v>
      </c>
      <c r="C10014" s="118" t="s">
        <v>9340</v>
      </c>
      <c r="D10014" s="119" t="s">
        <v>11014</v>
      </c>
    </row>
    <row r="10015" spans="1:4" ht="24.95" customHeight="1" x14ac:dyDescent="0.2">
      <c r="A10015" s="116">
        <v>20208</v>
      </c>
      <c r="B10015" s="117" t="s">
        <v>7094</v>
      </c>
      <c r="C10015" s="118" t="s">
        <v>9340</v>
      </c>
      <c r="D10015" s="119" t="s">
        <v>11015</v>
      </c>
    </row>
    <row r="10016" spans="1:4" ht="24.95" customHeight="1" x14ac:dyDescent="0.2">
      <c r="A10016" s="116">
        <v>4437</v>
      </c>
      <c r="B10016" s="117" t="s">
        <v>7095</v>
      </c>
      <c r="C10016" s="118" t="s">
        <v>9340</v>
      </c>
      <c r="D10016" s="119" t="s">
        <v>13993</v>
      </c>
    </row>
    <row r="10017" spans="1:4" ht="24.95" customHeight="1" x14ac:dyDescent="0.2">
      <c r="A10017" s="116">
        <v>14580</v>
      </c>
      <c r="B10017" s="117" t="s">
        <v>7096</v>
      </c>
      <c r="C10017" s="118" t="s">
        <v>9340</v>
      </c>
      <c r="D10017" s="119" t="s">
        <v>16472</v>
      </c>
    </row>
    <row r="10018" spans="1:4" ht="24.95" customHeight="1" x14ac:dyDescent="0.2">
      <c r="A10018" s="116">
        <v>40304</v>
      </c>
      <c r="B10018" s="117" t="s">
        <v>7097</v>
      </c>
      <c r="C10018" s="118" t="s">
        <v>9344</v>
      </c>
      <c r="D10018" s="119" t="s">
        <v>11162</v>
      </c>
    </row>
    <row r="10019" spans="1:4" ht="24.95" customHeight="1" x14ac:dyDescent="0.2">
      <c r="A10019" s="116">
        <v>5065</v>
      </c>
      <c r="B10019" s="117" t="s">
        <v>4813</v>
      </c>
      <c r="C10019" s="118" t="s">
        <v>9344</v>
      </c>
      <c r="D10019" s="119" t="s">
        <v>14936</v>
      </c>
    </row>
    <row r="10020" spans="1:4" ht="24.95" customHeight="1" x14ac:dyDescent="0.2">
      <c r="A10020" s="116">
        <v>5072</v>
      </c>
      <c r="B10020" s="117" t="s">
        <v>4814</v>
      </c>
      <c r="C10020" s="118" t="s">
        <v>9344</v>
      </c>
      <c r="D10020" s="119" t="s">
        <v>10009</v>
      </c>
    </row>
    <row r="10021" spans="1:4" ht="24.95" customHeight="1" x14ac:dyDescent="0.2">
      <c r="A10021" s="116">
        <v>5066</v>
      </c>
      <c r="B10021" s="117" t="s">
        <v>4815</v>
      </c>
      <c r="C10021" s="118" t="s">
        <v>9344</v>
      </c>
      <c r="D10021" s="119" t="s">
        <v>14330</v>
      </c>
    </row>
    <row r="10022" spans="1:4" ht="24.95" customHeight="1" x14ac:dyDescent="0.2">
      <c r="A10022" s="116">
        <v>5063</v>
      </c>
      <c r="B10022" s="117" t="s">
        <v>4816</v>
      </c>
      <c r="C10022" s="118" t="s">
        <v>9344</v>
      </c>
      <c r="D10022" s="119" t="s">
        <v>17533</v>
      </c>
    </row>
    <row r="10023" spans="1:4" ht="24.95" customHeight="1" x14ac:dyDescent="0.2">
      <c r="A10023" s="116">
        <v>20247</v>
      </c>
      <c r="B10023" s="117" t="s">
        <v>4817</v>
      </c>
      <c r="C10023" s="118" t="s">
        <v>9344</v>
      </c>
      <c r="D10023" s="119" t="s">
        <v>11264</v>
      </c>
    </row>
    <row r="10024" spans="1:4" ht="24.95" customHeight="1" x14ac:dyDescent="0.2">
      <c r="A10024" s="116">
        <v>5074</v>
      </c>
      <c r="B10024" s="117" t="s">
        <v>4818</v>
      </c>
      <c r="C10024" s="118" t="s">
        <v>9344</v>
      </c>
      <c r="D10024" s="119" t="s">
        <v>19766</v>
      </c>
    </row>
    <row r="10025" spans="1:4" ht="24.95" customHeight="1" x14ac:dyDescent="0.2">
      <c r="A10025" s="116">
        <v>5067</v>
      </c>
      <c r="B10025" s="117" t="s">
        <v>4819</v>
      </c>
      <c r="C10025" s="118" t="s">
        <v>9344</v>
      </c>
      <c r="D10025" s="119" t="s">
        <v>9431</v>
      </c>
    </row>
    <row r="10026" spans="1:4" ht="24.95" customHeight="1" x14ac:dyDescent="0.2">
      <c r="A10026" s="116">
        <v>5078</v>
      </c>
      <c r="B10026" s="117" t="s">
        <v>4820</v>
      </c>
      <c r="C10026" s="118" t="s">
        <v>9344</v>
      </c>
      <c r="D10026" s="119" t="s">
        <v>14840</v>
      </c>
    </row>
    <row r="10027" spans="1:4" ht="24.95" customHeight="1" x14ac:dyDescent="0.2">
      <c r="A10027" s="116">
        <v>5068</v>
      </c>
      <c r="B10027" s="117" t="s">
        <v>4821</v>
      </c>
      <c r="C10027" s="118" t="s">
        <v>9344</v>
      </c>
      <c r="D10027" s="119" t="s">
        <v>18206</v>
      </c>
    </row>
    <row r="10028" spans="1:4" ht="24.95" customHeight="1" x14ac:dyDescent="0.2">
      <c r="A10028" s="116">
        <v>5073</v>
      </c>
      <c r="B10028" s="117" t="s">
        <v>4822</v>
      </c>
      <c r="C10028" s="118" t="s">
        <v>9344</v>
      </c>
      <c r="D10028" s="119" t="s">
        <v>17589</v>
      </c>
    </row>
    <row r="10029" spans="1:4" ht="24.95" customHeight="1" x14ac:dyDescent="0.2">
      <c r="A10029" s="116">
        <v>5069</v>
      </c>
      <c r="B10029" s="117" t="s">
        <v>4823</v>
      </c>
      <c r="C10029" s="118" t="s">
        <v>9344</v>
      </c>
      <c r="D10029" s="119" t="s">
        <v>17589</v>
      </c>
    </row>
    <row r="10030" spans="1:4" ht="24.95" customHeight="1" x14ac:dyDescent="0.2">
      <c r="A10030" s="116">
        <v>5070</v>
      </c>
      <c r="B10030" s="117" t="s">
        <v>4824</v>
      </c>
      <c r="C10030" s="118" t="s">
        <v>9344</v>
      </c>
      <c r="D10030" s="119" t="s">
        <v>15455</v>
      </c>
    </row>
    <row r="10031" spans="1:4" ht="24.95" customHeight="1" x14ac:dyDescent="0.2">
      <c r="A10031" s="116">
        <v>5071</v>
      </c>
      <c r="B10031" s="117" t="s">
        <v>4825</v>
      </c>
      <c r="C10031" s="118" t="s">
        <v>9344</v>
      </c>
      <c r="D10031" s="119" t="s">
        <v>18206</v>
      </c>
    </row>
    <row r="10032" spans="1:4" ht="24.95" customHeight="1" x14ac:dyDescent="0.2">
      <c r="A10032" s="116">
        <v>5061</v>
      </c>
      <c r="B10032" s="117" t="s">
        <v>4826</v>
      </c>
      <c r="C10032" s="118" t="s">
        <v>9344</v>
      </c>
      <c r="D10032" s="119" t="s">
        <v>17284</v>
      </c>
    </row>
    <row r="10033" spans="1:4" ht="24.95" customHeight="1" x14ac:dyDescent="0.2">
      <c r="A10033" s="116">
        <v>5075</v>
      </c>
      <c r="B10033" s="117" t="s">
        <v>4827</v>
      </c>
      <c r="C10033" s="118" t="s">
        <v>9344</v>
      </c>
      <c r="D10033" s="119" t="s">
        <v>18206</v>
      </c>
    </row>
    <row r="10034" spans="1:4" ht="24.95" customHeight="1" x14ac:dyDescent="0.2">
      <c r="A10034" s="116">
        <v>39027</v>
      </c>
      <c r="B10034" s="117" t="s">
        <v>4828</v>
      </c>
      <c r="C10034" s="118" t="s">
        <v>9344</v>
      </c>
      <c r="D10034" s="119" t="s">
        <v>9966</v>
      </c>
    </row>
    <row r="10035" spans="1:4" ht="24.95" customHeight="1" x14ac:dyDescent="0.2">
      <c r="A10035" s="116">
        <v>5062</v>
      </c>
      <c r="B10035" s="117" t="s">
        <v>4829</v>
      </c>
      <c r="C10035" s="118" t="s">
        <v>9344</v>
      </c>
      <c r="D10035" s="119" t="s">
        <v>10893</v>
      </c>
    </row>
    <row r="10036" spans="1:4" ht="24.95" customHeight="1" x14ac:dyDescent="0.2">
      <c r="A10036" s="116">
        <v>40568</v>
      </c>
      <c r="B10036" s="117" t="s">
        <v>7098</v>
      </c>
      <c r="C10036" s="118" t="s">
        <v>9344</v>
      </c>
      <c r="D10036" s="119" t="s">
        <v>10317</v>
      </c>
    </row>
    <row r="10037" spans="1:4" ht="24.95" customHeight="1" x14ac:dyDescent="0.2">
      <c r="A10037" s="116">
        <v>39026</v>
      </c>
      <c r="B10037" s="117" t="s">
        <v>7099</v>
      </c>
      <c r="C10037" s="118" t="s">
        <v>9344</v>
      </c>
      <c r="D10037" s="119" t="s">
        <v>13822</v>
      </c>
    </row>
    <row r="10038" spans="1:4" ht="24.95" customHeight="1" x14ac:dyDescent="0.2">
      <c r="A10038" s="116">
        <v>11572</v>
      </c>
      <c r="B10038" s="117" t="s">
        <v>7100</v>
      </c>
      <c r="C10038" s="118" t="s">
        <v>9295</v>
      </c>
      <c r="D10038" s="119" t="s">
        <v>10394</v>
      </c>
    </row>
    <row r="10039" spans="1:4" ht="24.95" customHeight="1" x14ac:dyDescent="0.2">
      <c r="A10039" s="116">
        <v>11149</v>
      </c>
      <c r="B10039" s="117" t="s">
        <v>4830</v>
      </c>
      <c r="C10039" s="118" t="s">
        <v>10441</v>
      </c>
      <c r="D10039" s="119" t="s">
        <v>19767</v>
      </c>
    </row>
    <row r="10040" spans="1:4" ht="24.95" customHeight="1" x14ac:dyDescent="0.2">
      <c r="A10040" s="116">
        <v>511</v>
      </c>
      <c r="B10040" s="117" t="s">
        <v>4831</v>
      </c>
      <c r="C10040" s="118" t="s">
        <v>9345</v>
      </c>
      <c r="D10040" s="119" t="s">
        <v>11037</v>
      </c>
    </row>
    <row r="10041" spans="1:4" ht="24.95" customHeight="1" x14ac:dyDescent="0.2">
      <c r="A10041" s="116">
        <v>11174</v>
      </c>
      <c r="B10041" s="117" t="s">
        <v>4832</v>
      </c>
      <c r="C10041" s="118" t="s">
        <v>9437</v>
      </c>
      <c r="D10041" s="119" t="s">
        <v>19768</v>
      </c>
    </row>
    <row r="10042" spans="1:4" ht="24.95" customHeight="1" x14ac:dyDescent="0.2">
      <c r="A10042" s="116">
        <v>37540</v>
      </c>
      <c r="B10042" s="117" t="s">
        <v>4833</v>
      </c>
      <c r="C10042" s="118" t="s">
        <v>9295</v>
      </c>
      <c r="D10042" s="119" t="s">
        <v>11024</v>
      </c>
    </row>
    <row r="10043" spans="1:4" ht="24.95" customHeight="1" x14ac:dyDescent="0.2">
      <c r="A10043" s="116">
        <v>37548</v>
      </c>
      <c r="B10043" s="117" t="s">
        <v>4834</v>
      </c>
      <c r="C10043" s="118" t="s">
        <v>9295</v>
      </c>
      <c r="D10043" s="119" t="s">
        <v>11025</v>
      </c>
    </row>
    <row r="10044" spans="1:4" ht="24.95" customHeight="1" x14ac:dyDescent="0.2">
      <c r="A10044" s="116">
        <v>39828</v>
      </c>
      <c r="B10044" s="117" t="s">
        <v>4835</v>
      </c>
      <c r="C10044" s="118" t="s">
        <v>9295</v>
      </c>
      <c r="D10044" s="119" t="s">
        <v>11026</v>
      </c>
    </row>
    <row r="10045" spans="1:4" ht="24.95" customHeight="1" x14ac:dyDescent="0.2">
      <c r="A10045" s="116">
        <v>12273</v>
      </c>
      <c r="B10045" s="117" t="s">
        <v>4836</v>
      </c>
      <c r="C10045" s="118" t="s">
        <v>9295</v>
      </c>
      <c r="D10045" s="119" t="s">
        <v>19769</v>
      </c>
    </row>
    <row r="10046" spans="1:4" ht="24.95" customHeight="1" x14ac:dyDescent="0.2">
      <c r="A10046" s="116">
        <v>38392</v>
      </c>
      <c r="B10046" s="117" t="s">
        <v>7101</v>
      </c>
      <c r="C10046" s="118" t="s">
        <v>9295</v>
      </c>
      <c r="D10046" s="119" t="s">
        <v>19770</v>
      </c>
    </row>
    <row r="10047" spans="1:4" ht="24.95" customHeight="1" x14ac:dyDescent="0.2">
      <c r="A10047" s="116">
        <v>11735</v>
      </c>
      <c r="B10047" s="117" t="s">
        <v>4837</v>
      </c>
      <c r="C10047" s="118" t="s">
        <v>9295</v>
      </c>
      <c r="D10047" s="119" t="s">
        <v>9693</v>
      </c>
    </row>
    <row r="10048" spans="1:4" ht="24.95" customHeight="1" x14ac:dyDescent="0.2">
      <c r="A10048" s="116">
        <v>11733</v>
      </c>
      <c r="B10048" s="117" t="s">
        <v>4838</v>
      </c>
      <c r="C10048" s="118" t="s">
        <v>9295</v>
      </c>
      <c r="D10048" s="119" t="s">
        <v>9706</v>
      </c>
    </row>
    <row r="10049" spans="1:4" ht="24.95" customHeight="1" x14ac:dyDescent="0.2">
      <c r="A10049" s="116">
        <v>11734</v>
      </c>
      <c r="B10049" s="117" t="s">
        <v>4839</v>
      </c>
      <c r="C10049" s="118" t="s">
        <v>9295</v>
      </c>
      <c r="D10049" s="119" t="s">
        <v>11257</v>
      </c>
    </row>
    <row r="10050" spans="1:4" ht="24.95" customHeight="1" x14ac:dyDescent="0.2">
      <c r="A10050" s="116">
        <v>11737</v>
      </c>
      <c r="B10050" s="117" t="s">
        <v>4840</v>
      </c>
      <c r="C10050" s="118" t="s">
        <v>9295</v>
      </c>
      <c r="D10050" s="119" t="s">
        <v>10559</v>
      </c>
    </row>
    <row r="10051" spans="1:4" ht="24.95" customHeight="1" x14ac:dyDescent="0.2">
      <c r="A10051" s="116">
        <v>11738</v>
      </c>
      <c r="B10051" s="117" t="s">
        <v>4841</v>
      </c>
      <c r="C10051" s="118" t="s">
        <v>9295</v>
      </c>
      <c r="D10051" s="119" t="s">
        <v>11059</v>
      </c>
    </row>
    <row r="10052" spans="1:4" ht="24.95" customHeight="1" x14ac:dyDescent="0.2">
      <c r="A10052" s="116">
        <v>36143</v>
      </c>
      <c r="B10052" s="117" t="s">
        <v>4842</v>
      </c>
      <c r="C10052" s="118" t="s">
        <v>9295</v>
      </c>
      <c r="D10052" s="119" t="s">
        <v>18199</v>
      </c>
    </row>
    <row r="10053" spans="1:4" ht="24.95" customHeight="1" x14ac:dyDescent="0.2">
      <c r="A10053" s="116">
        <v>36142</v>
      </c>
      <c r="B10053" s="117" t="s">
        <v>4843</v>
      </c>
      <c r="C10053" s="118" t="s">
        <v>9295</v>
      </c>
      <c r="D10053" s="119" t="s">
        <v>9610</v>
      </c>
    </row>
    <row r="10054" spans="1:4" ht="24.95" customHeight="1" x14ac:dyDescent="0.2">
      <c r="A10054" s="116">
        <v>36146</v>
      </c>
      <c r="B10054" s="117" t="s">
        <v>4844</v>
      </c>
      <c r="C10054" s="118" t="s">
        <v>9295</v>
      </c>
      <c r="D10054" s="119" t="s">
        <v>19771</v>
      </c>
    </row>
    <row r="10055" spans="1:4" ht="24.95" customHeight="1" x14ac:dyDescent="0.2">
      <c r="A10055" s="116">
        <v>39015</v>
      </c>
      <c r="B10055" s="117" t="s">
        <v>11031</v>
      </c>
      <c r="C10055" s="118" t="s">
        <v>9295</v>
      </c>
      <c r="D10055" s="119" t="s">
        <v>9479</v>
      </c>
    </row>
    <row r="10056" spans="1:4" ht="24.95" customHeight="1" x14ac:dyDescent="0.2">
      <c r="A10056" s="116">
        <v>38377</v>
      </c>
      <c r="B10056" s="117" t="s">
        <v>7102</v>
      </c>
      <c r="C10056" s="118" t="s">
        <v>9295</v>
      </c>
      <c r="D10056" s="119" t="s">
        <v>17603</v>
      </c>
    </row>
    <row r="10057" spans="1:4" ht="24.95" customHeight="1" x14ac:dyDescent="0.2">
      <c r="A10057" s="116">
        <v>38376</v>
      </c>
      <c r="B10057" s="117" t="s">
        <v>7103</v>
      </c>
      <c r="C10057" s="118" t="s">
        <v>9295</v>
      </c>
      <c r="D10057" s="119" t="s">
        <v>19772</v>
      </c>
    </row>
    <row r="10058" spans="1:4" ht="24.95" customHeight="1" x14ac:dyDescent="0.2">
      <c r="A10058" s="116">
        <v>38116</v>
      </c>
      <c r="B10058" s="117" t="s">
        <v>7104</v>
      </c>
      <c r="C10058" s="118" t="s">
        <v>9295</v>
      </c>
      <c r="D10058" s="119" t="s">
        <v>11122</v>
      </c>
    </row>
    <row r="10059" spans="1:4" ht="24.95" customHeight="1" x14ac:dyDescent="0.2">
      <c r="A10059" s="116">
        <v>38066</v>
      </c>
      <c r="B10059" s="117" t="s">
        <v>7105</v>
      </c>
      <c r="C10059" s="118" t="s">
        <v>9295</v>
      </c>
      <c r="D10059" s="119" t="s">
        <v>11259</v>
      </c>
    </row>
    <row r="10060" spans="1:4" ht="24.95" customHeight="1" x14ac:dyDescent="0.2">
      <c r="A10060" s="116">
        <v>38117</v>
      </c>
      <c r="B10060" s="117" t="s">
        <v>7106</v>
      </c>
      <c r="C10060" s="118" t="s">
        <v>9295</v>
      </c>
      <c r="D10060" s="119" t="s">
        <v>11033</v>
      </c>
    </row>
    <row r="10061" spans="1:4" ht="24.95" customHeight="1" x14ac:dyDescent="0.2">
      <c r="A10061" s="116">
        <v>38067</v>
      </c>
      <c r="B10061" s="117" t="s">
        <v>7107</v>
      </c>
      <c r="C10061" s="118" t="s">
        <v>9295</v>
      </c>
      <c r="D10061" s="119" t="s">
        <v>10570</v>
      </c>
    </row>
    <row r="10062" spans="1:4" ht="24.95" customHeight="1" x14ac:dyDescent="0.2">
      <c r="A10062" s="116">
        <v>41757</v>
      </c>
      <c r="B10062" s="117" t="s">
        <v>7108</v>
      </c>
      <c r="C10062" s="118" t="s">
        <v>9295</v>
      </c>
      <c r="D10062" s="119" t="s">
        <v>19773</v>
      </c>
    </row>
    <row r="10063" spans="1:4" ht="24.95" customHeight="1" x14ac:dyDescent="0.2">
      <c r="A10063" s="116">
        <v>5080</v>
      </c>
      <c r="B10063" s="117" t="s">
        <v>7109</v>
      </c>
      <c r="C10063" s="118" t="s">
        <v>9295</v>
      </c>
      <c r="D10063" s="119" t="s">
        <v>11300</v>
      </c>
    </row>
    <row r="10064" spans="1:4" ht="24.95" customHeight="1" x14ac:dyDescent="0.2">
      <c r="A10064" s="116">
        <v>11522</v>
      </c>
      <c r="B10064" s="117" t="s">
        <v>7110</v>
      </c>
      <c r="C10064" s="118" t="s">
        <v>9295</v>
      </c>
      <c r="D10064" s="119" t="s">
        <v>14508</v>
      </c>
    </row>
    <row r="10065" spans="1:4" ht="24.95" customHeight="1" x14ac:dyDescent="0.2">
      <c r="A10065" s="116">
        <v>11523</v>
      </c>
      <c r="B10065" s="117" t="s">
        <v>7111</v>
      </c>
      <c r="C10065" s="118" t="s">
        <v>9295</v>
      </c>
      <c r="D10065" s="119" t="s">
        <v>17488</v>
      </c>
    </row>
    <row r="10066" spans="1:4" ht="24.95" customHeight="1" x14ac:dyDescent="0.2">
      <c r="A10066" s="116">
        <v>11524</v>
      </c>
      <c r="B10066" s="117" t="s">
        <v>7112</v>
      </c>
      <c r="C10066" s="118" t="s">
        <v>9295</v>
      </c>
      <c r="D10066" s="119" t="s">
        <v>11310</v>
      </c>
    </row>
    <row r="10067" spans="1:4" ht="24.95" customHeight="1" x14ac:dyDescent="0.2">
      <c r="A10067" s="116">
        <v>38168</v>
      </c>
      <c r="B10067" s="117" t="s">
        <v>7113</v>
      </c>
      <c r="C10067" s="118" t="s">
        <v>9295</v>
      </c>
      <c r="D10067" s="119" t="s">
        <v>19774</v>
      </c>
    </row>
    <row r="10068" spans="1:4" ht="24.95" customHeight="1" x14ac:dyDescent="0.2">
      <c r="A10068" s="116">
        <v>13393</v>
      </c>
      <c r="B10068" s="117" t="s">
        <v>7114</v>
      </c>
      <c r="C10068" s="118" t="s">
        <v>9295</v>
      </c>
      <c r="D10068" s="119" t="s">
        <v>19775</v>
      </c>
    </row>
    <row r="10069" spans="1:4" ht="24.95" customHeight="1" x14ac:dyDescent="0.2">
      <c r="A10069" s="116">
        <v>13395</v>
      </c>
      <c r="B10069" s="117" t="s">
        <v>7115</v>
      </c>
      <c r="C10069" s="118" t="s">
        <v>9295</v>
      </c>
      <c r="D10069" s="119" t="s">
        <v>19776</v>
      </c>
    </row>
    <row r="10070" spans="1:4" ht="24.95" customHeight="1" x14ac:dyDescent="0.2">
      <c r="A10070" s="116">
        <v>12039</v>
      </c>
      <c r="B10070" s="117" t="s">
        <v>7116</v>
      </c>
      <c r="C10070" s="118" t="s">
        <v>9295</v>
      </c>
      <c r="D10070" s="119" t="s">
        <v>18137</v>
      </c>
    </row>
    <row r="10071" spans="1:4" ht="24.95" customHeight="1" x14ac:dyDescent="0.2">
      <c r="A10071" s="116">
        <v>13396</v>
      </c>
      <c r="B10071" s="117" t="s">
        <v>7117</v>
      </c>
      <c r="C10071" s="118" t="s">
        <v>9295</v>
      </c>
      <c r="D10071" s="119" t="s">
        <v>19777</v>
      </c>
    </row>
    <row r="10072" spans="1:4" ht="24.95" customHeight="1" x14ac:dyDescent="0.2">
      <c r="A10072" s="116">
        <v>13397</v>
      </c>
      <c r="B10072" s="117" t="s">
        <v>7118</v>
      </c>
      <c r="C10072" s="118" t="s">
        <v>9295</v>
      </c>
      <c r="D10072" s="119" t="s">
        <v>19778</v>
      </c>
    </row>
    <row r="10073" spans="1:4" ht="24.95" customHeight="1" x14ac:dyDescent="0.2">
      <c r="A10073" s="116">
        <v>12041</v>
      </c>
      <c r="B10073" s="117" t="s">
        <v>7119</v>
      </c>
      <c r="C10073" s="118" t="s">
        <v>9295</v>
      </c>
      <c r="D10073" s="119" t="s">
        <v>19779</v>
      </c>
    </row>
    <row r="10074" spans="1:4" ht="24.95" customHeight="1" x14ac:dyDescent="0.2">
      <c r="A10074" s="116">
        <v>12043</v>
      </c>
      <c r="B10074" s="117" t="s">
        <v>7120</v>
      </c>
      <c r="C10074" s="118" t="s">
        <v>9295</v>
      </c>
      <c r="D10074" s="119" t="s">
        <v>19780</v>
      </c>
    </row>
    <row r="10075" spans="1:4" ht="24.95" customHeight="1" x14ac:dyDescent="0.2">
      <c r="A10075" s="116">
        <v>39762</v>
      </c>
      <c r="B10075" s="117" t="s">
        <v>7121</v>
      </c>
      <c r="C10075" s="118" t="s">
        <v>9295</v>
      </c>
      <c r="D10075" s="119" t="s">
        <v>19781</v>
      </c>
    </row>
    <row r="10076" spans="1:4" ht="24.95" customHeight="1" x14ac:dyDescent="0.2">
      <c r="A10076" s="116">
        <v>12042</v>
      </c>
      <c r="B10076" s="117" t="s">
        <v>7122</v>
      </c>
      <c r="C10076" s="118" t="s">
        <v>9295</v>
      </c>
      <c r="D10076" s="119" t="s">
        <v>19782</v>
      </c>
    </row>
    <row r="10077" spans="1:4" ht="24.95" customHeight="1" x14ac:dyDescent="0.2">
      <c r="A10077" s="116">
        <v>39763</v>
      </c>
      <c r="B10077" s="117" t="s">
        <v>7123</v>
      </c>
      <c r="C10077" s="118" t="s">
        <v>9295</v>
      </c>
      <c r="D10077" s="119" t="s">
        <v>19783</v>
      </c>
    </row>
    <row r="10078" spans="1:4" ht="24.95" customHeight="1" x14ac:dyDescent="0.2">
      <c r="A10078" s="116">
        <v>39756</v>
      </c>
      <c r="B10078" s="117" t="s">
        <v>7124</v>
      </c>
      <c r="C10078" s="118" t="s">
        <v>9295</v>
      </c>
      <c r="D10078" s="119" t="s">
        <v>19784</v>
      </c>
    </row>
    <row r="10079" spans="1:4" ht="24.95" customHeight="1" x14ac:dyDescent="0.2">
      <c r="A10079" s="116">
        <v>12038</v>
      </c>
      <c r="B10079" s="117" t="s">
        <v>7125</v>
      </c>
      <c r="C10079" s="118" t="s">
        <v>9295</v>
      </c>
      <c r="D10079" s="119" t="s">
        <v>19785</v>
      </c>
    </row>
    <row r="10080" spans="1:4" ht="24.95" customHeight="1" x14ac:dyDescent="0.2">
      <c r="A10080" s="116">
        <v>12040</v>
      </c>
      <c r="B10080" s="117" t="s">
        <v>7126</v>
      </c>
      <c r="C10080" s="118" t="s">
        <v>9295</v>
      </c>
      <c r="D10080" s="119" t="s">
        <v>19786</v>
      </c>
    </row>
    <row r="10081" spans="1:4" ht="24.95" customHeight="1" x14ac:dyDescent="0.2">
      <c r="A10081" s="116">
        <v>39757</v>
      </c>
      <c r="B10081" s="117" t="s">
        <v>7127</v>
      </c>
      <c r="C10081" s="118" t="s">
        <v>9295</v>
      </c>
      <c r="D10081" s="119" t="s">
        <v>19787</v>
      </c>
    </row>
    <row r="10082" spans="1:4" ht="24.95" customHeight="1" x14ac:dyDescent="0.2">
      <c r="A10082" s="116">
        <v>39758</v>
      </c>
      <c r="B10082" s="117" t="s">
        <v>7128</v>
      </c>
      <c r="C10082" s="118" t="s">
        <v>9295</v>
      </c>
      <c r="D10082" s="119" t="s">
        <v>19788</v>
      </c>
    </row>
    <row r="10083" spans="1:4" ht="24.95" customHeight="1" x14ac:dyDescent="0.2">
      <c r="A10083" s="116">
        <v>39759</v>
      </c>
      <c r="B10083" s="117" t="s">
        <v>7129</v>
      </c>
      <c r="C10083" s="118" t="s">
        <v>9295</v>
      </c>
      <c r="D10083" s="119" t="s">
        <v>19789</v>
      </c>
    </row>
    <row r="10084" spans="1:4" ht="24.95" customHeight="1" x14ac:dyDescent="0.2">
      <c r="A10084" s="116">
        <v>39760</v>
      </c>
      <c r="B10084" s="117" t="s">
        <v>7130</v>
      </c>
      <c r="C10084" s="118" t="s">
        <v>9295</v>
      </c>
      <c r="D10084" s="119" t="s">
        <v>19790</v>
      </c>
    </row>
    <row r="10085" spans="1:4" ht="24.95" customHeight="1" x14ac:dyDescent="0.2">
      <c r="A10085" s="116">
        <v>39761</v>
      </c>
      <c r="B10085" s="117" t="s">
        <v>7131</v>
      </c>
      <c r="C10085" s="118" t="s">
        <v>9295</v>
      </c>
      <c r="D10085" s="119" t="s">
        <v>19791</v>
      </c>
    </row>
    <row r="10086" spans="1:4" ht="24.95" customHeight="1" x14ac:dyDescent="0.2">
      <c r="A10086" s="116">
        <v>39765</v>
      </c>
      <c r="B10086" s="117" t="s">
        <v>7132</v>
      </c>
      <c r="C10086" s="118" t="s">
        <v>9295</v>
      </c>
      <c r="D10086" s="119" t="s">
        <v>18893</v>
      </c>
    </row>
    <row r="10087" spans="1:4" ht="24.95" customHeight="1" x14ac:dyDescent="0.2">
      <c r="A10087" s="116">
        <v>13399</v>
      </c>
      <c r="B10087" s="117" t="s">
        <v>7133</v>
      </c>
      <c r="C10087" s="118" t="s">
        <v>9295</v>
      </c>
      <c r="D10087" s="119" t="s">
        <v>11468</v>
      </c>
    </row>
    <row r="10088" spans="1:4" ht="24.95" customHeight="1" x14ac:dyDescent="0.2">
      <c r="A10088" s="116">
        <v>39764</v>
      </c>
      <c r="B10088" s="117" t="s">
        <v>7134</v>
      </c>
      <c r="C10088" s="118" t="s">
        <v>9295</v>
      </c>
      <c r="D10088" s="119" t="s">
        <v>10695</v>
      </c>
    </row>
    <row r="10089" spans="1:4" ht="24.95" customHeight="1" x14ac:dyDescent="0.2">
      <c r="A10089" s="116">
        <v>39805</v>
      </c>
      <c r="B10089" s="117" t="s">
        <v>11039</v>
      </c>
      <c r="C10089" s="118" t="s">
        <v>9295</v>
      </c>
      <c r="D10089" s="119" t="s">
        <v>19792</v>
      </c>
    </row>
    <row r="10090" spans="1:4" ht="24.95" customHeight="1" x14ac:dyDescent="0.2">
      <c r="A10090" s="116">
        <v>39806</v>
      </c>
      <c r="B10090" s="117" t="s">
        <v>11040</v>
      </c>
      <c r="C10090" s="118" t="s">
        <v>9295</v>
      </c>
      <c r="D10090" s="119" t="s">
        <v>19793</v>
      </c>
    </row>
    <row r="10091" spans="1:4" ht="24.95" customHeight="1" x14ac:dyDescent="0.2">
      <c r="A10091" s="116">
        <v>39807</v>
      </c>
      <c r="B10091" s="117" t="s">
        <v>11041</v>
      </c>
      <c r="C10091" s="118" t="s">
        <v>9295</v>
      </c>
      <c r="D10091" s="119" t="s">
        <v>19794</v>
      </c>
    </row>
    <row r="10092" spans="1:4" ht="24.95" customHeight="1" x14ac:dyDescent="0.2">
      <c r="A10092" s="116">
        <v>39804</v>
      </c>
      <c r="B10092" s="117" t="s">
        <v>11042</v>
      </c>
      <c r="C10092" s="118" t="s">
        <v>9295</v>
      </c>
      <c r="D10092" s="119" t="s">
        <v>10734</v>
      </c>
    </row>
    <row r="10093" spans="1:4" ht="24.95" customHeight="1" x14ac:dyDescent="0.2">
      <c r="A10093" s="116">
        <v>39796</v>
      </c>
      <c r="B10093" s="117" t="s">
        <v>11043</v>
      </c>
      <c r="C10093" s="118" t="s">
        <v>9295</v>
      </c>
      <c r="D10093" s="119" t="s">
        <v>19795</v>
      </c>
    </row>
    <row r="10094" spans="1:4" ht="24.95" customHeight="1" x14ac:dyDescent="0.2">
      <c r="A10094" s="116">
        <v>39797</v>
      </c>
      <c r="B10094" s="117" t="s">
        <v>11044</v>
      </c>
      <c r="C10094" s="118" t="s">
        <v>9295</v>
      </c>
      <c r="D10094" s="119" t="s">
        <v>15705</v>
      </c>
    </row>
    <row r="10095" spans="1:4" ht="24.95" customHeight="1" x14ac:dyDescent="0.2">
      <c r="A10095" s="116">
        <v>39798</v>
      </c>
      <c r="B10095" s="117" t="s">
        <v>11045</v>
      </c>
      <c r="C10095" s="118" t="s">
        <v>9295</v>
      </c>
      <c r="D10095" s="119" t="s">
        <v>18080</v>
      </c>
    </row>
    <row r="10096" spans="1:4" ht="24.95" customHeight="1" x14ac:dyDescent="0.2">
      <c r="A10096" s="116">
        <v>39794</v>
      </c>
      <c r="B10096" s="117" t="s">
        <v>11046</v>
      </c>
      <c r="C10096" s="118" t="s">
        <v>9295</v>
      </c>
      <c r="D10096" s="119" t="s">
        <v>14627</v>
      </c>
    </row>
    <row r="10097" spans="1:4" ht="24.95" customHeight="1" x14ac:dyDescent="0.2">
      <c r="A10097" s="116">
        <v>39795</v>
      </c>
      <c r="B10097" s="117" t="s">
        <v>11047</v>
      </c>
      <c r="C10097" s="118" t="s">
        <v>9295</v>
      </c>
      <c r="D10097" s="119" t="s">
        <v>9944</v>
      </c>
    </row>
    <row r="10098" spans="1:4" ht="24.95" customHeight="1" x14ac:dyDescent="0.2">
      <c r="A10098" s="116">
        <v>39801</v>
      </c>
      <c r="B10098" s="117" t="s">
        <v>11049</v>
      </c>
      <c r="C10098" s="118" t="s">
        <v>9295</v>
      </c>
      <c r="D10098" s="119" t="s">
        <v>9906</v>
      </c>
    </row>
    <row r="10099" spans="1:4" ht="24.95" customHeight="1" x14ac:dyDescent="0.2">
      <c r="A10099" s="116">
        <v>39802</v>
      </c>
      <c r="B10099" s="117" t="s">
        <v>11051</v>
      </c>
      <c r="C10099" s="118" t="s">
        <v>9295</v>
      </c>
      <c r="D10099" s="119" t="s">
        <v>19796</v>
      </c>
    </row>
    <row r="10100" spans="1:4" ht="24.95" customHeight="1" x14ac:dyDescent="0.2">
      <c r="A10100" s="116">
        <v>39803</v>
      </c>
      <c r="B10100" s="117" t="s">
        <v>11052</v>
      </c>
      <c r="C10100" s="118" t="s">
        <v>9295</v>
      </c>
      <c r="D10100" s="119" t="s">
        <v>19797</v>
      </c>
    </row>
    <row r="10101" spans="1:4" ht="24.95" customHeight="1" x14ac:dyDescent="0.2">
      <c r="A10101" s="116">
        <v>39799</v>
      </c>
      <c r="B10101" s="117" t="s">
        <v>11053</v>
      </c>
      <c r="C10101" s="118" t="s">
        <v>9295</v>
      </c>
      <c r="D10101" s="119" t="s">
        <v>19798</v>
      </c>
    </row>
    <row r="10102" spans="1:4" ht="24.95" customHeight="1" x14ac:dyDescent="0.2">
      <c r="A10102" s="116">
        <v>39800</v>
      </c>
      <c r="B10102" s="117" t="s">
        <v>11054</v>
      </c>
      <c r="C10102" s="118" t="s">
        <v>9295</v>
      </c>
      <c r="D10102" s="119" t="s">
        <v>9441</v>
      </c>
    </row>
    <row r="10103" spans="1:4" ht="24.95" customHeight="1" x14ac:dyDescent="0.2">
      <c r="A10103" s="116">
        <v>4224</v>
      </c>
      <c r="B10103" s="117" t="s">
        <v>4845</v>
      </c>
      <c r="C10103" s="118" t="s">
        <v>9345</v>
      </c>
      <c r="D10103" s="119" t="s">
        <v>10309</v>
      </c>
    </row>
    <row r="10104" spans="1:4" ht="24.95" customHeight="1" x14ac:dyDescent="0.2">
      <c r="A10104" s="116">
        <v>21059</v>
      </c>
      <c r="B10104" s="117" t="s">
        <v>4846</v>
      </c>
      <c r="C10104" s="118" t="s">
        <v>9295</v>
      </c>
      <c r="D10104" s="119" t="s">
        <v>10052</v>
      </c>
    </row>
    <row r="10105" spans="1:4" ht="24.95" customHeight="1" x14ac:dyDescent="0.2">
      <c r="A10105" s="116">
        <v>11234</v>
      </c>
      <c r="B10105" s="117" t="s">
        <v>4847</v>
      </c>
      <c r="C10105" s="118" t="s">
        <v>9295</v>
      </c>
      <c r="D10105" s="119" t="s">
        <v>13997</v>
      </c>
    </row>
    <row r="10106" spans="1:4" ht="24.95" customHeight="1" x14ac:dyDescent="0.2">
      <c r="A10106" s="116">
        <v>21060</v>
      </c>
      <c r="B10106" s="117" t="s">
        <v>4848</v>
      </c>
      <c r="C10106" s="118" t="s">
        <v>9295</v>
      </c>
      <c r="D10106" s="119" t="s">
        <v>18217</v>
      </c>
    </row>
    <row r="10107" spans="1:4" ht="24.95" customHeight="1" x14ac:dyDescent="0.2">
      <c r="A10107" s="116">
        <v>21061</v>
      </c>
      <c r="B10107" s="117" t="s">
        <v>4849</v>
      </c>
      <c r="C10107" s="118" t="s">
        <v>9295</v>
      </c>
      <c r="D10107" s="119" t="s">
        <v>19799</v>
      </c>
    </row>
    <row r="10108" spans="1:4" ht="24.95" customHeight="1" x14ac:dyDescent="0.2">
      <c r="A10108" s="116">
        <v>21062</v>
      </c>
      <c r="B10108" s="117" t="s">
        <v>4850</v>
      </c>
      <c r="C10108" s="118" t="s">
        <v>9295</v>
      </c>
      <c r="D10108" s="119" t="s">
        <v>19800</v>
      </c>
    </row>
    <row r="10109" spans="1:4" ht="24.95" customHeight="1" x14ac:dyDescent="0.2">
      <c r="A10109" s="116">
        <v>11708</v>
      </c>
      <c r="B10109" s="117" t="s">
        <v>4851</v>
      </c>
      <c r="C10109" s="118" t="s">
        <v>9295</v>
      </c>
      <c r="D10109" s="119" t="s">
        <v>14592</v>
      </c>
    </row>
    <row r="10110" spans="1:4" ht="24.95" customHeight="1" x14ac:dyDescent="0.2">
      <c r="A10110" s="116">
        <v>11709</v>
      </c>
      <c r="B10110" s="117" t="s">
        <v>4852</v>
      </c>
      <c r="C10110" s="118" t="s">
        <v>9295</v>
      </c>
      <c r="D10110" s="119" t="s">
        <v>12047</v>
      </c>
    </row>
    <row r="10111" spans="1:4" ht="24.95" customHeight="1" x14ac:dyDescent="0.2">
      <c r="A10111" s="116">
        <v>11710</v>
      </c>
      <c r="B10111" s="117" t="s">
        <v>4853</v>
      </c>
      <c r="C10111" s="118" t="s">
        <v>9295</v>
      </c>
      <c r="D10111" s="119" t="s">
        <v>19801</v>
      </c>
    </row>
    <row r="10112" spans="1:4" ht="24.95" customHeight="1" x14ac:dyDescent="0.2">
      <c r="A10112" s="116">
        <v>11707</v>
      </c>
      <c r="B10112" s="117" t="s">
        <v>4854</v>
      </c>
      <c r="C10112" s="118" t="s">
        <v>9295</v>
      </c>
      <c r="D10112" s="119" t="s">
        <v>10061</v>
      </c>
    </row>
    <row r="10113" spans="1:4" ht="24.95" customHeight="1" x14ac:dyDescent="0.2">
      <c r="A10113" s="116">
        <v>11739</v>
      </c>
      <c r="B10113" s="117" t="s">
        <v>4855</v>
      </c>
      <c r="C10113" s="118" t="s">
        <v>9295</v>
      </c>
      <c r="D10113" s="119" t="s">
        <v>13425</v>
      </c>
    </row>
    <row r="10114" spans="1:4" ht="24.95" customHeight="1" x14ac:dyDescent="0.2">
      <c r="A10114" s="116">
        <v>11711</v>
      </c>
      <c r="B10114" s="117" t="s">
        <v>4856</v>
      </c>
      <c r="C10114" s="118" t="s">
        <v>9295</v>
      </c>
      <c r="D10114" s="119" t="s">
        <v>17232</v>
      </c>
    </row>
    <row r="10115" spans="1:4" ht="24.95" customHeight="1" x14ac:dyDescent="0.2">
      <c r="A10115" s="116">
        <v>5102</v>
      </c>
      <c r="B10115" s="117" t="s">
        <v>4857</v>
      </c>
      <c r="C10115" s="118" t="s">
        <v>9295</v>
      </c>
      <c r="D10115" s="119" t="s">
        <v>12655</v>
      </c>
    </row>
    <row r="10116" spans="1:4" ht="24.95" customHeight="1" x14ac:dyDescent="0.2">
      <c r="A10116" s="116">
        <v>11741</v>
      </c>
      <c r="B10116" s="117" t="s">
        <v>4858</v>
      </c>
      <c r="C10116" s="118" t="s">
        <v>9295</v>
      </c>
      <c r="D10116" s="119" t="s">
        <v>9881</v>
      </c>
    </row>
    <row r="10117" spans="1:4" ht="24.95" customHeight="1" x14ac:dyDescent="0.2">
      <c r="A10117" s="116">
        <v>11743</v>
      </c>
      <c r="B10117" s="117" t="s">
        <v>4859</v>
      </c>
      <c r="C10117" s="118" t="s">
        <v>9295</v>
      </c>
      <c r="D10117" s="119" t="s">
        <v>11029</v>
      </c>
    </row>
    <row r="10118" spans="1:4" ht="24.95" customHeight="1" x14ac:dyDescent="0.2">
      <c r="A10118" s="116">
        <v>11745</v>
      </c>
      <c r="B10118" s="117" t="s">
        <v>4860</v>
      </c>
      <c r="C10118" s="118" t="s">
        <v>9295</v>
      </c>
      <c r="D10118" s="119" t="s">
        <v>9972</v>
      </c>
    </row>
    <row r="10119" spans="1:4" ht="24.95" customHeight="1" x14ac:dyDescent="0.2">
      <c r="A10119" s="116">
        <v>25961</v>
      </c>
      <c r="B10119" s="117" t="s">
        <v>4861</v>
      </c>
      <c r="C10119" s="118" t="s">
        <v>9293</v>
      </c>
      <c r="D10119" s="119" t="s">
        <v>25229</v>
      </c>
    </row>
    <row r="10120" spans="1:4" ht="24.95" customHeight="1" x14ac:dyDescent="0.2">
      <c r="A10120" s="116">
        <v>40985</v>
      </c>
      <c r="B10120" s="117" t="s">
        <v>7135</v>
      </c>
      <c r="C10120" s="118" t="s">
        <v>9444</v>
      </c>
      <c r="D10120" s="119" t="s">
        <v>30521</v>
      </c>
    </row>
    <row r="10121" spans="1:4" ht="24.95" customHeight="1" x14ac:dyDescent="0.2">
      <c r="A10121" s="116">
        <v>1088</v>
      </c>
      <c r="B10121" s="117" t="s">
        <v>11060</v>
      </c>
      <c r="C10121" s="118" t="s">
        <v>9295</v>
      </c>
      <c r="D10121" s="119" t="s">
        <v>9685</v>
      </c>
    </row>
    <row r="10122" spans="1:4" ht="24.95" customHeight="1" x14ac:dyDescent="0.2">
      <c r="A10122" s="116">
        <v>1087</v>
      </c>
      <c r="B10122" s="117" t="s">
        <v>11062</v>
      </c>
      <c r="C10122" s="118" t="s">
        <v>9295</v>
      </c>
      <c r="D10122" s="119" t="s">
        <v>10198</v>
      </c>
    </row>
    <row r="10123" spans="1:4" ht="24.95" customHeight="1" x14ac:dyDescent="0.2">
      <c r="A10123" s="116">
        <v>38777</v>
      </c>
      <c r="B10123" s="117" t="s">
        <v>11064</v>
      </c>
      <c r="C10123" s="118" t="s">
        <v>9295</v>
      </c>
      <c r="D10123" s="119" t="s">
        <v>15799</v>
      </c>
    </row>
    <row r="10124" spans="1:4" ht="24.95" customHeight="1" x14ac:dyDescent="0.2">
      <c r="A10124" s="116">
        <v>1086</v>
      </c>
      <c r="B10124" s="117" t="s">
        <v>11065</v>
      </c>
      <c r="C10124" s="118" t="s">
        <v>9295</v>
      </c>
      <c r="D10124" s="119" t="s">
        <v>13183</v>
      </c>
    </row>
    <row r="10125" spans="1:4" ht="24.95" customHeight="1" x14ac:dyDescent="0.2">
      <c r="A10125" s="116">
        <v>1079</v>
      </c>
      <c r="B10125" s="117" t="s">
        <v>11067</v>
      </c>
      <c r="C10125" s="118" t="s">
        <v>9295</v>
      </c>
      <c r="D10125" s="119" t="s">
        <v>9428</v>
      </c>
    </row>
    <row r="10126" spans="1:4" ht="24.95" customHeight="1" x14ac:dyDescent="0.2">
      <c r="A10126" s="116">
        <v>39374</v>
      </c>
      <c r="B10126" s="117" t="s">
        <v>11069</v>
      </c>
      <c r="C10126" s="118" t="s">
        <v>9295</v>
      </c>
      <c r="D10126" s="119" t="s">
        <v>11070</v>
      </c>
    </row>
    <row r="10127" spans="1:4" ht="24.95" customHeight="1" x14ac:dyDescent="0.2">
      <c r="A10127" s="116">
        <v>1082</v>
      </c>
      <c r="B10127" s="117" t="s">
        <v>4862</v>
      </c>
      <c r="C10127" s="118" t="s">
        <v>9295</v>
      </c>
      <c r="D10127" s="119" t="s">
        <v>19802</v>
      </c>
    </row>
    <row r="10128" spans="1:4" ht="24.95" customHeight="1" x14ac:dyDescent="0.2">
      <c r="A10128" s="116">
        <v>12316</v>
      </c>
      <c r="B10128" s="117" t="s">
        <v>4863</v>
      </c>
      <c r="C10128" s="118" t="s">
        <v>9295</v>
      </c>
      <c r="D10128" s="119" t="s">
        <v>10401</v>
      </c>
    </row>
    <row r="10129" spans="1:4" ht="24.95" customHeight="1" x14ac:dyDescent="0.2">
      <c r="A10129" s="116">
        <v>12317</v>
      </c>
      <c r="B10129" s="117" t="s">
        <v>4864</v>
      </c>
      <c r="C10129" s="118" t="s">
        <v>9295</v>
      </c>
      <c r="D10129" s="119" t="s">
        <v>11494</v>
      </c>
    </row>
    <row r="10130" spans="1:4" ht="24.95" customHeight="1" x14ac:dyDescent="0.2">
      <c r="A10130" s="116">
        <v>12318</v>
      </c>
      <c r="B10130" s="117" t="s">
        <v>4865</v>
      </c>
      <c r="C10130" s="118" t="s">
        <v>9295</v>
      </c>
      <c r="D10130" s="119" t="s">
        <v>18382</v>
      </c>
    </row>
    <row r="10131" spans="1:4" ht="24.95" customHeight="1" x14ac:dyDescent="0.2">
      <c r="A10131" s="116">
        <v>5104</v>
      </c>
      <c r="B10131" s="117" t="s">
        <v>4866</v>
      </c>
      <c r="C10131" s="118" t="s">
        <v>9344</v>
      </c>
      <c r="D10131" s="119" t="s">
        <v>10553</v>
      </c>
    </row>
    <row r="10132" spans="1:4" ht="24.95" customHeight="1" x14ac:dyDescent="0.2">
      <c r="A10132" s="116">
        <v>26023</v>
      </c>
      <c r="B10132" s="117" t="s">
        <v>4867</v>
      </c>
      <c r="C10132" s="118" t="s">
        <v>9295</v>
      </c>
      <c r="D10132" s="119" t="s">
        <v>19090</v>
      </c>
    </row>
    <row r="10133" spans="1:4" ht="24.95" customHeight="1" x14ac:dyDescent="0.2">
      <c r="A10133" s="116">
        <v>2710</v>
      </c>
      <c r="B10133" s="117" t="s">
        <v>4868</v>
      </c>
      <c r="C10133" s="118" t="s">
        <v>9295</v>
      </c>
      <c r="D10133" s="119" t="s">
        <v>17418</v>
      </c>
    </row>
    <row r="10134" spans="1:4" ht="24.95" customHeight="1" x14ac:dyDescent="0.2">
      <c r="A10134" s="116">
        <v>14575</v>
      </c>
      <c r="B10134" s="117" t="s">
        <v>4869</v>
      </c>
      <c r="C10134" s="118" t="s">
        <v>9295</v>
      </c>
      <c r="D10134" s="119" t="s">
        <v>19803</v>
      </c>
    </row>
    <row r="10135" spans="1:4" ht="24.95" customHeight="1" x14ac:dyDescent="0.2">
      <c r="A10135" s="116">
        <v>20033</v>
      </c>
      <c r="B10135" s="117" t="s">
        <v>4870</v>
      </c>
      <c r="C10135" s="118" t="s">
        <v>9295</v>
      </c>
      <c r="D10135" s="119" t="s">
        <v>11072</v>
      </c>
    </row>
    <row r="10136" spans="1:4" ht="24.95" customHeight="1" x14ac:dyDescent="0.2">
      <c r="A10136" s="116">
        <v>20034</v>
      </c>
      <c r="B10136" s="117" t="s">
        <v>4871</v>
      </c>
      <c r="C10136" s="118" t="s">
        <v>9295</v>
      </c>
      <c r="D10136" s="119" t="s">
        <v>11073</v>
      </c>
    </row>
    <row r="10137" spans="1:4" ht="24.95" customHeight="1" x14ac:dyDescent="0.2">
      <c r="A10137" s="116">
        <v>20035</v>
      </c>
      <c r="B10137" s="117" t="s">
        <v>4872</v>
      </c>
      <c r="C10137" s="118" t="s">
        <v>9295</v>
      </c>
      <c r="D10137" s="119" t="s">
        <v>11074</v>
      </c>
    </row>
    <row r="10138" spans="1:4" ht="24.95" customHeight="1" x14ac:dyDescent="0.2">
      <c r="A10138" s="116">
        <v>20036</v>
      </c>
      <c r="B10138" s="117" t="s">
        <v>4873</v>
      </c>
      <c r="C10138" s="118" t="s">
        <v>9295</v>
      </c>
      <c r="D10138" s="119" t="s">
        <v>11075</v>
      </c>
    </row>
    <row r="10139" spans="1:4" ht="24.95" customHeight="1" x14ac:dyDescent="0.2">
      <c r="A10139" s="116">
        <v>20037</v>
      </c>
      <c r="B10139" s="117" t="s">
        <v>4874</v>
      </c>
      <c r="C10139" s="118" t="s">
        <v>9295</v>
      </c>
      <c r="D10139" s="119" t="s">
        <v>11076</v>
      </c>
    </row>
    <row r="10140" spans="1:4" ht="24.95" customHeight="1" x14ac:dyDescent="0.2">
      <c r="A10140" s="116">
        <v>20038</v>
      </c>
      <c r="B10140" s="117" t="s">
        <v>4875</v>
      </c>
      <c r="C10140" s="118" t="s">
        <v>9295</v>
      </c>
      <c r="D10140" s="119" t="s">
        <v>11077</v>
      </c>
    </row>
    <row r="10141" spans="1:4" ht="24.95" customHeight="1" x14ac:dyDescent="0.2">
      <c r="A10141" s="116">
        <v>20039</v>
      </c>
      <c r="B10141" s="117" t="s">
        <v>4876</v>
      </c>
      <c r="C10141" s="118" t="s">
        <v>9295</v>
      </c>
      <c r="D10141" s="119" t="s">
        <v>11078</v>
      </c>
    </row>
    <row r="10142" spans="1:4" ht="24.95" customHeight="1" x14ac:dyDescent="0.2">
      <c r="A10142" s="116">
        <v>20040</v>
      </c>
      <c r="B10142" s="117" t="s">
        <v>4877</v>
      </c>
      <c r="C10142" s="118" t="s">
        <v>9295</v>
      </c>
      <c r="D10142" s="119" t="s">
        <v>11079</v>
      </c>
    </row>
    <row r="10143" spans="1:4" ht="24.95" customHeight="1" x14ac:dyDescent="0.2">
      <c r="A10143" s="116">
        <v>20041</v>
      </c>
      <c r="B10143" s="117" t="s">
        <v>4878</v>
      </c>
      <c r="C10143" s="118" t="s">
        <v>9295</v>
      </c>
      <c r="D10143" s="119" t="s">
        <v>11080</v>
      </c>
    </row>
    <row r="10144" spans="1:4" ht="24.95" customHeight="1" x14ac:dyDescent="0.2">
      <c r="A10144" s="116">
        <v>20043</v>
      </c>
      <c r="B10144" s="117" t="s">
        <v>4879</v>
      </c>
      <c r="C10144" s="118" t="s">
        <v>9295</v>
      </c>
      <c r="D10144" s="119" t="s">
        <v>10830</v>
      </c>
    </row>
    <row r="10145" spans="1:4" ht="24.95" customHeight="1" x14ac:dyDescent="0.2">
      <c r="A10145" s="116">
        <v>20044</v>
      </c>
      <c r="B10145" s="117" t="s">
        <v>4880</v>
      </c>
      <c r="C10145" s="118" t="s">
        <v>9295</v>
      </c>
      <c r="D10145" s="119" t="s">
        <v>10269</v>
      </c>
    </row>
    <row r="10146" spans="1:4" ht="24.95" customHeight="1" x14ac:dyDescent="0.2">
      <c r="A10146" s="116">
        <v>20042</v>
      </c>
      <c r="B10146" s="117" t="s">
        <v>4881</v>
      </c>
      <c r="C10146" s="118" t="s">
        <v>9295</v>
      </c>
      <c r="D10146" s="119" t="s">
        <v>10724</v>
      </c>
    </row>
    <row r="10147" spans="1:4" ht="24.95" customHeight="1" x14ac:dyDescent="0.2">
      <c r="A10147" s="116">
        <v>20046</v>
      </c>
      <c r="B10147" s="117" t="s">
        <v>7136</v>
      </c>
      <c r="C10147" s="118" t="s">
        <v>9295</v>
      </c>
      <c r="D10147" s="119" t="s">
        <v>9838</v>
      </c>
    </row>
    <row r="10148" spans="1:4" ht="24.95" customHeight="1" x14ac:dyDescent="0.2">
      <c r="A10148" s="116">
        <v>20047</v>
      </c>
      <c r="B10148" s="117" t="s">
        <v>7137</v>
      </c>
      <c r="C10148" s="118" t="s">
        <v>9295</v>
      </c>
      <c r="D10148" s="119" t="s">
        <v>13701</v>
      </c>
    </row>
    <row r="10149" spans="1:4" ht="24.95" customHeight="1" x14ac:dyDescent="0.2">
      <c r="A10149" s="116">
        <v>20045</v>
      </c>
      <c r="B10149" s="117" t="s">
        <v>7138</v>
      </c>
      <c r="C10149" s="118" t="s">
        <v>9295</v>
      </c>
      <c r="D10149" s="119" t="s">
        <v>10860</v>
      </c>
    </row>
    <row r="10150" spans="1:4" ht="24.95" customHeight="1" x14ac:dyDescent="0.2">
      <c r="A10150" s="116">
        <v>20972</v>
      </c>
      <c r="B10150" s="117" t="s">
        <v>4882</v>
      </c>
      <c r="C10150" s="118" t="s">
        <v>9295</v>
      </c>
      <c r="D10150" s="119" t="s">
        <v>11082</v>
      </c>
    </row>
    <row r="10151" spans="1:4" ht="24.95" customHeight="1" x14ac:dyDescent="0.2">
      <c r="A10151" s="116">
        <v>20032</v>
      </c>
      <c r="B10151" s="117" t="s">
        <v>4883</v>
      </c>
      <c r="C10151" s="118" t="s">
        <v>9295</v>
      </c>
      <c r="D10151" s="119" t="s">
        <v>11083</v>
      </c>
    </row>
    <row r="10152" spans="1:4" ht="24.95" customHeight="1" x14ac:dyDescent="0.2">
      <c r="A10152" s="116">
        <v>11321</v>
      </c>
      <c r="B10152" s="117" t="s">
        <v>4884</v>
      </c>
      <c r="C10152" s="118" t="s">
        <v>9295</v>
      </c>
      <c r="D10152" s="119" t="s">
        <v>11084</v>
      </c>
    </row>
    <row r="10153" spans="1:4" ht="24.95" customHeight="1" x14ac:dyDescent="0.2">
      <c r="A10153" s="116">
        <v>11323</v>
      </c>
      <c r="B10153" s="117" t="s">
        <v>4885</v>
      </c>
      <c r="C10153" s="118" t="s">
        <v>9295</v>
      </c>
      <c r="D10153" s="119" t="s">
        <v>11085</v>
      </c>
    </row>
    <row r="10154" spans="1:4" ht="24.95" customHeight="1" x14ac:dyDescent="0.2">
      <c r="A10154" s="116">
        <v>20327</v>
      </c>
      <c r="B10154" s="117" t="s">
        <v>4886</v>
      </c>
      <c r="C10154" s="118" t="s">
        <v>9295</v>
      </c>
      <c r="D10154" s="119" t="s">
        <v>11086</v>
      </c>
    </row>
    <row r="10155" spans="1:4" ht="24.95" customHeight="1" x14ac:dyDescent="0.2">
      <c r="A10155" s="116">
        <v>25966</v>
      </c>
      <c r="B10155" s="117" t="s">
        <v>4887</v>
      </c>
      <c r="C10155" s="118" t="s">
        <v>9345</v>
      </c>
      <c r="D10155" s="119" t="s">
        <v>11391</v>
      </c>
    </row>
    <row r="10156" spans="1:4" ht="24.95" customHeight="1" x14ac:dyDescent="0.2">
      <c r="A10156" s="116">
        <v>13390</v>
      </c>
      <c r="B10156" s="117" t="s">
        <v>4888</v>
      </c>
      <c r="C10156" s="118" t="s">
        <v>9295</v>
      </c>
      <c r="D10156" s="119" t="s">
        <v>19804</v>
      </c>
    </row>
    <row r="10157" spans="1:4" ht="24.95" customHeight="1" x14ac:dyDescent="0.2">
      <c r="A10157" s="116">
        <v>6034</v>
      </c>
      <c r="B10157" s="117" t="s">
        <v>4889</v>
      </c>
      <c r="C10157" s="118" t="s">
        <v>9295</v>
      </c>
      <c r="D10157" s="119" t="s">
        <v>11148</v>
      </c>
    </row>
    <row r="10158" spans="1:4" ht="24.95" customHeight="1" x14ac:dyDescent="0.2">
      <c r="A10158" s="116">
        <v>6036</v>
      </c>
      <c r="B10158" s="117" t="s">
        <v>4890</v>
      </c>
      <c r="C10158" s="118" t="s">
        <v>9295</v>
      </c>
      <c r="D10158" s="119" t="s">
        <v>13187</v>
      </c>
    </row>
    <row r="10159" spans="1:4" ht="24.95" customHeight="1" x14ac:dyDescent="0.2">
      <c r="A10159" s="116">
        <v>6031</v>
      </c>
      <c r="B10159" s="117" t="s">
        <v>4891</v>
      </c>
      <c r="C10159" s="118" t="s">
        <v>9295</v>
      </c>
      <c r="D10159" s="119" t="s">
        <v>13800</v>
      </c>
    </row>
    <row r="10160" spans="1:4" ht="24.95" customHeight="1" x14ac:dyDescent="0.2">
      <c r="A10160" s="116">
        <v>6029</v>
      </c>
      <c r="B10160" s="117" t="s">
        <v>7139</v>
      </c>
      <c r="C10160" s="118" t="s">
        <v>9295</v>
      </c>
      <c r="D10160" s="119" t="s">
        <v>9903</v>
      </c>
    </row>
    <row r="10161" spans="1:4" ht="24.95" customHeight="1" x14ac:dyDescent="0.2">
      <c r="A10161" s="116">
        <v>6033</v>
      </c>
      <c r="B10161" s="117" t="s">
        <v>7140</v>
      </c>
      <c r="C10161" s="118" t="s">
        <v>9295</v>
      </c>
      <c r="D10161" s="119" t="s">
        <v>18845</v>
      </c>
    </row>
    <row r="10162" spans="1:4" ht="24.95" customHeight="1" x14ac:dyDescent="0.2">
      <c r="A10162" s="116">
        <v>11672</v>
      </c>
      <c r="B10162" s="117" t="s">
        <v>4892</v>
      </c>
      <c r="C10162" s="118" t="s">
        <v>9295</v>
      </c>
      <c r="D10162" s="119" t="s">
        <v>10650</v>
      </c>
    </row>
    <row r="10163" spans="1:4" ht="24.95" customHeight="1" x14ac:dyDescent="0.2">
      <c r="A10163" s="116">
        <v>11669</v>
      </c>
      <c r="B10163" s="117" t="s">
        <v>4893</v>
      </c>
      <c r="C10163" s="118" t="s">
        <v>9295</v>
      </c>
      <c r="D10163" s="119" t="s">
        <v>19805</v>
      </c>
    </row>
    <row r="10164" spans="1:4" ht="24.95" customHeight="1" x14ac:dyDescent="0.2">
      <c r="A10164" s="116">
        <v>11670</v>
      </c>
      <c r="B10164" s="117" t="s">
        <v>4894</v>
      </c>
      <c r="C10164" s="118" t="s">
        <v>9295</v>
      </c>
      <c r="D10164" s="119" t="s">
        <v>9381</v>
      </c>
    </row>
    <row r="10165" spans="1:4" ht="24.95" customHeight="1" x14ac:dyDescent="0.2">
      <c r="A10165" s="116">
        <v>20055</v>
      </c>
      <c r="B10165" s="117" t="s">
        <v>4895</v>
      </c>
      <c r="C10165" s="118" t="s">
        <v>9295</v>
      </c>
      <c r="D10165" s="119" t="s">
        <v>19806</v>
      </c>
    </row>
    <row r="10166" spans="1:4" ht="24.95" customHeight="1" x14ac:dyDescent="0.2">
      <c r="A10166" s="116">
        <v>11671</v>
      </c>
      <c r="B10166" s="117" t="s">
        <v>4896</v>
      </c>
      <c r="C10166" s="118" t="s">
        <v>9295</v>
      </c>
      <c r="D10166" s="119" t="s">
        <v>19807</v>
      </c>
    </row>
    <row r="10167" spans="1:4" ht="24.95" customHeight="1" x14ac:dyDescent="0.2">
      <c r="A10167" s="116">
        <v>6032</v>
      </c>
      <c r="B10167" s="117" t="s">
        <v>4897</v>
      </c>
      <c r="C10167" s="118" t="s">
        <v>9295</v>
      </c>
      <c r="D10167" s="119" t="s">
        <v>9563</v>
      </c>
    </row>
    <row r="10168" spans="1:4" ht="24.95" customHeight="1" x14ac:dyDescent="0.2">
      <c r="A10168" s="116">
        <v>11673</v>
      </c>
      <c r="B10168" s="117" t="s">
        <v>4898</v>
      </c>
      <c r="C10168" s="118" t="s">
        <v>9295</v>
      </c>
      <c r="D10168" s="119" t="s">
        <v>17351</v>
      </c>
    </row>
    <row r="10169" spans="1:4" ht="24.95" customHeight="1" x14ac:dyDescent="0.2">
      <c r="A10169" s="116">
        <v>11674</v>
      </c>
      <c r="B10169" s="117" t="s">
        <v>4899</v>
      </c>
      <c r="C10169" s="118" t="s">
        <v>9295</v>
      </c>
      <c r="D10169" s="119" t="s">
        <v>19808</v>
      </c>
    </row>
    <row r="10170" spans="1:4" ht="24.95" customHeight="1" x14ac:dyDescent="0.2">
      <c r="A10170" s="116">
        <v>11675</v>
      </c>
      <c r="B10170" s="117" t="s">
        <v>4900</v>
      </c>
      <c r="C10170" s="118" t="s">
        <v>9295</v>
      </c>
      <c r="D10170" s="119" t="s">
        <v>11356</v>
      </c>
    </row>
    <row r="10171" spans="1:4" ht="24.95" customHeight="1" x14ac:dyDescent="0.2">
      <c r="A10171" s="116">
        <v>11676</v>
      </c>
      <c r="B10171" s="117" t="s">
        <v>4901</v>
      </c>
      <c r="C10171" s="118" t="s">
        <v>9295</v>
      </c>
      <c r="D10171" s="119" t="s">
        <v>10049</v>
      </c>
    </row>
    <row r="10172" spans="1:4" ht="24.95" customHeight="1" x14ac:dyDescent="0.2">
      <c r="A10172" s="116">
        <v>11677</v>
      </c>
      <c r="B10172" s="117" t="s">
        <v>4902</v>
      </c>
      <c r="C10172" s="118" t="s">
        <v>9295</v>
      </c>
      <c r="D10172" s="119" t="s">
        <v>19809</v>
      </c>
    </row>
    <row r="10173" spans="1:4" ht="24.95" customHeight="1" x14ac:dyDescent="0.2">
      <c r="A10173" s="116">
        <v>11678</v>
      </c>
      <c r="B10173" s="117" t="s">
        <v>4903</v>
      </c>
      <c r="C10173" s="118" t="s">
        <v>9295</v>
      </c>
      <c r="D10173" s="119" t="s">
        <v>11247</v>
      </c>
    </row>
    <row r="10174" spans="1:4" ht="24.95" customHeight="1" x14ac:dyDescent="0.2">
      <c r="A10174" s="116">
        <v>6038</v>
      </c>
      <c r="B10174" s="117" t="s">
        <v>4904</v>
      </c>
      <c r="C10174" s="118" t="s">
        <v>9295</v>
      </c>
      <c r="D10174" s="119" t="s">
        <v>9419</v>
      </c>
    </row>
    <row r="10175" spans="1:4" ht="24.95" customHeight="1" x14ac:dyDescent="0.2">
      <c r="A10175" s="116">
        <v>11718</v>
      </c>
      <c r="B10175" s="117" t="s">
        <v>4905</v>
      </c>
      <c r="C10175" s="118" t="s">
        <v>9295</v>
      </c>
      <c r="D10175" s="119" t="s">
        <v>10488</v>
      </c>
    </row>
    <row r="10176" spans="1:4" ht="24.95" customHeight="1" x14ac:dyDescent="0.2">
      <c r="A10176" s="116">
        <v>6037</v>
      </c>
      <c r="B10176" s="117" t="s">
        <v>4906</v>
      </c>
      <c r="C10176" s="118" t="s">
        <v>9295</v>
      </c>
      <c r="D10176" s="119" t="s">
        <v>9757</v>
      </c>
    </row>
    <row r="10177" spans="1:4" ht="24.95" customHeight="1" x14ac:dyDescent="0.2">
      <c r="A10177" s="116">
        <v>11719</v>
      </c>
      <c r="B10177" s="117" t="s">
        <v>4907</v>
      </c>
      <c r="C10177" s="118" t="s">
        <v>9295</v>
      </c>
      <c r="D10177" s="119" t="s">
        <v>9399</v>
      </c>
    </row>
    <row r="10178" spans="1:4" ht="24.95" customHeight="1" x14ac:dyDescent="0.2">
      <c r="A10178" s="116">
        <v>6019</v>
      </c>
      <c r="B10178" s="117" t="s">
        <v>4908</v>
      </c>
      <c r="C10178" s="118" t="s">
        <v>9295</v>
      </c>
      <c r="D10178" s="119" t="s">
        <v>10582</v>
      </c>
    </row>
    <row r="10179" spans="1:4" ht="24.95" customHeight="1" x14ac:dyDescent="0.2">
      <c r="A10179" s="116">
        <v>6010</v>
      </c>
      <c r="B10179" s="117" t="s">
        <v>4909</v>
      </c>
      <c r="C10179" s="118" t="s">
        <v>9295</v>
      </c>
      <c r="D10179" s="119" t="s">
        <v>12030</v>
      </c>
    </row>
    <row r="10180" spans="1:4" ht="24.95" customHeight="1" x14ac:dyDescent="0.2">
      <c r="A10180" s="116">
        <v>6017</v>
      </c>
      <c r="B10180" s="117" t="s">
        <v>4910</v>
      </c>
      <c r="C10180" s="118" t="s">
        <v>9295</v>
      </c>
      <c r="D10180" s="119" t="s">
        <v>10628</v>
      </c>
    </row>
    <row r="10181" spans="1:4" ht="24.95" customHeight="1" x14ac:dyDescent="0.2">
      <c r="A10181" s="116">
        <v>6020</v>
      </c>
      <c r="B10181" s="117" t="s">
        <v>4911</v>
      </c>
      <c r="C10181" s="118" t="s">
        <v>9295</v>
      </c>
      <c r="D10181" s="119" t="s">
        <v>17311</v>
      </c>
    </row>
    <row r="10182" spans="1:4" ht="24.95" customHeight="1" x14ac:dyDescent="0.2">
      <c r="A10182" s="116">
        <v>6028</v>
      </c>
      <c r="B10182" s="117" t="s">
        <v>4912</v>
      </c>
      <c r="C10182" s="118" t="s">
        <v>9295</v>
      </c>
      <c r="D10182" s="119" t="s">
        <v>19810</v>
      </c>
    </row>
    <row r="10183" spans="1:4" ht="24.95" customHeight="1" x14ac:dyDescent="0.2">
      <c r="A10183" s="116">
        <v>6011</v>
      </c>
      <c r="B10183" s="117" t="s">
        <v>4913</v>
      </c>
      <c r="C10183" s="118" t="s">
        <v>9295</v>
      </c>
      <c r="D10183" s="119" t="s">
        <v>19811</v>
      </c>
    </row>
    <row r="10184" spans="1:4" ht="24.95" customHeight="1" x14ac:dyDescent="0.2">
      <c r="A10184" s="116">
        <v>6012</v>
      </c>
      <c r="B10184" s="117" t="s">
        <v>4914</v>
      </c>
      <c r="C10184" s="118" t="s">
        <v>9295</v>
      </c>
      <c r="D10184" s="119" t="s">
        <v>19812</v>
      </c>
    </row>
    <row r="10185" spans="1:4" ht="24.95" customHeight="1" x14ac:dyDescent="0.2">
      <c r="A10185" s="116">
        <v>6016</v>
      </c>
      <c r="B10185" s="117" t="s">
        <v>4915</v>
      </c>
      <c r="C10185" s="118" t="s">
        <v>9295</v>
      </c>
      <c r="D10185" s="119" t="s">
        <v>15547</v>
      </c>
    </row>
    <row r="10186" spans="1:4" ht="24.95" customHeight="1" x14ac:dyDescent="0.2">
      <c r="A10186" s="116">
        <v>6027</v>
      </c>
      <c r="B10186" s="117" t="s">
        <v>4916</v>
      </c>
      <c r="C10186" s="118" t="s">
        <v>9295</v>
      </c>
      <c r="D10186" s="119" t="s">
        <v>19813</v>
      </c>
    </row>
    <row r="10187" spans="1:4" ht="24.95" customHeight="1" x14ac:dyDescent="0.2">
      <c r="A10187" s="116">
        <v>6013</v>
      </c>
      <c r="B10187" s="117" t="s">
        <v>4917</v>
      </c>
      <c r="C10187" s="118" t="s">
        <v>9295</v>
      </c>
      <c r="D10187" s="119" t="s">
        <v>15694</v>
      </c>
    </row>
    <row r="10188" spans="1:4" ht="24.95" customHeight="1" x14ac:dyDescent="0.2">
      <c r="A10188" s="116">
        <v>6015</v>
      </c>
      <c r="B10188" s="117" t="s">
        <v>4918</v>
      </c>
      <c r="C10188" s="118" t="s">
        <v>9295</v>
      </c>
      <c r="D10188" s="119" t="s">
        <v>19814</v>
      </c>
    </row>
    <row r="10189" spans="1:4" ht="24.95" customHeight="1" x14ac:dyDescent="0.2">
      <c r="A10189" s="116">
        <v>6014</v>
      </c>
      <c r="B10189" s="117" t="s">
        <v>4919</v>
      </c>
      <c r="C10189" s="118" t="s">
        <v>9295</v>
      </c>
      <c r="D10189" s="119" t="s">
        <v>10264</v>
      </c>
    </row>
    <row r="10190" spans="1:4" ht="24.95" customHeight="1" x14ac:dyDescent="0.2">
      <c r="A10190" s="116">
        <v>6006</v>
      </c>
      <c r="B10190" s="117" t="s">
        <v>4920</v>
      </c>
      <c r="C10190" s="118" t="s">
        <v>9295</v>
      </c>
      <c r="D10190" s="119" t="s">
        <v>11612</v>
      </c>
    </row>
    <row r="10191" spans="1:4" ht="24.95" customHeight="1" x14ac:dyDescent="0.2">
      <c r="A10191" s="116">
        <v>6005</v>
      </c>
      <c r="B10191" s="117" t="s">
        <v>4921</v>
      </c>
      <c r="C10191" s="118" t="s">
        <v>9295</v>
      </c>
      <c r="D10191" s="119" t="s">
        <v>17678</v>
      </c>
    </row>
    <row r="10192" spans="1:4" ht="24.95" customHeight="1" x14ac:dyDescent="0.2">
      <c r="A10192" s="116">
        <v>11756</v>
      </c>
      <c r="B10192" s="117" t="s">
        <v>4922</v>
      </c>
      <c r="C10192" s="118" t="s">
        <v>9295</v>
      </c>
      <c r="D10192" s="119" t="s">
        <v>11297</v>
      </c>
    </row>
    <row r="10193" spans="1:4" ht="24.95" customHeight="1" x14ac:dyDescent="0.2">
      <c r="A10193" s="116">
        <v>10904</v>
      </c>
      <c r="B10193" s="117" t="s">
        <v>11093</v>
      </c>
      <c r="C10193" s="118" t="s">
        <v>9295</v>
      </c>
      <c r="D10193" s="119" t="s">
        <v>10966</v>
      </c>
    </row>
    <row r="10194" spans="1:4" ht="24.95" customHeight="1" x14ac:dyDescent="0.2">
      <c r="A10194" s="116">
        <v>11752</v>
      </c>
      <c r="B10194" s="117" t="s">
        <v>4923</v>
      </c>
      <c r="C10194" s="118" t="s">
        <v>9295</v>
      </c>
      <c r="D10194" s="119" t="s">
        <v>17924</v>
      </c>
    </row>
    <row r="10195" spans="1:4" ht="24.95" customHeight="1" x14ac:dyDescent="0.2">
      <c r="A10195" s="116">
        <v>11753</v>
      </c>
      <c r="B10195" s="117" t="s">
        <v>4924</v>
      </c>
      <c r="C10195" s="118" t="s">
        <v>9295</v>
      </c>
      <c r="D10195" s="119" t="s">
        <v>14565</v>
      </c>
    </row>
    <row r="10196" spans="1:4" ht="24.95" customHeight="1" x14ac:dyDescent="0.2">
      <c r="A10196" s="116">
        <v>6021</v>
      </c>
      <c r="B10196" s="117" t="s">
        <v>4925</v>
      </c>
      <c r="C10196" s="118" t="s">
        <v>9295</v>
      </c>
      <c r="D10196" s="119" t="s">
        <v>18158</v>
      </c>
    </row>
    <row r="10197" spans="1:4" ht="24.95" customHeight="1" x14ac:dyDescent="0.2">
      <c r="A10197" s="116">
        <v>6024</v>
      </c>
      <c r="B10197" s="117" t="s">
        <v>4926</v>
      </c>
      <c r="C10197" s="118" t="s">
        <v>9295</v>
      </c>
      <c r="D10197" s="119" t="s">
        <v>19815</v>
      </c>
    </row>
    <row r="10198" spans="1:4" ht="24.95" customHeight="1" x14ac:dyDescent="0.2">
      <c r="A10198" s="116">
        <v>38379</v>
      </c>
      <c r="B10198" s="117" t="s">
        <v>7141</v>
      </c>
      <c r="C10198" s="118" t="s">
        <v>9340</v>
      </c>
      <c r="D10198" s="119" t="s">
        <v>17679</v>
      </c>
    </row>
    <row r="10199" spans="1:4" ht="24.95" customHeight="1" x14ac:dyDescent="0.2">
      <c r="A10199" s="116">
        <v>13897</v>
      </c>
      <c r="B10199" s="117" t="s">
        <v>4927</v>
      </c>
      <c r="C10199" s="118" t="s">
        <v>9295</v>
      </c>
      <c r="D10199" s="119" t="s">
        <v>19816</v>
      </c>
    </row>
    <row r="10200" spans="1:4" ht="24.95" customHeight="1" x14ac:dyDescent="0.2">
      <c r="A10200" s="116">
        <v>10640</v>
      </c>
      <c r="B10200" s="117" t="s">
        <v>4928</v>
      </c>
      <c r="C10200" s="118" t="s">
        <v>9295</v>
      </c>
      <c r="D10200" s="119" t="s">
        <v>19817</v>
      </c>
    </row>
    <row r="10201" spans="1:4" ht="24.95" customHeight="1" x14ac:dyDescent="0.2">
      <c r="A10201" s="116">
        <v>11086</v>
      </c>
      <c r="B10201" s="117" t="s">
        <v>4929</v>
      </c>
      <c r="C10201" s="118" t="s">
        <v>9296</v>
      </c>
      <c r="D10201" s="119" t="s">
        <v>11096</v>
      </c>
    </row>
    <row r="10202" spans="1:4" ht="24.95" customHeight="1" x14ac:dyDescent="0.2">
      <c r="A10202" s="116">
        <v>34356</v>
      </c>
      <c r="B10202" s="117" t="s">
        <v>4930</v>
      </c>
      <c r="C10202" s="118" t="s">
        <v>9344</v>
      </c>
      <c r="D10202" s="119" t="s">
        <v>9755</v>
      </c>
    </row>
    <row r="10203" spans="1:4" ht="24.95" customHeight="1" x14ac:dyDescent="0.2">
      <c r="A10203" s="116">
        <v>34357</v>
      </c>
      <c r="B10203" s="117" t="s">
        <v>4931</v>
      </c>
      <c r="C10203" s="118" t="s">
        <v>9344</v>
      </c>
      <c r="D10203" s="119" t="s">
        <v>10753</v>
      </c>
    </row>
    <row r="10204" spans="1:4" ht="24.95" customHeight="1" x14ac:dyDescent="0.2">
      <c r="A10204" s="116">
        <v>37329</v>
      </c>
      <c r="B10204" s="117" t="s">
        <v>4932</v>
      </c>
      <c r="C10204" s="118" t="s">
        <v>9344</v>
      </c>
      <c r="D10204" s="119" t="s">
        <v>19818</v>
      </c>
    </row>
    <row r="10205" spans="1:4" ht="24.95" customHeight="1" x14ac:dyDescent="0.2">
      <c r="A10205" s="116">
        <v>37398</v>
      </c>
      <c r="B10205" s="117" t="s">
        <v>4933</v>
      </c>
      <c r="C10205" s="118" t="s">
        <v>9344</v>
      </c>
      <c r="D10205" s="119" t="s">
        <v>18155</v>
      </c>
    </row>
    <row r="10206" spans="1:4" ht="24.95" customHeight="1" x14ac:dyDescent="0.2">
      <c r="A10206" s="116">
        <v>2510</v>
      </c>
      <c r="B10206" s="117" t="s">
        <v>11099</v>
      </c>
      <c r="C10206" s="118" t="s">
        <v>9295</v>
      </c>
      <c r="D10206" s="119" t="s">
        <v>9528</v>
      </c>
    </row>
    <row r="10207" spans="1:4" ht="24.95" customHeight="1" x14ac:dyDescent="0.2">
      <c r="A10207" s="116">
        <v>12359</v>
      </c>
      <c r="B10207" s="117" t="s">
        <v>7142</v>
      </c>
      <c r="C10207" s="118" t="s">
        <v>9295</v>
      </c>
      <c r="D10207" s="119" t="s">
        <v>11100</v>
      </c>
    </row>
    <row r="10208" spans="1:4" ht="24.95" customHeight="1" x14ac:dyDescent="0.2">
      <c r="A10208" s="116">
        <v>5320</v>
      </c>
      <c r="B10208" s="117" t="s">
        <v>4934</v>
      </c>
      <c r="C10208" s="118" t="s">
        <v>9345</v>
      </c>
      <c r="D10208" s="119" t="s">
        <v>11402</v>
      </c>
    </row>
    <row r="10209" spans="1:4" ht="24.95" customHeight="1" x14ac:dyDescent="0.2">
      <c r="A10209" s="116">
        <v>7353</v>
      </c>
      <c r="B10209" s="117" t="s">
        <v>4935</v>
      </c>
      <c r="C10209" s="118" t="s">
        <v>9345</v>
      </c>
      <c r="D10209" s="119" t="s">
        <v>18898</v>
      </c>
    </row>
    <row r="10210" spans="1:4" ht="24.95" customHeight="1" x14ac:dyDescent="0.2">
      <c r="A10210" s="116">
        <v>36144</v>
      </c>
      <c r="B10210" s="117" t="s">
        <v>4936</v>
      </c>
      <c r="C10210" s="118" t="s">
        <v>9295</v>
      </c>
      <c r="D10210" s="119" t="s">
        <v>10544</v>
      </c>
    </row>
    <row r="10211" spans="1:4" ht="24.95" customHeight="1" x14ac:dyDescent="0.2">
      <c r="A10211" s="116">
        <v>10518</v>
      </c>
      <c r="B10211" s="117" t="s">
        <v>4937</v>
      </c>
      <c r="C10211" s="118" t="s">
        <v>9295</v>
      </c>
      <c r="D10211" s="119" t="s">
        <v>17707</v>
      </c>
    </row>
    <row r="10212" spans="1:4" ht="24.95" customHeight="1" x14ac:dyDescent="0.2">
      <c r="A10212" s="116">
        <v>36530</v>
      </c>
      <c r="B10212" s="117" t="s">
        <v>7143</v>
      </c>
      <c r="C10212" s="118" t="s">
        <v>9295</v>
      </c>
      <c r="D10212" s="119" t="s">
        <v>19819</v>
      </c>
    </row>
    <row r="10213" spans="1:4" ht="24.95" customHeight="1" x14ac:dyDescent="0.2">
      <c r="A10213" s="116">
        <v>6046</v>
      </c>
      <c r="B10213" s="117" t="s">
        <v>7144</v>
      </c>
      <c r="C10213" s="118" t="s">
        <v>9295</v>
      </c>
      <c r="D10213" s="119" t="s">
        <v>19820</v>
      </c>
    </row>
    <row r="10214" spans="1:4" ht="24.95" customHeight="1" x14ac:dyDescent="0.2">
      <c r="A10214" s="116">
        <v>36531</v>
      </c>
      <c r="B10214" s="117" t="s">
        <v>7145</v>
      </c>
      <c r="C10214" s="118" t="s">
        <v>9295</v>
      </c>
      <c r="D10214" s="119" t="s">
        <v>19821</v>
      </c>
    </row>
    <row r="10215" spans="1:4" ht="24.95" customHeight="1" x14ac:dyDescent="0.2">
      <c r="A10215" s="116">
        <v>34684</v>
      </c>
      <c r="B10215" s="117" t="s">
        <v>11101</v>
      </c>
      <c r="C10215" s="118" t="s">
        <v>9298</v>
      </c>
      <c r="D10215" s="119" t="s">
        <v>19822</v>
      </c>
    </row>
    <row r="10216" spans="1:4" ht="24.95" customHeight="1" x14ac:dyDescent="0.2">
      <c r="A10216" s="116">
        <v>34683</v>
      </c>
      <c r="B10216" s="117" t="s">
        <v>11102</v>
      </c>
      <c r="C10216" s="118" t="s">
        <v>9298</v>
      </c>
      <c r="D10216" s="119" t="s">
        <v>19823</v>
      </c>
    </row>
    <row r="10217" spans="1:4" ht="24.95" customHeight="1" x14ac:dyDescent="0.2">
      <c r="A10217" s="116">
        <v>533</v>
      </c>
      <c r="B10217" s="117" t="s">
        <v>4938</v>
      </c>
      <c r="C10217" s="118" t="s">
        <v>9298</v>
      </c>
      <c r="D10217" s="119" t="s">
        <v>10696</v>
      </c>
    </row>
    <row r="10218" spans="1:4" ht="24.95" customHeight="1" x14ac:dyDescent="0.2">
      <c r="A10218" s="116">
        <v>10515</v>
      </c>
      <c r="B10218" s="117" t="s">
        <v>4939</v>
      </c>
      <c r="C10218" s="118" t="s">
        <v>9298</v>
      </c>
      <c r="D10218" s="119" t="s">
        <v>19824</v>
      </c>
    </row>
    <row r="10219" spans="1:4" ht="24.95" customHeight="1" x14ac:dyDescent="0.2">
      <c r="A10219" s="116">
        <v>536</v>
      </c>
      <c r="B10219" s="117" t="s">
        <v>4940</v>
      </c>
      <c r="C10219" s="118" t="s">
        <v>9298</v>
      </c>
      <c r="D10219" s="119" t="s">
        <v>18804</v>
      </c>
    </row>
    <row r="10220" spans="1:4" ht="24.95" customHeight="1" x14ac:dyDescent="0.2">
      <c r="A10220" s="116">
        <v>153</v>
      </c>
      <c r="B10220" s="117" t="s">
        <v>4941</v>
      </c>
      <c r="C10220" s="118" t="s">
        <v>9345</v>
      </c>
      <c r="D10220" s="119" t="s">
        <v>19825</v>
      </c>
    </row>
    <row r="10221" spans="1:4" ht="24.95" customHeight="1" x14ac:dyDescent="0.2">
      <c r="A10221" s="116">
        <v>34682</v>
      </c>
      <c r="B10221" s="117" t="s">
        <v>11104</v>
      </c>
      <c r="C10221" s="118" t="s">
        <v>9298</v>
      </c>
      <c r="D10221" s="119" t="s">
        <v>19826</v>
      </c>
    </row>
    <row r="10222" spans="1:4" ht="24.95" customHeight="1" x14ac:dyDescent="0.2">
      <c r="A10222" s="116">
        <v>20205</v>
      </c>
      <c r="B10222" s="117" t="s">
        <v>7146</v>
      </c>
      <c r="C10222" s="118" t="s">
        <v>9340</v>
      </c>
      <c r="D10222" s="119" t="s">
        <v>11105</v>
      </c>
    </row>
    <row r="10223" spans="1:4" ht="24.95" customHeight="1" x14ac:dyDescent="0.2">
      <c r="A10223" s="116">
        <v>4408</v>
      </c>
      <c r="B10223" s="117" t="s">
        <v>7147</v>
      </c>
      <c r="C10223" s="118" t="s">
        <v>9340</v>
      </c>
      <c r="D10223" s="119" t="s">
        <v>10079</v>
      </c>
    </row>
    <row r="10224" spans="1:4" ht="24.95" customHeight="1" x14ac:dyDescent="0.2">
      <c r="A10224" s="116">
        <v>4412</v>
      </c>
      <c r="B10224" s="117" t="s">
        <v>7148</v>
      </c>
      <c r="C10224" s="118" t="s">
        <v>9340</v>
      </c>
      <c r="D10224" s="119" t="s">
        <v>10774</v>
      </c>
    </row>
    <row r="10225" spans="1:4" ht="24.95" customHeight="1" x14ac:dyDescent="0.2">
      <c r="A10225" s="116">
        <v>10559</v>
      </c>
      <c r="B10225" s="117" t="s">
        <v>4942</v>
      </c>
      <c r="C10225" s="118" t="s">
        <v>9295</v>
      </c>
      <c r="D10225" s="119" t="s">
        <v>11106</v>
      </c>
    </row>
    <row r="10226" spans="1:4" ht="24.95" customHeight="1" x14ac:dyDescent="0.2">
      <c r="A10226" s="116">
        <v>10664</v>
      </c>
      <c r="B10226" s="117" t="s">
        <v>4943</v>
      </c>
      <c r="C10226" s="118" t="s">
        <v>9295</v>
      </c>
      <c r="D10226" s="119" t="s">
        <v>11107</v>
      </c>
    </row>
    <row r="10227" spans="1:4" ht="24.95" customHeight="1" x14ac:dyDescent="0.2">
      <c r="A10227" s="116">
        <v>36250</v>
      </c>
      <c r="B10227" s="117" t="s">
        <v>7149</v>
      </c>
      <c r="C10227" s="118" t="s">
        <v>9340</v>
      </c>
      <c r="D10227" s="119" t="s">
        <v>9341</v>
      </c>
    </row>
    <row r="10228" spans="1:4" ht="24.95" customHeight="1" x14ac:dyDescent="0.2">
      <c r="A10228" s="116">
        <v>10857</v>
      </c>
      <c r="B10228" s="117" t="s">
        <v>4944</v>
      </c>
      <c r="C10228" s="118" t="s">
        <v>9340</v>
      </c>
      <c r="D10228" s="119" t="s">
        <v>17879</v>
      </c>
    </row>
    <row r="10229" spans="1:4" ht="24.95" customHeight="1" x14ac:dyDescent="0.2">
      <c r="A10229" s="116">
        <v>4803</v>
      </c>
      <c r="B10229" s="117" t="s">
        <v>7150</v>
      </c>
      <c r="C10229" s="118" t="s">
        <v>9340</v>
      </c>
      <c r="D10229" s="119" t="s">
        <v>19827</v>
      </c>
    </row>
    <row r="10230" spans="1:4" ht="24.95" customHeight="1" x14ac:dyDescent="0.2">
      <c r="A10230" s="116">
        <v>6186</v>
      </c>
      <c r="B10230" s="117" t="s">
        <v>4945</v>
      </c>
      <c r="C10230" s="118" t="s">
        <v>9340</v>
      </c>
      <c r="D10230" s="119" t="s">
        <v>9712</v>
      </c>
    </row>
    <row r="10231" spans="1:4" ht="24.95" customHeight="1" x14ac:dyDescent="0.2">
      <c r="A10231" s="116">
        <v>4829</v>
      </c>
      <c r="B10231" s="117" t="s">
        <v>4946</v>
      </c>
      <c r="C10231" s="118" t="s">
        <v>9340</v>
      </c>
      <c r="D10231" s="119" t="s">
        <v>14302</v>
      </c>
    </row>
    <row r="10232" spans="1:4" ht="24.95" customHeight="1" x14ac:dyDescent="0.2">
      <c r="A10232" s="116">
        <v>39829</v>
      </c>
      <c r="B10232" s="117" t="s">
        <v>11110</v>
      </c>
      <c r="C10232" s="118" t="s">
        <v>9340</v>
      </c>
      <c r="D10232" s="119" t="s">
        <v>10072</v>
      </c>
    </row>
    <row r="10233" spans="1:4" ht="24.95" customHeight="1" x14ac:dyDescent="0.2">
      <c r="A10233" s="116">
        <v>20231</v>
      </c>
      <c r="B10233" s="117" t="s">
        <v>11111</v>
      </c>
      <c r="C10233" s="118" t="s">
        <v>9340</v>
      </c>
      <c r="D10233" s="119" t="s">
        <v>12040</v>
      </c>
    </row>
    <row r="10234" spans="1:4" ht="24.95" customHeight="1" x14ac:dyDescent="0.2">
      <c r="A10234" s="116">
        <v>4804</v>
      </c>
      <c r="B10234" s="117" t="s">
        <v>7151</v>
      </c>
      <c r="C10234" s="118" t="s">
        <v>9340</v>
      </c>
      <c r="D10234" s="119" t="s">
        <v>10381</v>
      </c>
    </row>
    <row r="10235" spans="1:4" ht="24.95" customHeight="1" x14ac:dyDescent="0.2">
      <c r="A10235" s="116">
        <v>34680</v>
      </c>
      <c r="B10235" s="117" t="s">
        <v>4947</v>
      </c>
      <c r="C10235" s="118" t="s">
        <v>9340</v>
      </c>
      <c r="D10235" s="119" t="s">
        <v>17293</v>
      </c>
    </row>
    <row r="10236" spans="1:4" ht="24.95" customHeight="1" x14ac:dyDescent="0.2">
      <c r="A10236" s="116">
        <v>11573</v>
      </c>
      <c r="B10236" s="117" t="s">
        <v>7152</v>
      </c>
      <c r="C10236" s="118" t="s">
        <v>9295</v>
      </c>
      <c r="D10236" s="119" t="s">
        <v>12634</v>
      </c>
    </row>
    <row r="10237" spans="1:4" ht="24.95" customHeight="1" x14ac:dyDescent="0.2">
      <c r="A10237" s="116">
        <v>38401</v>
      </c>
      <c r="B10237" s="117" t="s">
        <v>4948</v>
      </c>
      <c r="C10237" s="118" t="s">
        <v>9295</v>
      </c>
      <c r="D10237" s="119" t="s">
        <v>10093</v>
      </c>
    </row>
    <row r="10238" spans="1:4" ht="24.95" customHeight="1" x14ac:dyDescent="0.2">
      <c r="A10238" s="116">
        <v>38179</v>
      </c>
      <c r="B10238" s="117" t="s">
        <v>7153</v>
      </c>
      <c r="C10238" s="118" t="s">
        <v>9295</v>
      </c>
      <c r="D10238" s="119" t="s">
        <v>11408</v>
      </c>
    </row>
    <row r="10239" spans="1:4" ht="24.95" customHeight="1" x14ac:dyDescent="0.2">
      <c r="A10239" s="116">
        <v>11575</v>
      </c>
      <c r="B10239" s="117" t="s">
        <v>7154</v>
      </c>
      <c r="C10239" s="118" t="s">
        <v>9295</v>
      </c>
      <c r="D10239" s="119" t="s">
        <v>10918</v>
      </c>
    </row>
    <row r="10240" spans="1:4" ht="24.95" customHeight="1" x14ac:dyDescent="0.2">
      <c r="A10240" s="116">
        <v>20256</v>
      </c>
      <c r="B10240" s="117" t="s">
        <v>4949</v>
      </c>
      <c r="C10240" s="118" t="s">
        <v>9295</v>
      </c>
      <c r="D10240" s="119" t="s">
        <v>12174</v>
      </c>
    </row>
    <row r="10241" spans="1:4" ht="24.95" customHeight="1" x14ac:dyDescent="0.2">
      <c r="A10241" s="116">
        <v>14511</v>
      </c>
      <c r="B10241" s="117" t="s">
        <v>4950</v>
      </c>
      <c r="C10241" s="118" t="s">
        <v>9295</v>
      </c>
      <c r="D10241" s="119" t="s">
        <v>19828</v>
      </c>
    </row>
    <row r="10242" spans="1:4" ht="24.95" customHeight="1" x14ac:dyDescent="0.2">
      <c r="A10242" s="116">
        <v>10642</v>
      </c>
      <c r="B10242" s="117" t="s">
        <v>4951</v>
      </c>
      <c r="C10242" s="118" t="s">
        <v>9295</v>
      </c>
      <c r="D10242" s="119" t="s">
        <v>19829</v>
      </c>
    </row>
    <row r="10243" spans="1:4" ht="24.95" customHeight="1" x14ac:dyDescent="0.2">
      <c r="A10243" s="116">
        <v>14489</v>
      </c>
      <c r="B10243" s="117" t="s">
        <v>4952</v>
      </c>
      <c r="C10243" s="118" t="s">
        <v>9295</v>
      </c>
      <c r="D10243" s="119" t="s">
        <v>19830</v>
      </c>
    </row>
    <row r="10244" spans="1:4" ht="24.95" customHeight="1" x14ac:dyDescent="0.2">
      <c r="A10244" s="116">
        <v>14513</v>
      </c>
      <c r="B10244" s="117" t="s">
        <v>4953</v>
      </c>
      <c r="C10244" s="118" t="s">
        <v>9295</v>
      </c>
      <c r="D10244" s="119" t="s">
        <v>19831</v>
      </c>
    </row>
    <row r="10245" spans="1:4" ht="24.95" customHeight="1" x14ac:dyDescent="0.2">
      <c r="A10245" s="116">
        <v>13600</v>
      </c>
      <c r="B10245" s="117" t="s">
        <v>4954</v>
      </c>
      <c r="C10245" s="118" t="s">
        <v>9295</v>
      </c>
      <c r="D10245" s="119" t="s">
        <v>19832</v>
      </c>
    </row>
    <row r="10246" spans="1:4" ht="24.95" customHeight="1" x14ac:dyDescent="0.2">
      <c r="A10246" s="116">
        <v>10646</v>
      </c>
      <c r="B10246" s="117" t="s">
        <v>4955</v>
      </c>
      <c r="C10246" s="118" t="s">
        <v>9295</v>
      </c>
      <c r="D10246" s="119" t="s">
        <v>19833</v>
      </c>
    </row>
    <row r="10247" spans="1:4" ht="24.95" customHeight="1" x14ac:dyDescent="0.2">
      <c r="A10247" s="116">
        <v>6070</v>
      </c>
      <c r="B10247" s="117" t="s">
        <v>7155</v>
      </c>
      <c r="C10247" s="118" t="s">
        <v>9295</v>
      </c>
      <c r="D10247" s="119" t="s">
        <v>19834</v>
      </c>
    </row>
    <row r="10248" spans="1:4" ht="24.95" customHeight="1" x14ac:dyDescent="0.2">
      <c r="A10248" s="116">
        <v>6069</v>
      </c>
      <c r="B10248" s="117" t="s">
        <v>4956</v>
      </c>
      <c r="C10248" s="118" t="s">
        <v>9295</v>
      </c>
      <c r="D10248" s="119" t="s">
        <v>19835</v>
      </c>
    </row>
    <row r="10249" spans="1:4" ht="24.95" customHeight="1" x14ac:dyDescent="0.2">
      <c r="A10249" s="116">
        <v>14626</v>
      </c>
      <c r="B10249" s="117" t="s">
        <v>7156</v>
      </c>
      <c r="C10249" s="118" t="s">
        <v>9295</v>
      </c>
      <c r="D10249" s="119" t="s">
        <v>19836</v>
      </c>
    </row>
    <row r="10250" spans="1:4" ht="24.95" customHeight="1" x14ac:dyDescent="0.2">
      <c r="A10250" s="116">
        <v>6067</v>
      </c>
      <c r="B10250" s="117" t="s">
        <v>7157</v>
      </c>
      <c r="C10250" s="118" t="s">
        <v>9295</v>
      </c>
      <c r="D10250" s="119" t="s">
        <v>19837</v>
      </c>
    </row>
    <row r="10251" spans="1:4" ht="24.95" customHeight="1" x14ac:dyDescent="0.2">
      <c r="A10251" s="116">
        <v>38393</v>
      </c>
      <c r="B10251" s="117" t="s">
        <v>7158</v>
      </c>
      <c r="C10251" s="118" t="s">
        <v>9295</v>
      </c>
      <c r="D10251" s="119" t="s">
        <v>10333</v>
      </c>
    </row>
    <row r="10252" spans="1:4" ht="24.95" customHeight="1" x14ac:dyDescent="0.2">
      <c r="A10252" s="116">
        <v>38390</v>
      </c>
      <c r="B10252" s="117" t="s">
        <v>7159</v>
      </c>
      <c r="C10252" s="118" t="s">
        <v>9295</v>
      </c>
      <c r="D10252" s="119" t="s">
        <v>17288</v>
      </c>
    </row>
    <row r="10253" spans="1:4" ht="24.95" customHeight="1" x14ac:dyDescent="0.2">
      <c r="A10253" s="116">
        <v>36532</v>
      </c>
      <c r="B10253" s="117" t="s">
        <v>4957</v>
      </c>
      <c r="C10253" s="118" t="s">
        <v>9295</v>
      </c>
      <c r="D10253" s="119" t="s">
        <v>19838</v>
      </c>
    </row>
    <row r="10254" spans="1:4" ht="24.95" customHeight="1" x14ac:dyDescent="0.2">
      <c r="A10254" s="116">
        <v>11578</v>
      </c>
      <c r="B10254" s="117" t="s">
        <v>7160</v>
      </c>
      <c r="C10254" s="118" t="s">
        <v>9295</v>
      </c>
      <c r="D10254" s="119" t="s">
        <v>18258</v>
      </c>
    </row>
    <row r="10255" spans="1:4" ht="24.95" customHeight="1" x14ac:dyDescent="0.2">
      <c r="A10255" s="116">
        <v>11577</v>
      </c>
      <c r="B10255" s="117" t="s">
        <v>7161</v>
      </c>
      <c r="C10255" s="118" t="s">
        <v>9295</v>
      </c>
      <c r="D10255" s="119" t="s">
        <v>9839</v>
      </c>
    </row>
    <row r="10256" spans="1:4" ht="24.95" customHeight="1" x14ac:dyDescent="0.2">
      <c r="A10256" s="116">
        <v>1116</v>
      </c>
      <c r="B10256" s="117" t="s">
        <v>4958</v>
      </c>
      <c r="C10256" s="118" t="s">
        <v>9340</v>
      </c>
      <c r="D10256" s="119" t="s">
        <v>9683</v>
      </c>
    </row>
    <row r="10257" spans="1:4" ht="24.95" customHeight="1" x14ac:dyDescent="0.2">
      <c r="A10257" s="116">
        <v>1115</v>
      </c>
      <c r="B10257" s="117" t="s">
        <v>4959</v>
      </c>
      <c r="C10257" s="118" t="s">
        <v>9340</v>
      </c>
      <c r="D10257" s="119" t="s">
        <v>9904</v>
      </c>
    </row>
    <row r="10258" spans="1:4" ht="24.95" customHeight="1" x14ac:dyDescent="0.2">
      <c r="A10258" s="116">
        <v>1113</v>
      </c>
      <c r="B10258" s="117" t="s">
        <v>7162</v>
      </c>
      <c r="C10258" s="118" t="s">
        <v>9340</v>
      </c>
      <c r="D10258" s="119" t="s">
        <v>11449</v>
      </c>
    </row>
    <row r="10259" spans="1:4" ht="24.95" customHeight="1" x14ac:dyDescent="0.2">
      <c r="A10259" s="116">
        <v>1114</v>
      </c>
      <c r="B10259" s="117" t="s">
        <v>4960</v>
      </c>
      <c r="C10259" s="118" t="s">
        <v>9340</v>
      </c>
      <c r="D10259" s="119" t="s">
        <v>11145</v>
      </c>
    </row>
    <row r="10260" spans="1:4" ht="24.95" customHeight="1" x14ac:dyDescent="0.2">
      <c r="A10260" s="116">
        <v>40872</v>
      </c>
      <c r="B10260" s="117" t="s">
        <v>7163</v>
      </c>
      <c r="C10260" s="118" t="s">
        <v>9340</v>
      </c>
      <c r="D10260" s="119" t="s">
        <v>10438</v>
      </c>
    </row>
    <row r="10261" spans="1:4" ht="24.95" customHeight="1" x14ac:dyDescent="0.2">
      <c r="A10261" s="116">
        <v>20214</v>
      </c>
      <c r="B10261" s="117" t="s">
        <v>4961</v>
      </c>
      <c r="C10261" s="118" t="s">
        <v>9295</v>
      </c>
      <c r="D10261" s="119" t="s">
        <v>16095</v>
      </c>
    </row>
    <row r="10262" spans="1:4" ht="24.95" customHeight="1" x14ac:dyDescent="0.2">
      <c r="A10262" s="116">
        <v>11064</v>
      </c>
      <c r="B10262" s="117" t="s">
        <v>7164</v>
      </c>
      <c r="C10262" s="118" t="s">
        <v>9295</v>
      </c>
      <c r="D10262" s="119" t="s">
        <v>11238</v>
      </c>
    </row>
    <row r="10263" spans="1:4" ht="24.95" customHeight="1" x14ac:dyDescent="0.2">
      <c r="A10263" s="116">
        <v>7237</v>
      </c>
      <c r="B10263" s="117" t="s">
        <v>7165</v>
      </c>
      <c r="C10263" s="118" t="s">
        <v>9295</v>
      </c>
      <c r="D10263" s="119" t="s">
        <v>18335</v>
      </c>
    </row>
    <row r="10264" spans="1:4" ht="24.95" customHeight="1" x14ac:dyDescent="0.2">
      <c r="A10264" s="116">
        <v>16</v>
      </c>
      <c r="B10264" s="117" t="s">
        <v>7166</v>
      </c>
      <c r="C10264" s="118" t="s">
        <v>9344</v>
      </c>
      <c r="D10264" s="119" t="s">
        <v>9888</v>
      </c>
    </row>
    <row r="10265" spans="1:4" ht="24.95" customHeight="1" x14ac:dyDescent="0.2">
      <c r="A10265" s="116">
        <v>11757</v>
      </c>
      <c r="B10265" s="117" t="s">
        <v>4962</v>
      </c>
      <c r="C10265" s="118" t="s">
        <v>9295</v>
      </c>
      <c r="D10265" s="119" t="s">
        <v>10650</v>
      </c>
    </row>
    <row r="10266" spans="1:4" ht="24.95" customHeight="1" x14ac:dyDescent="0.2">
      <c r="A10266" s="116">
        <v>11758</v>
      </c>
      <c r="B10266" s="117" t="s">
        <v>4963</v>
      </c>
      <c r="C10266" s="118" t="s">
        <v>9295</v>
      </c>
      <c r="D10266" s="119" t="s">
        <v>17496</v>
      </c>
    </row>
    <row r="10267" spans="1:4" ht="24.95" customHeight="1" x14ac:dyDescent="0.2">
      <c r="A10267" s="116">
        <v>37526</v>
      </c>
      <c r="B10267" s="117" t="s">
        <v>4964</v>
      </c>
      <c r="C10267" s="118" t="s">
        <v>9295</v>
      </c>
      <c r="D10267" s="119" t="s">
        <v>11119</v>
      </c>
    </row>
    <row r="10268" spans="1:4" ht="24.95" customHeight="1" x14ac:dyDescent="0.2">
      <c r="A10268" s="116">
        <v>6076</v>
      </c>
      <c r="B10268" s="117" t="s">
        <v>4965</v>
      </c>
      <c r="C10268" s="118" t="s">
        <v>9296</v>
      </c>
      <c r="D10268" s="119" t="s">
        <v>15394</v>
      </c>
    </row>
    <row r="10269" spans="1:4" ht="24.95" customHeight="1" x14ac:dyDescent="0.2">
      <c r="A10269" s="116">
        <v>13109</v>
      </c>
      <c r="B10269" s="117" t="s">
        <v>4966</v>
      </c>
      <c r="C10269" s="118" t="s">
        <v>9295</v>
      </c>
      <c r="D10269" s="119" t="s">
        <v>19839</v>
      </c>
    </row>
    <row r="10270" spans="1:4" ht="24.95" customHeight="1" x14ac:dyDescent="0.2">
      <c r="A10270" s="116">
        <v>13110</v>
      </c>
      <c r="B10270" s="117" t="s">
        <v>4967</v>
      </c>
      <c r="C10270" s="118" t="s">
        <v>9295</v>
      </c>
      <c r="D10270" s="119" t="s">
        <v>19840</v>
      </c>
    </row>
    <row r="10271" spans="1:4" ht="24.95" customHeight="1" x14ac:dyDescent="0.2">
      <c r="A10271" s="116">
        <v>7581</v>
      </c>
      <c r="B10271" s="117" t="s">
        <v>4968</v>
      </c>
      <c r="C10271" s="118" t="s">
        <v>9295</v>
      </c>
      <c r="D10271" s="119" t="s">
        <v>12368</v>
      </c>
    </row>
    <row r="10272" spans="1:4" ht="24.95" customHeight="1" x14ac:dyDescent="0.2">
      <c r="A10272" s="116">
        <v>20206</v>
      </c>
      <c r="B10272" s="117" t="s">
        <v>7167</v>
      </c>
      <c r="C10272" s="118" t="s">
        <v>9340</v>
      </c>
      <c r="D10272" s="119" t="s">
        <v>11120</v>
      </c>
    </row>
    <row r="10273" spans="1:4" ht="24.95" customHeight="1" x14ac:dyDescent="0.2">
      <c r="A10273" s="116">
        <v>4460</v>
      </c>
      <c r="B10273" s="117" t="s">
        <v>7168</v>
      </c>
      <c r="C10273" s="118" t="s">
        <v>9340</v>
      </c>
      <c r="D10273" s="119" t="s">
        <v>11244</v>
      </c>
    </row>
    <row r="10274" spans="1:4" ht="24.95" customHeight="1" x14ac:dyDescent="0.2">
      <c r="A10274" s="116">
        <v>6204</v>
      </c>
      <c r="B10274" s="117" t="s">
        <v>7169</v>
      </c>
      <c r="C10274" s="118" t="s">
        <v>9340</v>
      </c>
      <c r="D10274" s="119" t="s">
        <v>15043</v>
      </c>
    </row>
    <row r="10275" spans="1:4" ht="24.95" customHeight="1" x14ac:dyDescent="0.2">
      <c r="A10275" s="116">
        <v>4417</v>
      </c>
      <c r="B10275" s="117" t="s">
        <v>7170</v>
      </c>
      <c r="C10275" s="118" t="s">
        <v>9340</v>
      </c>
      <c r="D10275" s="119" t="s">
        <v>11802</v>
      </c>
    </row>
    <row r="10276" spans="1:4" ht="24.95" customHeight="1" x14ac:dyDescent="0.2">
      <c r="A10276" s="116">
        <v>4415</v>
      </c>
      <c r="B10276" s="117" t="s">
        <v>7171</v>
      </c>
      <c r="C10276" s="118" t="s">
        <v>9340</v>
      </c>
      <c r="D10276" s="119" t="s">
        <v>9419</v>
      </c>
    </row>
    <row r="10277" spans="1:4" ht="24.95" customHeight="1" x14ac:dyDescent="0.2">
      <c r="A10277" s="116">
        <v>37373</v>
      </c>
      <c r="B10277" s="117" t="s">
        <v>7172</v>
      </c>
      <c r="C10277" s="118" t="s">
        <v>9293</v>
      </c>
      <c r="D10277" s="119" t="s">
        <v>10884</v>
      </c>
    </row>
    <row r="10278" spans="1:4" ht="24.95" customHeight="1" x14ac:dyDescent="0.2">
      <c r="A10278" s="116">
        <v>40864</v>
      </c>
      <c r="B10278" s="117" t="s">
        <v>7173</v>
      </c>
      <c r="C10278" s="118" t="s">
        <v>9444</v>
      </c>
      <c r="D10278" s="119" t="s">
        <v>11122</v>
      </c>
    </row>
    <row r="10279" spans="1:4" ht="24.95" customHeight="1" x14ac:dyDescent="0.2">
      <c r="A10279" s="116">
        <v>4734</v>
      </c>
      <c r="B10279" s="117" t="s">
        <v>4969</v>
      </c>
      <c r="C10279" s="118" t="s">
        <v>9296</v>
      </c>
      <c r="D10279" s="119" t="s">
        <v>10824</v>
      </c>
    </row>
    <row r="10280" spans="1:4" ht="24.95" customHeight="1" x14ac:dyDescent="0.2">
      <c r="A10280" s="116">
        <v>6085</v>
      </c>
      <c r="B10280" s="117" t="s">
        <v>7174</v>
      </c>
      <c r="C10280" s="118" t="s">
        <v>9345</v>
      </c>
      <c r="D10280" s="119" t="s">
        <v>9474</v>
      </c>
    </row>
    <row r="10281" spans="1:4" ht="24.95" customHeight="1" x14ac:dyDescent="0.2">
      <c r="A10281" s="116">
        <v>38396</v>
      </c>
      <c r="B10281" s="117" t="s">
        <v>7175</v>
      </c>
      <c r="C10281" s="118" t="s">
        <v>9295</v>
      </c>
      <c r="D10281" s="119" t="s">
        <v>19841</v>
      </c>
    </row>
    <row r="10282" spans="1:4" ht="24.95" customHeight="1" x14ac:dyDescent="0.2">
      <c r="A10282" s="116">
        <v>6090</v>
      </c>
      <c r="B10282" s="117" t="s">
        <v>7176</v>
      </c>
      <c r="C10282" s="118" t="s">
        <v>9345</v>
      </c>
      <c r="D10282" s="119" t="s">
        <v>10097</v>
      </c>
    </row>
    <row r="10283" spans="1:4" ht="24.95" customHeight="1" x14ac:dyDescent="0.2">
      <c r="A10283" s="116">
        <v>11622</v>
      </c>
      <c r="B10283" s="117" t="s">
        <v>4970</v>
      </c>
      <c r="C10283" s="118" t="s">
        <v>9344</v>
      </c>
      <c r="D10283" s="119" t="s">
        <v>11299</v>
      </c>
    </row>
    <row r="10284" spans="1:4" ht="24.95" customHeight="1" x14ac:dyDescent="0.2">
      <c r="A10284" s="116">
        <v>6094</v>
      </c>
      <c r="B10284" s="117" t="s">
        <v>7177</v>
      </c>
      <c r="C10284" s="118" t="s">
        <v>9344</v>
      </c>
      <c r="D10284" s="119" t="s">
        <v>11994</v>
      </c>
    </row>
    <row r="10285" spans="1:4" ht="24.95" customHeight="1" x14ac:dyDescent="0.2">
      <c r="A10285" s="116">
        <v>7317</v>
      </c>
      <c r="B10285" s="117" t="s">
        <v>4971</v>
      </c>
      <c r="C10285" s="118" t="s">
        <v>9344</v>
      </c>
      <c r="D10285" s="119" t="s">
        <v>17260</v>
      </c>
    </row>
    <row r="10286" spans="1:4" ht="24.95" customHeight="1" x14ac:dyDescent="0.2">
      <c r="A10286" s="116">
        <v>142</v>
      </c>
      <c r="B10286" s="117" t="s">
        <v>4972</v>
      </c>
      <c r="C10286" s="118" t="s">
        <v>11125</v>
      </c>
      <c r="D10286" s="119" t="s">
        <v>19842</v>
      </c>
    </row>
    <row r="10287" spans="1:4" ht="24.95" customHeight="1" x14ac:dyDescent="0.2">
      <c r="A10287" s="116">
        <v>38123</v>
      </c>
      <c r="B10287" s="117" t="s">
        <v>7178</v>
      </c>
      <c r="C10287" s="118" t="s">
        <v>9344</v>
      </c>
      <c r="D10287" s="119" t="s">
        <v>11126</v>
      </c>
    </row>
    <row r="10288" spans="1:4" ht="24.95" customHeight="1" x14ac:dyDescent="0.2">
      <c r="A10288" s="116">
        <v>37953</v>
      </c>
      <c r="B10288" s="117" t="s">
        <v>7179</v>
      </c>
      <c r="C10288" s="118" t="s">
        <v>9295</v>
      </c>
      <c r="D10288" s="119" t="s">
        <v>9522</v>
      </c>
    </row>
    <row r="10289" spans="1:4" ht="24.95" customHeight="1" x14ac:dyDescent="0.2">
      <c r="A10289" s="116">
        <v>37954</v>
      </c>
      <c r="B10289" s="117" t="s">
        <v>7180</v>
      </c>
      <c r="C10289" s="118" t="s">
        <v>9295</v>
      </c>
      <c r="D10289" s="119" t="s">
        <v>10043</v>
      </c>
    </row>
    <row r="10290" spans="1:4" ht="24.95" customHeight="1" x14ac:dyDescent="0.2">
      <c r="A10290" s="116">
        <v>37955</v>
      </c>
      <c r="B10290" s="117" t="s">
        <v>7181</v>
      </c>
      <c r="C10290" s="118" t="s">
        <v>9295</v>
      </c>
      <c r="D10290" s="119" t="s">
        <v>13716</v>
      </c>
    </row>
    <row r="10291" spans="1:4" ht="24.95" customHeight="1" x14ac:dyDescent="0.2">
      <c r="A10291" s="116">
        <v>6106</v>
      </c>
      <c r="B10291" s="117" t="s">
        <v>11127</v>
      </c>
      <c r="C10291" s="118" t="s">
        <v>9295</v>
      </c>
      <c r="D10291" s="119" t="s">
        <v>9334</v>
      </c>
    </row>
    <row r="10292" spans="1:4" ht="24.95" customHeight="1" x14ac:dyDescent="0.2">
      <c r="A10292" s="116">
        <v>6107</v>
      </c>
      <c r="B10292" s="117" t="s">
        <v>7182</v>
      </c>
      <c r="C10292" s="118" t="s">
        <v>9295</v>
      </c>
      <c r="D10292" s="119" t="s">
        <v>10233</v>
      </c>
    </row>
    <row r="10293" spans="1:4" ht="24.95" customHeight="1" x14ac:dyDescent="0.2">
      <c r="A10293" s="116">
        <v>6108</v>
      </c>
      <c r="B10293" s="117" t="s">
        <v>7183</v>
      </c>
      <c r="C10293" s="118" t="s">
        <v>9295</v>
      </c>
      <c r="D10293" s="119" t="s">
        <v>9432</v>
      </c>
    </row>
    <row r="10294" spans="1:4" ht="24.95" customHeight="1" x14ac:dyDescent="0.2">
      <c r="A10294" s="116">
        <v>6109</v>
      </c>
      <c r="B10294" s="117" t="s">
        <v>7184</v>
      </c>
      <c r="C10294" s="118" t="s">
        <v>9295</v>
      </c>
      <c r="D10294" s="119" t="s">
        <v>10002</v>
      </c>
    </row>
    <row r="10295" spans="1:4" ht="24.95" customHeight="1" x14ac:dyDescent="0.2">
      <c r="A10295" s="116">
        <v>37743</v>
      </c>
      <c r="B10295" s="117" t="s">
        <v>4973</v>
      </c>
      <c r="C10295" s="118" t="s">
        <v>9295</v>
      </c>
      <c r="D10295" s="119" t="s">
        <v>11129</v>
      </c>
    </row>
    <row r="10296" spans="1:4" ht="24.95" customHeight="1" x14ac:dyDescent="0.2">
      <c r="A10296" s="116">
        <v>37744</v>
      </c>
      <c r="B10296" s="117" t="s">
        <v>4974</v>
      </c>
      <c r="C10296" s="118" t="s">
        <v>9295</v>
      </c>
      <c r="D10296" s="119" t="s">
        <v>11130</v>
      </c>
    </row>
    <row r="10297" spans="1:4" ht="24.95" customHeight="1" x14ac:dyDescent="0.2">
      <c r="A10297" s="116">
        <v>37741</v>
      </c>
      <c r="B10297" s="117" t="s">
        <v>4975</v>
      </c>
      <c r="C10297" s="118" t="s">
        <v>9295</v>
      </c>
      <c r="D10297" s="119" t="s">
        <v>11131</v>
      </c>
    </row>
    <row r="10298" spans="1:4" ht="24.95" customHeight="1" x14ac:dyDescent="0.2">
      <c r="A10298" s="116">
        <v>39396</v>
      </c>
      <c r="B10298" s="117" t="s">
        <v>11132</v>
      </c>
      <c r="C10298" s="118" t="s">
        <v>9295</v>
      </c>
      <c r="D10298" s="119" t="s">
        <v>17421</v>
      </c>
    </row>
    <row r="10299" spans="1:4" ht="24.95" customHeight="1" x14ac:dyDescent="0.2">
      <c r="A10299" s="116">
        <v>39392</v>
      </c>
      <c r="B10299" s="117" t="s">
        <v>11134</v>
      </c>
      <c r="C10299" s="118" t="s">
        <v>9295</v>
      </c>
      <c r="D10299" s="119" t="s">
        <v>13701</v>
      </c>
    </row>
    <row r="10300" spans="1:4" ht="24.95" customHeight="1" x14ac:dyDescent="0.2">
      <c r="A10300" s="116">
        <v>39393</v>
      </c>
      <c r="B10300" s="117" t="s">
        <v>11135</v>
      </c>
      <c r="C10300" s="118" t="s">
        <v>9295</v>
      </c>
      <c r="D10300" s="119" t="s">
        <v>10100</v>
      </c>
    </row>
    <row r="10301" spans="1:4" ht="24.95" customHeight="1" x14ac:dyDescent="0.2">
      <c r="A10301" s="116">
        <v>39394</v>
      </c>
      <c r="B10301" s="117" t="s">
        <v>11136</v>
      </c>
      <c r="C10301" s="118" t="s">
        <v>9295</v>
      </c>
      <c r="D10301" s="119" t="s">
        <v>17688</v>
      </c>
    </row>
    <row r="10302" spans="1:4" ht="24.95" customHeight="1" x14ac:dyDescent="0.2">
      <c r="A10302" s="116">
        <v>39395</v>
      </c>
      <c r="B10302" s="117" t="s">
        <v>11137</v>
      </c>
      <c r="C10302" s="118" t="s">
        <v>9295</v>
      </c>
      <c r="D10302" s="119" t="s">
        <v>18038</v>
      </c>
    </row>
    <row r="10303" spans="1:4" ht="24.95" customHeight="1" x14ac:dyDescent="0.2">
      <c r="A10303" s="116">
        <v>14618</v>
      </c>
      <c r="B10303" s="117" t="s">
        <v>4976</v>
      </c>
      <c r="C10303" s="118" t="s">
        <v>9295</v>
      </c>
      <c r="D10303" s="119" t="s">
        <v>19843</v>
      </c>
    </row>
    <row r="10304" spans="1:4" ht="24.95" customHeight="1" x14ac:dyDescent="0.2">
      <c r="A10304" s="116">
        <v>40269</v>
      </c>
      <c r="B10304" s="117" t="s">
        <v>7185</v>
      </c>
      <c r="C10304" s="118" t="s">
        <v>9295</v>
      </c>
      <c r="D10304" s="119" t="s">
        <v>19844</v>
      </c>
    </row>
    <row r="10305" spans="1:4" ht="24.95" customHeight="1" x14ac:dyDescent="0.2">
      <c r="A10305" s="116">
        <v>6110</v>
      </c>
      <c r="B10305" s="117" t="s">
        <v>4977</v>
      </c>
      <c r="C10305" s="118" t="s">
        <v>9293</v>
      </c>
      <c r="D10305" s="119" t="s">
        <v>19322</v>
      </c>
    </row>
    <row r="10306" spans="1:4" ht="24.95" customHeight="1" x14ac:dyDescent="0.2">
      <c r="A10306" s="116">
        <v>40910</v>
      </c>
      <c r="B10306" s="117" t="s">
        <v>7186</v>
      </c>
      <c r="C10306" s="118" t="s">
        <v>9444</v>
      </c>
      <c r="D10306" s="119" t="s">
        <v>30522</v>
      </c>
    </row>
    <row r="10307" spans="1:4" ht="24.95" customHeight="1" x14ac:dyDescent="0.2">
      <c r="A10307" s="116">
        <v>6111</v>
      </c>
      <c r="B10307" s="117" t="s">
        <v>4978</v>
      </c>
      <c r="C10307" s="118" t="s">
        <v>9293</v>
      </c>
      <c r="D10307" s="119" t="s">
        <v>27619</v>
      </c>
    </row>
    <row r="10308" spans="1:4" ht="24.95" customHeight="1" x14ac:dyDescent="0.2">
      <c r="A10308" s="116">
        <v>41084</v>
      </c>
      <c r="B10308" s="117" t="s">
        <v>7187</v>
      </c>
      <c r="C10308" s="118" t="s">
        <v>9444</v>
      </c>
      <c r="D10308" s="119" t="s">
        <v>30523</v>
      </c>
    </row>
    <row r="10309" spans="1:4" ht="24.95" customHeight="1" x14ac:dyDescent="0.2">
      <c r="A10309" s="116">
        <v>25950</v>
      </c>
      <c r="B10309" s="117" t="s">
        <v>4979</v>
      </c>
      <c r="C10309" s="118" t="s">
        <v>9296</v>
      </c>
      <c r="D10309" s="119" t="s">
        <v>19845</v>
      </c>
    </row>
    <row r="10310" spans="1:4" ht="24.95" customHeight="1" x14ac:dyDescent="0.2">
      <c r="A10310" s="116">
        <v>38637</v>
      </c>
      <c r="B10310" s="117" t="s">
        <v>4980</v>
      </c>
      <c r="C10310" s="118" t="s">
        <v>9295</v>
      </c>
      <c r="D10310" s="119" t="s">
        <v>11139</v>
      </c>
    </row>
    <row r="10311" spans="1:4" ht="24.95" customHeight="1" x14ac:dyDescent="0.2">
      <c r="A10311" s="116">
        <v>6150</v>
      </c>
      <c r="B10311" s="117" t="s">
        <v>4981</v>
      </c>
      <c r="C10311" s="118" t="s">
        <v>9295</v>
      </c>
      <c r="D10311" s="119" t="s">
        <v>11140</v>
      </c>
    </row>
    <row r="10312" spans="1:4" ht="24.95" customHeight="1" x14ac:dyDescent="0.2">
      <c r="A10312" s="116">
        <v>6136</v>
      </c>
      <c r="B10312" s="117" t="s">
        <v>4982</v>
      </c>
      <c r="C10312" s="118" t="s">
        <v>9295</v>
      </c>
      <c r="D10312" s="119" t="s">
        <v>11141</v>
      </c>
    </row>
    <row r="10313" spans="1:4" ht="24.95" customHeight="1" x14ac:dyDescent="0.2">
      <c r="A10313" s="116">
        <v>38638</v>
      </c>
      <c r="B10313" s="117" t="s">
        <v>4983</v>
      </c>
      <c r="C10313" s="118" t="s">
        <v>9295</v>
      </c>
      <c r="D10313" s="119" t="s">
        <v>11142</v>
      </c>
    </row>
    <row r="10314" spans="1:4" ht="24.95" customHeight="1" x14ac:dyDescent="0.2">
      <c r="A10314" s="116">
        <v>20262</v>
      </c>
      <c r="B10314" s="117" t="s">
        <v>4984</v>
      </c>
      <c r="C10314" s="118" t="s">
        <v>9295</v>
      </c>
      <c r="D10314" s="119" t="s">
        <v>10379</v>
      </c>
    </row>
    <row r="10315" spans="1:4" ht="24.95" customHeight="1" x14ac:dyDescent="0.2">
      <c r="A10315" s="116">
        <v>6148</v>
      </c>
      <c r="B10315" s="117" t="s">
        <v>4985</v>
      </c>
      <c r="C10315" s="118" t="s">
        <v>9295</v>
      </c>
      <c r="D10315" s="119" t="s">
        <v>10982</v>
      </c>
    </row>
    <row r="10316" spans="1:4" ht="24.95" customHeight="1" x14ac:dyDescent="0.2">
      <c r="A10316" s="116">
        <v>6145</v>
      </c>
      <c r="B10316" s="117" t="s">
        <v>4986</v>
      </c>
      <c r="C10316" s="118" t="s">
        <v>9295</v>
      </c>
      <c r="D10316" s="119" t="s">
        <v>9826</v>
      </c>
    </row>
    <row r="10317" spans="1:4" ht="24.95" customHeight="1" x14ac:dyDescent="0.2">
      <c r="A10317" s="116">
        <v>6149</v>
      </c>
      <c r="B10317" s="117" t="s">
        <v>4987</v>
      </c>
      <c r="C10317" s="118" t="s">
        <v>9295</v>
      </c>
      <c r="D10317" s="119" t="s">
        <v>11143</v>
      </c>
    </row>
    <row r="10318" spans="1:4" ht="24.95" customHeight="1" x14ac:dyDescent="0.2">
      <c r="A10318" s="116">
        <v>6146</v>
      </c>
      <c r="B10318" s="117" t="s">
        <v>4988</v>
      </c>
      <c r="C10318" s="118" t="s">
        <v>9295</v>
      </c>
      <c r="D10318" s="119" t="s">
        <v>10590</v>
      </c>
    </row>
    <row r="10319" spans="1:4" ht="24.95" customHeight="1" x14ac:dyDescent="0.2">
      <c r="A10319" s="116">
        <v>26026</v>
      </c>
      <c r="B10319" s="117" t="s">
        <v>4989</v>
      </c>
      <c r="C10319" s="118" t="s">
        <v>9344</v>
      </c>
      <c r="D10319" s="119" t="s">
        <v>9519</v>
      </c>
    </row>
    <row r="10320" spans="1:4" ht="24.95" customHeight="1" x14ac:dyDescent="0.2">
      <c r="A10320" s="116">
        <v>39961</v>
      </c>
      <c r="B10320" s="117" t="s">
        <v>4990</v>
      </c>
      <c r="C10320" s="118" t="s">
        <v>9295</v>
      </c>
      <c r="D10320" s="119" t="s">
        <v>10706</v>
      </c>
    </row>
    <row r="10321" spans="1:4" ht="24.95" customHeight="1" x14ac:dyDescent="0.2">
      <c r="A10321" s="116">
        <v>38061</v>
      </c>
      <c r="B10321" s="117" t="s">
        <v>4991</v>
      </c>
      <c r="C10321" s="118" t="s">
        <v>9295</v>
      </c>
      <c r="D10321" s="119" t="s">
        <v>19846</v>
      </c>
    </row>
    <row r="10322" spans="1:4" ht="24.95" customHeight="1" x14ac:dyDescent="0.2">
      <c r="A10322" s="116">
        <v>20250</v>
      </c>
      <c r="B10322" s="117" t="s">
        <v>4992</v>
      </c>
      <c r="C10322" s="118" t="s">
        <v>9344</v>
      </c>
      <c r="D10322" s="119" t="s">
        <v>10606</v>
      </c>
    </row>
    <row r="10323" spans="1:4" ht="24.95" customHeight="1" x14ac:dyDescent="0.2">
      <c r="A10323" s="116">
        <v>39965</v>
      </c>
      <c r="B10323" s="117" t="s">
        <v>7188</v>
      </c>
      <c r="C10323" s="118" t="s">
        <v>9298</v>
      </c>
      <c r="D10323" s="119" t="s">
        <v>11146</v>
      </c>
    </row>
    <row r="10324" spans="1:4" ht="24.95" customHeight="1" x14ac:dyDescent="0.2">
      <c r="A10324" s="116">
        <v>39964</v>
      </c>
      <c r="B10324" s="117" t="s">
        <v>7189</v>
      </c>
      <c r="C10324" s="118" t="s">
        <v>9298</v>
      </c>
      <c r="D10324" s="119" t="s">
        <v>11147</v>
      </c>
    </row>
    <row r="10325" spans="1:4" ht="24.95" customHeight="1" x14ac:dyDescent="0.2">
      <c r="A10325" s="116">
        <v>7</v>
      </c>
      <c r="B10325" s="117" t="s">
        <v>7190</v>
      </c>
      <c r="C10325" s="118" t="s">
        <v>9344</v>
      </c>
      <c r="D10325" s="119" t="s">
        <v>11460</v>
      </c>
    </row>
    <row r="10326" spans="1:4" ht="24.95" customHeight="1" x14ac:dyDescent="0.2">
      <c r="A10326" s="116">
        <v>13388</v>
      </c>
      <c r="B10326" s="117" t="s">
        <v>7191</v>
      </c>
      <c r="C10326" s="118" t="s">
        <v>9344</v>
      </c>
      <c r="D10326" s="119" t="s">
        <v>19847</v>
      </c>
    </row>
    <row r="10327" spans="1:4" ht="24.95" customHeight="1" x14ac:dyDescent="0.2">
      <c r="A10327" s="116">
        <v>39914</v>
      </c>
      <c r="B10327" s="117" t="s">
        <v>4993</v>
      </c>
      <c r="C10327" s="118" t="s">
        <v>9344</v>
      </c>
      <c r="D10327" s="119" t="s">
        <v>15002</v>
      </c>
    </row>
    <row r="10328" spans="1:4" ht="24.95" customHeight="1" x14ac:dyDescent="0.2">
      <c r="A10328" s="116">
        <v>12732</v>
      </c>
      <c r="B10328" s="117" t="s">
        <v>11149</v>
      </c>
      <c r="C10328" s="118" t="s">
        <v>9295</v>
      </c>
      <c r="D10328" s="119" t="s">
        <v>19848</v>
      </c>
    </row>
    <row r="10329" spans="1:4" ht="24.95" customHeight="1" x14ac:dyDescent="0.2">
      <c r="A10329" s="116">
        <v>6160</v>
      </c>
      <c r="B10329" s="117" t="s">
        <v>4994</v>
      </c>
      <c r="C10329" s="118" t="s">
        <v>9293</v>
      </c>
      <c r="D10329" s="119" t="s">
        <v>13870</v>
      </c>
    </row>
    <row r="10330" spans="1:4" ht="24.95" customHeight="1" x14ac:dyDescent="0.2">
      <c r="A10330" s="116">
        <v>41087</v>
      </c>
      <c r="B10330" s="117" t="s">
        <v>7192</v>
      </c>
      <c r="C10330" s="118" t="s">
        <v>9444</v>
      </c>
      <c r="D10330" s="119" t="s">
        <v>30524</v>
      </c>
    </row>
    <row r="10331" spans="1:4" ht="24.95" customHeight="1" x14ac:dyDescent="0.2">
      <c r="A10331" s="116">
        <v>6166</v>
      </c>
      <c r="B10331" s="117" t="s">
        <v>4995</v>
      </c>
      <c r="C10331" s="118" t="s">
        <v>9293</v>
      </c>
      <c r="D10331" s="119" t="s">
        <v>17292</v>
      </c>
    </row>
    <row r="10332" spans="1:4" ht="24.95" customHeight="1" x14ac:dyDescent="0.2">
      <c r="A10332" s="116">
        <v>41088</v>
      </c>
      <c r="B10332" s="117" t="s">
        <v>7193</v>
      </c>
      <c r="C10332" s="118" t="s">
        <v>9444</v>
      </c>
      <c r="D10332" s="119" t="s">
        <v>30525</v>
      </c>
    </row>
    <row r="10333" spans="1:4" ht="24.95" customHeight="1" x14ac:dyDescent="0.2">
      <c r="A10333" s="116">
        <v>20232</v>
      </c>
      <c r="B10333" s="117" t="s">
        <v>11151</v>
      </c>
      <c r="C10333" s="118" t="s">
        <v>9340</v>
      </c>
      <c r="D10333" s="119" t="s">
        <v>11360</v>
      </c>
    </row>
    <row r="10334" spans="1:4" ht="24.95" customHeight="1" x14ac:dyDescent="0.2">
      <c r="A10334" s="116">
        <v>10856</v>
      </c>
      <c r="B10334" s="117" t="s">
        <v>4996</v>
      </c>
      <c r="C10334" s="118" t="s">
        <v>9340</v>
      </c>
      <c r="D10334" s="119" t="s">
        <v>19849</v>
      </c>
    </row>
    <row r="10335" spans="1:4" ht="24.95" customHeight="1" x14ac:dyDescent="0.2">
      <c r="A10335" s="116">
        <v>4828</v>
      </c>
      <c r="B10335" s="117" t="s">
        <v>7768</v>
      </c>
      <c r="C10335" s="118" t="s">
        <v>9340</v>
      </c>
      <c r="D10335" s="119" t="s">
        <v>18729</v>
      </c>
    </row>
    <row r="10336" spans="1:4" ht="24.95" customHeight="1" x14ac:dyDescent="0.2">
      <c r="A10336" s="116">
        <v>20249</v>
      </c>
      <c r="B10336" s="117" t="s">
        <v>4997</v>
      </c>
      <c r="C10336" s="118" t="s">
        <v>9340</v>
      </c>
      <c r="D10336" s="119" t="s">
        <v>13830</v>
      </c>
    </row>
    <row r="10337" spans="1:4" ht="24.95" customHeight="1" x14ac:dyDescent="0.2">
      <c r="A10337" s="116">
        <v>11609</v>
      </c>
      <c r="B10337" s="117" t="s">
        <v>4998</v>
      </c>
      <c r="C10337" s="118" t="s">
        <v>9345</v>
      </c>
      <c r="D10337" s="119" t="s">
        <v>11159</v>
      </c>
    </row>
    <row r="10338" spans="1:4" ht="24.95" customHeight="1" x14ac:dyDescent="0.2">
      <c r="A10338" s="116">
        <v>20083</v>
      </c>
      <c r="B10338" s="117" t="s">
        <v>4999</v>
      </c>
      <c r="C10338" s="118" t="s">
        <v>9295</v>
      </c>
      <c r="D10338" s="119" t="s">
        <v>19850</v>
      </c>
    </row>
    <row r="10339" spans="1:4" ht="24.95" customHeight="1" x14ac:dyDescent="0.2">
      <c r="A10339" s="116">
        <v>20082</v>
      </c>
      <c r="B10339" s="117" t="s">
        <v>5000</v>
      </c>
      <c r="C10339" s="118" t="s">
        <v>9295</v>
      </c>
      <c r="D10339" s="119" t="s">
        <v>18078</v>
      </c>
    </row>
    <row r="10340" spans="1:4" ht="24.95" customHeight="1" x14ac:dyDescent="0.2">
      <c r="A10340" s="116">
        <v>5318</v>
      </c>
      <c r="B10340" s="117" t="s">
        <v>5001</v>
      </c>
      <c r="C10340" s="118" t="s">
        <v>9345</v>
      </c>
      <c r="D10340" s="119" t="s">
        <v>9937</v>
      </c>
    </row>
    <row r="10341" spans="1:4" ht="24.95" customHeight="1" x14ac:dyDescent="0.2">
      <c r="A10341" s="116">
        <v>10691</v>
      </c>
      <c r="B10341" s="117" t="s">
        <v>5002</v>
      </c>
      <c r="C10341" s="118" t="s">
        <v>9345</v>
      </c>
      <c r="D10341" s="119" t="s">
        <v>16537</v>
      </c>
    </row>
    <row r="10342" spans="1:4" ht="24.95" customHeight="1" x14ac:dyDescent="0.2">
      <c r="A10342" s="116">
        <v>12295</v>
      </c>
      <c r="B10342" s="117" t="s">
        <v>5003</v>
      </c>
      <c r="C10342" s="118" t="s">
        <v>9295</v>
      </c>
      <c r="D10342" s="119" t="s">
        <v>10725</v>
      </c>
    </row>
    <row r="10343" spans="1:4" ht="24.95" customHeight="1" x14ac:dyDescent="0.2">
      <c r="A10343" s="116">
        <v>12296</v>
      </c>
      <c r="B10343" s="117" t="s">
        <v>5004</v>
      </c>
      <c r="C10343" s="118" t="s">
        <v>9295</v>
      </c>
      <c r="D10343" s="119" t="s">
        <v>10475</v>
      </c>
    </row>
    <row r="10344" spans="1:4" ht="24.95" customHeight="1" x14ac:dyDescent="0.2">
      <c r="A10344" s="116">
        <v>12294</v>
      </c>
      <c r="B10344" s="117" t="s">
        <v>5005</v>
      </c>
      <c r="C10344" s="118" t="s">
        <v>9295</v>
      </c>
      <c r="D10344" s="119" t="s">
        <v>10987</v>
      </c>
    </row>
    <row r="10345" spans="1:4" ht="24.95" customHeight="1" x14ac:dyDescent="0.2">
      <c r="A10345" s="116">
        <v>14543</v>
      </c>
      <c r="B10345" s="117" t="s">
        <v>5006</v>
      </c>
      <c r="C10345" s="118" t="s">
        <v>9295</v>
      </c>
      <c r="D10345" s="119" t="s">
        <v>9419</v>
      </c>
    </row>
    <row r="10346" spans="1:4" ht="24.95" customHeight="1" x14ac:dyDescent="0.2">
      <c r="A10346" s="116">
        <v>13329</v>
      </c>
      <c r="B10346" s="117" t="s">
        <v>5007</v>
      </c>
      <c r="C10346" s="118" t="s">
        <v>9295</v>
      </c>
      <c r="D10346" s="119" t="s">
        <v>9677</v>
      </c>
    </row>
    <row r="10347" spans="1:4" ht="24.95" customHeight="1" x14ac:dyDescent="0.2">
      <c r="A10347" s="116">
        <v>21044</v>
      </c>
      <c r="B10347" s="117" t="s">
        <v>5008</v>
      </c>
      <c r="C10347" s="118" t="s">
        <v>9295</v>
      </c>
      <c r="D10347" s="119" t="s">
        <v>19851</v>
      </c>
    </row>
    <row r="10348" spans="1:4" ht="24.95" customHeight="1" x14ac:dyDescent="0.2">
      <c r="A10348" s="116">
        <v>21045</v>
      </c>
      <c r="B10348" s="117" t="s">
        <v>5009</v>
      </c>
      <c r="C10348" s="118" t="s">
        <v>9295</v>
      </c>
      <c r="D10348" s="119" t="s">
        <v>19852</v>
      </c>
    </row>
    <row r="10349" spans="1:4" ht="24.95" customHeight="1" x14ac:dyDescent="0.2">
      <c r="A10349" s="116">
        <v>21040</v>
      </c>
      <c r="B10349" s="117" t="s">
        <v>5010</v>
      </c>
      <c r="C10349" s="118" t="s">
        <v>9295</v>
      </c>
      <c r="D10349" s="119" t="s">
        <v>11242</v>
      </c>
    </row>
    <row r="10350" spans="1:4" ht="24.95" customHeight="1" x14ac:dyDescent="0.2">
      <c r="A10350" s="116">
        <v>21041</v>
      </c>
      <c r="B10350" s="117" t="s">
        <v>5011</v>
      </c>
      <c r="C10350" s="118" t="s">
        <v>9295</v>
      </c>
      <c r="D10350" s="119" t="s">
        <v>19853</v>
      </c>
    </row>
    <row r="10351" spans="1:4" ht="24.95" customHeight="1" x14ac:dyDescent="0.2">
      <c r="A10351" s="116">
        <v>21047</v>
      </c>
      <c r="B10351" s="117" t="s">
        <v>5012</v>
      </c>
      <c r="C10351" s="118" t="s">
        <v>9295</v>
      </c>
      <c r="D10351" s="119" t="s">
        <v>14699</v>
      </c>
    </row>
    <row r="10352" spans="1:4" ht="24.95" customHeight="1" x14ac:dyDescent="0.2">
      <c r="A10352" s="116">
        <v>21043</v>
      </c>
      <c r="B10352" s="117" t="s">
        <v>5013</v>
      </c>
      <c r="C10352" s="118" t="s">
        <v>9295</v>
      </c>
      <c r="D10352" s="119" t="s">
        <v>14247</v>
      </c>
    </row>
    <row r="10353" spans="1:4" ht="24.95" customHeight="1" x14ac:dyDescent="0.2">
      <c r="A10353" s="116">
        <v>21042</v>
      </c>
      <c r="B10353" s="117" t="s">
        <v>7194</v>
      </c>
      <c r="C10353" s="118" t="s">
        <v>9295</v>
      </c>
      <c r="D10353" s="119" t="s">
        <v>15911</v>
      </c>
    </row>
    <row r="10354" spans="1:4" ht="24.95" customHeight="1" x14ac:dyDescent="0.2">
      <c r="A10354" s="116">
        <v>11895</v>
      </c>
      <c r="B10354" s="117" t="s">
        <v>5014</v>
      </c>
      <c r="C10354" s="118" t="s">
        <v>9295</v>
      </c>
      <c r="D10354" s="119" t="s">
        <v>19854</v>
      </c>
    </row>
    <row r="10355" spans="1:4" ht="24.95" customHeight="1" x14ac:dyDescent="0.2">
      <c r="A10355" s="116">
        <v>11896</v>
      </c>
      <c r="B10355" s="117" t="s">
        <v>5015</v>
      </c>
      <c r="C10355" s="118" t="s">
        <v>9295</v>
      </c>
      <c r="D10355" s="119" t="s">
        <v>19855</v>
      </c>
    </row>
    <row r="10356" spans="1:4" ht="24.95" customHeight="1" x14ac:dyDescent="0.2">
      <c r="A10356" s="116">
        <v>11897</v>
      </c>
      <c r="B10356" s="117" t="s">
        <v>5016</v>
      </c>
      <c r="C10356" s="118" t="s">
        <v>9295</v>
      </c>
      <c r="D10356" s="119" t="s">
        <v>19856</v>
      </c>
    </row>
    <row r="10357" spans="1:4" ht="24.95" customHeight="1" x14ac:dyDescent="0.2">
      <c r="A10357" s="116">
        <v>11898</v>
      </c>
      <c r="B10357" s="117" t="s">
        <v>5017</v>
      </c>
      <c r="C10357" s="118" t="s">
        <v>9295</v>
      </c>
      <c r="D10357" s="119" t="s">
        <v>19857</v>
      </c>
    </row>
    <row r="10358" spans="1:4" ht="24.95" customHeight="1" x14ac:dyDescent="0.2">
      <c r="A10358" s="116">
        <v>3282</v>
      </c>
      <c r="B10358" s="117" t="s">
        <v>5018</v>
      </c>
      <c r="C10358" s="118" t="s">
        <v>9295</v>
      </c>
      <c r="D10358" s="119" t="s">
        <v>19858</v>
      </c>
    </row>
    <row r="10359" spans="1:4" ht="24.95" customHeight="1" x14ac:dyDescent="0.2">
      <c r="A10359" s="116">
        <v>11899</v>
      </c>
      <c r="B10359" s="117" t="s">
        <v>5019</v>
      </c>
      <c r="C10359" s="118" t="s">
        <v>9295</v>
      </c>
      <c r="D10359" s="119" t="s">
        <v>19859</v>
      </c>
    </row>
    <row r="10360" spans="1:4" ht="24.95" customHeight="1" x14ac:dyDescent="0.2">
      <c r="A10360" s="116">
        <v>11900</v>
      </c>
      <c r="B10360" s="117" t="s">
        <v>5020</v>
      </c>
      <c r="C10360" s="118" t="s">
        <v>9295</v>
      </c>
      <c r="D10360" s="119" t="s">
        <v>19860</v>
      </c>
    </row>
    <row r="10361" spans="1:4" ht="24.95" customHeight="1" x14ac:dyDescent="0.2">
      <c r="A10361" s="116">
        <v>14149</v>
      </c>
      <c r="B10361" s="117" t="s">
        <v>5021</v>
      </c>
      <c r="C10361" s="118" t="s">
        <v>10412</v>
      </c>
      <c r="D10361" s="119" t="s">
        <v>11156</v>
      </c>
    </row>
    <row r="10362" spans="1:4" ht="24.95" customHeight="1" x14ac:dyDescent="0.2">
      <c r="A10362" s="116">
        <v>38099</v>
      </c>
      <c r="B10362" s="117" t="s">
        <v>7195</v>
      </c>
      <c r="C10362" s="118" t="s">
        <v>9295</v>
      </c>
      <c r="D10362" s="119" t="s">
        <v>9311</v>
      </c>
    </row>
    <row r="10363" spans="1:4" ht="24.95" customHeight="1" x14ac:dyDescent="0.2">
      <c r="A10363" s="116">
        <v>38100</v>
      </c>
      <c r="B10363" s="117" t="s">
        <v>7196</v>
      </c>
      <c r="C10363" s="118" t="s">
        <v>9295</v>
      </c>
      <c r="D10363" s="119" t="s">
        <v>10161</v>
      </c>
    </row>
    <row r="10364" spans="1:4" ht="24.95" customHeight="1" x14ac:dyDescent="0.2">
      <c r="A10364" s="116">
        <v>20061</v>
      </c>
      <c r="B10364" s="117" t="s">
        <v>5022</v>
      </c>
      <c r="C10364" s="118" t="s">
        <v>9295</v>
      </c>
      <c r="D10364" s="119" t="s">
        <v>9564</v>
      </c>
    </row>
    <row r="10365" spans="1:4" ht="24.95" customHeight="1" x14ac:dyDescent="0.2">
      <c r="A10365" s="116">
        <v>7576</v>
      </c>
      <c r="B10365" s="117" t="s">
        <v>5023</v>
      </c>
      <c r="C10365" s="118" t="s">
        <v>9295</v>
      </c>
      <c r="D10365" s="119" t="s">
        <v>14927</v>
      </c>
    </row>
    <row r="10366" spans="1:4" ht="24.95" customHeight="1" x14ac:dyDescent="0.2">
      <c r="A10366" s="116">
        <v>3384</v>
      </c>
      <c r="B10366" s="117" t="s">
        <v>5024</v>
      </c>
      <c r="C10366" s="118" t="s">
        <v>9295</v>
      </c>
      <c r="D10366" s="119" t="s">
        <v>14375</v>
      </c>
    </row>
    <row r="10367" spans="1:4" ht="24.95" customHeight="1" x14ac:dyDescent="0.2">
      <c r="A10367" s="116">
        <v>7572</v>
      </c>
      <c r="B10367" s="117" t="s">
        <v>5025</v>
      </c>
      <c r="C10367" s="118" t="s">
        <v>9295</v>
      </c>
      <c r="D10367" s="119" t="s">
        <v>13393</v>
      </c>
    </row>
    <row r="10368" spans="1:4" ht="24.95" customHeight="1" x14ac:dyDescent="0.2">
      <c r="A10368" s="116">
        <v>3396</v>
      </c>
      <c r="B10368" s="117" t="s">
        <v>5026</v>
      </c>
      <c r="C10368" s="118" t="s">
        <v>9295</v>
      </c>
      <c r="D10368" s="119" t="s">
        <v>11257</v>
      </c>
    </row>
    <row r="10369" spans="1:4" ht="24.95" customHeight="1" x14ac:dyDescent="0.2">
      <c r="A10369" s="116">
        <v>37590</v>
      </c>
      <c r="B10369" s="117" t="s">
        <v>5027</v>
      </c>
      <c r="C10369" s="118" t="s">
        <v>9295</v>
      </c>
      <c r="D10369" s="119" t="s">
        <v>9852</v>
      </c>
    </row>
    <row r="10370" spans="1:4" ht="24.95" customHeight="1" x14ac:dyDescent="0.2">
      <c r="A10370" s="116">
        <v>37591</v>
      </c>
      <c r="B10370" s="117" t="s">
        <v>5028</v>
      </c>
      <c r="C10370" s="118" t="s">
        <v>9295</v>
      </c>
      <c r="D10370" s="119" t="s">
        <v>9905</v>
      </c>
    </row>
    <row r="10371" spans="1:4" ht="24.95" customHeight="1" x14ac:dyDescent="0.2">
      <c r="A10371" s="116">
        <v>12626</v>
      </c>
      <c r="B10371" s="117" t="s">
        <v>5029</v>
      </c>
      <c r="C10371" s="118" t="s">
        <v>9295</v>
      </c>
      <c r="D10371" s="119" t="s">
        <v>14403</v>
      </c>
    </row>
    <row r="10372" spans="1:4" ht="24.95" customHeight="1" x14ac:dyDescent="0.2">
      <c r="A10372" s="116">
        <v>11033</v>
      </c>
      <c r="B10372" s="117" t="s">
        <v>5030</v>
      </c>
      <c r="C10372" s="118" t="s">
        <v>9295</v>
      </c>
      <c r="D10372" s="119" t="s">
        <v>11266</v>
      </c>
    </row>
    <row r="10373" spans="1:4" ht="24.95" customHeight="1" x14ac:dyDescent="0.2">
      <c r="A10373" s="116">
        <v>390</v>
      </c>
      <c r="B10373" s="117" t="s">
        <v>5031</v>
      </c>
      <c r="C10373" s="118" t="s">
        <v>9295</v>
      </c>
      <c r="D10373" s="119" t="s">
        <v>15451</v>
      </c>
    </row>
    <row r="10374" spans="1:4" ht="24.95" customHeight="1" x14ac:dyDescent="0.2">
      <c r="A10374" s="116">
        <v>6178</v>
      </c>
      <c r="B10374" s="117" t="s">
        <v>5032</v>
      </c>
      <c r="C10374" s="118" t="s">
        <v>9298</v>
      </c>
      <c r="D10374" s="119" t="s">
        <v>18123</v>
      </c>
    </row>
    <row r="10375" spans="1:4" ht="24.95" customHeight="1" x14ac:dyDescent="0.2">
      <c r="A10375" s="116">
        <v>6180</v>
      </c>
      <c r="B10375" s="117" t="s">
        <v>5033</v>
      </c>
      <c r="C10375" s="118" t="s">
        <v>9298</v>
      </c>
      <c r="D10375" s="119" t="s">
        <v>11400</v>
      </c>
    </row>
    <row r="10376" spans="1:4" ht="24.95" customHeight="1" x14ac:dyDescent="0.2">
      <c r="A10376" s="116">
        <v>6182</v>
      </c>
      <c r="B10376" s="117" t="s">
        <v>5034</v>
      </c>
      <c r="C10376" s="118" t="s">
        <v>9298</v>
      </c>
      <c r="D10376" s="119" t="s">
        <v>19401</v>
      </c>
    </row>
    <row r="10377" spans="1:4" ht="24.95" customHeight="1" x14ac:dyDescent="0.2">
      <c r="A10377" s="116">
        <v>3993</v>
      </c>
      <c r="B10377" s="117" t="s">
        <v>7197</v>
      </c>
      <c r="C10377" s="118" t="s">
        <v>9298</v>
      </c>
      <c r="D10377" s="119" t="s">
        <v>11158</v>
      </c>
    </row>
    <row r="10378" spans="1:4" ht="24.95" customHeight="1" x14ac:dyDescent="0.2">
      <c r="A10378" s="116">
        <v>3990</v>
      </c>
      <c r="B10378" s="117" t="s">
        <v>7198</v>
      </c>
      <c r="C10378" s="118" t="s">
        <v>9340</v>
      </c>
      <c r="D10378" s="119" t="s">
        <v>11159</v>
      </c>
    </row>
    <row r="10379" spans="1:4" ht="24.95" customHeight="1" x14ac:dyDescent="0.2">
      <c r="A10379" s="116">
        <v>3992</v>
      </c>
      <c r="B10379" s="117" t="s">
        <v>7199</v>
      </c>
      <c r="C10379" s="118" t="s">
        <v>9340</v>
      </c>
      <c r="D10379" s="119" t="s">
        <v>11160</v>
      </c>
    </row>
    <row r="10380" spans="1:4" ht="24.95" customHeight="1" x14ac:dyDescent="0.2">
      <c r="A10380" s="116">
        <v>6193</v>
      </c>
      <c r="B10380" s="117" t="s">
        <v>5035</v>
      </c>
      <c r="C10380" s="118" t="s">
        <v>9340</v>
      </c>
      <c r="D10380" s="119" t="s">
        <v>9480</v>
      </c>
    </row>
    <row r="10381" spans="1:4" ht="24.95" customHeight="1" x14ac:dyDescent="0.2">
      <c r="A10381" s="116">
        <v>6189</v>
      </c>
      <c r="B10381" s="117" t="s">
        <v>5036</v>
      </c>
      <c r="C10381" s="118" t="s">
        <v>9340</v>
      </c>
      <c r="D10381" s="119" t="s">
        <v>11170</v>
      </c>
    </row>
    <row r="10382" spans="1:4" ht="24.95" customHeight="1" x14ac:dyDescent="0.2">
      <c r="A10382" s="116">
        <v>10567</v>
      </c>
      <c r="B10382" s="117" t="s">
        <v>5037</v>
      </c>
      <c r="C10382" s="118" t="s">
        <v>9340</v>
      </c>
      <c r="D10382" s="119" t="s">
        <v>9985</v>
      </c>
    </row>
    <row r="10383" spans="1:4" ht="24.95" customHeight="1" x14ac:dyDescent="0.2">
      <c r="A10383" s="116">
        <v>6212</v>
      </c>
      <c r="B10383" s="117" t="s">
        <v>5038</v>
      </c>
      <c r="C10383" s="118" t="s">
        <v>9340</v>
      </c>
      <c r="D10383" s="119" t="s">
        <v>9897</v>
      </c>
    </row>
    <row r="10384" spans="1:4" ht="24.95" customHeight="1" x14ac:dyDescent="0.2">
      <c r="A10384" s="116">
        <v>6188</v>
      </c>
      <c r="B10384" s="117" t="s">
        <v>5039</v>
      </c>
      <c r="C10384" s="118" t="s">
        <v>9298</v>
      </c>
      <c r="D10384" s="119" t="s">
        <v>19861</v>
      </c>
    </row>
    <row r="10385" spans="1:4" ht="24.95" customHeight="1" x14ac:dyDescent="0.2">
      <c r="A10385" s="116">
        <v>6214</v>
      </c>
      <c r="B10385" s="117" t="s">
        <v>5040</v>
      </c>
      <c r="C10385" s="118" t="s">
        <v>9298</v>
      </c>
      <c r="D10385" s="119" t="s">
        <v>17814</v>
      </c>
    </row>
    <row r="10386" spans="1:4" ht="24.95" customHeight="1" x14ac:dyDescent="0.2">
      <c r="A10386" s="116">
        <v>36153</v>
      </c>
      <c r="B10386" s="117" t="s">
        <v>5041</v>
      </c>
      <c r="C10386" s="118" t="s">
        <v>9295</v>
      </c>
      <c r="D10386" s="119" t="s">
        <v>17832</v>
      </c>
    </row>
    <row r="10387" spans="1:4" ht="24.95" customHeight="1" x14ac:dyDescent="0.2">
      <c r="A10387" s="116">
        <v>10740</v>
      </c>
      <c r="B10387" s="117" t="s">
        <v>5042</v>
      </c>
      <c r="C10387" s="118" t="s">
        <v>9295</v>
      </c>
      <c r="D10387" s="119" t="s">
        <v>19862</v>
      </c>
    </row>
    <row r="10388" spans="1:4" ht="24.95" customHeight="1" x14ac:dyDescent="0.2">
      <c r="A10388" s="116">
        <v>13914</v>
      </c>
      <c r="B10388" s="117" t="s">
        <v>5043</v>
      </c>
      <c r="C10388" s="118" t="s">
        <v>9295</v>
      </c>
      <c r="D10388" s="119" t="s">
        <v>19863</v>
      </c>
    </row>
    <row r="10389" spans="1:4" ht="24.95" customHeight="1" x14ac:dyDescent="0.2">
      <c r="A10389" s="116">
        <v>10742</v>
      </c>
      <c r="B10389" s="117" t="s">
        <v>5044</v>
      </c>
      <c r="C10389" s="118" t="s">
        <v>9295</v>
      </c>
      <c r="D10389" s="119" t="s">
        <v>19864</v>
      </c>
    </row>
    <row r="10390" spans="1:4" ht="24.95" customHeight="1" x14ac:dyDescent="0.2">
      <c r="A10390" s="116">
        <v>38465</v>
      </c>
      <c r="B10390" s="117" t="s">
        <v>7200</v>
      </c>
      <c r="C10390" s="118" t="s">
        <v>9295</v>
      </c>
      <c r="D10390" s="119" t="s">
        <v>10094</v>
      </c>
    </row>
    <row r="10391" spans="1:4" ht="24.95" customHeight="1" x14ac:dyDescent="0.2">
      <c r="A10391" s="116">
        <v>7543</v>
      </c>
      <c r="B10391" s="117" t="s">
        <v>7201</v>
      </c>
      <c r="C10391" s="118" t="s">
        <v>9295</v>
      </c>
      <c r="D10391" s="119" t="s">
        <v>10038</v>
      </c>
    </row>
    <row r="10392" spans="1:4" ht="24.95" customHeight="1" x14ac:dyDescent="0.2">
      <c r="A10392" s="116">
        <v>13255</v>
      </c>
      <c r="B10392" s="117" t="s">
        <v>7202</v>
      </c>
      <c r="C10392" s="118" t="s">
        <v>9295</v>
      </c>
      <c r="D10392" s="119" t="s">
        <v>19865</v>
      </c>
    </row>
    <row r="10393" spans="1:4" ht="24.95" customHeight="1" x14ac:dyDescent="0.2">
      <c r="A10393" s="116">
        <v>39352</v>
      </c>
      <c r="B10393" s="117" t="s">
        <v>7203</v>
      </c>
      <c r="C10393" s="118" t="s">
        <v>9295</v>
      </c>
      <c r="D10393" s="119" t="s">
        <v>10548</v>
      </c>
    </row>
    <row r="10394" spans="1:4" ht="24.95" customHeight="1" x14ac:dyDescent="0.2">
      <c r="A10394" s="116">
        <v>39350</v>
      </c>
      <c r="B10394" s="117" t="s">
        <v>7204</v>
      </c>
      <c r="C10394" s="118" t="s">
        <v>9295</v>
      </c>
      <c r="D10394" s="119" t="s">
        <v>10090</v>
      </c>
    </row>
    <row r="10395" spans="1:4" ht="24.95" customHeight="1" x14ac:dyDescent="0.2">
      <c r="A10395" s="116">
        <v>39346</v>
      </c>
      <c r="B10395" s="117" t="s">
        <v>7205</v>
      </c>
      <c r="C10395" s="118" t="s">
        <v>9295</v>
      </c>
      <c r="D10395" s="119" t="s">
        <v>10548</v>
      </c>
    </row>
    <row r="10396" spans="1:4" ht="24.95" customHeight="1" x14ac:dyDescent="0.2">
      <c r="A10396" s="116">
        <v>39351</v>
      </c>
      <c r="B10396" s="117" t="s">
        <v>7206</v>
      </c>
      <c r="C10396" s="118" t="s">
        <v>9295</v>
      </c>
      <c r="D10396" s="119" t="s">
        <v>10391</v>
      </c>
    </row>
    <row r="10397" spans="1:4" ht="24.95" customHeight="1" x14ac:dyDescent="0.2">
      <c r="A10397" s="116">
        <v>38952</v>
      </c>
      <c r="B10397" s="117" t="s">
        <v>19866</v>
      </c>
      <c r="C10397" s="118" t="s">
        <v>9295</v>
      </c>
      <c r="D10397" s="119" t="s">
        <v>9709</v>
      </c>
    </row>
    <row r="10398" spans="1:4" ht="24.95" customHeight="1" x14ac:dyDescent="0.2">
      <c r="A10398" s="116">
        <v>38953</v>
      </c>
      <c r="B10398" s="117" t="s">
        <v>19867</v>
      </c>
      <c r="C10398" s="118" t="s">
        <v>9295</v>
      </c>
      <c r="D10398" s="119" t="s">
        <v>9367</v>
      </c>
    </row>
    <row r="10399" spans="1:4" ht="24.95" customHeight="1" x14ac:dyDescent="0.2">
      <c r="A10399" s="116">
        <v>38835</v>
      </c>
      <c r="B10399" s="117" t="s">
        <v>19868</v>
      </c>
      <c r="C10399" s="118" t="s">
        <v>9295</v>
      </c>
      <c r="D10399" s="119" t="s">
        <v>10270</v>
      </c>
    </row>
    <row r="10400" spans="1:4" ht="24.95" customHeight="1" x14ac:dyDescent="0.2">
      <c r="A10400" s="116">
        <v>38837</v>
      </c>
      <c r="B10400" s="117" t="s">
        <v>19869</v>
      </c>
      <c r="C10400" s="118" t="s">
        <v>9295</v>
      </c>
      <c r="D10400" s="119" t="s">
        <v>11148</v>
      </c>
    </row>
    <row r="10401" spans="1:4" ht="24.95" customHeight="1" x14ac:dyDescent="0.2">
      <c r="A10401" s="116">
        <v>38836</v>
      </c>
      <c r="B10401" s="117" t="s">
        <v>19870</v>
      </c>
      <c r="C10401" s="118" t="s">
        <v>9295</v>
      </c>
      <c r="D10401" s="119" t="s">
        <v>9886</v>
      </c>
    </row>
    <row r="10402" spans="1:4" ht="24.95" customHeight="1" x14ac:dyDescent="0.2">
      <c r="A10402" s="116">
        <v>2666</v>
      </c>
      <c r="B10402" s="117" t="s">
        <v>11166</v>
      </c>
      <c r="C10402" s="118" t="s">
        <v>9295</v>
      </c>
      <c r="D10402" s="119" t="s">
        <v>11120</v>
      </c>
    </row>
    <row r="10403" spans="1:4" ht="24.95" customHeight="1" x14ac:dyDescent="0.2">
      <c r="A10403" s="116">
        <v>2668</v>
      </c>
      <c r="B10403" s="117" t="s">
        <v>11168</v>
      </c>
      <c r="C10403" s="118" t="s">
        <v>9295</v>
      </c>
      <c r="D10403" s="119" t="s">
        <v>9670</v>
      </c>
    </row>
    <row r="10404" spans="1:4" ht="24.95" customHeight="1" x14ac:dyDescent="0.2">
      <c r="A10404" s="116">
        <v>2664</v>
      </c>
      <c r="B10404" s="117" t="s">
        <v>11169</v>
      </c>
      <c r="C10404" s="118" t="s">
        <v>9295</v>
      </c>
      <c r="D10404" s="119" t="s">
        <v>9830</v>
      </c>
    </row>
    <row r="10405" spans="1:4" ht="24.95" customHeight="1" x14ac:dyDescent="0.2">
      <c r="A10405" s="116">
        <v>2662</v>
      </c>
      <c r="B10405" s="117" t="s">
        <v>11171</v>
      </c>
      <c r="C10405" s="118" t="s">
        <v>9295</v>
      </c>
      <c r="D10405" s="119" t="s">
        <v>11176</v>
      </c>
    </row>
    <row r="10406" spans="1:4" ht="24.95" customHeight="1" x14ac:dyDescent="0.2">
      <c r="A10406" s="116">
        <v>20964</v>
      </c>
      <c r="B10406" s="117" t="s">
        <v>5045</v>
      </c>
      <c r="C10406" s="118" t="s">
        <v>9295</v>
      </c>
      <c r="D10406" s="119" t="s">
        <v>11173</v>
      </c>
    </row>
    <row r="10407" spans="1:4" ht="24.95" customHeight="1" x14ac:dyDescent="0.2">
      <c r="A10407" s="116">
        <v>10905</v>
      </c>
      <c r="B10407" s="117" t="s">
        <v>5046</v>
      </c>
      <c r="C10407" s="118" t="s">
        <v>9295</v>
      </c>
      <c r="D10407" s="119" t="s">
        <v>11174</v>
      </c>
    </row>
    <row r="10408" spans="1:4" ht="24.95" customHeight="1" x14ac:dyDescent="0.2">
      <c r="A10408" s="116">
        <v>6249</v>
      </c>
      <c r="B10408" s="117" t="s">
        <v>5047</v>
      </c>
      <c r="C10408" s="118" t="s">
        <v>9295</v>
      </c>
      <c r="D10408" s="119" t="s">
        <v>10047</v>
      </c>
    </row>
    <row r="10409" spans="1:4" ht="24.95" customHeight="1" x14ac:dyDescent="0.2">
      <c r="A10409" s="116">
        <v>6251</v>
      </c>
      <c r="B10409" s="117" t="s">
        <v>5048</v>
      </c>
      <c r="C10409" s="118" t="s">
        <v>9295</v>
      </c>
      <c r="D10409" s="119" t="s">
        <v>19871</v>
      </c>
    </row>
    <row r="10410" spans="1:4" ht="24.95" customHeight="1" x14ac:dyDescent="0.2">
      <c r="A10410" s="116">
        <v>6252</v>
      </c>
      <c r="B10410" s="117" t="s">
        <v>5049</v>
      </c>
      <c r="C10410" s="118" t="s">
        <v>9295</v>
      </c>
      <c r="D10410" s="119" t="s">
        <v>9459</v>
      </c>
    </row>
    <row r="10411" spans="1:4" ht="24.95" customHeight="1" x14ac:dyDescent="0.2">
      <c r="A10411" s="116">
        <v>6250</v>
      </c>
      <c r="B10411" s="117" t="s">
        <v>5050</v>
      </c>
      <c r="C10411" s="118" t="s">
        <v>9295</v>
      </c>
      <c r="D10411" s="119" t="s">
        <v>19872</v>
      </c>
    </row>
    <row r="10412" spans="1:4" ht="24.95" customHeight="1" x14ac:dyDescent="0.2">
      <c r="A10412" s="116">
        <v>11289</v>
      </c>
      <c r="B10412" s="117" t="s">
        <v>5051</v>
      </c>
      <c r="C10412" s="118" t="s">
        <v>9295</v>
      </c>
      <c r="D10412" s="119" t="s">
        <v>18085</v>
      </c>
    </row>
    <row r="10413" spans="1:4" ht="24.95" customHeight="1" x14ac:dyDescent="0.2">
      <c r="A10413" s="116">
        <v>11241</v>
      </c>
      <c r="B10413" s="117" t="s">
        <v>7207</v>
      </c>
      <c r="C10413" s="118" t="s">
        <v>9295</v>
      </c>
      <c r="D10413" s="119" t="s">
        <v>19873</v>
      </c>
    </row>
    <row r="10414" spans="1:4" ht="24.95" customHeight="1" x14ac:dyDescent="0.2">
      <c r="A10414" s="116">
        <v>11301</v>
      </c>
      <c r="B10414" s="117" t="s">
        <v>5052</v>
      </c>
      <c r="C10414" s="118" t="s">
        <v>9295</v>
      </c>
      <c r="D10414" s="119" t="s">
        <v>19874</v>
      </c>
    </row>
    <row r="10415" spans="1:4" ht="24.95" customHeight="1" x14ac:dyDescent="0.2">
      <c r="A10415" s="116">
        <v>21090</v>
      </c>
      <c r="B10415" s="117" t="s">
        <v>5053</v>
      </c>
      <c r="C10415" s="118" t="s">
        <v>9295</v>
      </c>
      <c r="D10415" s="119" t="s">
        <v>19875</v>
      </c>
    </row>
    <row r="10416" spans="1:4" ht="24.95" customHeight="1" x14ac:dyDescent="0.2">
      <c r="A10416" s="116">
        <v>14112</v>
      </c>
      <c r="B10416" s="117" t="s">
        <v>7769</v>
      </c>
      <c r="C10416" s="118" t="s">
        <v>9295</v>
      </c>
      <c r="D10416" s="119" t="s">
        <v>19876</v>
      </c>
    </row>
    <row r="10417" spans="1:4" ht="24.95" customHeight="1" x14ac:dyDescent="0.2">
      <c r="A10417" s="116">
        <v>11315</v>
      </c>
      <c r="B10417" s="117" t="s">
        <v>5054</v>
      </c>
      <c r="C10417" s="118" t="s">
        <v>9295</v>
      </c>
      <c r="D10417" s="119" t="s">
        <v>19877</v>
      </c>
    </row>
    <row r="10418" spans="1:4" ht="24.95" customHeight="1" x14ac:dyDescent="0.2">
      <c r="A10418" s="116">
        <v>11292</v>
      </c>
      <c r="B10418" s="117" t="s">
        <v>5055</v>
      </c>
      <c r="C10418" s="118" t="s">
        <v>9295</v>
      </c>
      <c r="D10418" s="119" t="s">
        <v>19878</v>
      </c>
    </row>
    <row r="10419" spans="1:4" ht="24.95" customHeight="1" x14ac:dyDescent="0.2">
      <c r="A10419" s="116">
        <v>21071</v>
      </c>
      <c r="B10419" s="117" t="s">
        <v>5056</v>
      </c>
      <c r="C10419" s="118" t="s">
        <v>9295</v>
      </c>
      <c r="D10419" s="119" t="s">
        <v>19879</v>
      </c>
    </row>
    <row r="10420" spans="1:4" ht="24.95" customHeight="1" x14ac:dyDescent="0.2">
      <c r="A10420" s="116">
        <v>11293</v>
      </c>
      <c r="B10420" s="117" t="s">
        <v>5057</v>
      </c>
      <c r="C10420" s="118" t="s">
        <v>9295</v>
      </c>
      <c r="D10420" s="119" t="s">
        <v>19880</v>
      </c>
    </row>
    <row r="10421" spans="1:4" ht="24.95" customHeight="1" x14ac:dyDescent="0.2">
      <c r="A10421" s="116">
        <v>11316</v>
      </c>
      <c r="B10421" s="117" t="s">
        <v>5058</v>
      </c>
      <c r="C10421" s="118" t="s">
        <v>9295</v>
      </c>
      <c r="D10421" s="119" t="s">
        <v>19881</v>
      </c>
    </row>
    <row r="10422" spans="1:4" ht="24.95" customHeight="1" x14ac:dyDescent="0.2">
      <c r="A10422" s="116">
        <v>6243</v>
      </c>
      <c r="B10422" s="117" t="s">
        <v>5059</v>
      </c>
      <c r="C10422" s="118" t="s">
        <v>9295</v>
      </c>
      <c r="D10422" s="119" t="s">
        <v>19882</v>
      </c>
    </row>
    <row r="10423" spans="1:4" ht="24.95" customHeight="1" x14ac:dyDescent="0.2">
      <c r="A10423" s="116">
        <v>21079</v>
      </c>
      <c r="B10423" s="117" t="s">
        <v>5060</v>
      </c>
      <c r="C10423" s="118" t="s">
        <v>9295</v>
      </c>
      <c r="D10423" s="119" t="s">
        <v>19883</v>
      </c>
    </row>
    <row r="10424" spans="1:4" ht="24.95" customHeight="1" x14ac:dyDescent="0.2">
      <c r="A10424" s="116">
        <v>6240</v>
      </c>
      <c r="B10424" s="117" t="s">
        <v>5061</v>
      </c>
      <c r="C10424" s="118" t="s">
        <v>9295</v>
      </c>
      <c r="D10424" s="119" t="s">
        <v>19884</v>
      </c>
    </row>
    <row r="10425" spans="1:4" ht="24.95" customHeight="1" x14ac:dyDescent="0.2">
      <c r="A10425" s="116">
        <v>11296</v>
      </c>
      <c r="B10425" s="117" t="s">
        <v>5062</v>
      </c>
      <c r="C10425" s="118" t="s">
        <v>9295</v>
      </c>
      <c r="D10425" s="119" t="s">
        <v>19885</v>
      </c>
    </row>
    <row r="10426" spans="1:4" ht="24.95" customHeight="1" x14ac:dyDescent="0.2">
      <c r="A10426" s="116">
        <v>11299</v>
      </c>
      <c r="B10426" s="117" t="s">
        <v>5063</v>
      </c>
      <c r="C10426" s="118" t="s">
        <v>9295</v>
      </c>
      <c r="D10426" s="119" t="s">
        <v>19886</v>
      </c>
    </row>
    <row r="10427" spans="1:4" ht="24.95" customHeight="1" x14ac:dyDescent="0.2">
      <c r="A10427" s="116">
        <v>11066</v>
      </c>
      <c r="B10427" s="117" t="s">
        <v>7208</v>
      </c>
      <c r="C10427" s="118" t="s">
        <v>9295</v>
      </c>
      <c r="D10427" s="119" t="s">
        <v>9469</v>
      </c>
    </row>
    <row r="10428" spans="1:4" ht="24.95" customHeight="1" x14ac:dyDescent="0.2">
      <c r="A10428" s="116">
        <v>11065</v>
      </c>
      <c r="B10428" s="117" t="s">
        <v>7209</v>
      </c>
      <c r="C10428" s="118" t="s">
        <v>9295</v>
      </c>
      <c r="D10428" s="119" t="s">
        <v>10076</v>
      </c>
    </row>
    <row r="10429" spans="1:4" ht="24.95" customHeight="1" x14ac:dyDescent="0.2">
      <c r="A10429" s="116">
        <v>11688</v>
      </c>
      <c r="B10429" s="117" t="s">
        <v>5064</v>
      </c>
      <c r="C10429" s="118" t="s">
        <v>9295</v>
      </c>
      <c r="D10429" s="119" t="s">
        <v>17452</v>
      </c>
    </row>
    <row r="10430" spans="1:4" ht="24.95" customHeight="1" x14ac:dyDescent="0.2">
      <c r="A10430" s="116">
        <v>37736</v>
      </c>
      <c r="B10430" s="117" t="s">
        <v>5065</v>
      </c>
      <c r="C10430" s="118" t="s">
        <v>9295</v>
      </c>
      <c r="D10430" s="119" t="s">
        <v>19887</v>
      </c>
    </row>
    <row r="10431" spans="1:4" ht="24.95" customHeight="1" x14ac:dyDescent="0.2">
      <c r="A10431" s="116">
        <v>37739</v>
      </c>
      <c r="B10431" s="117" t="s">
        <v>5066</v>
      </c>
      <c r="C10431" s="118" t="s">
        <v>9295</v>
      </c>
      <c r="D10431" s="119" t="s">
        <v>19888</v>
      </c>
    </row>
    <row r="10432" spans="1:4" ht="24.95" customHeight="1" x14ac:dyDescent="0.2">
      <c r="A10432" s="116">
        <v>37740</v>
      </c>
      <c r="B10432" s="117" t="s">
        <v>5067</v>
      </c>
      <c r="C10432" s="118" t="s">
        <v>9295</v>
      </c>
      <c r="D10432" s="119" t="s">
        <v>19889</v>
      </c>
    </row>
    <row r="10433" spans="1:4" ht="24.95" customHeight="1" x14ac:dyDescent="0.2">
      <c r="A10433" s="116">
        <v>37738</v>
      </c>
      <c r="B10433" s="117" t="s">
        <v>5068</v>
      </c>
      <c r="C10433" s="118" t="s">
        <v>9295</v>
      </c>
      <c r="D10433" s="119" t="s">
        <v>19890</v>
      </c>
    </row>
    <row r="10434" spans="1:4" ht="24.95" customHeight="1" x14ac:dyDescent="0.2">
      <c r="A10434" s="116">
        <v>37737</v>
      </c>
      <c r="B10434" s="117" t="s">
        <v>5069</v>
      </c>
      <c r="C10434" s="118" t="s">
        <v>9295</v>
      </c>
      <c r="D10434" s="119" t="s">
        <v>19891</v>
      </c>
    </row>
    <row r="10435" spans="1:4" ht="24.95" customHeight="1" x14ac:dyDescent="0.2">
      <c r="A10435" s="116">
        <v>25014</v>
      </c>
      <c r="B10435" s="117" t="s">
        <v>5070</v>
      </c>
      <c r="C10435" s="118" t="s">
        <v>9295</v>
      </c>
      <c r="D10435" s="119" t="s">
        <v>19892</v>
      </c>
    </row>
    <row r="10436" spans="1:4" ht="24.95" customHeight="1" x14ac:dyDescent="0.2">
      <c r="A10436" s="116">
        <v>25013</v>
      </c>
      <c r="B10436" s="117" t="s">
        <v>5071</v>
      </c>
      <c r="C10436" s="118" t="s">
        <v>9295</v>
      </c>
      <c r="D10436" s="119" t="s">
        <v>19893</v>
      </c>
    </row>
    <row r="10437" spans="1:4" ht="24.95" customHeight="1" x14ac:dyDescent="0.2">
      <c r="A10437" s="116">
        <v>14405</v>
      </c>
      <c r="B10437" s="117" t="s">
        <v>5072</v>
      </c>
      <c r="C10437" s="118" t="s">
        <v>9295</v>
      </c>
      <c r="D10437" s="119" t="s">
        <v>19894</v>
      </c>
    </row>
    <row r="10438" spans="1:4" ht="24.95" customHeight="1" x14ac:dyDescent="0.2">
      <c r="A10438" s="116">
        <v>6253</v>
      </c>
      <c r="B10438" s="117" t="s">
        <v>5073</v>
      </c>
      <c r="C10438" s="118" t="s">
        <v>9295</v>
      </c>
      <c r="D10438" s="119" t="s">
        <v>19895</v>
      </c>
    </row>
    <row r="10439" spans="1:4" ht="24.95" customHeight="1" x14ac:dyDescent="0.2">
      <c r="A10439" s="116">
        <v>36790</v>
      </c>
      <c r="B10439" s="117" t="s">
        <v>5074</v>
      </c>
      <c r="C10439" s="118" t="s">
        <v>9295</v>
      </c>
      <c r="D10439" s="119" t="s">
        <v>19896</v>
      </c>
    </row>
    <row r="10440" spans="1:4" ht="24.95" customHeight="1" x14ac:dyDescent="0.2">
      <c r="A10440" s="116">
        <v>20271</v>
      </c>
      <c r="B10440" s="117" t="s">
        <v>5075</v>
      </c>
      <c r="C10440" s="118" t="s">
        <v>9295</v>
      </c>
      <c r="D10440" s="119" t="s">
        <v>19897</v>
      </c>
    </row>
    <row r="10441" spans="1:4" ht="24.95" customHeight="1" x14ac:dyDescent="0.2">
      <c r="A10441" s="116">
        <v>10423</v>
      </c>
      <c r="B10441" s="117" t="s">
        <v>5076</v>
      </c>
      <c r="C10441" s="118" t="s">
        <v>9295</v>
      </c>
      <c r="D10441" s="119" t="s">
        <v>19898</v>
      </c>
    </row>
    <row r="10442" spans="1:4" ht="24.95" customHeight="1" x14ac:dyDescent="0.2">
      <c r="A10442" s="116">
        <v>37589</v>
      </c>
      <c r="B10442" s="117" t="s">
        <v>5077</v>
      </c>
      <c r="C10442" s="118" t="s">
        <v>9295</v>
      </c>
      <c r="D10442" s="119" t="s">
        <v>19899</v>
      </c>
    </row>
    <row r="10443" spans="1:4" ht="24.95" customHeight="1" x14ac:dyDescent="0.2">
      <c r="A10443" s="116">
        <v>11690</v>
      </c>
      <c r="B10443" s="117" t="s">
        <v>5078</v>
      </c>
      <c r="C10443" s="118" t="s">
        <v>9295</v>
      </c>
      <c r="D10443" s="119" t="s">
        <v>19900</v>
      </c>
    </row>
    <row r="10444" spans="1:4" ht="24.95" customHeight="1" x14ac:dyDescent="0.2">
      <c r="A10444" s="116">
        <v>20234</v>
      </c>
      <c r="B10444" s="117" t="s">
        <v>5079</v>
      </c>
      <c r="C10444" s="118" t="s">
        <v>9295</v>
      </c>
      <c r="D10444" s="119" t="s">
        <v>19901</v>
      </c>
    </row>
    <row r="10445" spans="1:4" ht="24.95" customHeight="1" x14ac:dyDescent="0.2">
      <c r="A10445" s="116">
        <v>4763</v>
      </c>
      <c r="B10445" s="117" t="s">
        <v>5080</v>
      </c>
      <c r="C10445" s="118" t="s">
        <v>9293</v>
      </c>
      <c r="D10445" s="119" t="s">
        <v>17822</v>
      </c>
    </row>
    <row r="10446" spans="1:4" ht="24.95" customHeight="1" x14ac:dyDescent="0.2">
      <c r="A10446" s="116">
        <v>41070</v>
      </c>
      <c r="B10446" s="117" t="s">
        <v>7210</v>
      </c>
      <c r="C10446" s="118" t="s">
        <v>9444</v>
      </c>
      <c r="D10446" s="119" t="s">
        <v>30526</v>
      </c>
    </row>
    <row r="10447" spans="1:4" ht="24.95" customHeight="1" x14ac:dyDescent="0.2">
      <c r="A10447" s="116">
        <v>14583</v>
      </c>
      <c r="B10447" s="117" t="s">
        <v>5081</v>
      </c>
      <c r="C10447" s="118" t="s">
        <v>9296</v>
      </c>
      <c r="D10447" s="119" t="s">
        <v>11175</v>
      </c>
    </row>
    <row r="10448" spans="1:4" ht="24.95" customHeight="1" x14ac:dyDescent="0.2">
      <c r="A10448" s="116">
        <v>11457</v>
      </c>
      <c r="B10448" s="117" t="s">
        <v>7211</v>
      </c>
      <c r="C10448" s="118" t="s">
        <v>9295</v>
      </c>
      <c r="D10448" s="119" t="s">
        <v>9788</v>
      </c>
    </row>
    <row r="10449" spans="1:4" ht="24.95" customHeight="1" x14ac:dyDescent="0.2">
      <c r="A10449" s="116">
        <v>21121</v>
      </c>
      <c r="B10449" s="117" t="s">
        <v>7212</v>
      </c>
      <c r="C10449" s="118" t="s">
        <v>9295</v>
      </c>
      <c r="D10449" s="119" t="s">
        <v>16596</v>
      </c>
    </row>
    <row r="10450" spans="1:4" ht="24.95" customHeight="1" x14ac:dyDescent="0.2">
      <c r="A10450" s="116">
        <v>38010</v>
      </c>
      <c r="B10450" s="117" t="s">
        <v>7213</v>
      </c>
      <c r="C10450" s="118" t="s">
        <v>9295</v>
      </c>
      <c r="D10450" s="119" t="s">
        <v>10785</v>
      </c>
    </row>
    <row r="10451" spans="1:4" ht="24.95" customHeight="1" x14ac:dyDescent="0.2">
      <c r="A10451" s="116">
        <v>38011</v>
      </c>
      <c r="B10451" s="117" t="s">
        <v>7214</v>
      </c>
      <c r="C10451" s="118" t="s">
        <v>9295</v>
      </c>
      <c r="D10451" s="119" t="s">
        <v>13727</v>
      </c>
    </row>
    <row r="10452" spans="1:4" ht="24.95" customHeight="1" x14ac:dyDescent="0.2">
      <c r="A10452" s="116">
        <v>38012</v>
      </c>
      <c r="B10452" s="117" t="s">
        <v>7215</v>
      </c>
      <c r="C10452" s="118" t="s">
        <v>9295</v>
      </c>
      <c r="D10452" s="119" t="s">
        <v>19902</v>
      </c>
    </row>
    <row r="10453" spans="1:4" ht="24.95" customHeight="1" x14ac:dyDescent="0.2">
      <c r="A10453" s="116">
        <v>38013</v>
      </c>
      <c r="B10453" s="117" t="s">
        <v>7216</v>
      </c>
      <c r="C10453" s="118" t="s">
        <v>9295</v>
      </c>
      <c r="D10453" s="119" t="s">
        <v>11443</v>
      </c>
    </row>
    <row r="10454" spans="1:4" ht="24.95" customHeight="1" x14ac:dyDescent="0.2">
      <c r="A10454" s="116">
        <v>38014</v>
      </c>
      <c r="B10454" s="117" t="s">
        <v>7217</v>
      </c>
      <c r="C10454" s="118" t="s">
        <v>9295</v>
      </c>
      <c r="D10454" s="119" t="s">
        <v>15914</v>
      </c>
    </row>
    <row r="10455" spans="1:4" ht="24.95" customHeight="1" x14ac:dyDescent="0.2">
      <c r="A10455" s="116">
        <v>38015</v>
      </c>
      <c r="B10455" s="117" t="s">
        <v>7218</v>
      </c>
      <c r="C10455" s="118" t="s">
        <v>9295</v>
      </c>
      <c r="D10455" s="119" t="s">
        <v>19903</v>
      </c>
    </row>
    <row r="10456" spans="1:4" ht="24.95" customHeight="1" x14ac:dyDescent="0.2">
      <c r="A10456" s="116">
        <v>38016</v>
      </c>
      <c r="B10456" s="117" t="s">
        <v>7219</v>
      </c>
      <c r="C10456" s="118" t="s">
        <v>9295</v>
      </c>
      <c r="D10456" s="119" t="s">
        <v>19904</v>
      </c>
    </row>
    <row r="10457" spans="1:4" ht="24.95" customHeight="1" x14ac:dyDescent="0.2">
      <c r="A10457" s="116">
        <v>12741</v>
      </c>
      <c r="B10457" s="117" t="s">
        <v>5082</v>
      </c>
      <c r="C10457" s="118" t="s">
        <v>9295</v>
      </c>
      <c r="D10457" s="119" t="s">
        <v>19905</v>
      </c>
    </row>
    <row r="10458" spans="1:4" ht="24.95" customHeight="1" x14ac:dyDescent="0.2">
      <c r="A10458" s="116">
        <v>12733</v>
      </c>
      <c r="B10458" s="117" t="s">
        <v>5083</v>
      </c>
      <c r="C10458" s="118" t="s">
        <v>9295</v>
      </c>
      <c r="D10458" s="119" t="s">
        <v>19906</v>
      </c>
    </row>
    <row r="10459" spans="1:4" ht="24.95" customHeight="1" x14ac:dyDescent="0.2">
      <c r="A10459" s="116">
        <v>12734</v>
      </c>
      <c r="B10459" s="117" t="s">
        <v>5084</v>
      </c>
      <c r="C10459" s="118" t="s">
        <v>9295</v>
      </c>
      <c r="D10459" s="119" t="s">
        <v>18226</v>
      </c>
    </row>
    <row r="10460" spans="1:4" ht="24.95" customHeight="1" x14ac:dyDescent="0.2">
      <c r="A10460" s="116">
        <v>12735</v>
      </c>
      <c r="B10460" s="117" t="s">
        <v>5085</v>
      </c>
      <c r="C10460" s="118" t="s">
        <v>9295</v>
      </c>
      <c r="D10460" s="119" t="s">
        <v>11081</v>
      </c>
    </row>
    <row r="10461" spans="1:4" ht="24.95" customHeight="1" x14ac:dyDescent="0.2">
      <c r="A10461" s="116">
        <v>12736</v>
      </c>
      <c r="B10461" s="117" t="s">
        <v>5086</v>
      </c>
      <c r="C10461" s="118" t="s">
        <v>9295</v>
      </c>
      <c r="D10461" s="119" t="s">
        <v>11190</v>
      </c>
    </row>
    <row r="10462" spans="1:4" ht="24.95" customHeight="1" x14ac:dyDescent="0.2">
      <c r="A10462" s="116">
        <v>12737</v>
      </c>
      <c r="B10462" s="117" t="s">
        <v>5087</v>
      </c>
      <c r="C10462" s="118" t="s">
        <v>9295</v>
      </c>
      <c r="D10462" s="119" t="s">
        <v>11186</v>
      </c>
    </row>
    <row r="10463" spans="1:4" ht="24.95" customHeight="1" x14ac:dyDescent="0.2">
      <c r="A10463" s="116">
        <v>12738</v>
      </c>
      <c r="B10463" s="117" t="s">
        <v>5088</v>
      </c>
      <c r="C10463" s="118" t="s">
        <v>9295</v>
      </c>
      <c r="D10463" s="119" t="s">
        <v>19907</v>
      </c>
    </row>
    <row r="10464" spans="1:4" ht="24.95" customHeight="1" x14ac:dyDescent="0.2">
      <c r="A10464" s="116">
        <v>12739</v>
      </c>
      <c r="B10464" s="117" t="s">
        <v>5089</v>
      </c>
      <c r="C10464" s="118" t="s">
        <v>9295</v>
      </c>
      <c r="D10464" s="119" t="s">
        <v>19908</v>
      </c>
    </row>
    <row r="10465" spans="1:4" ht="24.95" customHeight="1" x14ac:dyDescent="0.2">
      <c r="A10465" s="116">
        <v>12740</v>
      </c>
      <c r="B10465" s="117" t="s">
        <v>5090</v>
      </c>
      <c r="C10465" s="118" t="s">
        <v>9295</v>
      </c>
      <c r="D10465" s="119" t="s">
        <v>19909</v>
      </c>
    </row>
    <row r="10466" spans="1:4" ht="24.95" customHeight="1" x14ac:dyDescent="0.2">
      <c r="A10466" s="116">
        <v>6297</v>
      </c>
      <c r="B10466" s="117" t="s">
        <v>7220</v>
      </c>
      <c r="C10466" s="118" t="s">
        <v>9295</v>
      </c>
      <c r="D10466" s="119" t="s">
        <v>14768</v>
      </c>
    </row>
    <row r="10467" spans="1:4" ht="24.95" customHeight="1" x14ac:dyDescent="0.2">
      <c r="A10467" s="116">
        <v>6296</v>
      </c>
      <c r="B10467" s="117" t="s">
        <v>7221</v>
      </c>
      <c r="C10467" s="118" t="s">
        <v>9295</v>
      </c>
      <c r="D10467" s="119" t="s">
        <v>10100</v>
      </c>
    </row>
    <row r="10468" spans="1:4" ht="24.95" customHeight="1" x14ac:dyDescent="0.2">
      <c r="A10468" s="116">
        <v>6294</v>
      </c>
      <c r="B10468" s="117" t="s">
        <v>7222</v>
      </c>
      <c r="C10468" s="118" t="s">
        <v>9295</v>
      </c>
      <c r="D10468" s="119" t="s">
        <v>15447</v>
      </c>
    </row>
    <row r="10469" spans="1:4" ht="24.95" customHeight="1" x14ac:dyDescent="0.2">
      <c r="A10469" s="116">
        <v>6323</v>
      </c>
      <c r="B10469" s="117" t="s">
        <v>7223</v>
      </c>
      <c r="C10469" s="118" t="s">
        <v>9295</v>
      </c>
      <c r="D10469" s="119" t="s">
        <v>14587</v>
      </c>
    </row>
    <row r="10470" spans="1:4" ht="24.95" customHeight="1" x14ac:dyDescent="0.2">
      <c r="A10470" s="116">
        <v>6299</v>
      </c>
      <c r="B10470" s="117" t="s">
        <v>7224</v>
      </c>
      <c r="C10470" s="118" t="s">
        <v>9295</v>
      </c>
      <c r="D10470" s="119" t="s">
        <v>18506</v>
      </c>
    </row>
    <row r="10471" spans="1:4" ht="24.95" customHeight="1" x14ac:dyDescent="0.2">
      <c r="A10471" s="116">
        <v>6298</v>
      </c>
      <c r="B10471" s="117" t="s">
        <v>7225</v>
      </c>
      <c r="C10471" s="118" t="s">
        <v>9295</v>
      </c>
      <c r="D10471" s="119" t="s">
        <v>19910</v>
      </c>
    </row>
    <row r="10472" spans="1:4" ht="24.95" customHeight="1" x14ac:dyDescent="0.2">
      <c r="A10472" s="116">
        <v>6295</v>
      </c>
      <c r="B10472" s="117" t="s">
        <v>7226</v>
      </c>
      <c r="C10472" s="118" t="s">
        <v>9295</v>
      </c>
      <c r="D10472" s="119" t="s">
        <v>9466</v>
      </c>
    </row>
    <row r="10473" spans="1:4" ht="24.95" customHeight="1" x14ac:dyDescent="0.2">
      <c r="A10473" s="116">
        <v>6322</v>
      </c>
      <c r="B10473" s="117" t="s">
        <v>7227</v>
      </c>
      <c r="C10473" s="118" t="s">
        <v>9295</v>
      </c>
      <c r="D10473" s="119" t="s">
        <v>19911</v>
      </c>
    </row>
    <row r="10474" spans="1:4" ht="24.95" customHeight="1" x14ac:dyDescent="0.2">
      <c r="A10474" s="116">
        <v>6300</v>
      </c>
      <c r="B10474" s="117" t="s">
        <v>7228</v>
      </c>
      <c r="C10474" s="118" t="s">
        <v>9295</v>
      </c>
      <c r="D10474" s="119" t="s">
        <v>19912</v>
      </c>
    </row>
    <row r="10475" spans="1:4" ht="24.95" customHeight="1" x14ac:dyDescent="0.2">
      <c r="A10475" s="116">
        <v>6321</v>
      </c>
      <c r="B10475" s="117" t="s">
        <v>7229</v>
      </c>
      <c r="C10475" s="118" t="s">
        <v>9295</v>
      </c>
      <c r="D10475" s="119" t="s">
        <v>19913</v>
      </c>
    </row>
    <row r="10476" spans="1:4" ht="24.95" customHeight="1" x14ac:dyDescent="0.2">
      <c r="A10476" s="116">
        <v>6301</v>
      </c>
      <c r="B10476" s="117" t="s">
        <v>7230</v>
      </c>
      <c r="C10476" s="118" t="s">
        <v>9295</v>
      </c>
      <c r="D10476" s="119" t="s">
        <v>19914</v>
      </c>
    </row>
    <row r="10477" spans="1:4" ht="24.95" customHeight="1" x14ac:dyDescent="0.2">
      <c r="A10477" s="116">
        <v>7105</v>
      </c>
      <c r="B10477" s="117" t="s">
        <v>5091</v>
      </c>
      <c r="C10477" s="118" t="s">
        <v>9295</v>
      </c>
      <c r="D10477" s="119" t="s">
        <v>19915</v>
      </c>
    </row>
    <row r="10478" spans="1:4" ht="24.95" customHeight="1" x14ac:dyDescent="0.2">
      <c r="A10478" s="116">
        <v>20183</v>
      </c>
      <c r="B10478" s="117" t="s">
        <v>7231</v>
      </c>
      <c r="C10478" s="118" t="s">
        <v>9295</v>
      </c>
      <c r="D10478" s="119" t="s">
        <v>19916</v>
      </c>
    </row>
    <row r="10479" spans="1:4" ht="24.95" customHeight="1" x14ac:dyDescent="0.2">
      <c r="A10479" s="116">
        <v>38448</v>
      </c>
      <c r="B10479" s="117" t="s">
        <v>7232</v>
      </c>
      <c r="C10479" s="118" t="s">
        <v>9295</v>
      </c>
      <c r="D10479" s="119" t="s">
        <v>19917</v>
      </c>
    </row>
    <row r="10480" spans="1:4" ht="24.95" customHeight="1" x14ac:dyDescent="0.2">
      <c r="A10480" s="116">
        <v>20182</v>
      </c>
      <c r="B10480" s="117" t="s">
        <v>7233</v>
      </c>
      <c r="C10480" s="118" t="s">
        <v>9295</v>
      </c>
      <c r="D10480" s="119" t="s">
        <v>11234</v>
      </c>
    </row>
    <row r="10481" spans="1:4" ht="24.95" customHeight="1" x14ac:dyDescent="0.2">
      <c r="A10481" s="116">
        <v>7119</v>
      </c>
      <c r="B10481" s="117" t="s">
        <v>5092</v>
      </c>
      <c r="C10481" s="118" t="s">
        <v>9295</v>
      </c>
      <c r="D10481" s="119" t="s">
        <v>9426</v>
      </c>
    </row>
    <row r="10482" spans="1:4" ht="24.95" customHeight="1" x14ac:dyDescent="0.2">
      <c r="A10482" s="116">
        <v>7120</v>
      </c>
      <c r="B10482" s="117" t="s">
        <v>5093</v>
      </c>
      <c r="C10482" s="118" t="s">
        <v>9295</v>
      </c>
      <c r="D10482" s="119" t="s">
        <v>9367</v>
      </c>
    </row>
    <row r="10483" spans="1:4" ht="24.95" customHeight="1" x14ac:dyDescent="0.2">
      <c r="A10483" s="116">
        <v>6319</v>
      </c>
      <c r="B10483" s="117" t="s">
        <v>5094</v>
      </c>
      <c r="C10483" s="118" t="s">
        <v>9295</v>
      </c>
      <c r="D10483" s="119" t="s">
        <v>19918</v>
      </c>
    </row>
    <row r="10484" spans="1:4" ht="24.95" customHeight="1" x14ac:dyDescent="0.2">
      <c r="A10484" s="116">
        <v>6304</v>
      </c>
      <c r="B10484" s="117" t="s">
        <v>5095</v>
      </c>
      <c r="C10484" s="118" t="s">
        <v>9295</v>
      </c>
      <c r="D10484" s="119" t="s">
        <v>19918</v>
      </c>
    </row>
    <row r="10485" spans="1:4" ht="24.95" customHeight="1" x14ac:dyDescent="0.2">
      <c r="A10485" s="116">
        <v>21116</v>
      </c>
      <c r="B10485" s="117" t="s">
        <v>5096</v>
      </c>
      <c r="C10485" s="118" t="s">
        <v>9295</v>
      </c>
      <c r="D10485" s="119" t="s">
        <v>10065</v>
      </c>
    </row>
    <row r="10486" spans="1:4" ht="24.95" customHeight="1" x14ac:dyDescent="0.2">
      <c r="A10486" s="116">
        <v>6320</v>
      </c>
      <c r="B10486" s="117" t="s">
        <v>5097</v>
      </c>
      <c r="C10486" s="118" t="s">
        <v>9295</v>
      </c>
      <c r="D10486" s="119" t="s">
        <v>11341</v>
      </c>
    </row>
    <row r="10487" spans="1:4" ht="24.95" customHeight="1" x14ac:dyDescent="0.2">
      <c r="A10487" s="116">
        <v>6303</v>
      </c>
      <c r="B10487" s="117" t="s">
        <v>5098</v>
      </c>
      <c r="C10487" s="118" t="s">
        <v>9295</v>
      </c>
      <c r="D10487" s="119" t="s">
        <v>11341</v>
      </c>
    </row>
    <row r="10488" spans="1:4" ht="24.95" customHeight="1" x14ac:dyDescent="0.2">
      <c r="A10488" s="116">
        <v>6308</v>
      </c>
      <c r="B10488" s="117" t="s">
        <v>5099</v>
      </c>
      <c r="C10488" s="118" t="s">
        <v>9295</v>
      </c>
      <c r="D10488" s="119" t="s">
        <v>19919</v>
      </c>
    </row>
    <row r="10489" spans="1:4" ht="24.95" customHeight="1" x14ac:dyDescent="0.2">
      <c r="A10489" s="116">
        <v>6317</v>
      </c>
      <c r="B10489" s="117" t="s">
        <v>5100</v>
      </c>
      <c r="C10489" s="118" t="s">
        <v>9295</v>
      </c>
      <c r="D10489" s="119" t="s">
        <v>19919</v>
      </c>
    </row>
    <row r="10490" spans="1:4" ht="24.95" customHeight="1" x14ac:dyDescent="0.2">
      <c r="A10490" s="116">
        <v>6307</v>
      </c>
      <c r="B10490" s="117" t="s">
        <v>5101</v>
      </c>
      <c r="C10490" s="118" t="s">
        <v>9295</v>
      </c>
      <c r="D10490" s="119" t="s">
        <v>19919</v>
      </c>
    </row>
    <row r="10491" spans="1:4" ht="24.95" customHeight="1" x14ac:dyDescent="0.2">
      <c r="A10491" s="116">
        <v>6309</v>
      </c>
      <c r="B10491" s="117" t="s">
        <v>5102</v>
      </c>
      <c r="C10491" s="118" t="s">
        <v>9295</v>
      </c>
      <c r="D10491" s="119" t="s">
        <v>19920</v>
      </c>
    </row>
    <row r="10492" spans="1:4" ht="24.95" customHeight="1" x14ac:dyDescent="0.2">
      <c r="A10492" s="116">
        <v>6318</v>
      </c>
      <c r="B10492" s="117" t="s">
        <v>5103</v>
      </c>
      <c r="C10492" s="118" t="s">
        <v>9295</v>
      </c>
      <c r="D10492" s="119" t="s">
        <v>9795</v>
      </c>
    </row>
    <row r="10493" spans="1:4" ht="24.95" customHeight="1" x14ac:dyDescent="0.2">
      <c r="A10493" s="116">
        <v>6306</v>
      </c>
      <c r="B10493" s="117" t="s">
        <v>5104</v>
      </c>
      <c r="C10493" s="118" t="s">
        <v>9295</v>
      </c>
      <c r="D10493" s="119" t="s">
        <v>9795</v>
      </c>
    </row>
    <row r="10494" spans="1:4" ht="24.95" customHeight="1" x14ac:dyDescent="0.2">
      <c r="A10494" s="116">
        <v>6305</v>
      </c>
      <c r="B10494" s="117" t="s">
        <v>5105</v>
      </c>
      <c r="C10494" s="118" t="s">
        <v>9295</v>
      </c>
      <c r="D10494" s="119" t="s">
        <v>9795</v>
      </c>
    </row>
    <row r="10495" spans="1:4" ht="24.95" customHeight="1" x14ac:dyDescent="0.2">
      <c r="A10495" s="116">
        <v>6302</v>
      </c>
      <c r="B10495" s="117" t="s">
        <v>5106</v>
      </c>
      <c r="C10495" s="118" t="s">
        <v>9295</v>
      </c>
      <c r="D10495" s="119" t="s">
        <v>12930</v>
      </c>
    </row>
    <row r="10496" spans="1:4" ht="24.95" customHeight="1" x14ac:dyDescent="0.2">
      <c r="A10496" s="116">
        <v>6312</v>
      </c>
      <c r="B10496" s="117" t="s">
        <v>5107</v>
      </c>
      <c r="C10496" s="118" t="s">
        <v>9295</v>
      </c>
      <c r="D10496" s="119" t="s">
        <v>19243</v>
      </c>
    </row>
    <row r="10497" spans="1:4" ht="24.95" customHeight="1" x14ac:dyDescent="0.2">
      <c r="A10497" s="116">
        <v>6311</v>
      </c>
      <c r="B10497" s="117" t="s">
        <v>5108</v>
      </c>
      <c r="C10497" s="118" t="s">
        <v>9295</v>
      </c>
      <c r="D10497" s="119" t="s">
        <v>19243</v>
      </c>
    </row>
    <row r="10498" spans="1:4" ht="24.95" customHeight="1" x14ac:dyDescent="0.2">
      <c r="A10498" s="116">
        <v>6310</v>
      </c>
      <c r="B10498" s="117" t="s">
        <v>5109</v>
      </c>
      <c r="C10498" s="118" t="s">
        <v>9295</v>
      </c>
      <c r="D10498" s="119" t="s">
        <v>19243</v>
      </c>
    </row>
    <row r="10499" spans="1:4" ht="24.95" customHeight="1" x14ac:dyDescent="0.2">
      <c r="A10499" s="116">
        <v>6314</v>
      </c>
      <c r="B10499" s="117" t="s">
        <v>5110</v>
      </c>
      <c r="C10499" s="118" t="s">
        <v>9295</v>
      </c>
      <c r="D10499" s="119" t="s">
        <v>19243</v>
      </c>
    </row>
    <row r="10500" spans="1:4" ht="24.95" customHeight="1" x14ac:dyDescent="0.2">
      <c r="A10500" s="116">
        <v>6313</v>
      </c>
      <c r="B10500" s="117" t="s">
        <v>5111</v>
      </c>
      <c r="C10500" s="118" t="s">
        <v>9295</v>
      </c>
      <c r="D10500" s="119" t="s">
        <v>19243</v>
      </c>
    </row>
    <row r="10501" spans="1:4" ht="24.95" customHeight="1" x14ac:dyDescent="0.2">
      <c r="A10501" s="116">
        <v>6315</v>
      </c>
      <c r="B10501" s="117" t="s">
        <v>5112</v>
      </c>
      <c r="C10501" s="118" t="s">
        <v>9295</v>
      </c>
      <c r="D10501" s="119" t="s">
        <v>19921</v>
      </c>
    </row>
    <row r="10502" spans="1:4" ht="24.95" customHeight="1" x14ac:dyDescent="0.2">
      <c r="A10502" s="116">
        <v>6316</v>
      </c>
      <c r="B10502" s="117" t="s">
        <v>5113</v>
      </c>
      <c r="C10502" s="118" t="s">
        <v>9295</v>
      </c>
      <c r="D10502" s="119" t="s">
        <v>19921</v>
      </c>
    </row>
    <row r="10503" spans="1:4" ht="24.95" customHeight="1" x14ac:dyDescent="0.2">
      <c r="A10503" s="116">
        <v>38878</v>
      </c>
      <c r="B10503" s="117" t="s">
        <v>19922</v>
      </c>
      <c r="C10503" s="118" t="s">
        <v>9295</v>
      </c>
      <c r="D10503" s="119" t="s">
        <v>13738</v>
      </c>
    </row>
    <row r="10504" spans="1:4" ht="24.95" customHeight="1" x14ac:dyDescent="0.2">
      <c r="A10504" s="116">
        <v>38879</v>
      </c>
      <c r="B10504" s="117" t="s">
        <v>19923</v>
      </c>
      <c r="C10504" s="118" t="s">
        <v>9295</v>
      </c>
      <c r="D10504" s="119" t="s">
        <v>11357</v>
      </c>
    </row>
    <row r="10505" spans="1:4" ht="24.95" customHeight="1" x14ac:dyDescent="0.2">
      <c r="A10505" s="116">
        <v>38881</v>
      </c>
      <c r="B10505" s="117" t="s">
        <v>19924</v>
      </c>
      <c r="C10505" s="118" t="s">
        <v>9295</v>
      </c>
      <c r="D10505" s="119" t="s">
        <v>9799</v>
      </c>
    </row>
    <row r="10506" spans="1:4" ht="24.95" customHeight="1" x14ac:dyDescent="0.2">
      <c r="A10506" s="116">
        <v>38880</v>
      </c>
      <c r="B10506" s="117" t="s">
        <v>19925</v>
      </c>
      <c r="C10506" s="118" t="s">
        <v>9295</v>
      </c>
      <c r="D10506" s="119" t="s">
        <v>9425</v>
      </c>
    </row>
    <row r="10507" spans="1:4" ht="24.95" customHeight="1" x14ac:dyDescent="0.2">
      <c r="A10507" s="116">
        <v>38882</v>
      </c>
      <c r="B10507" s="117" t="s">
        <v>19926</v>
      </c>
      <c r="C10507" s="118" t="s">
        <v>9295</v>
      </c>
      <c r="D10507" s="119" t="s">
        <v>11296</v>
      </c>
    </row>
    <row r="10508" spans="1:4" ht="24.95" customHeight="1" x14ac:dyDescent="0.2">
      <c r="A10508" s="116">
        <v>38883</v>
      </c>
      <c r="B10508" s="117" t="s">
        <v>19927</v>
      </c>
      <c r="C10508" s="118" t="s">
        <v>9295</v>
      </c>
      <c r="D10508" s="119" t="s">
        <v>16204</v>
      </c>
    </row>
    <row r="10509" spans="1:4" ht="24.95" customHeight="1" x14ac:dyDescent="0.2">
      <c r="A10509" s="116">
        <v>38884</v>
      </c>
      <c r="B10509" s="117" t="s">
        <v>19928</v>
      </c>
      <c r="C10509" s="118" t="s">
        <v>9295</v>
      </c>
      <c r="D10509" s="119" t="s">
        <v>13950</v>
      </c>
    </row>
    <row r="10510" spans="1:4" ht="24.95" customHeight="1" x14ac:dyDescent="0.2">
      <c r="A10510" s="116">
        <v>38885</v>
      </c>
      <c r="B10510" s="117" t="s">
        <v>19929</v>
      </c>
      <c r="C10510" s="118" t="s">
        <v>9295</v>
      </c>
      <c r="D10510" s="119" t="s">
        <v>15951</v>
      </c>
    </row>
    <row r="10511" spans="1:4" ht="24.95" customHeight="1" x14ac:dyDescent="0.2">
      <c r="A10511" s="116">
        <v>38886</v>
      </c>
      <c r="B10511" s="117" t="s">
        <v>19930</v>
      </c>
      <c r="C10511" s="118" t="s">
        <v>9295</v>
      </c>
      <c r="D10511" s="119" t="s">
        <v>16498</v>
      </c>
    </row>
    <row r="10512" spans="1:4" ht="24.95" customHeight="1" x14ac:dyDescent="0.2">
      <c r="A10512" s="116">
        <v>38887</v>
      </c>
      <c r="B10512" s="117" t="s">
        <v>19931</v>
      </c>
      <c r="C10512" s="118" t="s">
        <v>9295</v>
      </c>
      <c r="D10512" s="119" t="s">
        <v>10277</v>
      </c>
    </row>
    <row r="10513" spans="1:4" ht="24.95" customHeight="1" x14ac:dyDescent="0.2">
      <c r="A10513" s="116">
        <v>38888</v>
      </c>
      <c r="B10513" s="117" t="s">
        <v>19932</v>
      </c>
      <c r="C10513" s="118" t="s">
        <v>9295</v>
      </c>
      <c r="D10513" s="119" t="s">
        <v>13112</v>
      </c>
    </row>
    <row r="10514" spans="1:4" ht="24.95" customHeight="1" x14ac:dyDescent="0.2">
      <c r="A10514" s="116">
        <v>38890</v>
      </c>
      <c r="B10514" s="117" t="s">
        <v>19933</v>
      </c>
      <c r="C10514" s="118" t="s">
        <v>9295</v>
      </c>
      <c r="D10514" s="119" t="s">
        <v>17871</v>
      </c>
    </row>
    <row r="10515" spans="1:4" ht="24.95" customHeight="1" x14ac:dyDescent="0.2">
      <c r="A10515" s="116">
        <v>38893</v>
      </c>
      <c r="B10515" s="117" t="s">
        <v>19934</v>
      </c>
      <c r="C10515" s="118" t="s">
        <v>9295</v>
      </c>
      <c r="D10515" s="119" t="s">
        <v>16585</v>
      </c>
    </row>
    <row r="10516" spans="1:4" ht="24.95" customHeight="1" x14ac:dyDescent="0.2">
      <c r="A10516" s="116">
        <v>38894</v>
      </c>
      <c r="B10516" s="117" t="s">
        <v>19935</v>
      </c>
      <c r="C10516" s="118" t="s">
        <v>9295</v>
      </c>
      <c r="D10516" s="119" t="s">
        <v>19936</v>
      </c>
    </row>
    <row r="10517" spans="1:4" ht="24.95" customHeight="1" x14ac:dyDescent="0.2">
      <c r="A10517" s="116">
        <v>38896</v>
      </c>
      <c r="B10517" s="117" t="s">
        <v>19937</v>
      </c>
      <c r="C10517" s="118" t="s">
        <v>9295</v>
      </c>
      <c r="D10517" s="119" t="s">
        <v>10594</v>
      </c>
    </row>
    <row r="10518" spans="1:4" ht="24.95" customHeight="1" x14ac:dyDescent="0.2">
      <c r="A10518" s="116">
        <v>39324</v>
      </c>
      <c r="B10518" s="117" t="s">
        <v>7234</v>
      </c>
      <c r="C10518" s="118" t="s">
        <v>9295</v>
      </c>
      <c r="D10518" s="119" t="s">
        <v>9701</v>
      </c>
    </row>
    <row r="10519" spans="1:4" ht="24.95" customHeight="1" x14ac:dyDescent="0.2">
      <c r="A10519" s="116">
        <v>39325</v>
      </c>
      <c r="B10519" s="117" t="s">
        <v>7235</v>
      </c>
      <c r="C10519" s="118" t="s">
        <v>9295</v>
      </c>
      <c r="D10519" s="119" t="s">
        <v>9986</v>
      </c>
    </row>
    <row r="10520" spans="1:4" ht="24.95" customHeight="1" x14ac:dyDescent="0.2">
      <c r="A10520" s="116">
        <v>39326</v>
      </c>
      <c r="B10520" s="117" t="s">
        <v>7236</v>
      </c>
      <c r="C10520" s="118" t="s">
        <v>9295</v>
      </c>
      <c r="D10520" s="119" t="s">
        <v>17631</v>
      </c>
    </row>
    <row r="10521" spans="1:4" ht="24.95" customHeight="1" x14ac:dyDescent="0.2">
      <c r="A10521" s="116">
        <v>39327</v>
      </c>
      <c r="B10521" s="117" t="s">
        <v>7237</v>
      </c>
      <c r="C10521" s="118" t="s">
        <v>9295</v>
      </c>
      <c r="D10521" s="119" t="s">
        <v>17370</v>
      </c>
    </row>
    <row r="10522" spans="1:4" ht="24.95" customHeight="1" x14ac:dyDescent="0.2">
      <c r="A10522" s="116">
        <v>20176</v>
      </c>
      <c r="B10522" s="117" t="s">
        <v>5114</v>
      </c>
      <c r="C10522" s="118" t="s">
        <v>9295</v>
      </c>
      <c r="D10522" s="119" t="s">
        <v>16507</v>
      </c>
    </row>
    <row r="10523" spans="1:4" ht="24.95" customHeight="1" x14ac:dyDescent="0.2">
      <c r="A10523" s="116">
        <v>11378</v>
      </c>
      <c r="B10523" s="117" t="s">
        <v>7238</v>
      </c>
      <c r="C10523" s="118" t="s">
        <v>9295</v>
      </c>
      <c r="D10523" s="119" t="s">
        <v>11184</v>
      </c>
    </row>
    <row r="10524" spans="1:4" ht="24.95" customHeight="1" x14ac:dyDescent="0.2">
      <c r="A10524" s="116">
        <v>11379</v>
      </c>
      <c r="B10524" s="117" t="s">
        <v>5115</v>
      </c>
      <c r="C10524" s="118" t="s">
        <v>9295</v>
      </c>
      <c r="D10524" s="119" t="s">
        <v>11185</v>
      </c>
    </row>
    <row r="10525" spans="1:4" ht="24.95" customHeight="1" x14ac:dyDescent="0.2">
      <c r="A10525" s="116">
        <v>11493</v>
      </c>
      <c r="B10525" s="117" t="s">
        <v>5116</v>
      </c>
      <c r="C10525" s="118" t="s">
        <v>9295</v>
      </c>
      <c r="D10525" s="119" t="s">
        <v>11186</v>
      </c>
    </row>
    <row r="10526" spans="1:4" ht="24.95" customHeight="1" x14ac:dyDescent="0.2">
      <c r="A10526" s="116">
        <v>41896</v>
      </c>
      <c r="B10526" s="117" t="s">
        <v>7239</v>
      </c>
      <c r="C10526" s="118" t="s">
        <v>9295</v>
      </c>
      <c r="D10526" s="119" t="s">
        <v>11187</v>
      </c>
    </row>
    <row r="10527" spans="1:4" ht="24.95" customHeight="1" x14ac:dyDescent="0.2">
      <c r="A10527" s="116">
        <v>7068</v>
      </c>
      <c r="B10527" s="117" t="s">
        <v>5117</v>
      </c>
      <c r="C10527" s="118" t="s">
        <v>9295</v>
      </c>
      <c r="D10527" s="119" t="s">
        <v>11188</v>
      </c>
    </row>
    <row r="10528" spans="1:4" ht="24.95" customHeight="1" x14ac:dyDescent="0.2">
      <c r="A10528" s="116">
        <v>7106</v>
      </c>
      <c r="B10528" s="117" t="s">
        <v>5118</v>
      </c>
      <c r="C10528" s="118" t="s">
        <v>9295</v>
      </c>
      <c r="D10528" s="119" t="s">
        <v>11182</v>
      </c>
    </row>
    <row r="10529" spans="1:4" ht="24.95" customHeight="1" x14ac:dyDescent="0.2">
      <c r="A10529" s="116">
        <v>7104</v>
      </c>
      <c r="B10529" s="117" t="s">
        <v>5119</v>
      </c>
      <c r="C10529" s="118" t="s">
        <v>9295</v>
      </c>
      <c r="D10529" s="119" t="s">
        <v>10228</v>
      </c>
    </row>
    <row r="10530" spans="1:4" ht="24.95" customHeight="1" x14ac:dyDescent="0.2">
      <c r="A10530" s="116">
        <v>7136</v>
      </c>
      <c r="B10530" s="117" t="s">
        <v>5120</v>
      </c>
      <c r="C10530" s="118" t="s">
        <v>9295</v>
      </c>
      <c r="D10530" s="119" t="s">
        <v>17826</v>
      </c>
    </row>
    <row r="10531" spans="1:4" ht="24.95" customHeight="1" x14ac:dyDescent="0.2">
      <c r="A10531" s="116">
        <v>7128</v>
      </c>
      <c r="B10531" s="117" t="s">
        <v>5121</v>
      </c>
      <c r="C10531" s="118" t="s">
        <v>9295</v>
      </c>
      <c r="D10531" s="119" t="s">
        <v>11374</v>
      </c>
    </row>
    <row r="10532" spans="1:4" ht="24.95" customHeight="1" x14ac:dyDescent="0.2">
      <c r="A10532" s="116">
        <v>7108</v>
      </c>
      <c r="B10532" s="117" t="s">
        <v>5122</v>
      </c>
      <c r="C10532" s="118" t="s">
        <v>9295</v>
      </c>
      <c r="D10532" s="119" t="s">
        <v>10538</v>
      </c>
    </row>
    <row r="10533" spans="1:4" ht="24.95" customHeight="1" x14ac:dyDescent="0.2">
      <c r="A10533" s="116">
        <v>7129</v>
      </c>
      <c r="B10533" s="117" t="s">
        <v>5123</v>
      </c>
      <c r="C10533" s="118" t="s">
        <v>9295</v>
      </c>
      <c r="D10533" s="119" t="s">
        <v>11363</v>
      </c>
    </row>
    <row r="10534" spans="1:4" ht="24.95" customHeight="1" x14ac:dyDescent="0.2">
      <c r="A10534" s="116">
        <v>7130</v>
      </c>
      <c r="B10534" s="117" t="s">
        <v>5124</v>
      </c>
      <c r="C10534" s="118" t="s">
        <v>9295</v>
      </c>
      <c r="D10534" s="119" t="s">
        <v>11245</v>
      </c>
    </row>
    <row r="10535" spans="1:4" ht="24.95" customHeight="1" x14ac:dyDescent="0.2">
      <c r="A10535" s="116">
        <v>7131</v>
      </c>
      <c r="B10535" s="117" t="s">
        <v>5125</v>
      </c>
      <c r="C10535" s="118" t="s">
        <v>9295</v>
      </c>
      <c r="D10535" s="119" t="s">
        <v>13822</v>
      </c>
    </row>
    <row r="10536" spans="1:4" ht="24.95" customHeight="1" x14ac:dyDescent="0.2">
      <c r="A10536" s="116">
        <v>7132</v>
      </c>
      <c r="B10536" s="117" t="s">
        <v>5126</v>
      </c>
      <c r="C10536" s="118" t="s">
        <v>9295</v>
      </c>
      <c r="D10536" s="119" t="s">
        <v>19938</v>
      </c>
    </row>
    <row r="10537" spans="1:4" ht="24.95" customHeight="1" x14ac:dyDescent="0.2">
      <c r="A10537" s="116">
        <v>7133</v>
      </c>
      <c r="B10537" s="117" t="s">
        <v>5127</v>
      </c>
      <c r="C10537" s="118" t="s">
        <v>9295</v>
      </c>
      <c r="D10537" s="119" t="s">
        <v>19939</v>
      </c>
    </row>
    <row r="10538" spans="1:4" ht="24.95" customHeight="1" x14ac:dyDescent="0.2">
      <c r="A10538" s="116">
        <v>37420</v>
      </c>
      <c r="B10538" s="117" t="s">
        <v>5128</v>
      </c>
      <c r="C10538" s="118" t="s">
        <v>9295</v>
      </c>
      <c r="D10538" s="119" t="s">
        <v>15912</v>
      </c>
    </row>
    <row r="10539" spans="1:4" ht="24.95" customHeight="1" x14ac:dyDescent="0.2">
      <c r="A10539" s="116">
        <v>37421</v>
      </c>
      <c r="B10539" s="117" t="s">
        <v>5129</v>
      </c>
      <c r="C10539" s="118" t="s">
        <v>9295</v>
      </c>
      <c r="D10539" s="119" t="s">
        <v>19940</v>
      </c>
    </row>
    <row r="10540" spans="1:4" ht="24.95" customHeight="1" x14ac:dyDescent="0.2">
      <c r="A10540" s="116">
        <v>37422</v>
      </c>
      <c r="B10540" s="117" t="s">
        <v>5130</v>
      </c>
      <c r="C10540" s="118" t="s">
        <v>9295</v>
      </c>
      <c r="D10540" s="119" t="s">
        <v>19941</v>
      </c>
    </row>
    <row r="10541" spans="1:4" ht="24.95" customHeight="1" x14ac:dyDescent="0.2">
      <c r="A10541" s="116">
        <v>37443</v>
      </c>
      <c r="B10541" s="117" t="s">
        <v>5131</v>
      </c>
      <c r="C10541" s="118" t="s">
        <v>9295</v>
      </c>
      <c r="D10541" s="119" t="s">
        <v>11192</v>
      </c>
    </row>
    <row r="10542" spans="1:4" ht="24.95" customHeight="1" x14ac:dyDescent="0.2">
      <c r="A10542" s="116">
        <v>37444</v>
      </c>
      <c r="B10542" s="117" t="s">
        <v>5132</v>
      </c>
      <c r="C10542" s="118" t="s">
        <v>9295</v>
      </c>
      <c r="D10542" s="119" t="s">
        <v>11193</v>
      </c>
    </row>
    <row r="10543" spans="1:4" ht="24.95" customHeight="1" x14ac:dyDescent="0.2">
      <c r="A10543" s="116">
        <v>37445</v>
      </c>
      <c r="B10543" s="117" t="s">
        <v>5133</v>
      </c>
      <c r="C10543" s="118" t="s">
        <v>9295</v>
      </c>
      <c r="D10543" s="119" t="s">
        <v>11194</v>
      </c>
    </row>
    <row r="10544" spans="1:4" ht="24.95" customHeight="1" x14ac:dyDescent="0.2">
      <c r="A10544" s="116">
        <v>37446</v>
      </c>
      <c r="B10544" s="117" t="s">
        <v>5134</v>
      </c>
      <c r="C10544" s="118" t="s">
        <v>9295</v>
      </c>
      <c r="D10544" s="119" t="s">
        <v>11195</v>
      </c>
    </row>
    <row r="10545" spans="1:4" ht="24.95" customHeight="1" x14ac:dyDescent="0.2">
      <c r="A10545" s="116">
        <v>37447</v>
      </c>
      <c r="B10545" s="117" t="s">
        <v>5135</v>
      </c>
      <c r="C10545" s="118" t="s">
        <v>9295</v>
      </c>
      <c r="D10545" s="119" t="s">
        <v>11196</v>
      </c>
    </row>
    <row r="10546" spans="1:4" ht="24.95" customHeight="1" x14ac:dyDescent="0.2">
      <c r="A10546" s="116">
        <v>37448</v>
      </c>
      <c r="B10546" s="117" t="s">
        <v>5136</v>
      </c>
      <c r="C10546" s="118" t="s">
        <v>9295</v>
      </c>
      <c r="D10546" s="119" t="s">
        <v>11197</v>
      </c>
    </row>
    <row r="10547" spans="1:4" ht="24.95" customHeight="1" x14ac:dyDescent="0.2">
      <c r="A10547" s="116">
        <v>37440</v>
      </c>
      <c r="B10547" s="117" t="s">
        <v>5137</v>
      </c>
      <c r="C10547" s="118" t="s">
        <v>9295</v>
      </c>
      <c r="D10547" s="119" t="s">
        <v>11198</v>
      </c>
    </row>
    <row r="10548" spans="1:4" ht="24.95" customHeight="1" x14ac:dyDescent="0.2">
      <c r="A10548" s="116">
        <v>37441</v>
      </c>
      <c r="B10548" s="117" t="s">
        <v>5138</v>
      </c>
      <c r="C10548" s="118" t="s">
        <v>9295</v>
      </c>
      <c r="D10548" s="119" t="s">
        <v>11198</v>
      </c>
    </row>
    <row r="10549" spans="1:4" ht="24.95" customHeight="1" x14ac:dyDescent="0.2">
      <c r="A10549" s="116">
        <v>37442</v>
      </c>
      <c r="B10549" s="117" t="s">
        <v>5139</v>
      </c>
      <c r="C10549" s="118" t="s">
        <v>9295</v>
      </c>
      <c r="D10549" s="119" t="s">
        <v>11199</v>
      </c>
    </row>
    <row r="10550" spans="1:4" ht="24.95" customHeight="1" x14ac:dyDescent="0.2">
      <c r="A10550" s="116">
        <v>38017</v>
      </c>
      <c r="B10550" s="117" t="s">
        <v>7240</v>
      </c>
      <c r="C10550" s="118" t="s">
        <v>9295</v>
      </c>
      <c r="D10550" s="119" t="s">
        <v>19265</v>
      </c>
    </row>
    <row r="10551" spans="1:4" ht="24.95" customHeight="1" x14ac:dyDescent="0.2">
      <c r="A10551" s="116">
        <v>38018</v>
      </c>
      <c r="B10551" s="117" t="s">
        <v>7241</v>
      </c>
      <c r="C10551" s="118" t="s">
        <v>9295</v>
      </c>
      <c r="D10551" s="119" t="s">
        <v>11030</v>
      </c>
    </row>
    <row r="10552" spans="1:4" ht="24.95" customHeight="1" x14ac:dyDescent="0.2">
      <c r="A10552" s="116">
        <v>39895</v>
      </c>
      <c r="B10552" s="117" t="s">
        <v>5140</v>
      </c>
      <c r="C10552" s="118" t="s">
        <v>9295</v>
      </c>
      <c r="D10552" s="119" t="s">
        <v>14115</v>
      </c>
    </row>
    <row r="10553" spans="1:4" ht="24.95" customHeight="1" x14ac:dyDescent="0.2">
      <c r="A10553" s="116">
        <v>39896</v>
      </c>
      <c r="B10553" s="117" t="s">
        <v>5141</v>
      </c>
      <c r="C10553" s="118" t="s">
        <v>9295</v>
      </c>
      <c r="D10553" s="119" t="s">
        <v>19942</v>
      </c>
    </row>
    <row r="10554" spans="1:4" ht="24.95" customHeight="1" x14ac:dyDescent="0.2">
      <c r="A10554" s="116">
        <v>38873</v>
      </c>
      <c r="B10554" s="117" t="s">
        <v>19943</v>
      </c>
      <c r="C10554" s="118" t="s">
        <v>9295</v>
      </c>
      <c r="D10554" s="119" t="s">
        <v>10403</v>
      </c>
    </row>
    <row r="10555" spans="1:4" ht="24.95" customHeight="1" x14ac:dyDescent="0.2">
      <c r="A10555" s="116">
        <v>38874</v>
      </c>
      <c r="B10555" s="117" t="s">
        <v>19944</v>
      </c>
      <c r="C10555" s="118" t="s">
        <v>9295</v>
      </c>
      <c r="D10555" s="119" t="s">
        <v>9987</v>
      </c>
    </row>
    <row r="10556" spans="1:4" ht="24.95" customHeight="1" x14ac:dyDescent="0.2">
      <c r="A10556" s="116">
        <v>38875</v>
      </c>
      <c r="B10556" s="117" t="s">
        <v>19945</v>
      </c>
      <c r="C10556" s="118" t="s">
        <v>9295</v>
      </c>
      <c r="D10556" s="119" t="s">
        <v>14137</v>
      </c>
    </row>
    <row r="10557" spans="1:4" ht="24.95" customHeight="1" x14ac:dyDescent="0.2">
      <c r="A10557" s="116">
        <v>38876</v>
      </c>
      <c r="B10557" s="117" t="s">
        <v>19946</v>
      </c>
      <c r="C10557" s="118" t="s">
        <v>9295</v>
      </c>
      <c r="D10557" s="119" t="s">
        <v>9688</v>
      </c>
    </row>
    <row r="10558" spans="1:4" ht="24.95" customHeight="1" x14ac:dyDescent="0.2">
      <c r="A10558" s="116">
        <v>39000</v>
      </c>
      <c r="B10558" s="117" t="s">
        <v>19947</v>
      </c>
      <c r="C10558" s="118" t="s">
        <v>9295</v>
      </c>
      <c r="D10558" s="119" t="s">
        <v>19399</v>
      </c>
    </row>
    <row r="10559" spans="1:4" ht="24.95" customHeight="1" x14ac:dyDescent="0.2">
      <c r="A10559" s="116">
        <v>38674</v>
      </c>
      <c r="B10559" s="117" t="s">
        <v>7242</v>
      </c>
      <c r="C10559" s="118" t="s">
        <v>9295</v>
      </c>
      <c r="D10559" s="119" t="s">
        <v>19948</v>
      </c>
    </row>
    <row r="10560" spans="1:4" ht="24.95" customHeight="1" x14ac:dyDescent="0.2">
      <c r="A10560" s="116">
        <v>38911</v>
      </c>
      <c r="B10560" s="117" t="s">
        <v>19949</v>
      </c>
      <c r="C10560" s="118" t="s">
        <v>9295</v>
      </c>
      <c r="D10560" s="119" t="s">
        <v>11358</v>
      </c>
    </row>
    <row r="10561" spans="1:4" ht="24.95" customHeight="1" x14ac:dyDescent="0.2">
      <c r="A10561" s="116">
        <v>38912</v>
      </c>
      <c r="B10561" s="117" t="s">
        <v>19950</v>
      </c>
      <c r="C10561" s="118" t="s">
        <v>9295</v>
      </c>
      <c r="D10561" s="119" t="s">
        <v>19951</v>
      </c>
    </row>
    <row r="10562" spans="1:4" ht="24.95" customHeight="1" x14ac:dyDescent="0.2">
      <c r="A10562" s="116">
        <v>38019</v>
      </c>
      <c r="B10562" s="117" t="s">
        <v>7243</v>
      </c>
      <c r="C10562" s="118" t="s">
        <v>9295</v>
      </c>
      <c r="D10562" s="119" t="s">
        <v>10043</v>
      </c>
    </row>
    <row r="10563" spans="1:4" ht="24.95" customHeight="1" x14ac:dyDescent="0.2">
      <c r="A10563" s="116">
        <v>38020</v>
      </c>
      <c r="B10563" s="117" t="s">
        <v>7244</v>
      </c>
      <c r="C10563" s="118" t="s">
        <v>9295</v>
      </c>
      <c r="D10563" s="119" t="s">
        <v>11030</v>
      </c>
    </row>
    <row r="10564" spans="1:4" ht="24.95" customHeight="1" x14ac:dyDescent="0.2">
      <c r="A10564" s="116">
        <v>38454</v>
      </c>
      <c r="B10564" s="117" t="s">
        <v>19952</v>
      </c>
      <c r="C10564" s="118" t="s">
        <v>9295</v>
      </c>
      <c r="D10564" s="119" t="s">
        <v>9822</v>
      </c>
    </row>
    <row r="10565" spans="1:4" ht="24.95" customHeight="1" x14ac:dyDescent="0.2">
      <c r="A10565" s="116">
        <v>38455</v>
      </c>
      <c r="B10565" s="117" t="s">
        <v>19953</v>
      </c>
      <c r="C10565" s="118" t="s">
        <v>9295</v>
      </c>
      <c r="D10565" s="119" t="s">
        <v>10119</v>
      </c>
    </row>
    <row r="10566" spans="1:4" ht="24.95" customHeight="1" x14ac:dyDescent="0.2">
      <c r="A10566" s="116">
        <v>38462</v>
      </c>
      <c r="B10566" s="117" t="s">
        <v>19954</v>
      </c>
      <c r="C10566" s="118" t="s">
        <v>9295</v>
      </c>
      <c r="D10566" s="119" t="s">
        <v>19955</v>
      </c>
    </row>
    <row r="10567" spans="1:4" ht="24.95" customHeight="1" x14ac:dyDescent="0.2">
      <c r="A10567" s="116">
        <v>36362</v>
      </c>
      <c r="B10567" s="117" t="s">
        <v>19956</v>
      </c>
      <c r="C10567" s="118" t="s">
        <v>9295</v>
      </c>
      <c r="D10567" s="119" t="s">
        <v>10932</v>
      </c>
    </row>
    <row r="10568" spans="1:4" ht="24.95" customHeight="1" x14ac:dyDescent="0.2">
      <c r="A10568" s="116">
        <v>36298</v>
      </c>
      <c r="B10568" s="117" t="s">
        <v>19957</v>
      </c>
      <c r="C10568" s="118" t="s">
        <v>9295</v>
      </c>
      <c r="D10568" s="119" t="s">
        <v>9821</v>
      </c>
    </row>
    <row r="10569" spans="1:4" ht="24.95" customHeight="1" x14ac:dyDescent="0.2">
      <c r="A10569" s="116">
        <v>38456</v>
      </c>
      <c r="B10569" s="117" t="s">
        <v>19958</v>
      </c>
      <c r="C10569" s="118" t="s">
        <v>9295</v>
      </c>
      <c r="D10569" s="119" t="s">
        <v>9453</v>
      </c>
    </row>
    <row r="10570" spans="1:4" ht="24.95" customHeight="1" x14ac:dyDescent="0.2">
      <c r="A10570" s="116">
        <v>38457</v>
      </c>
      <c r="B10570" s="117" t="s">
        <v>19959</v>
      </c>
      <c r="C10570" s="118" t="s">
        <v>9295</v>
      </c>
      <c r="D10570" s="119" t="s">
        <v>10997</v>
      </c>
    </row>
    <row r="10571" spans="1:4" ht="24.95" customHeight="1" x14ac:dyDescent="0.2">
      <c r="A10571" s="116">
        <v>38458</v>
      </c>
      <c r="B10571" s="117" t="s">
        <v>19960</v>
      </c>
      <c r="C10571" s="118" t="s">
        <v>9295</v>
      </c>
      <c r="D10571" s="119" t="s">
        <v>9949</v>
      </c>
    </row>
    <row r="10572" spans="1:4" ht="24.95" customHeight="1" x14ac:dyDescent="0.2">
      <c r="A10572" s="116">
        <v>38459</v>
      </c>
      <c r="B10572" s="117" t="s">
        <v>19961</v>
      </c>
      <c r="C10572" s="118" t="s">
        <v>9295</v>
      </c>
      <c r="D10572" s="119" t="s">
        <v>18259</v>
      </c>
    </row>
    <row r="10573" spans="1:4" ht="24.95" customHeight="1" x14ac:dyDescent="0.2">
      <c r="A10573" s="116">
        <v>38460</v>
      </c>
      <c r="B10573" s="117" t="s">
        <v>19962</v>
      </c>
      <c r="C10573" s="118" t="s">
        <v>9295</v>
      </c>
      <c r="D10573" s="119" t="s">
        <v>14284</v>
      </c>
    </row>
    <row r="10574" spans="1:4" ht="24.95" customHeight="1" x14ac:dyDescent="0.2">
      <c r="A10574" s="116">
        <v>38461</v>
      </c>
      <c r="B10574" s="117" t="s">
        <v>19963</v>
      </c>
      <c r="C10574" s="118" t="s">
        <v>9295</v>
      </c>
      <c r="D10574" s="119" t="s">
        <v>14436</v>
      </c>
    </row>
    <row r="10575" spans="1:4" ht="24.95" customHeight="1" x14ac:dyDescent="0.2">
      <c r="A10575" s="116">
        <v>7094</v>
      </c>
      <c r="B10575" s="117" t="s">
        <v>5142</v>
      </c>
      <c r="C10575" s="118" t="s">
        <v>9295</v>
      </c>
      <c r="D10575" s="119" t="s">
        <v>10075</v>
      </c>
    </row>
    <row r="10576" spans="1:4" ht="24.95" customHeight="1" x14ac:dyDescent="0.2">
      <c r="A10576" s="116">
        <v>7116</v>
      </c>
      <c r="B10576" s="117" t="s">
        <v>5143</v>
      </c>
      <c r="C10576" s="118" t="s">
        <v>9295</v>
      </c>
      <c r="D10576" s="119" t="s">
        <v>9821</v>
      </c>
    </row>
    <row r="10577" spans="1:4" ht="24.95" customHeight="1" x14ac:dyDescent="0.2">
      <c r="A10577" s="116">
        <v>7118</v>
      </c>
      <c r="B10577" s="117" t="s">
        <v>7245</v>
      </c>
      <c r="C10577" s="118" t="s">
        <v>9295</v>
      </c>
      <c r="D10577" s="119" t="s">
        <v>10204</v>
      </c>
    </row>
    <row r="10578" spans="1:4" ht="24.95" customHeight="1" x14ac:dyDescent="0.2">
      <c r="A10578" s="116">
        <v>7117</v>
      </c>
      <c r="B10578" s="117" t="s">
        <v>7246</v>
      </c>
      <c r="C10578" s="118" t="s">
        <v>9295</v>
      </c>
      <c r="D10578" s="119" t="s">
        <v>10403</v>
      </c>
    </row>
    <row r="10579" spans="1:4" ht="24.95" customHeight="1" x14ac:dyDescent="0.2">
      <c r="A10579" s="116">
        <v>7098</v>
      </c>
      <c r="B10579" s="117" t="s">
        <v>5144</v>
      </c>
      <c r="C10579" s="118" t="s">
        <v>9295</v>
      </c>
      <c r="D10579" s="119" t="s">
        <v>9612</v>
      </c>
    </row>
    <row r="10580" spans="1:4" ht="24.95" customHeight="1" x14ac:dyDescent="0.2">
      <c r="A10580" s="116">
        <v>7110</v>
      </c>
      <c r="B10580" s="117" t="s">
        <v>5145</v>
      </c>
      <c r="C10580" s="118" t="s">
        <v>9295</v>
      </c>
      <c r="D10580" s="119" t="s">
        <v>10073</v>
      </c>
    </row>
    <row r="10581" spans="1:4" ht="24.95" customHeight="1" x14ac:dyDescent="0.2">
      <c r="A10581" s="116">
        <v>7123</v>
      </c>
      <c r="B10581" s="117" t="s">
        <v>7247</v>
      </c>
      <c r="C10581" s="118" t="s">
        <v>9295</v>
      </c>
      <c r="D10581" s="119" t="s">
        <v>9630</v>
      </c>
    </row>
    <row r="10582" spans="1:4" ht="24.95" customHeight="1" x14ac:dyDescent="0.2">
      <c r="A10582" s="116">
        <v>7121</v>
      </c>
      <c r="B10582" s="117" t="s">
        <v>5146</v>
      </c>
      <c r="C10582" s="118" t="s">
        <v>9295</v>
      </c>
      <c r="D10582" s="119" t="s">
        <v>10942</v>
      </c>
    </row>
    <row r="10583" spans="1:4" ht="24.95" customHeight="1" x14ac:dyDescent="0.2">
      <c r="A10583" s="116">
        <v>7137</v>
      </c>
      <c r="B10583" s="117" t="s">
        <v>5147</v>
      </c>
      <c r="C10583" s="118" t="s">
        <v>9295</v>
      </c>
      <c r="D10583" s="119" t="s">
        <v>10449</v>
      </c>
    </row>
    <row r="10584" spans="1:4" ht="24.95" customHeight="1" x14ac:dyDescent="0.2">
      <c r="A10584" s="116">
        <v>7122</v>
      </c>
      <c r="B10584" s="117" t="s">
        <v>5148</v>
      </c>
      <c r="C10584" s="118" t="s">
        <v>9295</v>
      </c>
      <c r="D10584" s="119" t="s">
        <v>10331</v>
      </c>
    </row>
    <row r="10585" spans="1:4" ht="24.95" customHeight="1" x14ac:dyDescent="0.2">
      <c r="A10585" s="116">
        <v>7114</v>
      </c>
      <c r="B10585" s="117" t="s">
        <v>5149</v>
      </c>
      <c r="C10585" s="118" t="s">
        <v>9295</v>
      </c>
      <c r="D10585" s="119" t="s">
        <v>10692</v>
      </c>
    </row>
    <row r="10586" spans="1:4" ht="24.95" customHeight="1" x14ac:dyDescent="0.2">
      <c r="A10586" s="116">
        <v>7109</v>
      </c>
      <c r="B10586" s="117" t="s">
        <v>5150</v>
      </c>
      <c r="C10586" s="118" t="s">
        <v>9295</v>
      </c>
      <c r="D10586" s="119" t="s">
        <v>9606</v>
      </c>
    </row>
    <row r="10587" spans="1:4" ht="24.95" customHeight="1" x14ac:dyDescent="0.2">
      <c r="A10587" s="116">
        <v>7135</v>
      </c>
      <c r="B10587" s="117" t="s">
        <v>5151</v>
      </c>
      <c r="C10587" s="118" t="s">
        <v>9295</v>
      </c>
      <c r="D10587" s="119" t="s">
        <v>9341</v>
      </c>
    </row>
    <row r="10588" spans="1:4" ht="24.95" customHeight="1" x14ac:dyDescent="0.2">
      <c r="A10588" s="116">
        <v>37947</v>
      </c>
      <c r="B10588" s="117" t="s">
        <v>5152</v>
      </c>
      <c r="C10588" s="118" t="s">
        <v>9295</v>
      </c>
      <c r="D10588" s="119" t="s">
        <v>9386</v>
      </c>
    </row>
    <row r="10589" spans="1:4" ht="24.95" customHeight="1" x14ac:dyDescent="0.2">
      <c r="A10589" s="116">
        <v>7103</v>
      </c>
      <c r="B10589" s="117" t="s">
        <v>5153</v>
      </c>
      <c r="C10589" s="118" t="s">
        <v>9295</v>
      </c>
      <c r="D10589" s="119" t="s">
        <v>10692</v>
      </c>
    </row>
    <row r="10590" spans="1:4" ht="24.95" customHeight="1" x14ac:dyDescent="0.2">
      <c r="A10590" s="116">
        <v>40419</v>
      </c>
      <c r="B10590" s="117" t="s">
        <v>11203</v>
      </c>
      <c r="C10590" s="118" t="s">
        <v>9295</v>
      </c>
      <c r="D10590" s="119" t="s">
        <v>9737</v>
      </c>
    </row>
    <row r="10591" spans="1:4" ht="24.95" customHeight="1" x14ac:dyDescent="0.2">
      <c r="A10591" s="116">
        <v>40420</v>
      </c>
      <c r="B10591" s="117" t="s">
        <v>11205</v>
      </c>
      <c r="C10591" s="118" t="s">
        <v>9295</v>
      </c>
      <c r="D10591" s="119" t="s">
        <v>14453</v>
      </c>
    </row>
    <row r="10592" spans="1:4" ht="24.95" customHeight="1" x14ac:dyDescent="0.2">
      <c r="A10592" s="116">
        <v>40421</v>
      </c>
      <c r="B10592" s="117" t="s">
        <v>11207</v>
      </c>
      <c r="C10592" s="118" t="s">
        <v>9295</v>
      </c>
      <c r="D10592" s="119" t="s">
        <v>14259</v>
      </c>
    </row>
    <row r="10593" spans="1:4" ht="24.95" customHeight="1" x14ac:dyDescent="0.2">
      <c r="A10593" s="116">
        <v>7126</v>
      </c>
      <c r="B10593" s="117" t="s">
        <v>5154</v>
      </c>
      <c r="C10593" s="118" t="s">
        <v>9295</v>
      </c>
      <c r="D10593" s="119" t="s">
        <v>11291</v>
      </c>
    </row>
    <row r="10594" spans="1:4" ht="24.95" customHeight="1" x14ac:dyDescent="0.2">
      <c r="A10594" s="116">
        <v>38905</v>
      </c>
      <c r="B10594" s="117" t="s">
        <v>19964</v>
      </c>
      <c r="C10594" s="118" t="s">
        <v>9295</v>
      </c>
      <c r="D10594" s="119" t="s">
        <v>12246</v>
      </c>
    </row>
    <row r="10595" spans="1:4" ht="24.95" customHeight="1" x14ac:dyDescent="0.2">
      <c r="A10595" s="116">
        <v>38907</v>
      </c>
      <c r="B10595" s="117" t="s">
        <v>19965</v>
      </c>
      <c r="C10595" s="118" t="s">
        <v>9295</v>
      </c>
      <c r="D10595" s="119" t="s">
        <v>14592</v>
      </c>
    </row>
    <row r="10596" spans="1:4" ht="24.95" customHeight="1" x14ac:dyDescent="0.2">
      <c r="A10596" s="116">
        <v>38908</v>
      </c>
      <c r="B10596" s="117" t="s">
        <v>19966</v>
      </c>
      <c r="C10596" s="118" t="s">
        <v>9295</v>
      </c>
      <c r="D10596" s="119" t="s">
        <v>18356</v>
      </c>
    </row>
    <row r="10597" spans="1:4" ht="24.95" customHeight="1" x14ac:dyDescent="0.2">
      <c r="A10597" s="116">
        <v>38909</v>
      </c>
      <c r="B10597" s="117" t="s">
        <v>19967</v>
      </c>
      <c r="C10597" s="118" t="s">
        <v>9295</v>
      </c>
      <c r="D10597" s="119" t="s">
        <v>17867</v>
      </c>
    </row>
    <row r="10598" spans="1:4" ht="24.95" customHeight="1" x14ac:dyDescent="0.2">
      <c r="A10598" s="116">
        <v>38910</v>
      </c>
      <c r="B10598" s="117" t="s">
        <v>19968</v>
      </c>
      <c r="C10598" s="118" t="s">
        <v>9295</v>
      </c>
      <c r="D10598" s="119" t="s">
        <v>19969</v>
      </c>
    </row>
    <row r="10599" spans="1:4" ht="24.95" customHeight="1" x14ac:dyDescent="0.2">
      <c r="A10599" s="116">
        <v>38897</v>
      </c>
      <c r="B10599" s="117" t="s">
        <v>19970</v>
      </c>
      <c r="C10599" s="118" t="s">
        <v>9295</v>
      </c>
      <c r="D10599" s="119" t="s">
        <v>15906</v>
      </c>
    </row>
    <row r="10600" spans="1:4" ht="24.95" customHeight="1" x14ac:dyDescent="0.2">
      <c r="A10600" s="116">
        <v>38899</v>
      </c>
      <c r="B10600" s="117" t="s">
        <v>19971</v>
      </c>
      <c r="C10600" s="118" t="s">
        <v>9295</v>
      </c>
      <c r="D10600" s="119" t="s">
        <v>13200</v>
      </c>
    </row>
    <row r="10601" spans="1:4" ht="24.95" customHeight="1" x14ac:dyDescent="0.2">
      <c r="A10601" s="116">
        <v>38900</v>
      </c>
      <c r="B10601" s="117" t="s">
        <v>19972</v>
      </c>
      <c r="C10601" s="118" t="s">
        <v>9295</v>
      </c>
      <c r="D10601" s="119" t="s">
        <v>14519</v>
      </c>
    </row>
    <row r="10602" spans="1:4" ht="24.95" customHeight="1" x14ac:dyDescent="0.2">
      <c r="A10602" s="116">
        <v>38901</v>
      </c>
      <c r="B10602" s="117" t="s">
        <v>19973</v>
      </c>
      <c r="C10602" s="118" t="s">
        <v>9295</v>
      </c>
      <c r="D10602" s="119" t="s">
        <v>18629</v>
      </c>
    </row>
    <row r="10603" spans="1:4" ht="24.95" customHeight="1" x14ac:dyDescent="0.2">
      <c r="A10603" s="116">
        <v>38904</v>
      </c>
      <c r="B10603" s="117" t="s">
        <v>19974</v>
      </c>
      <c r="C10603" s="118" t="s">
        <v>9295</v>
      </c>
      <c r="D10603" s="119" t="s">
        <v>18142</v>
      </c>
    </row>
    <row r="10604" spans="1:4" ht="24.95" customHeight="1" x14ac:dyDescent="0.2">
      <c r="A10604" s="116">
        <v>38903</v>
      </c>
      <c r="B10604" s="117" t="s">
        <v>19975</v>
      </c>
      <c r="C10604" s="118" t="s">
        <v>9295</v>
      </c>
      <c r="D10604" s="119" t="s">
        <v>19976</v>
      </c>
    </row>
    <row r="10605" spans="1:4" ht="24.95" customHeight="1" x14ac:dyDescent="0.2">
      <c r="A10605" s="116">
        <v>7091</v>
      </c>
      <c r="B10605" s="117" t="s">
        <v>5155</v>
      </c>
      <c r="C10605" s="118" t="s">
        <v>9295</v>
      </c>
      <c r="D10605" s="119" t="s">
        <v>10411</v>
      </c>
    </row>
    <row r="10606" spans="1:4" ht="24.95" customHeight="1" x14ac:dyDescent="0.2">
      <c r="A10606" s="116">
        <v>11655</v>
      </c>
      <c r="B10606" s="117" t="s">
        <v>5156</v>
      </c>
      <c r="C10606" s="118" t="s">
        <v>9295</v>
      </c>
      <c r="D10606" s="119" t="s">
        <v>10689</v>
      </c>
    </row>
    <row r="10607" spans="1:4" ht="24.95" customHeight="1" x14ac:dyDescent="0.2">
      <c r="A10607" s="116">
        <v>11656</v>
      </c>
      <c r="B10607" s="117" t="s">
        <v>5157</v>
      </c>
      <c r="C10607" s="118" t="s">
        <v>9295</v>
      </c>
      <c r="D10607" s="119" t="s">
        <v>10502</v>
      </c>
    </row>
    <row r="10608" spans="1:4" ht="24.95" customHeight="1" x14ac:dyDescent="0.2">
      <c r="A10608" s="116">
        <v>37948</v>
      </c>
      <c r="B10608" s="117" t="s">
        <v>5158</v>
      </c>
      <c r="C10608" s="118" t="s">
        <v>9295</v>
      </c>
      <c r="D10608" s="119" t="s">
        <v>17341</v>
      </c>
    </row>
    <row r="10609" spans="1:4" ht="24.95" customHeight="1" x14ac:dyDescent="0.2">
      <c r="A10609" s="116">
        <v>7097</v>
      </c>
      <c r="B10609" s="117" t="s">
        <v>5159</v>
      </c>
      <c r="C10609" s="118" t="s">
        <v>9295</v>
      </c>
      <c r="D10609" s="119" t="s">
        <v>13795</v>
      </c>
    </row>
    <row r="10610" spans="1:4" ht="24.95" customHeight="1" x14ac:dyDescent="0.2">
      <c r="A10610" s="116">
        <v>11657</v>
      </c>
      <c r="B10610" s="117" t="s">
        <v>5160</v>
      </c>
      <c r="C10610" s="118" t="s">
        <v>9295</v>
      </c>
      <c r="D10610" s="119" t="s">
        <v>15151</v>
      </c>
    </row>
    <row r="10611" spans="1:4" ht="24.95" customHeight="1" x14ac:dyDescent="0.2">
      <c r="A10611" s="116">
        <v>11658</v>
      </c>
      <c r="B10611" s="117" t="s">
        <v>5161</v>
      </c>
      <c r="C10611" s="118" t="s">
        <v>9295</v>
      </c>
      <c r="D10611" s="119" t="s">
        <v>11456</v>
      </c>
    </row>
    <row r="10612" spans="1:4" ht="24.95" customHeight="1" x14ac:dyDescent="0.2">
      <c r="A10612" s="116">
        <v>7146</v>
      </c>
      <c r="B10612" s="117" t="s">
        <v>5162</v>
      </c>
      <c r="C10612" s="118" t="s">
        <v>9295</v>
      </c>
      <c r="D10612" s="119" t="s">
        <v>19977</v>
      </c>
    </row>
    <row r="10613" spans="1:4" ht="24.95" customHeight="1" x14ac:dyDescent="0.2">
      <c r="A10613" s="116">
        <v>7138</v>
      </c>
      <c r="B10613" s="117" t="s">
        <v>5163</v>
      </c>
      <c r="C10613" s="118" t="s">
        <v>9295</v>
      </c>
      <c r="D10613" s="119" t="s">
        <v>9696</v>
      </c>
    </row>
    <row r="10614" spans="1:4" ht="24.95" customHeight="1" x14ac:dyDescent="0.2">
      <c r="A10614" s="116">
        <v>7139</v>
      </c>
      <c r="B10614" s="117" t="s">
        <v>5164</v>
      </c>
      <c r="C10614" s="118" t="s">
        <v>9295</v>
      </c>
      <c r="D10614" s="119" t="s">
        <v>12320</v>
      </c>
    </row>
    <row r="10615" spans="1:4" ht="24.95" customHeight="1" x14ac:dyDescent="0.2">
      <c r="A10615" s="116">
        <v>7140</v>
      </c>
      <c r="B10615" s="117" t="s">
        <v>5165</v>
      </c>
      <c r="C10615" s="118" t="s">
        <v>9295</v>
      </c>
      <c r="D10615" s="119" t="s">
        <v>10148</v>
      </c>
    </row>
    <row r="10616" spans="1:4" ht="24.95" customHeight="1" x14ac:dyDescent="0.2">
      <c r="A10616" s="116">
        <v>7141</v>
      </c>
      <c r="B10616" s="117" t="s">
        <v>5166</v>
      </c>
      <c r="C10616" s="118" t="s">
        <v>9295</v>
      </c>
      <c r="D10616" s="119" t="s">
        <v>12179</v>
      </c>
    </row>
    <row r="10617" spans="1:4" ht="24.95" customHeight="1" x14ac:dyDescent="0.2">
      <c r="A10617" s="116">
        <v>7143</v>
      </c>
      <c r="B10617" s="117" t="s">
        <v>5167</v>
      </c>
      <c r="C10617" s="118" t="s">
        <v>9295</v>
      </c>
      <c r="D10617" s="119" t="s">
        <v>16769</v>
      </c>
    </row>
    <row r="10618" spans="1:4" ht="24.95" customHeight="1" x14ac:dyDescent="0.2">
      <c r="A10618" s="116">
        <v>7144</v>
      </c>
      <c r="B10618" s="117" t="s">
        <v>5168</v>
      </c>
      <c r="C10618" s="118" t="s">
        <v>9295</v>
      </c>
      <c r="D10618" s="119" t="s">
        <v>9910</v>
      </c>
    </row>
    <row r="10619" spans="1:4" ht="24.95" customHeight="1" x14ac:dyDescent="0.2">
      <c r="A10619" s="116">
        <v>7145</v>
      </c>
      <c r="B10619" s="117" t="s">
        <v>5169</v>
      </c>
      <c r="C10619" s="118" t="s">
        <v>9295</v>
      </c>
      <c r="D10619" s="119" t="s">
        <v>10071</v>
      </c>
    </row>
    <row r="10620" spans="1:4" ht="24.95" customHeight="1" x14ac:dyDescent="0.2">
      <c r="A10620" s="116">
        <v>7142</v>
      </c>
      <c r="B10620" s="117" t="s">
        <v>5170</v>
      </c>
      <c r="C10620" s="118" t="s">
        <v>9295</v>
      </c>
      <c r="D10620" s="119" t="s">
        <v>9710</v>
      </c>
    </row>
    <row r="10621" spans="1:4" ht="24.95" customHeight="1" x14ac:dyDescent="0.2">
      <c r="A10621" s="116">
        <v>3593</v>
      </c>
      <c r="B10621" s="117" t="s">
        <v>7248</v>
      </c>
      <c r="C10621" s="118" t="s">
        <v>9295</v>
      </c>
      <c r="D10621" s="119" t="s">
        <v>19978</v>
      </c>
    </row>
    <row r="10622" spans="1:4" ht="24.95" customHeight="1" x14ac:dyDescent="0.2">
      <c r="A10622" s="116">
        <v>3588</v>
      </c>
      <c r="B10622" s="117" t="s">
        <v>7249</v>
      </c>
      <c r="C10622" s="118" t="s">
        <v>9295</v>
      </c>
      <c r="D10622" s="119" t="s">
        <v>17801</v>
      </c>
    </row>
    <row r="10623" spans="1:4" ht="24.95" customHeight="1" x14ac:dyDescent="0.2">
      <c r="A10623" s="116">
        <v>3585</v>
      </c>
      <c r="B10623" s="117" t="s">
        <v>7250</v>
      </c>
      <c r="C10623" s="118" t="s">
        <v>9295</v>
      </c>
      <c r="D10623" s="119" t="s">
        <v>17410</v>
      </c>
    </row>
    <row r="10624" spans="1:4" ht="24.95" customHeight="1" x14ac:dyDescent="0.2">
      <c r="A10624" s="116">
        <v>3587</v>
      </c>
      <c r="B10624" s="117" t="s">
        <v>7251</v>
      </c>
      <c r="C10624" s="118" t="s">
        <v>9295</v>
      </c>
      <c r="D10624" s="119" t="s">
        <v>9455</v>
      </c>
    </row>
    <row r="10625" spans="1:4" ht="24.95" customHeight="1" x14ac:dyDescent="0.2">
      <c r="A10625" s="116">
        <v>3590</v>
      </c>
      <c r="B10625" s="117" t="s">
        <v>7252</v>
      </c>
      <c r="C10625" s="118" t="s">
        <v>9295</v>
      </c>
      <c r="D10625" s="119" t="s">
        <v>19979</v>
      </c>
    </row>
    <row r="10626" spans="1:4" ht="24.95" customHeight="1" x14ac:dyDescent="0.2">
      <c r="A10626" s="116">
        <v>3589</v>
      </c>
      <c r="B10626" s="117" t="s">
        <v>7253</v>
      </c>
      <c r="C10626" s="118" t="s">
        <v>9295</v>
      </c>
      <c r="D10626" s="119" t="s">
        <v>19980</v>
      </c>
    </row>
    <row r="10627" spans="1:4" ht="24.95" customHeight="1" x14ac:dyDescent="0.2">
      <c r="A10627" s="116">
        <v>3586</v>
      </c>
      <c r="B10627" s="117" t="s">
        <v>7254</v>
      </c>
      <c r="C10627" s="118" t="s">
        <v>9295</v>
      </c>
      <c r="D10627" s="119" t="s">
        <v>17733</v>
      </c>
    </row>
    <row r="10628" spans="1:4" ht="24.95" customHeight="1" x14ac:dyDescent="0.2">
      <c r="A10628" s="116">
        <v>3592</v>
      </c>
      <c r="B10628" s="117" t="s">
        <v>7255</v>
      </c>
      <c r="C10628" s="118" t="s">
        <v>9295</v>
      </c>
      <c r="D10628" s="119" t="s">
        <v>19981</v>
      </c>
    </row>
    <row r="10629" spans="1:4" ht="24.95" customHeight="1" x14ac:dyDescent="0.2">
      <c r="A10629" s="116">
        <v>3591</v>
      </c>
      <c r="B10629" s="117" t="s">
        <v>7256</v>
      </c>
      <c r="C10629" s="118" t="s">
        <v>9295</v>
      </c>
      <c r="D10629" s="119" t="s">
        <v>19982</v>
      </c>
    </row>
    <row r="10630" spans="1:4" ht="24.95" customHeight="1" x14ac:dyDescent="0.2">
      <c r="A10630" s="116">
        <v>40392</v>
      </c>
      <c r="B10630" s="117" t="s">
        <v>11213</v>
      </c>
      <c r="C10630" s="118" t="s">
        <v>9295</v>
      </c>
      <c r="D10630" s="119" t="s">
        <v>17389</v>
      </c>
    </row>
    <row r="10631" spans="1:4" ht="24.95" customHeight="1" x14ac:dyDescent="0.2">
      <c r="A10631" s="116">
        <v>40393</v>
      </c>
      <c r="B10631" s="117" t="s">
        <v>11215</v>
      </c>
      <c r="C10631" s="118" t="s">
        <v>9295</v>
      </c>
      <c r="D10631" s="119" t="s">
        <v>19983</v>
      </c>
    </row>
    <row r="10632" spans="1:4" ht="24.95" customHeight="1" x14ac:dyDescent="0.2">
      <c r="A10632" s="116">
        <v>40394</v>
      </c>
      <c r="B10632" s="117" t="s">
        <v>11217</v>
      </c>
      <c r="C10632" s="118" t="s">
        <v>9295</v>
      </c>
      <c r="D10632" s="119" t="s">
        <v>16321</v>
      </c>
    </row>
    <row r="10633" spans="1:4" ht="24.95" customHeight="1" x14ac:dyDescent="0.2">
      <c r="A10633" s="116">
        <v>40395</v>
      </c>
      <c r="B10633" s="117" t="s">
        <v>11219</v>
      </c>
      <c r="C10633" s="118" t="s">
        <v>9295</v>
      </c>
      <c r="D10633" s="119" t="s">
        <v>19984</v>
      </c>
    </row>
    <row r="10634" spans="1:4" ht="24.95" customHeight="1" x14ac:dyDescent="0.2">
      <c r="A10634" s="116">
        <v>40396</v>
      </c>
      <c r="B10634" s="117" t="s">
        <v>11220</v>
      </c>
      <c r="C10634" s="118" t="s">
        <v>9295</v>
      </c>
      <c r="D10634" s="119" t="s">
        <v>19985</v>
      </c>
    </row>
    <row r="10635" spans="1:4" ht="24.95" customHeight="1" x14ac:dyDescent="0.2">
      <c r="A10635" s="116">
        <v>40397</v>
      </c>
      <c r="B10635" s="117" t="s">
        <v>11221</v>
      </c>
      <c r="C10635" s="118" t="s">
        <v>9295</v>
      </c>
      <c r="D10635" s="119" t="s">
        <v>19986</v>
      </c>
    </row>
    <row r="10636" spans="1:4" ht="24.95" customHeight="1" x14ac:dyDescent="0.2">
      <c r="A10636" s="116">
        <v>40398</v>
      </c>
      <c r="B10636" s="117" t="s">
        <v>11222</v>
      </c>
      <c r="C10636" s="118" t="s">
        <v>9295</v>
      </c>
      <c r="D10636" s="119" t="s">
        <v>19987</v>
      </c>
    </row>
    <row r="10637" spans="1:4" ht="24.95" customHeight="1" x14ac:dyDescent="0.2">
      <c r="A10637" s="116">
        <v>40399</v>
      </c>
      <c r="B10637" s="117" t="s">
        <v>11223</v>
      </c>
      <c r="C10637" s="118" t="s">
        <v>9295</v>
      </c>
      <c r="D10637" s="119" t="s">
        <v>19988</v>
      </c>
    </row>
    <row r="10638" spans="1:4" ht="24.95" customHeight="1" x14ac:dyDescent="0.2">
      <c r="A10638" s="116">
        <v>39322</v>
      </c>
      <c r="B10638" s="117" t="s">
        <v>19989</v>
      </c>
      <c r="C10638" s="118" t="s">
        <v>9295</v>
      </c>
      <c r="D10638" s="119" t="s">
        <v>11241</v>
      </c>
    </row>
    <row r="10639" spans="1:4" ht="24.95" customHeight="1" x14ac:dyDescent="0.2">
      <c r="A10639" s="116">
        <v>39289</v>
      </c>
      <c r="B10639" s="117" t="s">
        <v>19990</v>
      </c>
      <c r="C10639" s="118" t="s">
        <v>9295</v>
      </c>
      <c r="D10639" s="119" t="s">
        <v>10496</v>
      </c>
    </row>
    <row r="10640" spans="1:4" ht="24.95" customHeight="1" x14ac:dyDescent="0.2">
      <c r="A10640" s="116">
        <v>39290</v>
      </c>
      <c r="B10640" s="117" t="s">
        <v>19991</v>
      </c>
      <c r="C10640" s="118" t="s">
        <v>9295</v>
      </c>
      <c r="D10640" s="119" t="s">
        <v>12180</v>
      </c>
    </row>
    <row r="10641" spans="1:4" ht="24.95" customHeight="1" x14ac:dyDescent="0.2">
      <c r="A10641" s="116">
        <v>39291</v>
      </c>
      <c r="B10641" s="117" t="s">
        <v>19992</v>
      </c>
      <c r="C10641" s="118" t="s">
        <v>9295</v>
      </c>
      <c r="D10641" s="119" t="s">
        <v>19993</v>
      </c>
    </row>
    <row r="10642" spans="1:4" ht="24.95" customHeight="1" x14ac:dyDescent="0.2">
      <c r="A10642" s="116">
        <v>20174</v>
      </c>
      <c r="B10642" s="117" t="s">
        <v>5171</v>
      </c>
      <c r="C10642" s="118" t="s">
        <v>9295</v>
      </c>
      <c r="D10642" s="119" t="s">
        <v>19994</v>
      </c>
    </row>
    <row r="10643" spans="1:4" ht="24.95" customHeight="1" x14ac:dyDescent="0.2">
      <c r="A10643" s="116">
        <v>41892</v>
      </c>
      <c r="B10643" s="117" t="s">
        <v>7257</v>
      </c>
      <c r="C10643" s="118" t="s">
        <v>9295</v>
      </c>
      <c r="D10643" s="119" t="s">
        <v>11224</v>
      </c>
    </row>
    <row r="10644" spans="1:4" ht="24.95" customHeight="1" x14ac:dyDescent="0.2">
      <c r="A10644" s="116">
        <v>7048</v>
      </c>
      <c r="B10644" s="117" t="s">
        <v>5172</v>
      </c>
      <c r="C10644" s="118" t="s">
        <v>9295</v>
      </c>
      <c r="D10644" s="119" t="s">
        <v>11225</v>
      </c>
    </row>
    <row r="10645" spans="1:4" ht="24.95" customHeight="1" x14ac:dyDescent="0.2">
      <c r="A10645" s="116">
        <v>7088</v>
      </c>
      <c r="B10645" s="117" t="s">
        <v>5173</v>
      </c>
      <c r="C10645" s="118" t="s">
        <v>9295</v>
      </c>
      <c r="D10645" s="119" t="s">
        <v>11226</v>
      </c>
    </row>
    <row r="10646" spans="1:4" ht="24.95" customHeight="1" x14ac:dyDescent="0.2">
      <c r="A10646" s="116">
        <v>20179</v>
      </c>
      <c r="B10646" s="117" t="s">
        <v>7258</v>
      </c>
      <c r="C10646" s="118" t="s">
        <v>9295</v>
      </c>
      <c r="D10646" s="119" t="s">
        <v>11010</v>
      </c>
    </row>
    <row r="10647" spans="1:4" ht="24.95" customHeight="1" x14ac:dyDescent="0.2">
      <c r="A10647" s="116">
        <v>20178</v>
      </c>
      <c r="B10647" s="117" t="s">
        <v>7259</v>
      </c>
      <c r="C10647" s="118" t="s">
        <v>9295</v>
      </c>
      <c r="D10647" s="119" t="s">
        <v>16360</v>
      </c>
    </row>
    <row r="10648" spans="1:4" ht="24.95" customHeight="1" x14ac:dyDescent="0.2">
      <c r="A10648" s="116">
        <v>20180</v>
      </c>
      <c r="B10648" s="117" t="s">
        <v>7260</v>
      </c>
      <c r="C10648" s="118" t="s">
        <v>9295</v>
      </c>
      <c r="D10648" s="119" t="s">
        <v>18111</v>
      </c>
    </row>
    <row r="10649" spans="1:4" ht="24.95" customHeight="1" x14ac:dyDescent="0.2">
      <c r="A10649" s="116">
        <v>20181</v>
      </c>
      <c r="B10649" s="117" t="s">
        <v>7261</v>
      </c>
      <c r="C10649" s="118" t="s">
        <v>9295</v>
      </c>
      <c r="D10649" s="119" t="s">
        <v>11006</v>
      </c>
    </row>
    <row r="10650" spans="1:4" ht="24.95" customHeight="1" x14ac:dyDescent="0.2">
      <c r="A10650" s="116">
        <v>20177</v>
      </c>
      <c r="B10650" s="117" t="s">
        <v>7262</v>
      </c>
      <c r="C10650" s="118" t="s">
        <v>9295</v>
      </c>
      <c r="D10650" s="119" t="s">
        <v>10407</v>
      </c>
    </row>
    <row r="10651" spans="1:4" ht="24.95" customHeight="1" x14ac:dyDescent="0.2">
      <c r="A10651" s="116">
        <v>7082</v>
      </c>
      <c r="B10651" s="117" t="s">
        <v>5174</v>
      </c>
      <c r="C10651" s="118" t="s">
        <v>9295</v>
      </c>
      <c r="D10651" s="119" t="s">
        <v>11228</v>
      </c>
    </row>
    <row r="10652" spans="1:4" ht="24.95" customHeight="1" x14ac:dyDescent="0.2">
      <c r="A10652" s="116">
        <v>7069</v>
      </c>
      <c r="B10652" s="117" t="s">
        <v>5175</v>
      </c>
      <c r="C10652" s="118" t="s">
        <v>9295</v>
      </c>
      <c r="D10652" s="119" t="s">
        <v>11229</v>
      </c>
    </row>
    <row r="10653" spans="1:4" ht="24.95" customHeight="1" x14ac:dyDescent="0.2">
      <c r="A10653" s="116">
        <v>7070</v>
      </c>
      <c r="B10653" s="117" t="s">
        <v>5176</v>
      </c>
      <c r="C10653" s="118" t="s">
        <v>9295</v>
      </c>
      <c r="D10653" s="119" t="s">
        <v>11230</v>
      </c>
    </row>
    <row r="10654" spans="1:4" ht="24.95" customHeight="1" x14ac:dyDescent="0.2">
      <c r="A10654" s="116">
        <v>41893</v>
      </c>
      <c r="B10654" s="117" t="s">
        <v>7263</v>
      </c>
      <c r="C10654" s="118" t="s">
        <v>9295</v>
      </c>
      <c r="D10654" s="119" t="s">
        <v>11231</v>
      </c>
    </row>
    <row r="10655" spans="1:4" ht="24.95" customHeight="1" x14ac:dyDescent="0.2">
      <c r="A10655" s="116">
        <v>41894</v>
      </c>
      <c r="B10655" s="117" t="s">
        <v>7264</v>
      </c>
      <c r="C10655" s="118" t="s">
        <v>9295</v>
      </c>
      <c r="D10655" s="119" t="s">
        <v>11232</v>
      </c>
    </row>
    <row r="10656" spans="1:4" ht="24.95" customHeight="1" x14ac:dyDescent="0.2">
      <c r="A10656" s="116">
        <v>41895</v>
      </c>
      <c r="B10656" s="117" t="s">
        <v>7265</v>
      </c>
      <c r="C10656" s="118" t="s">
        <v>9295</v>
      </c>
      <c r="D10656" s="119" t="s">
        <v>11233</v>
      </c>
    </row>
    <row r="10657" spans="1:4" ht="24.95" customHeight="1" x14ac:dyDescent="0.2">
      <c r="A10657" s="116">
        <v>20172</v>
      </c>
      <c r="B10657" s="117" t="s">
        <v>5177</v>
      </c>
      <c r="C10657" s="118" t="s">
        <v>9295</v>
      </c>
      <c r="D10657" s="119" t="s">
        <v>10393</v>
      </c>
    </row>
    <row r="10658" spans="1:4" ht="24.95" customHeight="1" x14ac:dyDescent="0.2">
      <c r="A10658" s="116">
        <v>7153</v>
      </c>
      <c r="B10658" s="117" t="s">
        <v>7266</v>
      </c>
      <c r="C10658" s="118" t="s">
        <v>9293</v>
      </c>
      <c r="D10658" s="119" t="s">
        <v>29938</v>
      </c>
    </row>
    <row r="10659" spans="1:4" ht="24.95" customHeight="1" x14ac:dyDescent="0.2">
      <c r="A10659" s="116">
        <v>41089</v>
      </c>
      <c r="B10659" s="117" t="s">
        <v>7267</v>
      </c>
      <c r="C10659" s="118" t="s">
        <v>9444</v>
      </c>
      <c r="D10659" s="119" t="s">
        <v>30527</v>
      </c>
    </row>
    <row r="10660" spans="1:4" ht="24.95" customHeight="1" x14ac:dyDescent="0.2">
      <c r="A10660" s="116">
        <v>6175</v>
      </c>
      <c r="B10660" s="117" t="s">
        <v>7268</v>
      </c>
      <c r="C10660" s="118" t="s">
        <v>9293</v>
      </c>
      <c r="D10660" s="119" t="s">
        <v>26859</v>
      </c>
    </row>
    <row r="10661" spans="1:4" ht="24.95" customHeight="1" x14ac:dyDescent="0.2">
      <c r="A10661" s="116">
        <v>41092</v>
      </c>
      <c r="B10661" s="117" t="s">
        <v>7269</v>
      </c>
      <c r="C10661" s="118" t="s">
        <v>9444</v>
      </c>
      <c r="D10661" s="119" t="s">
        <v>30528</v>
      </c>
    </row>
    <row r="10662" spans="1:4" ht="24.95" customHeight="1" x14ac:dyDescent="0.2">
      <c r="A10662" s="116">
        <v>37712</v>
      </c>
      <c r="B10662" s="117" t="s">
        <v>5178</v>
      </c>
      <c r="C10662" s="118" t="s">
        <v>9298</v>
      </c>
      <c r="D10662" s="119" t="s">
        <v>10420</v>
      </c>
    </row>
    <row r="10663" spans="1:4" ht="24.95" customHeight="1" x14ac:dyDescent="0.2">
      <c r="A10663" s="116">
        <v>34547</v>
      </c>
      <c r="B10663" s="117" t="s">
        <v>7270</v>
      </c>
      <c r="C10663" s="118" t="s">
        <v>9340</v>
      </c>
      <c r="D10663" s="119" t="s">
        <v>9592</v>
      </c>
    </row>
    <row r="10664" spans="1:4" ht="24.95" customHeight="1" x14ac:dyDescent="0.2">
      <c r="A10664" s="116">
        <v>34548</v>
      </c>
      <c r="B10664" s="117" t="s">
        <v>7271</v>
      </c>
      <c r="C10664" s="118" t="s">
        <v>9340</v>
      </c>
      <c r="D10664" s="119" t="s">
        <v>9821</v>
      </c>
    </row>
    <row r="10665" spans="1:4" ht="24.95" customHeight="1" x14ac:dyDescent="0.2">
      <c r="A10665" s="116">
        <v>37411</v>
      </c>
      <c r="B10665" s="117" t="s">
        <v>5179</v>
      </c>
      <c r="C10665" s="118" t="s">
        <v>9298</v>
      </c>
      <c r="D10665" s="119" t="s">
        <v>9382</v>
      </c>
    </row>
    <row r="10666" spans="1:4" ht="24.95" customHeight="1" x14ac:dyDescent="0.2">
      <c r="A10666" s="116">
        <v>34558</v>
      </c>
      <c r="B10666" s="117" t="s">
        <v>7272</v>
      </c>
      <c r="C10666" s="118" t="s">
        <v>9340</v>
      </c>
      <c r="D10666" s="119" t="s">
        <v>10932</v>
      </c>
    </row>
    <row r="10667" spans="1:4" ht="24.95" customHeight="1" x14ac:dyDescent="0.2">
      <c r="A10667" s="116">
        <v>34550</v>
      </c>
      <c r="B10667" s="117" t="s">
        <v>7273</v>
      </c>
      <c r="C10667" s="118" t="s">
        <v>9340</v>
      </c>
      <c r="D10667" s="119" t="s">
        <v>9379</v>
      </c>
    </row>
    <row r="10668" spans="1:4" ht="24.95" customHeight="1" x14ac:dyDescent="0.2">
      <c r="A10668" s="116">
        <v>34557</v>
      </c>
      <c r="B10668" s="117" t="s">
        <v>7274</v>
      </c>
      <c r="C10668" s="118" t="s">
        <v>9340</v>
      </c>
      <c r="D10668" s="119" t="s">
        <v>10341</v>
      </c>
    </row>
    <row r="10669" spans="1:4" ht="24.95" customHeight="1" x14ac:dyDescent="0.2">
      <c r="A10669" s="116">
        <v>7155</v>
      </c>
      <c r="B10669" s="117" t="s">
        <v>5180</v>
      </c>
      <c r="C10669" s="118" t="s">
        <v>9298</v>
      </c>
      <c r="D10669" s="119" t="s">
        <v>9548</v>
      </c>
    </row>
    <row r="10670" spans="1:4" ht="24.95" customHeight="1" x14ac:dyDescent="0.2">
      <c r="A10670" s="116">
        <v>7154</v>
      </c>
      <c r="B10670" s="117" t="s">
        <v>5181</v>
      </c>
      <c r="C10670" s="118" t="s">
        <v>9344</v>
      </c>
      <c r="D10670" s="119" t="s">
        <v>12634</v>
      </c>
    </row>
    <row r="10671" spans="1:4" ht="24.95" customHeight="1" x14ac:dyDescent="0.2">
      <c r="A10671" s="116">
        <v>10915</v>
      </c>
      <c r="B10671" s="117" t="s">
        <v>5182</v>
      </c>
      <c r="C10671" s="118" t="s">
        <v>9344</v>
      </c>
      <c r="D10671" s="119" t="s">
        <v>10068</v>
      </c>
    </row>
    <row r="10672" spans="1:4" ht="24.95" customHeight="1" x14ac:dyDescent="0.2">
      <c r="A10672" s="116">
        <v>10917</v>
      </c>
      <c r="B10672" s="117" t="s">
        <v>5183</v>
      </c>
      <c r="C10672" s="118" t="s">
        <v>9298</v>
      </c>
      <c r="D10672" s="119" t="s">
        <v>9438</v>
      </c>
    </row>
    <row r="10673" spans="1:4" ht="24.95" customHeight="1" x14ac:dyDescent="0.2">
      <c r="A10673" s="116">
        <v>21141</v>
      </c>
      <c r="B10673" s="117" t="s">
        <v>5184</v>
      </c>
      <c r="C10673" s="118" t="s">
        <v>9298</v>
      </c>
      <c r="D10673" s="119" t="s">
        <v>10354</v>
      </c>
    </row>
    <row r="10674" spans="1:4" ht="24.95" customHeight="1" x14ac:dyDescent="0.2">
      <c r="A10674" s="116">
        <v>10916</v>
      </c>
      <c r="B10674" s="117" t="s">
        <v>5185</v>
      </c>
      <c r="C10674" s="118" t="s">
        <v>9344</v>
      </c>
      <c r="D10674" s="119" t="s">
        <v>9438</v>
      </c>
    </row>
    <row r="10675" spans="1:4" ht="24.95" customHeight="1" x14ac:dyDescent="0.2">
      <c r="A10675" s="116">
        <v>39508</v>
      </c>
      <c r="B10675" s="117" t="s">
        <v>5186</v>
      </c>
      <c r="C10675" s="118" t="s">
        <v>9298</v>
      </c>
      <c r="D10675" s="119" t="s">
        <v>9509</v>
      </c>
    </row>
    <row r="10676" spans="1:4" ht="24.95" customHeight="1" x14ac:dyDescent="0.2">
      <c r="A10676" s="116">
        <v>39507</v>
      </c>
      <c r="B10676" s="117" t="s">
        <v>5187</v>
      </c>
      <c r="C10676" s="118" t="s">
        <v>9298</v>
      </c>
      <c r="D10676" s="119" t="s">
        <v>18206</v>
      </c>
    </row>
    <row r="10677" spans="1:4" ht="24.95" customHeight="1" x14ac:dyDescent="0.2">
      <c r="A10677" s="116">
        <v>7156</v>
      </c>
      <c r="B10677" s="117" t="s">
        <v>5188</v>
      </c>
      <c r="C10677" s="118" t="s">
        <v>9298</v>
      </c>
      <c r="D10677" s="119" t="s">
        <v>10245</v>
      </c>
    </row>
    <row r="10678" spans="1:4" ht="24.95" customHeight="1" x14ac:dyDescent="0.2">
      <c r="A10678" s="116">
        <v>39509</v>
      </c>
      <c r="B10678" s="117" t="s">
        <v>5189</v>
      </c>
      <c r="C10678" s="118" t="s">
        <v>9298</v>
      </c>
      <c r="D10678" s="119" t="s">
        <v>10400</v>
      </c>
    </row>
    <row r="10679" spans="1:4" ht="24.95" customHeight="1" x14ac:dyDescent="0.2">
      <c r="A10679" s="116">
        <v>25988</v>
      </c>
      <c r="B10679" s="117" t="s">
        <v>5190</v>
      </c>
      <c r="C10679" s="118" t="s">
        <v>9298</v>
      </c>
      <c r="D10679" s="119" t="s">
        <v>11239</v>
      </c>
    </row>
    <row r="10680" spans="1:4" ht="24.95" customHeight="1" x14ac:dyDescent="0.2">
      <c r="A10680" s="116">
        <v>10928</v>
      </c>
      <c r="B10680" s="117" t="s">
        <v>5191</v>
      </c>
      <c r="C10680" s="118" t="s">
        <v>9298</v>
      </c>
      <c r="D10680" s="119" t="s">
        <v>9734</v>
      </c>
    </row>
    <row r="10681" spans="1:4" ht="24.95" customHeight="1" x14ac:dyDescent="0.2">
      <c r="A10681" s="116">
        <v>7167</v>
      </c>
      <c r="B10681" s="117" t="s">
        <v>5192</v>
      </c>
      <c r="C10681" s="118" t="s">
        <v>9298</v>
      </c>
      <c r="D10681" s="119" t="s">
        <v>11087</v>
      </c>
    </row>
    <row r="10682" spans="1:4" ht="24.95" customHeight="1" x14ac:dyDescent="0.2">
      <c r="A10682" s="116">
        <v>10933</v>
      </c>
      <c r="B10682" s="117" t="s">
        <v>5193</v>
      </c>
      <c r="C10682" s="118" t="s">
        <v>9298</v>
      </c>
      <c r="D10682" s="119" t="s">
        <v>11391</v>
      </c>
    </row>
    <row r="10683" spans="1:4" ht="24.95" customHeight="1" x14ac:dyDescent="0.2">
      <c r="A10683" s="116">
        <v>10927</v>
      </c>
      <c r="B10683" s="117" t="s">
        <v>5194</v>
      </c>
      <c r="C10683" s="118" t="s">
        <v>9298</v>
      </c>
      <c r="D10683" s="119" t="s">
        <v>10004</v>
      </c>
    </row>
    <row r="10684" spans="1:4" ht="24.95" customHeight="1" x14ac:dyDescent="0.2">
      <c r="A10684" s="116">
        <v>7158</v>
      </c>
      <c r="B10684" s="117" t="s">
        <v>5195</v>
      </c>
      <c r="C10684" s="118" t="s">
        <v>9298</v>
      </c>
      <c r="D10684" s="119" t="s">
        <v>11153</v>
      </c>
    </row>
    <row r="10685" spans="1:4" ht="24.95" customHeight="1" x14ac:dyDescent="0.2">
      <c r="A10685" s="116">
        <v>7162</v>
      </c>
      <c r="B10685" s="117" t="s">
        <v>5196</v>
      </c>
      <c r="C10685" s="118" t="s">
        <v>9298</v>
      </c>
      <c r="D10685" s="119" t="s">
        <v>19995</v>
      </c>
    </row>
    <row r="10686" spans="1:4" ht="24.95" customHeight="1" x14ac:dyDescent="0.2">
      <c r="A10686" s="116">
        <v>10932</v>
      </c>
      <c r="B10686" s="117" t="s">
        <v>5197</v>
      </c>
      <c r="C10686" s="118" t="s">
        <v>9298</v>
      </c>
      <c r="D10686" s="119" t="s">
        <v>11251</v>
      </c>
    </row>
    <row r="10687" spans="1:4" ht="24.95" customHeight="1" x14ac:dyDescent="0.2">
      <c r="A10687" s="116">
        <v>40706</v>
      </c>
      <c r="B10687" s="117" t="s">
        <v>7275</v>
      </c>
      <c r="C10687" s="118" t="s">
        <v>9298</v>
      </c>
      <c r="D10687" s="119" t="s">
        <v>19996</v>
      </c>
    </row>
    <row r="10688" spans="1:4" ht="24.95" customHeight="1" x14ac:dyDescent="0.2">
      <c r="A10688" s="116">
        <v>10937</v>
      </c>
      <c r="B10688" s="117" t="s">
        <v>5198</v>
      </c>
      <c r="C10688" s="118" t="s">
        <v>9298</v>
      </c>
      <c r="D10688" s="119" t="s">
        <v>11945</v>
      </c>
    </row>
    <row r="10689" spans="1:4" ht="24.95" customHeight="1" x14ac:dyDescent="0.2">
      <c r="A10689" s="116">
        <v>10935</v>
      </c>
      <c r="B10689" s="117" t="s">
        <v>5199</v>
      </c>
      <c r="C10689" s="118" t="s">
        <v>9298</v>
      </c>
      <c r="D10689" s="119" t="s">
        <v>19997</v>
      </c>
    </row>
    <row r="10690" spans="1:4" ht="24.95" customHeight="1" x14ac:dyDescent="0.2">
      <c r="A10690" s="116">
        <v>40707</v>
      </c>
      <c r="B10690" s="117" t="s">
        <v>7276</v>
      </c>
      <c r="C10690" s="118" t="s">
        <v>9298</v>
      </c>
      <c r="D10690" s="119" t="s">
        <v>19998</v>
      </c>
    </row>
    <row r="10691" spans="1:4" ht="24.95" customHeight="1" x14ac:dyDescent="0.2">
      <c r="A10691" s="116">
        <v>10931</v>
      </c>
      <c r="B10691" s="117" t="s">
        <v>5200</v>
      </c>
      <c r="C10691" s="118" t="s">
        <v>9298</v>
      </c>
      <c r="D10691" s="119" t="s">
        <v>10333</v>
      </c>
    </row>
    <row r="10692" spans="1:4" ht="24.95" customHeight="1" x14ac:dyDescent="0.2">
      <c r="A10692" s="116">
        <v>7164</v>
      </c>
      <c r="B10692" s="117" t="s">
        <v>5201</v>
      </c>
      <c r="C10692" s="118" t="s">
        <v>9298</v>
      </c>
      <c r="D10692" s="119" t="s">
        <v>9408</v>
      </c>
    </row>
    <row r="10693" spans="1:4" ht="24.95" customHeight="1" x14ac:dyDescent="0.2">
      <c r="A10693" s="116">
        <v>36887</v>
      </c>
      <c r="B10693" s="117" t="s">
        <v>5202</v>
      </c>
      <c r="C10693" s="118" t="s">
        <v>9298</v>
      </c>
      <c r="D10693" s="119" t="s">
        <v>11121</v>
      </c>
    </row>
    <row r="10694" spans="1:4" ht="24.95" customHeight="1" x14ac:dyDescent="0.2">
      <c r="A10694" s="116">
        <v>34614</v>
      </c>
      <c r="B10694" s="117" t="s">
        <v>7277</v>
      </c>
      <c r="C10694" s="118" t="s">
        <v>9295</v>
      </c>
      <c r="D10694" s="119" t="s">
        <v>19999</v>
      </c>
    </row>
    <row r="10695" spans="1:4" ht="24.95" customHeight="1" x14ac:dyDescent="0.2">
      <c r="A10695" s="116">
        <v>7161</v>
      </c>
      <c r="B10695" s="117" t="s">
        <v>5203</v>
      </c>
      <c r="C10695" s="118" t="s">
        <v>9298</v>
      </c>
      <c r="D10695" s="119" t="s">
        <v>9870</v>
      </c>
    </row>
    <row r="10696" spans="1:4" ht="24.95" customHeight="1" x14ac:dyDescent="0.2">
      <c r="A10696" s="116">
        <v>7170</v>
      </c>
      <c r="B10696" s="117" t="s">
        <v>5204</v>
      </c>
      <c r="C10696" s="118" t="s">
        <v>9298</v>
      </c>
      <c r="D10696" s="119" t="s">
        <v>10603</v>
      </c>
    </row>
    <row r="10697" spans="1:4" ht="24.95" customHeight="1" x14ac:dyDescent="0.2">
      <c r="A10697" s="116">
        <v>37524</v>
      </c>
      <c r="B10697" s="117" t="s">
        <v>5205</v>
      </c>
      <c r="C10697" s="118" t="s">
        <v>9340</v>
      </c>
      <c r="D10697" s="119" t="s">
        <v>10544</v>
      </c>
    </row>
    <row r="10698" spans="1:4" ht="24.95" customHeight="1" x14ac:dyDescent="0.2">
      <c r="A10698" s="116">
        <v>37525</v>
      </c>
      <c r="B10698" s="117" t="s">
        <v>5206</v>
      </c>
      <c r="C10698" s="118" t="s">
        <v>9340</v>
      </c>
      <c r="D10698" s="119" t="s">
        <v>10773</v>
      </c>
    </row>
    <row r="10699" spans="1:4" ht="24.95" customHeight="1" x14ac:dyDescent="0.2">
      <c r="A10699" s="116">
        <v>10920</v>
      </c>
      <c r="B10699" s="117" t="s">
        <v>5207</v>
      </c>
      <c r="C10699" s="118" t="s">
        <v>9298</v>
      </c>
      <c r="D10699" s="119" t="s">
        <v>16344</v>
      </c>
    </row>
    <row r="10700" spans="1:4" ht="24.95" customHeight="1" x14ac:dyDescent="0.2">
      <c r="A10700" s="116">
        <v>7238</v>
      </c>
      <c r="B10700" s="117" t="s">
        <v>5208</v>
      </c>
      <c r="C10700" s="118" t="s">
        <v>9298</v>
      </c>
      <c r="D10700" s="119" t="s">
        <v>11774</v>
      </c>
    </row>
    <row r="10701" spans="1:4" ht="24.95" customHeight="1" x14ac:dyDescent="0.2">
      <c r="A10701" s="116">
        <v>7239</v>
      </c>
      <c r="B10701" s="117" t="s">
        <v>5209</v>
      </c>
      <c r="C10701" s="118" t="s">
        <v>9298</v>
      </c>
      <c r="D10701" s="119" t="s">
        <v>12934</v>
      </c>
    </row>
    <row r="10702" spans="1:4" ht="24.95" customHeight="1" x14ac:dyDescent="0.2">
      <c r="A10702" s="116">
        <v>7240</v>
      </c>
      <c r="B10702" s="117" t="s">
        <v>5210</v>
      </c>
      <c r="C10702" s="118" t="s">
        <v>9298</v>
      </c>
      <c r="D10702" s="119" t="s">
        <v>9901</v>
      </c>
    </row>
    <row r="10703" spans="1:4" ht="24.95" customHeight="1" x14ac:dyDescent="0.2">
      <c r="A10703" s="116">
        <v>36789</v>
      </c>
      <c r="B10703" s="117" t="s">
        <v>5211</v>
      </c>
      <c r="C10703" s="118" t="s">
        <v>9295</v>
      </c>
      <c r="D10703" s="119" t="s">
        <v>11105</v>
      </c>
    </row>
    <row r="10704" spans="1:4" ht="24.95" customHeight="1" x14ac:dyDescent="0.2">
      <c r="A10704" s="116">
        <v>7173</v>
      </c>
      <c r="B10704" s="117" t="s">
        <v>5212</v>
      </c>
      <c r="C10704" s="118" t="s">
        <v>9579</v>
      </c>
      <c r="D10704" s="119" t="s">
        <v>20000</v>
      </c>
    </row>
    <row r="10705" spans="1:4" ht="24.95" customHeight="1" x14ac:dyDescent="0.2">
      <c r="A10705" s="116">
        <v>7176</v>
      </c>
      <c r="B10705" s="117" t="s">
        <v>5212</v>
      </c>
      <c r="C10705" s="118" t="s">
        <v>9295</v>
      </c>
      <c r="D10705" s="119" t="s">
        <v>10368</v>
      </c>
    </row>
    <row r="10706" spans="1:4" ht="24.95" customHeight="1" x14ac:dyDescent="0.2">
      <c r="A10706" s="116">
        <v>7183</v>
      </c>
      <c r="B10706" s="117" t="s">
        <v>5213</v>
      </c>
      <c r="C10706" s="118" t="s">
        <v>9295</v>
      </c>
      <c r="D10706" s="119" t="s">
        <v>10341</v>
      </c>
    </row>
    <row r="10707" spans="1:4" ht="24.95" customHeight="1" x14ac:dyDescent="0.2">
      <c r="A10707" s="116">
        <v>7180</v>
      </c>
      <c r="B10707" s="117" t="s">
        <v>5214</v>
      </c>
      <c r="C10707" s="118" t="s">
        <v>9295</v>
      </c>
      <c r="D10707" s="119" t="s">
        <v>9384</v>
      </c>
    </row>
    <row r="10708" spans="1:4" ht="24.95" customHeight="1" x14ac:dyDescent="0.2">
      <c r="A10708" s="116">
        <v>11088</v>
      </c>
      <c r="B10708" s="117" t="s">
        <v>5215</v>
      </c>
      <c r="C10708" s="118" t="s">
        <v>9295</v>
      </c>
      <c r="D10708" s="119" t="s">
        <v>9379</v>
      </c>
    </row>
    <row r="10709" spans="1:4" ht="24.95" customHeight="1" x14ac:dyDescent="0.2">
      <c r="A10709" s="116">
        <v>36788</v>
      </c>
      <c r="B10709" s="117" t="s">
        <v>5216</v>
      </c>
      <c r="C10709" s="118" t="s">
        <v>9295</v>
      </c>
      <c r="D10709" s="119" t="s">
        <v>9300</v>
      </c>
    </row>
    <row r="10710" spans="1:4" ht="24.95" customHeight="1" x14ac:dyDescent="0.2">
      <c r="A10710" s="116">
        <v>7175</v>
      </c>
      <c r="B10710" s="117" t="s">
        <v>5217</v>
      </c>
      <c r="C10710" s="118" t="s">
        <v>9295</v>
      </c>
      <c r="D10710" s="119" t="s">
        <v>9310</v>
      </c>
    </row>
    <row r="10711" spans="1:4" ht="24.95" customHeight="1" x14ac:dyDescent="0.2">
      <c r="A10711" s="116">
        <v>25007</v>
      </c>
      <c r="B10711" s="117" t="s">
        <v>5218</v>
      </c>
      <c r="C10711" s="118" t="s">
        <v>9298</v>
      </c>
      <c r="D10711" s="119" t="s">
        <v>12003</v>
      </c>
    </row>
    <row r="10712" spans="1:4" ht="24.95" customHeight="1" x14ac:dyDescent="0.2">
      <c r="A10712" s="116">
        <v>14171</v>
      </c>
      <c r="B10712" s="117" t="s">
        <v>5219</v>
      </c>
      <c r="C10712" s="118" t="s">
        <v>9298</v>
      </c>
      <c r="D10712" s="119" t="s">
        <v>20001</v>
      </c>
    </row>
    <row r="10713" spans="1:4" ht="24.95" customHeight="1" x14ac:dyDescent="0.2">
      <c r="A10713" s="116">
        <v>14170</v>
      </c>
      <c r="B10713" s="117" t="s">
        <v>5220</v>
      </c>
      <c r="C10713" s="118" t="s">
        <v>9298</v>
      </c>
      <c r="D10713" s="119" t="s">
        <v>18574</v>
      </c>
    </row>
    <row r="10714" spans="1:4" ht="24.95" customHeight="1" x14ac:dyDescent="0.2">
      <c r="A10714" s="116">
        <v>14173</v>
      </c>
      <c r="B10714" s="117" t="s">
        <v>5221</v>
      </c>
      <c r="C10714" s="118" t="s">
        <v>9298</v>
      </c>
      <c r="D10714" s="119" t="s">
        <v>18147</v>
      </c>
    </row>
    <row r="10715" spans="1:4" ht="24.95" customHeight="1" x14ac:dyDescent="0.2">
      <c r="A10715" s="116">
        <v>14172</v>
      </c>
      <c r="B10715" s="117" t="s">
        <v>5222</v>
      </c>
      <c r="C10715" s="118" t="s">
        <v>9298</v>
      </c>
      <c r="D10715" s="119" t="s">
        <v>13972</v>
      </c>
    </row>
    <row r="10716" spans="1:4" ht="24.95" customHeight="1" x14ac:dyDescent="0.2">
      <c r="A10716" s="116">
        <v>7243</v>
      </c>
      <c r="B10716" s="117" t="s">
        <v>5223</v>
      </c>
      <c r="C10716" s="118" t="s">
        <v>9298</v>
      </c>
      <c r="D10716" s="119" t="s">
        <v>10130</v>
      </c>
    </row>
    <row r="10717" spans="1:4" ht="24.95" customHeight="1" x14ac:dyDescent="0.2">
      <c r="A10717" s="116">
        <v>11067</v>
      </c>
      <c r="B10717" s="117" t="s">
        <v>5224</v>
      </c>
      <c r="C10717" s="118" t="s">
        <v>9295</v>
      </c>
      <c r="D10717" s="119" t="s">
        <v>20002</v>
      </c>
    </row>
    <row r="10718" spans="1:4" ht="24.95" customHeight="1" x14ac:dyDescent="0.2">
      <c r="A10718" s="116">
        <v>11068</v>
      </c>
      <c r="B10718" s="117" t="s">
        <v>5225</v>
      </c>
      <c r="C10718" s="118" t="s">
        <v>9295</v>
      </c>
      <c r="D10718" s="119" t="s">
        <v>20003</v>
      </c>
    </row>
    <row r="10719" spans="1:4" ht="24.95" customHeight="1" x14ac:dyDescent="0.2">
      <c r="A10719" s="116">
        <v>40865</v>
      </c>
      <c r="B10719" s="117" t="s">
        <v>7278</v>
      </c>
      <c r="C10719" s="118" t="s">
        <v>9295</v>
      </c>
      <c r="D10719" s="119" t="s">
        <v>9597</v>
      </c>
    </row>
    <row r="10720" spans="1:4" ht="24.95" customHeight="1" x14ac:dyDescent="0.2">
      <c r="A10720" s="116">
        <v>7184</v>
      </c>
      <c r="B10720" s="117" t="s">
        <v>5226</v>
      </c>
      <c r="C10720" s="118" t="s">
        <v>9298</v>
      </c>
      <c r="D10720" s="119" t="s">
        <v>20004</v>
      </c>
    </row>
    <row r="10721" spans="1:4" ht="24.95" customHeight="1" x14ac:dyDescent="0.2">
      <c r="A10721" s="116">
        <v>34458</v>
      </c>
      <c r="B10721" s="117" t="s">
        <v>7279</v>
      </c>
      <c r="C10721" s="118" t="s">
        <v>9295</v>
      </c>
      <c r="D10721" s="119" t="s">
        <v>20005</v>
      </c>
    </row>
    <row r="10722" spans="1:4" ht="24.95" customHeight="1" x14ac:dyDescent="0.2">
      <c r="A10722" s="116">
        <v>34464</v>
      </c>
      <c r="B10722" s="117" t="s">
        <v>7280</v>
      </c>
      <c r="C10722" s="118" t="s">
        <v>9295</v>
      </c>
      <c r="D10722" s="119" t="s">
        <v>20006</v>
      </c>
    </row>
    <row r="10723" spans="1:4" ht="24.95" customHeight="1" x14ac:dyDescent="0.2">
      <c r="A10723" s="116">
        <v>34468</v>
      </c>
      <c r="B10723" s="117" t="s">
        <v>7281</v>
      </c>
      <c r="C10723" s="118" t="s">
        <v>9295</v>
      </c>
      <c r="D10723" s="119" t="s">
        <v>20007</v>
      </c>
    </row>
    <row r="10724" spans="1:4" ht="24.95" customHeight="1" x14ac:dyDescent="0.2">
      <c r="A10724" s="116">
        <v>34473</v>
      </c>
      <c r="B10724" s="117" t="s">
        <v>7282</v>
      </c>
      <c r="C10724" s="118" t="s">
        <v>9295</v>
      </c>
      <c r="D10724" s="119" t="s">
        <v>20008</v>
      </c>
    </row>
    <row r="10725" spans="1:4" ht="24.95" customHeight="1" x14ac:dyDescent="0.2">
      <c r="A10725" s="116">
        <v>34480</v>
      </c>
      <c r="B10725" s="117" t="s">
        <v>7283</v>
      </c>
      <c r="C10725" s="118" t="s">
        <v>9295</v>
      </c>
      <c r="D10725" s="119" t="s">
        <v>20009</v>
      </c>
    </row>
    <row r="10726" spans="1:4" ht="24.95" customHeight="1" x14ac:dyDescent="0.2">
      <c r="A10726" s="116">
        <v>34486</v>
      </c>
      <c r="B10726" s="117" t="s">
        <v>7284</v>
      </c>
      <c r="C10726" s="118" t="s">
        <v>9295</v>
      </c>
      <c r="D10726" s="119" t="s">
        <v>20010</v>
      </c>
    </row>
    <row r="10727" spans="1:4" ht="24.95" customHeight="1" x14ac:dyDescent="0.2">
      <c r="A10727" s="116">
        <v>7202</v>
      </c>
      <c r="B10727" s="117" t="s">
        <v>5227</v>
      </c>
      <c r="C10727" s="118" t="s">
        <v>9298</v>
      </c>
      <c r="D10727" s="119" t="s">
        <v>20011</v>
      </c>
    </row>
    <row r="10728" spans="1:4" ht="24.95" customHeight="1" x14ac:dyDescent="0.2">
      <c r="A10728" s="116">
        <v>7190</v>
      </c>
      <c r="B10728" s="117" t="s">
        <v>7285</v>
      </c>
      <c r="C10728" s="118" t="s">
        <v>9295</v>
      </c>
      <c r="D10728" s="119" t="s">
        <v>10941</v>
      </c>
    </row>
    <row r="10729" spans="1:4" ht="24.95" customHeight="1" x14ac:dyDescent="0.2">
      <c r="A10729" s="116">
        <v>34417</v>
      </c>
      <c r="B10729" s="117" t="s">
        <v>7286</v>
      </c>
      <c r="C10729" s="118" t="s">
        <v>9295</v>
      </c>
      <c r="D10729" s="119" t="s">
        <v>11175</v>
      </c>
    </row>
    <row r="10730" spans="1:4" ht="24.95" customHeight="1" x14ac:dyDescent="0.2">
      <c r="A10730" s="116">
        <v>7213</v>
      </c>
      <c r="B10730" s="117" t="s">
        <v>7287</v>
      </c>
      <c r="C10730" s="118" t="s">
        <v>9298</v>
      </c>
      <c r="D10730" s="119" t="s">
        <v>9783</v>
      </c>
    </row>
    <row r="10731" spans="1:4" ht="24.95" customHeight="1" x14ac:dyDescent="0.2">
      <c r="A10731" s="116">
        <v>7191</v>
      </c>
      <c r="B10731" s="117" t="s">
        <v>7287</v>
      </c>
      <c r="C10731" s="118" t="s">
        <v>9295</v>
      </c>
      <c r="D10731" s="119" t="s">
        <v>9650</v>
      </c>
    </row>
    <row r="10732" spans="1:4" ht="24.95" customHeight="1" x14ac:dyDescent="0.2">
      <c r="A10732" s="116">
        <v>7195</v>
      </c>
      <c r="B10732" s="117" t="s">
        <v>7288</v>
      </c>
      <c r="C10732" s="118" t="s">
        <v>9295</v>
      </c>
      <c r="D10732" s="119" t="s">
        <v>13853</v>
      </c>
    </row>
    <row r="10733" spans="1:4" ht="24.95" customHeight="1" x14ac:dyDescent="0.2">
      <c r="A10733" s="116">
        <v>7186</v>
      </c>
      <c r="B10733" s="117" t="s">
        <v>5228</v>
      </c>
      <c r="C10733" s="118" t="s">
        <v>9295</v>
      </c>
      <c r="D10733" s="119" t="s">
        <v>20012</v>
      </c>
    </row>
    <row r="10734" spans="1:4" ht="24.95" customHeight="1" x14ac:dyDescent="0.2">
      <c r="A10734" s="116">
        <v>7207</v>
      </c>
      <c r="B10734" s="117" t="s">
        <v>7289</v>
      </c>
      <c r="C10734" s="118" t="s">
        <v>9295</v>
      </c>
      <c r="D10734" s="119" t="s">
        <v>18154</v>
      </c>
    </row>
    <row r="10735" spans="1:4" ht="24.95" customHeight="1" x14ac:dyDescent="0.2">
      <c r="A10735" s="116">
        <v>7194</v>
      </c>
      <c r="B10735" s="117" t="s">
        <v>7289</v>
      </c>
      <c r="C10735" s="118" t="s">
        <v>9298</v>
      </c>
      <c r="D10735" s="119" t="s">
        <v>20013</v>
      </c>
    </row>
    <row r="10736" spans="1:4" ht="24.95" customHeight="1" x14ac:dyDescent="0.2">
      <c r="A10736" s="116">
        <v>7197</v>
      </c>
      <c r="B10736" s="117" t="s">
        <v>7290</v>
      </c>
      <c r="C10736" s="118" t="s">
        <v>9295</v>
      </c>
      <c r="D10736" s="119" t="s">
        <v>20014</v>
      </c>
    </row>
    <row r="10737" spans="1:4" ht="24.95" customHeight="1" x14ac:dyDescent="0.2">
      <c r="A10737" s="116">
        <v>7192</v>
      </c>
      <c r="B10737" s="117" t="s">
        <v>7291</v>
      </c>
      <c r="C10737" s="118" t="s">
        <v>9295</v>
      </c>
      <c r="D10737" s="119" t="s">
        <v>20015</v>
      </c>
    </row>
    <row r="10738" spans="1:4" ht="24.95" customHeight="1" x14ac:dyDescent="0.2">
      <c r="A10738" s="116">
        <v>7193</v>
      </c>
      <c r="B10738" s="117" t="s">
        <v>7292</v>
      </c>
      <c r="C10738" s="118" t="s">
        <v>9295</v>
      </c>
      <c r="D10738" s="119" t="s">
        <v>9690</v>
      </c>
    </row>
    <row r="10739" spans="1:4" ht="24.95" customHeight="1" x14ac:dyDescent="0.2">
      <c r="A10739" s="116">
        <v>7189</v>
      </c>
      <c r="B10739" s="117" t="s">
        <v>5229</v>
      </c>
      <c r="C10739" s="118" t="s">
        <v>9295</v>
      </c>
      <c r="D10739" s="119" t="s">
        <v>20016</v>
      </c>
    </row>
    <row r="10740" spans="1:4" ht="24.95" customHeight="1" x14ac:dyDescent="0.2">
      <c r="A10740" s="116">
        <v>7198</v>
      </c>
      <c r="B10740" s="117" t="s">
        <v>7293</v>
      </c>
      <c r="C10740" s="118" t="s">
        <v>9298</v>
      </c>
      <c r="D10740" s="119" t="s">
        <v>20017</v>
      </c>
    </row>
    <row r="10741" spans="1:4" ht="24.95" customHeight="1" x14ac:dyDescent="0.2">
      <c r="A10741" s="116">
        <v>34402</v>
      </c>
      <c r="B10741" s="117" t="s">
        <v>7293</v>
      </c>
      <c r="C10741" s="118" t="s">
        <v>9295</v>
      </c>
      <c r="D10741" s="119" t="s">
        <v>20018</v>
      </c>
    </row>
    <row r="10742" spans="1:4" ht="24.95" customHeight="1" x14ac:dyDescent="0.2">
      <c r="A10742" s="116">
        <v>7245</v>
      </c>
      <c r="B10742" s="117" t="s">
        <v>5230</v>
      </c>
      <c r="C10742" s="118" t="s">
        <v>9295</v>
      </c>
      <c r="D10742" s="119" t="s">
        <v>10596</v>
      </c>
    </row>
    <row r="10743" spans="1:4" ht="24.95" customHeight="1" x14ac:dyDescent="0.2">
      <c r="A10743" s="116">
        <v>34425</v>
      </c>
      <c r="B10743" s="117" t="s">
        <v>7294</v>
      </c>
      <c r="C10743" s="118" t="s">
        <v>9295</v>
      </c>
      <c r="D10743" s="119" t="s">
        <v>20019</v>
      </c>
    </row>
    <row r="10744" spans="1:4" ht="24.95" customHeight="1" x14ac:dyDescent="0.2">
      <c r="A10744" s="116">
        <v>7223</v>
      </c>
      <c r="B10744" s="117" t="s">
        <v>7295</v>
      </c>
      <c r="C10744" s="118" t="s">
        <v>9295</v>
      </c>
      <c r="D10744" s="119" t="s">
        <v>17526</v>
      </c>
    </row>
    <row r="10745" spans="1:4" ht="24.95" customHeight="1" x14ac:dyDescent="0.2">
      <c r="A10745" s="116">
        <v>7234</v>
      </c>
      <c r="B10745" s="117" t="s">
        <v>7296</v>
      </c>
      <c r="C10745" s="118" t="s">
        <v>9295</v>
      </c>
      <c r="D10745" s="119" t="s">
        <v>20020</v>
      </c>
    </row>
    <row r="10746" spans="1:4" ht="24.95" customHeight="1" x14ac:dyDescent="0.2">
      <c r="A10746" s="116">
        <v>7224</v>
      </c>
      <c r="B10746" s="117" t="s">
        <v>7297</v>
      </c>
      <c r="C10746" s="118" t="s">
        <v>9295</v>
      </c>
      <c r="D10746" s="119" t="s">
        <v>20021</v>
      </c>
    </row>
    <row r="10747" spans="1:4" ht="24.95" customHeight="1" x14ac:dyDescent="0.2">
      <c r="A10747" s="116">
        <v>7221</v>
      </c>
      <c r="B10747" s="117" t="s">
        <v>5231</v>
      </c>
      <c r="C10747" s="118" t="s">
        <v>9298</v>
      </c>
      <c r="D10747" s="119" t="s">
        <v>11627</v>
      </c>
    </row>
    <row r="10748" spans="1:4" ht="24.95" customHeight="1" x14ac:dyDescent="0.2">
      <c r="A10748" s="116">
        <v>7210</v>
      </c>
      <c r="B10748" s="117" t="s">
        <v>5231</v>
      </c>
      <c r="C10748" s="118" t="s">
        <v>9295</v>
      </c>
      <c r="D10748" s="119" t="s">
        <v>20022</v>
      </c>
    </row>
    <row r="10749" spans="1:4" ht="24.95" customHeight="1" x14ac:dyDescent="0.2">
      <c r="A10749" s="116">
        <v>7225</v>
      </c>
      <c r="B10749" s="117" t="s">
        <v>7298</v>
      </c>
      <c r="C10749" s="118" t="s">
        <v>9295</v>
      </c>
      <c r="D10749" s="119" t="s">
        <v>18342</v>
      </c>
    </row>
    <row r="10750" spans="1:4" ht="24.95" customHeight="1" x14ac:dyDescent="0.2">
      <c r="A10750" s="116">
        <v>7226</v>
      </c>
      <c r="B10750" s="117" t="s">
        <v>7299</v>
      </c>
      <c r="C10750" s="118" t="s">
        <v>9295</v>
      </c>
      <c r="D10750" s="119" t="s">
        <v>20023</v>
      </c>
    </row>
    <row r="10751" spans="1:4" ht="24.95" customHeight="1" x14ac:dyDescent="0.2">
      <c r="A10751" s="116">
        <v>7236</v>
      </c>
      <c r="B10751" s="117" t="s">
        <v>7300</v>
      </c>
      <c r="C10751" s="118" t="s">
        <v>9295</v>
      </c>
      <c r="D10751" s="119" t="s">
        <v>20024</v>
      </c>
    </row>
    <row r="10752" spans="1:4" ht="24.95" customHeight="1" x14ac:dyDescent="0.2">
      <c r="A10752" s="116">
        <v>7227</v>
      </c>
      <c r="B10752" s="117" t="s">
        <v>7301</v>
      </c>
      <c r="C10752" s="118" t="s">
        <v>9295</v>
      </c>
      <c r="D10752" s="119" t="s">
        <v>20025</v>
      </c>
    </row>
    <row r="10753" spans="1:4" ht="24.95" customHeight="1" x14ac:dyDescent="0.2">
      <c r="A10753" s="116">
        <v>7212</v>
      </c>
      <c r="B10753" s="117" t="s">
        <v>5232</v>
      </c>
      <c r="C10753" s="118" t="s">
        <v>9295</v>
      </c>
      <c r="D10753" s="119" t="s">
        <v>20026</v>
      </c>
    </row>
    <row r="10754" spans="1:4" ht="24.95" customHeight="1" x14ac:dyDescent="0.2">
      <c r="A10754" s="116">
        <v>7229</v>
      </c>
      <c r="B10754" s="117" t="s">
        <v>7302</v>
      </c>
      <c r="C10754" s="118" t="s">
        <v>9295</v>
      </c>
      <c r="D10754" s="119" t="s">
        <v>14704</v>
      </c>
    </row>
    <row r="10755" spans="1:4" ht="24.95" customHeight="1" x14ac:dyDescent="0.2">
      <c r="A10755" s="116">
        <v>7230</v>
      </c>
      <c r="B10755" s="117" t="s">
        <v>7303</v>
      </c>
      <c r="C10755" s="118" t="s">
        <v>9295</v>
      </c>
      <c r="D10755" s="119" t="s">
        <v>20027</v>
      </c>
    </row>
    <row r="10756" spans="1:4" ht="24.95" customHeight="1" x14ac:dyDescent="0.2">
      <c r="A10756" s="116">
        <v>7231</v>
      </c>
      <c r="B10756" s="117" t="s">
        <v>7304</v>
      </c>
      <c r="C10756" s="118" t="s">
        <v>9295</v>
      </c>
      <c r="D10756" s="119" t="s">
        <v>20028</v>
      </c>
    </row>
    <row r="10757" spans="1:4" ht="24.95" customHeight="1" x14ac:dyDescent="0.2">
      <c r="A10757" s="116">
        <v>7220</v>
      </c>
      <c r="B10757" s="117" t="s">
        <v>7305</v>
      </c>
      <c r="C10757" s="118" t="s">
        <v>9295</v>
      </c>
      <c r="D10757" s="119" t="s">
        <v>20029</v>
      </c>
    </row>
    <row r="10758" spans="1:4" ht="24.95" customHeight="1" x14ac:dyDescent="0.2">
      <c r="A10758" s="116">
        <v>34447</v>
      </c>
      <c r="B10758" s="117" t="s">
        <v>7306</v>
      </c>
      <c r="C10758" s="118" t="s">
        <v>9295</v>
      </c>
      <c r="D10758" s="119" t="s">
        <v>20030</v>
      </c>
    </row>
    <row r="10759" spans="1:4" ht="24.95" customHeight="1" x14ac:dyDescent="0.2">
      <c r="A10759" s="116">
        <v>7233</v>
      </c>
      <c r="B10759" s="117" t="s">
        <v>7307</v>
      </c>
      <c r="C10759" s="118" t="s">
        <v>9295</v>
      </c>
      <c r="D10759" s="119" t="s">
        <v>20031</v>
      </c>
    </row>
    <row r="10760" spans="1:4" ht="24.95" customHeight="1" x14ac:dyDescent="0.2">
      <c r="A10760" s="116">
        <v>42172</v>
      </c>
      <c r="B10760" s="117" t="s">
        <v>20032</v>
      </c>
      <c r="C10760" s="118" t="s">
        <v>9298</v>
      </c>
      <c r="D10760" s="119" t="s">
        <v>20033</v>
      </c>
    </row>
    <row r="10761" spans="1:4" ht="24.95" customHeight="1" x14ac:dyDescent="0.2">
      <c r="A10761" s="116">
        <v>39520</v>
      </c>
      <c r="B10761" s="117" t="s">
        <v>7308</v>
      </c>
      <c r="C10761" s="118" t="s">
        <v>9298</v>
      </c>
      <c r="D10761" s="119" t="s">
        <v>20034</v>
      </c>
    </row>
    <row r="10762" spans="1:4" ht="24.95" customHeight="1" x14ac:dyDescent="0.2">
      <c r="A10762" s="116">
        <v>39521</v>
      </c>
      <c r="B10762" s="117" t="s">
        <v>7309</v>
      </c>
      <c r="C10762" s="118" t="s">
        <v>9298</v>
      </c>
      <c r="D10762" s="119" t="s">
        <v>20035</v>
      </c>
    </row>
    <row r="10763" spans="1:4" ht="24.95" customHeight="1" x14ac:dyDescent="0.2">
      <c r="A10763" s="116">
        <v>39522</v>
      </c>
      <c r="B10763" s="117" t="s">
        <v>5233</v>
      </c>
      <c r="C10763" s="118" t="s">
        <v>9298</v>
      </c>
      <c r="D10763" s="119" t="s">
        <v>20036</v>
      </c>
    </row>
    <row r="10764" spans="1:4" ht="24.95" customHeight="1" x14ac:dyDescent="0.2">
      <c r="A10764" s="116">
        <v>7246</v>
      </c>
      <c r="B10764" s="117" t="s">
        <v>5234</v>
      </c>
      <c r="C10764" s="118" t="s">
        <v>9295</v>
      </c>
      <c r="D10764" s="119" t="s">
        <v>20037</v>
      </c>
    </row>
    <row r="10765" spans="1:4" ht="24.95" customHeight="1" x14ac:dyDescent="0.2">
      <c r="A10765" s="116">
        <v>12869</v>
      </c>
      <c r="B10765" s="117" t="s">
        <v>5235</v>
      </c>
      <c r="C10765" s="118" t="s">
        <v>9293</v>
      </c>
      <c r="D10765" s="119" t="s">
        <v>17312</v>
      </c>
    </row>
    <row r="10766" spans="1:4" ht="24.95" customHeight="1" x14ac:dyDescent="0.2">
      <c r="A10766" s="116">
        <v>41097</v>
      </c>
      <c r="B10766" s="117" t="s">
        <v>7310</v>
      </c>
      <c r="C10766" s="118" t="s">
        <v>9444</v>
      </c>
      <c r="D10766" s="119" t="s">
        <v>30529</v>
      </c>
    </row>
    <row r="10767" spans="1:4" ht="24.95" customHeight="1" x14ac:dyDescent="0.2">
      <c r="A10767" s="116">
        <v>1574</v>
      </c>
      <c r="B10767" s="117" t="s">
        <v>5236</v>
      </c>
      <c r="C10767" s="118" t="s">
        <v>9295</v>
      </c>
      <c r="D10767" s="119" t="s">
        <v>11255</v>
      </c>
    </row>
    <row r="10768" spans="1:4" ht="24.95" customHeight="1" x14ac:dyDescent="0.2">
      <c r="A10768" s="116">
        <v>1581</v>
      </c>
      <c r="B10768" s="117" t="s">
        <v>5237</v>
      </c>
      <c r="C10768" s="118" t="s">
        <v>9295</v>
      </c>
      <c r="D10768" s="119" t="s">
        <v>9558</v>
      </c>
    </row>
    <row r="10769" spans="1:4" ht="24.95" customHeight="1" x14ac:dyDescent="0.2">
      <c r="A10769" s="116">
        <v>1575</v>
      </c>
      <c r="B10769" s="117" t="s">
        <v>5238</v>
      </c>
      <c r="C10769" s="118" t="s">
        <v>9295</v>
      </c>
      <c r="D10769" s="119" t="s">
        <v>9834</v>
      </c>
    </row>
    <row r="10770" spans="1:4" ht="24.95" customHeight="1" x14ac:dyDescent="0.2">
      <c r="A10770" s="116">
        <v>1570</v>
      </c>
      <c r="B10770" s="117" t="s">
        <v>5239</v>
      </c>
      <c r="C10770" s="118" t="s">
        <v>9295</v>
      </c>
      <c r="D10770" s="119" t="s">
        <v>10988</v>
      </c>
    </row>
    <row r="10771" spans="1:4" ht="24.95" customHeight="1" x14ac:dyDescent="0.2">
      <c r="A10771" s="116">
        <v>1576</v>
      </c>
      <c r="B10771" s="117" t="s">
        <v>5240</v>
      </c>
      <c r="C10771" s="118" t="s">
        <v>9295</v>
      </c>
      <c r="D10771" s="119" t="s">
        <v>11105</v>
      </c>
    </row>
    <row r="10772" spans="1:4" ht="24.95" customHeight="1" x14ac:dyDescent="0.2">
      <c r="A10772" s="116">
        <v>1577</v>
      </c>
      <c r="B10772" s="117" t="s">
        <v>5241</v>
      </c>
      <c r="C10772" s="118" t="s">
        <v>9295</v>
      </c>
      <c r="D10772" s="119" t="s">
        <v>9695</v>
      </c>
    </row>
    <row r="10773" spans="1:4" ht="24.95" customHeight="1" x14ac:dyDescent="0.2">
      <c r="A10773" s="116">
        <v>1571</v>
      </c>
      <c r="B10773" s="117" t="s">
        <v>5242</v>
      </c>
      <c r="C10773" s="118" t="s">
        <v>9295</v>
      </c>
      <c r="D10773" s="119" t="s">
        <v>11256</v>
      </c>
    </row>
    <row r="10774" spans="1:4" ht="24.95" customHeight="1" x14ac:dyDescent="0.2">
      <c r="A10774" s="116">
        <v>1578</v>
      </c>
      <c r="B10774" s="117" t="s">
        <v>5243</v>
      </c>
      <c r="C10774" s="118" t="s">
        <v>9295</v>
      </c>
      <c r="D10774" s="119" t="s">
        <v>15611</v>
      </c>
    </row>
    <row r="10775" spans="1:4" ht="24.95" customHeight="1" x14ac:dyDescent="0.2">
      <c r="A10775" s="116">
        <v>1573</v>
      </c>
      <c r="B10775" s="117" t="s">
        <v>5244</v>
      </c>
      <c r="C10775" s="118" t="s">
        <v>9295</v>
      </c>
      <c r="D10775" s="119" t="s">
        <v>9696</v>
      </c>
    </row>
    <row r="10776" spans="1:4" ht="24.95" customHeight="1" x14ac:dyDescent="0.2">
      <c r="A10776" s="116">
        <v>1579</v>
      </c>
      <c r="B10776" s="117" t="s">
        <v>5245</v>
      </c>
      <c r="C10776" s="118" t="s">
        <v>9295</v>
      </c>
      <c r="D10776" s="119" t="s">
        <v>14417</v>
      </c>
    </row>
    <row r="10777" spans="1:4" ht="24.95" customHeight="1" x14ac:dyDescent="0.2">
      <c r="A10777" s="116">
        <v>1580</v>
      </c>
      <c r="B10777" s="117" t="s">
        <v>5246</v>
      </c>
      <c r="C10777" s="118" t="s">
        <v>9295</v>
      </c>
      <c r="D10777" s="119" t="s">
        <v>11266</v>
      </c>
    </row>
    <row r="10778" spans="1:4" ht="24.95" customHeight="1" x14ac:dyDescent="0.2">
      <c r="A10778" s="116">
        <v>7571</v>
      </c>
      <c r="B10778" s="117" t="s">
        <v>5247</v>
      </c>
      <c r="C10778" s="118" t="s">
        <v>9295</v>
      </c>
      <c r="D10778" s="119" t="s">
        <v>9825</v>
      </c>
    </row>
    <row r="10779" spans="1:4" ht="24.95" customHeight="1" x14ac:dyDescent="0.2">
      <c r="A10779" s="116">
        <v>39321</v>
      </c>
      <c r="B10779" s="117" t="s">
        <v>7311</v>
      </c>
      <c r="C10779" s="118" t="s">
        <v>9295</v>
      </c>
      <c r="D10779" s="119" t="s">
        <v>9999</v>
      </c>
    </row>
    <row r="10780" spans="1:4" ht="24.95" customHeight="1" x14ac:dyDescent="0.2">
      <c r="A10780" s="116">
        <v>39319</v>
      </c>
      <c r="B10780" s="117" t="s">
        <v>7312</v>
      </c>
      <c r="C10780" s="118" t="s">
        <v>9295</v>
      </c>
      <c r="D10780" s="119" t="s">
        <v>9870</v>
      </c>
    </row>
    <row r="10781" spans="1:4" ht="24.95" customHeight="1" x14ac:dyDescent="0.2">
      <c r="A10781" s="116">
        <v>39320</v>
      </c>
      <c r="B10781" s="117" t="s">
        <v>7313</v>
      </c>
      <c r="C10781" s="118" t="s">
        <v>9295</v>
      </c>
      <c r="D10781" s="119" t="s">
        <v>11784</v>
      </c>
    </row>
    <row r="10782" spans="1:4" ht="24.95" customHeight="1" x14ac:dyDescent="0.2">
      <c r="A10782" s="116">
        <v>1591</v>
      </c>
      <c r="B10782" s="117" t="s">
        <v>5248</v>
      </c>
      <c r="C10782" s="118" t="s">
        <v>9295</v>
      </c>
      <c r="D10782" s="119" t="s">
        <v>10294</v>
      </c>
    </row>
    <row r="10783" spans="1:4" ht="24.95" customHeight="1" x14ac:dyDescent="0.2">
      <c r="A10783" s="116">
        <v>1547</v>
      </c>
      <c r="B10783" s="117" t="s">
        <v>5249</v>
      </c>
      <c r="C10783" s="118" t="s">
        <v>9295</v>
      </c>
      <c r="D10783" s="119" t="s">
        <v>20038</v>
      </c>
    </row>
    <row r="10784" spans="1:4" ht="24.95" customHeight="1" x14ac:dyDescent="0.2">
      <c r="A10784" s="116">
        <v>38196</v>
      </c>
      <c r="B10784" s="117" t="s">
        <v>5250</v>
      </c>
      <c r="C10784" s="118" t="s">
        <v>9295</v>
      </c>
      <c r="D10784" s="119" t="s">
        <v>17279</v>
      </c>
    </row>
    <row r="10785" spans="1:4" ht="24.95" customHeight="1" x14ac:dyDescent="0.2">
      <c r="A10785" s="116">
        <v>1543</v>
      </c>
      <c r="B10785" s="117" t="s">
        <v>5251</v>
      </c>
      <c r="C10785" s="118" t="s">
        <v>9295</v>
      </c>
      <c r="D10785" s="119" t="s">
        <v>9981</v>
      </c>
    </row>
    <row r="10786" spans="1:4" ht="24.95" customHeight="1" x14ac:dyDescent="0.2">
      <c r="A10786" s="116">
        <v>1585</v>
      </c>
      <c r="B10786" s="117" t="s">
        <v>5252</v>
      </c>
      <c r="C10786" s="118" t="s">
        <v>9295</v>
      </c>
      <c r="D10786" s="119" t="s">
        <v>15611</v>
      </c>
    </row>
    <row r="10787" spans="1:4" ht="24.95" customHeight="1" x14ac:dyDescent="0.2">
      <c r="A10787" s="116">
        <v>1593</v>
      </c>
      <c r="B10787" s="117" t="s">
        <v>5253</v>
      </c>
      <c r="C10787" s="118" t="s">
        <v>9295</v>
      </c>
      <c r="D10787" s="119" t="s">
        <v>9811</v>
      </c>
    </row>
    <row r="10788" spans="1:4" ht="24.95" customHeight="1" x14ac:dyDescent="0.2">
      <c r="A10788" s="116">
        <v>11838</v>
      </c>
      <c r="B10788" s="117" t="s">
        <v>5254</v>
      </c>
      <c r="C10788" s="118" t="s">
        <v>9295</v>
      </c>
      <c r="D10788" s="119" t="s">
        <v>15953</v>
      </c>
    </row>
    <row r="10789" spans="1:4" ht="24.95" customHeight="1" x14ac:dyDescent="0.2">
      <c r="A10789" s="116">
        <v>1594</v>
      </c>
      <c r="B10789" s="117" t="s">
        <v>5255</v>
      </c>
      <c r="C10789" s="118" t="s">
        <v>9295</v>
      </c>
      <c r="D10789" s="119" t="s">
        <v>13954</v>
      </c>
    </row>
    <row r="10790" spans="1:4" ht="24.95" customHeight="1" x14ac:dyDescent="0.2">
      <c r="A10790" s="116">
        <v>1586</v>
      </c>
      <c r="B10790" s="117" t="s">
        <v>5256</v>
      </c>
      <c r="C10790" s="118" t="s">
        <v>9295</v>
      </c>
      <c r="D10790" s="119" t="s">
        <v>11028</v>
      </c>
    </row>
    <row r="10791" spans="1:4" ht="24.95" customHeight="1" x14ac:dyDescent="0.2">
      <c r="A10791" s="116">
        <v>11839</v>
      </c>
      <c r="B10791" s="117" t="s">
        <v>5257</v>
      </c>
      <c r="C10791" s="118" t="s">
        <v>9295</v>
      </c>
      <c r="D10791" s="119" t="s">
        <v>17605</v>
      </c>
    </row>
    <row r="10792" spans="1:4" ht="24.95" customHeight="1" x14ac:dyDescent="0.2">
      <c r="A10792" s="116">
        <v>1587</v>
      </c>
      <c r="B10792" s="117" t="s">
        <v>5258</v>
      </c>
      <c r="C10792" s="118" t="s">
        <v>9295</v>
      </c>
      <c r="D10792" s="119" t="s">
        <v>9595</v>
      </c>
    </row>
    <row r="10793" spans="1:4" ht="24.95" customHeight="1" x14ac:dyDescent="0.2">
      <c r="A10793" s="116">
        <v>1545</v>
      </c>
      <c r="B10793" s="117" t="s">
        <v>5259</v>
      </c>
      <c r="C10793" s="118" t="s">
        <v>9295</v>
      </c>
      <c r="D10793" s="119" t="s">
        <v>10166</v>
      </c>
    </row>
    <row r="10794" spans="1:4" ht="24.95" customHeight="1" x14ac:dyDescent="0.2">
      <c r="A10794" s="116">
        <v>1588</v>
      </c>
      <c r="B10794" s="117" t="s">
        <v>5260</v>
      </c>
      <c r="C10794" s="118" t="s">
        <v>9295</v>
      </c>
      <c r="D10794" s="119" t="s">
        <v>10410</v>
      </c>
    </row>
    <row r="10795" spans="1:4" ht="24.95" customHeight="1" x14ac:dyDescent="0.2">
      <c r="A10795" s="116">
        <v>1535</v>
      </c>
      <c r="B10795" s="117" t="s">
        <v>5261</v>
      </c>
      <c r="C10795" s="118" t="s">
        <v>9295</v>
      </c>
      <c r="D10795" s="119" t="s">
        <v>9841</v>
      </c>
    </row>
    <row r="10796" spans="1:4" ht="24.95" customHeight="1" x14ac:dyDescent="0.2">
      <c r="A10796" s="116">
        <v>1589</v>
      </c>
      <c r="B10796" s="117" t="s">
        <v>5262</v>
      </c>
      <c r="C10796" s="118" t="s">
        <v>9295</v>
      </c>
      <c r="D10796" s="119" t="s">
        <v>9419</v>
      </c>
    </row>
    <row r="10797" spans="1:4" ht="24.95" customHeight="1" x14ac:dyDescent="0.2">
      <c r="A10797" s="116">
        <v>1546</v>
      </c>
      <c r="B10797" s="117" t="s">
        <v>5263</v>
      </c>
      <c r="C10797" s="118" t="s">
        <v>9295</v>
      </c>
      <c r="D10797" s="119" t="s">
        <v>17302</v>
      </c>
    </row>
    <row r="10798" spans="1:4" ht="24.95" customHeight="1" x14ac:dyDescent="0.2">
      <c r="A10798" s="116">
        <v>1590</v>
      </c>
      <c r="B10798" s="117" t="s">
        <v>5264</v>
      </c>
      <c r="C10798" s="118" t="s">
        <v>9295</v>
      </c>
      <c r="D10798" s="119" t="s">
        <v>11525</v>
      </c>
    </row>
    <row r="10799" spans="1:4" ht="24.95" customHeight="1" x14ac:dyDescent="0.2">
      <c r="A10799" s="116">
        <v>1542</v>
      </c>
      <c r="B10799" s="117" t="s">
        <v>5265</v>
      </c>
      <c r="C10799" s="118" t="s">
        <v>9295</v>
      </c>
      <c r="D10799" s="119" t="s">
        <v>10856</v>
      </c>
    </row>
    <row r="10800" spans="1:4" ht="24.95" customHeight="1" x14ac:dyDescent="0.2">
      <c r="A10800" s="116">
        <v>38415</v>
      </c>
      <c r="B10800" s="117" t="s">
        <v>5266</v>
      </c>
      <c r="C10800" s="118" t="s">
        <v>9295</v>
      </c>
      <c r="D10800" s="119" t="s">
        <v>20039</v>
      </c>
    </row>
    <row r="10801" spans="1:4" ht="24.95" customHeight="1" x14ac:dyDescent="0.2">
      <c r="A10801" s="116">
        <v>38414</v>
      </c>
      <c r="B10801" s="117" t="s">
        <v>5267</v>
      </c>
      <c r="C10801" s="118" t="s">
        <v>9295</v>
      </c>
      <c r="D10801" s="119" t="s">
        <v>20040</v>
      </c>
    </row>
    <row r="10802" spans="1:4" ht="24.95" customHeight="1" x14ac:dyDescent="0.2">
      <c r="A10802" s="116">
        <v>38128</v>
      </c>
      <c r="B10802" s="117" t="s">
        <v>7314</v>
      </c>
      <c r="C10802" s="118" t="s">
        <v>9344</v>
      </c>
      <c r="D10802" s="119" t="s">
        <v>9502</v>
      </c>
    </row>
    <row r="10803" spans="1:4" ht="24.95" customHeight="1" x14ac:dyDescent="0.2">
      <c r="A10803" s="116">
        <v>7253</v>
      </c>
      <c r="B10803" s="117" t="s">
        <v>7315</v>
      </c>
      <c r="C10803" s="118" t="s">
        <v>9296</v>
      </c>
      <c r="D10803" s="119" t="s">
        <v>20041</v>
      </c>
    </row>
    <row r="10804" spans="1:4" ht="24.95" customHeight="1" x14ac:dyDescent="0.2">
      <c r="A10804" s="116">
        <v>4806</v>
      </c>
      <c r="B10804" s="117" t="s">
        <v>7316</v>
      </c>
      <c r="C10804" s="118" t="s">
        <v>9340</v>
      </c>
      <c r="D10804" s="119" t="s">
        <v>16490</v>
      </c>
    </row>
    <row r="10805" spans="1:4" ht="24.95" customHeight="1" x14ac:dyDescent="0.2">
      <c r="A10805" s="116">
        <v>34401</v>
      </c>
      <c r="B10805" s="117" t="s">
        <v>5268</v>
      </c>
      <c r="C10805" s="118" t="s">
        <v>9295</v>
      </c>
      <c r="D10805" s="119" t="s">
        <v>10424</v>
      </c>
    </row>
    <row r="10806" spans="1:4" ht="24.95" customHeight="1" x14ac:dyDescent="0.2">
      <c r="A10806" s="116">
        <v>7258</v>
      </c>
      <c r="B10806" s="117" t="s">
        <v>5269</v>
      </c>
      <c r="C10806" s="118" t="s">
        <v>9295</v>
      </c>
      <c r="D10806" s="119" t="s">
        <v>9671</v>
      </c>
    </row>
    <row r="10807" spans="1:4" ht="24.95" customHeight="1" x14ac:dyDescent="0.2">
      <c r="A10807" s="116">
        <v>7260</v>
      </c>
      <c r="B10807" s="117" t="s">
        <v>5270</v>
      </c>
      <c r="C10807" s="118" t="s">
        <v>9295</v>
      </c>
      <c r="D10807" s="119" t="s">
        <v>10991</v>
      </c>
    </row>
    <row r="10808" spans="1:4" ht="24.95" customHeight="1" x14ac:dyDescent="0.2">
      <c r="A10808" s="116">
        <v>7256</v>
      </c>
      <c r="B10808" s="117" t="s">
        <v>5271</v>
      </c>
      <c r="C10808" s="118" t="s">
        <v>9295</v>
      </c>
      <c r="D10808" s="119" t="s">
        <v>9739</v>
      </c>
    </row>
    <row r="10809" spans="1:4" ht="24.95" customHeight="1" x14ac:dyDescent="0.2">
      <c r="A10809" s="116">
        <v>34400</v>
      </c>
      <c r="B10809" s="117" t="s">
        <v>5272</v>
      </c>
      <c r="C10809" s="118" t="s">
        <v>9295</v>
      </c>
      <c r="D10809" s="119" t="s">
        <v>9314</v>
      </c>
    </row>
    <row r="10810" spans="1:4" ht="24.95" customHeight="1" x14ac:dyDescent="0.2">
      <c r="A10810" s="116">
        <v>10617</v>
      </c>
      <c r="B10810" s="117" t="s">
        <v>5273</v>
      </c>
      <c r="C10810" s="118" t="s">
        <v>9295</v>
      </c>
      <c r="D10810" s="119" t="s">
        <v>11266</v>
      </c>
    </row>
    <row r="10811" spans="1:4" ht="24.95" customHeight="1" x14ac:dyDescent="0.2">
      <c r="A10811" s="116">
        <v>7280</v>
      </c>
      <c r="B10811" s="117" t="s">
        <v>7317</v>
      </c>
      <c r="C10811" s="118" t="s">
        <v>9295</v>
      </c>
      <c r="D10811" s="119" t="s">
        <v>11267</v>
      </c>
    </row>
    <row r="10812" spans="1:4" ht="24.95" customHeight="1" x14ac:dyDescent="0.2">
      <c r="A10812" s="116">
        <v>7282</v>
      </c>
      <c r="B10812" s="117" t="s">
        <v>11268</v>
      </c>
      <c r="C10812" s="118" t="s">
        <v>9295</v>
      </c>
      <c r="D10812" s="119" t="s">
        <v>11269</v>
      </c>
    </row>
    <row r="10813" spans="1:4" ht="24.95" customHeight="1" x14ac:dyDescent="0.2">
      <c r="A10813" s="116">
        <v>7276</v>
      </c>
      <c r="B10813" s="117" t="s">
        <v>7318</v>
      </c>
      <c r="C10813" s="118" t="s">
        <v>9295</v>
      </c>
      <c r="D10813" s="119" t="s">
        <v>11270</v>
      </c>
    </row>
    <row r="10814" spans="1:4" ht="24.95" customHeight="1" x14ac:dyDescent="0.2">
      <c r="A10814" s="116">
        <v>7277</v>
      </c>
      <c r="B10814" s="117" t="s">
        <v>7319</v>
      </c>
      <c r="C10814" s="118" t="s">
        <v>9295</v>
      </c>
      <c r="D10814" s="119" t="s">
        <v>11271</v>
      </c>
    </row>
    <row r="10815" spans="1:4" ht="24.95" customHeight="1" x14ac:dyDescent="0.2">
      <c r="A10815" s="116">
        <v>7278</v>
      </c>
      <c r="B10815" s="117" t="s">
        <v>7320</v>
      </c>
      <c r="C10815" s="118" t="s">
        <v>9295</v>
      </c>
      <c r="D10815" s="119" t="s">
        <v>11272</v>
      </c>
    </row>
    <row r="10816" spans="1:4" ht="24.95" customHeight="1" x14ac:dyDescent="0.2">
      <c r="A10816" s="116">
        <v>7274</v>
      </c>
      <c r="B10816" s="117" t="s">
        <v>5274</v>
      </c>
      <c r="C10816" s="118" t="s">
        <v>9295</v>
      </c>
      <c r="D10816" s="119" t="s">
        <v>11273</v>
      </c>
    </row>
    <row r="10817" spans="1:4" ht="24.95" customHeight="1" x14ac:dyDescent="0.2">
      <c r="A10817" s="116">
        <v>7275</v>
      </c>
      <c r="B10817" s="117" t="s">
        <v>7321</v>
      </c>
      <c r="C10817" s="118" t="s">
        <v>9295</v>
      </c>
      <c r="D10817" s="119" t="s">
        <v>11274</v>
      </c>
    </row>
    <row r="10818" spans="1:4" ht="24.95" customHeight="1" x14ac:dyDescent="0.2">
      <c r="A10818" s="116">
        <v>7284</v>
      </c>
      <c r="B10818" s="117" t="s">
        <v>7322</v>
      </c>
      <c r="C10818" s="118" t="s">
        <v>9295</v>
      </c>
      <c r="D10818" s="119" t="s">
        <v>11275</v>
      </c>
    </row>
    <row r="10819" spans="1:4" ht="24.95" customHeight="1" x14ac:dyDescent="0.2">
      <c r="A10819" s="116">
        <v>11663</v>
      </c>
      <c r="B10819" s="117" t="s">
        <v>7323</v>
      </c>
      <c r="C10819" s="118" t="s">
        <v>9295</v>
      </c>
      <c r="D10819" s="119" t="s">
        <v>11276</v>
      </c>
    </row>
    <row r="10820" spans="1:4" ht="24.95" customHeight="1" x14ac:dyDescent="0.2">
      <c r="A10820" s="116">
        <v>11665</v>
      </c>
      <c r="B10820" s="117" t="s">
        <v>7324</v>
      </c>
      <c r="C10820" s="118" t="s">
        <v>9295</v>
      </c>
      <c r="D10820" s="119" t="s">
        <v>11277</v>
      </c>
    </row>
    <row r="10821" spans="1:4" ht="24.95" customHeight="1" x14ac:dyDescent="0.2">
      <c r="A10821" s="116">
        <v>11666</v>
      </c>
      <c r="B10821" s="117" t="s">
        <v>7325</v>
      </c>
      <c r="C10821" s="118" t="s">
        <v>9295</v>
      </c>
      <c r="D10821" s="119" t="s">
        <v>11278</v>
      </c>
    </row>
    <row r="10822" spans="1:4" ht="24.95" customHeight="1" x14ac:dyDescent="0.2">
      <c r="A10822" s="116">
        <v>11667</v>
      </c>
      <c r="B10822" s="117" t="s">
        <v>7326</v>
      </c>
      <c r="C10822" s="118" t="s">
        <v>9295</v>
      </c>
      <c r="D10822" s="119" t="s">
        <v>11279</v>
      </c>
    </row>
    <row r="10823" spans="1:4" ht="24.95" customHeight="1" x14ac:dyDescent="0.2">
      <c r="A10823" s="116">
        <v>11668</v>
      </c>
      <c r="B10823" s="117" t="s">
        <v>7327</v>
      </c>
      <c r="C10823" s="118" t="s">
        <v>9295</v>
      </c>
      <c r="D10823" s="119" t="s">
        <v>11280</v>
      </c>
    </row>
    <row r="10824" spans="1:4" ht="24.95" customHeight="1" x14ac:dyDescent="0.2">
      <c r="A10824" s="116">
        <v>38121</v>
      </c>
      <c r="B10824" s="117" t="s">
        <v>7328</v>
      </c>
      <c r="C10824" s="118" t="s">
        <v>9345</v>
      </c>
      <c r="D10824" s="119" t="s">
        <v>10275</v>
      </c>
    </row>
    <row r="10825" spans="1:4" ht="24.95" customHeight="1" x14ac:dyDescent="0.2">
      <c r="A10825" s="116">
        <v>7343</v>
      </c>
      <c r="B10825" s="117" t="s">
        <v>7329</v>
      </c>
      <c r="C10825" s="118" t="s">
        <v>9345</v>
      </c>
      <c r="D10825" s="119" t="s">
        <v>13684</v>
      </c>
    </row>
    <row r="10826" spans="1:4" ht="24.95" customHeight="1" x14ac:dyDescent="0.2">
      <c r="A10826" s="116">
        <v>7287</v>
      </c>
      <c r="B10826" s="117" t="s">
        <v>7330</v>
      </c>
      <c r="C10826" s="118" t="s">
        <v>10441</v>
      </c>
      <c r="D10826" s="119" t="s">
        <v>11371</v>
      </c>
    </row>
    <row r="10827" spans="1:4" ht="24.95" customHeight="1" x14ac:dyDescent="0.2">
      <c r="A10827" s="116">
        <v>7350</v>
      </c>
      <c r="B10827" s="117" t="s">
        <v>5275</v>
      </c>
      <c r="C10827" s="118" t="s">
        <v>9345</v>
      </c>
      <c r="D10827" s="119" t="s">
        <v>9944</v>
      </c>
    </row>
    <row r="10828" spans="1:4" ht="24.95" customHeight="1" x14ac:dyDescent="0.2">
      <c r="A10828" s="116">
        <v>7348</v>
      </c>
      <c r="B10828" s="117" t="s">
        <v>5276</v>
      </c>
      <c r="C10828" s="118" t="s">
        <v>9345</v>
      </c>
      <c r="D10828" s="119" t="s">
        <v>14499</v>
      </c>
    </row>
    <row r="10829" spans="1:4" ht="24.95" customHeight="1" x14ac:dyDescent="0.2">
      <c r="A10829" s="116">
        <v>7347</v>
      </c>
      <c r="B10829" s="117" t="s">
        <v>5276</v>
      </c>
      <c r="C10829" s="118" t="s">
        <v>10441</v>
      </c>
      <c r="D10829" s="119" t="s">
        <v>17677</v>
      </c>
    </row>
    <row r="10830" spans="1:4" ht="24.95" customHeight="1" x14ac:dyDescent="0.2">
      <c r="A10830" s="116">
        <v>7355</v>
      </c>
      <c r="B10830" s="117" t="s">
        <v>5277</v>
      </c>
      <c r="C10830" s="118" t="s">
        <v>10441</v>
      </c>
      <c r="D10830" s="119" t="s">
        <v>14778</v>
      </c>
    </row>
    <row r="10831" spans="1:4" ht="24.95" customHeight="1" x14ac:dyDescent="0.2">
      <c r="A10831" s="116">
        <v>7356</v>
      </c>
      <c r="B10831" s="117" t="s">
        <v>5278</v>
      </c>
      <c r="C10831" s="118" t="s">
        <v>9345</v>
      </c>
      <c r="D10831" s="119" t="s">
        <v>13778</v>
      </c>
    </row>
    <row r="10832" spans="1:4" ht="24.95" customHeight="1" x14ac:dyDescent="0.2">
      <c r="A10832" s="116">
        <v>7313</v>
      </c>
      <c r="B10832" s="117" t="s">
        <v>5279</v>
      </c>
      <c r="C10832" s="118" t="s">
        <v>9345</v>
      </c>
      <c r="D10832" s="119" t="s">
        <v>9782</v>
      </c>
    </row>
    <row r="10833" spans="1:4" ht="24.95" customHeight="1" x14ac:dyDescent="0.2">
      <c r="A10833" s="116">
        <v>7319</v>
      </c>
      <c r="B10833" s="117" t="s">
        <v>5280</v>
      </c>
      <c r="C10833" s="118" t="s">
        <v>9345</v>
      </c>
      <c r="D10833" s="119" t="s">
        <v>11258</v>
      </c>
    </row>
    <row r="10834" spans="1:4" ht="24.95" customHeight="1" x14ac:dyDescent="0.2">
      <c r="A10834" s="116">
        <v>38119</v>
      </c>
      <c r="B10834" s="117" t="s">
        <v>7331</v>
      </c>
      <c r="C10834" s="118" t="s">
        <v>9345</v>
      </c>
      <c r="D10834" s="119" t="s">
        <v>11287</v>
      </c>
    </row>
    <row r="10835" spans="1:4" ht="24.95" customHeight="1" x14ac:dyDescent="0.2">
      <c r="A10835" s="116">
        <v>7314</v>
      </c>
      <c r="B10835" s="117" t="s">
        <v>7332</v>
      </c>
      <c r="C10835" s="118" t="s">
        <v>9345</v>
      </c>
      <c r="D10835" s="119" t="s">
        <v>11198</v>
      </c>
    </row>
    <row r="10836" spans="1:4" ht="24.95" customHeight="1" x14ac:dyDescent="0.2">
      <c r="A10836" s="116">
        <v>38131</v>
      </c>
      <c r="B10836" s="117" t="s">
        <v>7333</v>
      </c>
      <c r="C10836" s="118" t="s">
        <v>9345</v>
      </c>
      <c r="D10836" s="119" t="s">
        <v>11288</v>
      </c>
    </row>
    <row r="10837" spans="1:4" ht="24.95" customHeight="1" x14ac:dyDescent="0.2">
      <c r="A10837" s="116">
        <v>7304</v>
      </c>
      <c r="B10837" s="117" t="s">
        <v>11289</v>
      </c>
      <c r="C10837" s="118" t="s">
        <v>9345</v>
      </c>
      <c r="D10837" s="119" t="s">
        <v>9461</v>
      </c>
    </row>
    <row r="10838" spans="1:4" ht="24.95" customHeight="1" x14ac:dyDescent="0.2">
      <c r="A10838" s="116">
        <v>7293</v>
      </c>
      <c r="B10838" s="117" t="s">
        <v>7334</v>
      </c>
      <c r="C10838" s="118" t="s">
        <v>9345</v>
      </c>
      <c r="D10838" s="119" t="s">
        <v>10479</v>
      </c>
    </row>
    <row r="10839" spans="1:4" ht="24.95" customHeight="1" x14ac:dyDescent="0.2">
      <c r="A10839" s="116">
        <v>7311</v>
      </c>
      <c r="B10839" s="117" t="s">
        <v>7335</v>
      </c>
      <c r="C10839" s="118" t="s">
        <v>9345</v>
      </c>
      <c r="D10839" s="119" t="s">
        <v>20042</v>
      </c>
    </row>
    <row r="10840" spans="1:4" ht="24.95" customHeight="1" x14ac:dyDescent="0.2">
      <c r="A10840" s="116">
        <v>7292</v>
      </c>
      <c r="B10840" s="117" t="s">
        <v>7336</v>
      </c>
      <c r="C10840" s="118" t="s">
        <v>9345</v>
      </c>
      <c r="D10840" s="119" t="s">
        <v>18722</v>
      </c>
    </row>
    <row r="10841" spans="1:4" ht="24.95" customHeight="1" x14ac:dyDescent="0.2">
      <c r="A10841" s="116">
        <v>7288</v>
      </c>
      <c r="B10841" s="117" t="s">
        <v>7337</v>
      </c>
      <c r="C10841" s="118" t="s">
        <v>9345</v>
      </c>
      <c r="D10841" s="119" t="s">
        <v>19314</v>
      </c>
    </row>
    <row r="10842" spans="1:4" ht="24.95" customHeight="1" x14ac:dyDescent="0.2">
      <c r="A10842" s="116">
        <v>35693</v>
      </c>
      <c r="B10842" s="117" t="s">
        <v>5281</v>
      </c>
      <c r="C10842" s="118" t="s">
        <v>9345</v>
      </c>
      <c r="D10842" s="119" t="s">
        <v>9681</v>
      </c>
    </row>
    <row r="10843" spans="1:4" ht="24.95" customHeight="1" x14ac:dyDescent="0.2">
      <c r="A10843" s="116">
        <v>35692</v>
      </c>
      <c r="B10843" s="117" t="s">
        <v>5282</v>
      </c>
      <c r="C10843" s="118" t="s">
        <v>9345</v>
      </c>
      <c r="D10843" s="119" t="s">
        <v>20043</v>
      </c>
    </row>
    <row r="10844" spans="1:4" ht="24.95" customHeight="1" x14ac:dyDescent="0.2">
      <c r="A10844" s="116">
        <v>7344</v>
      </c>
      <c r="B10844" s="117" t="s">
        <v>5283</v>
      </c>
      <c r="C10844" s="118" t="s">
        <v>10441</v>
      </c>
      <c r="D10844" s="119" t="s">
        <v>11454</v>
      </c>
    </row>
    <row r="10845" spans="1:4" ht="24.95" customHeight="1" x14ac:dyDescent="0.2">
      <c r="A10845" s="116">
        <v>7345</v>
      </c>
      <c r="B10845" s="117" t="s">
        <v>5284</v>
      </c>
      <c r="C10845" s="118" t="s">
        <v>9345</v>
      </c>
      <c r="D10845" s="119" t="s">
        <v>20044</v>
      </c>
    </row>
    <row r="10846" spans="1:4" ht="24.95" customHeight="1" x14ac:dyDescent="0.2">
      <c r="A10846" s="116">
        <v>35691</v>
      </c>
      <c r="B10846" s="117" t="s">
        <v>5285</v>
      </c>
      <c r="C10846" s="118" t="s">
        <v>9345</v>
      </c>
      <c r="D10846" s="119" t="s">
        <v>14939</v>
      </c>
    </row>
    <row r="10847" spans="1:4" ht="24.95" customHeight="1" x14ac:dyDescent="0.2">
      <c r="A10847" s="116">
        <v>7342</v>
      </c>
      <c r="B10847" s="117" t="s">
        <v>5286</v>
      </c>
      <c r="C10847" s="118" t="s">
        <v>9344</v>
      </c>
      <c r="D10847" s="119" t="s">
        <v>11320</v>
      </c>
    </row>
    <row r="10848" spans="1:4" ht="24.95" customHeight="1" x14ac:dyDescent="0.2">
      <c r="A10848" s="116">
        <v>7306</v>
      </c>
      <c r="B10848" s="117" t="s">
        <v>7338</v>
      </c>
      <c r="C10848" s="118" t="s">
        <v>9345</v>
      </c>
      <c r="D10848" s="119" t="s">
        <v>20045</v>
      </c>
    </row>
    <row r="10849" spans="1:4" ht="24.95" customHeight="1" x14ac:dyDescent="0.2">
      <c r="A10849" s="116">
        <v>154</v>
      </c>
      <c r="B10849" s="117" t="s">
        <v>5287</v>
      </c>
      <c r="C10849" s="118" t="s">
        <v>9345</v>
      </c>
      <c r="D10849" s="119" t="s">
        <v>17308</v>
      </c>
    </row>
    <row r="10850" spans="1:4" ht="24.95" customHeight="1" x14ac:dyDescent="0.2">
      <c r="A10850" s="116">
        <v>7338</v>
      </c>
      <c r="B10850" s="117" t="s">
        <v>5288</v>
      </c>
      <c r="C10850" s="118" t="s">
        <v>9344</v>
      </c>
      <c r="D10850" s="119" t="s">
        <v>11152</v>
      </c>
    </row>
    <row r="10851" spans="1:4" ht="24.95" customHeight="1" x14ac:dyDescent="0.2">
      <c r="A10851" s="116">
        <v>39574</v>
      </c>
      <c r="B10851" s="117" t="s">
        <v>7339</v>
      </c>
      <c r="C10851" s="118" t="s">
        <v>9295</v>
      </c>
      <c r="D10851" s="119" t="s">
        <v>10931</v>
      </c>
    </row>
    <row r="10852" spans="1:4" ht="24.95" customHeight="1" x14ac:dyDescent="0.2">
      <c r="A10852" s="116">
        <v>11060</v>
      </c>
      <c r="B10852" s="117" t="s">
        <v>5289</v>
      </c>
      <c r="C10852" s="118" t="s">
        <v>9295</v>
      </c>
      <c r="D10852" s="119" t="s">
        <v>9995</v>
      </c>
    </row>
    <row r="10853" spans="1:4" ht="24.95" customHeight="1" x14ac:dyDescent="0.2">
      <c r="A10853" s="116">
        <v>37401</v>
      </c>
      <c r="B10853" s="117" t="s">
        <v>5290</v>
      </c>
      <c r="C10853" s="118" t="s">
        <v>9295</v>
      </c>
      <c r="D10853" s="119" t="s">
        <v>17427</v>
      </c>
    </row>
    <row r="10854" spans="1:4" ht="24.95" customHeight="1" x14ac:dyDescent="0.2">
      <c r="A10854" s="116">
        <v>7525</v>
      </c>
      <c r="B10854" s="117" t="s">
        <v>7340</v>
      </c>
      <c r="C10854" s="118" t="s">
        <v>9295</v>
      </c>
      <c r="D10854" s="119" t="s">
        <v>19938</v>
      </c>
    </row>
    <row r="10855" spans="1:4" ht="24.95" customHeight="1" x14ac:dyDescent="0.2">
      <c r="A10855" s="116">
        <v>7524</v>
      </c>
      <c r="B10855" s="117" t="s">
        <v>7341</v>
      </c>
      <c r="C10855" s="118" t="s">
        <v>9295</v>
      </c>
      <c r="D10855" s="119" t="s">
        <v>12886</v>
      </c>
    </row>
    <row r="10856" spans="1:4" ht="24.95" customHeight="1" x14ac:dyDescent="0.2">
      <c r="A10856" s="116">
        <v>38105</v>
      </c>
      <c r="B10856" s="117" t="s">
        <v>7342</v>
      </c>
      <c r="C10856" s="118" t="s">
        <v>9295</v>
      </c>
      <c r="D10856" s="119" t="s">
        <v>9754</v>
      </c>
    </row>
    <row r="10857" spans="1:4" ht="24.95" customHeight="1" x14ac:dyDescent="0.2">
      <c r="A10857" s="116">
        <v>38084</v>
      </c>
      <c r="B10857" s="117" t="s">
        <v>7343</v>
      </c>
      <c r="C10857" s="118" t="s">
        <v>9295</v>
      </c>
      <c r="D10857" s="119" t="s">
        <v>16344</v>
      </c>
    </row>
    <row r="10858" spans="1:4" ht="24.95" customHeight="1" x14ac:dyDescent="0.2">
      <c r="A10858" s="116">
        <v>38103</v>
      </c>
      <c r="B10858" s="117" t="s">
        <v>7344</v>
      </c>
      <c r="C10858" s="118" t="s">
        <v>9295</v>
      </c>
      <c r="D10858" s="119" t="s">
        <v>9469</v>
      </c>
    </row>
    <row r="10859" spans="1:4" ht="24.95" customHeight="1" x14ac:dyDescent="0.2">
      <c r="A10859" s="116">
        <v>38082</v>
      </c>
      <c r="B10859" s="117" t="s">
        <v>7345</v>
      </c>
      <c r="C10859" s="118" t="s">
        <v>9295</v>
      </c>
      <c r="D10859" s="119" t="s">
        <v>18540</v>
      </c>
    </row>
    <row r="10860" spans="1:4" ht="24.95" customHeight="1" x14ac:dyDescent="0.2">
      <c r="A10860" s="116">
        <v>38104</v>
      </c>
      <c r="B10860" s="117" t="s">
        <v>7346</v>
      </c>
      <c r="C10860" s="118" t="s">
        <v>9295</v>
      </c>
      <c r="D10860" s="119" t="s">
        <v>11958</v>
      </c>
    </row>
    <row r="10861" spans="1:4" ht="24.95" customHeight="1" x14ac:dyDescent="0.2">
      <c r="A10861" s="116">
        <v>38083</v>
      </c>
      <c r="B10861" s="117" t="s">
        <v>7347</v>
      </c>
      <c r="C10861" s="118" t="s">
        <v>9295</v>
      </c>
      <c r="D10861" s="119" t="s">
        <v>20046</v>
      </c>
    </row>
    <row r="10862" spans="1:4" ht="24.95" customHeight="1" x14ac:dyDescent="0.2">
      <c r="A10862" s="116">
        <v>38101</v>
      </c>
      <c r="B10862" s="117" t="s">
        <v>7348</v>
      </c>
      <c r="C10862" s="118" t="s">
        <v>9295</v>
      </c>
      <c r="D10862" s="119" t="s">
        <v>14384</v>
      </c>
    </row>
    <row r="10863" spans="1:4" ht="24.95" customHeight="1" x14ac:dyDescent="0.2">
      <c r="A10863" s="116">
        <v>7528</v>
      </c>
      <c r="B10863" s="117" t="s">
        <v>7349</v>
      </c>
      <c r="C10863" s="118" t="s">
        <v>9295</v>
      </c>
      <c r="D10863" s="119" t="s">
        <v>10531</v>
      </c>
    </row>
    <row r="10864" spans="1:4" ht="24.95" customHeight="1" x14ac:dyDescent="0.2">
      <c r="A10864" s="116">
        <v>12147</v>
      </c>
      <c r="B10864" s="117" t="s">
        <v>7350</v>
      </c>
      <c r="C10864" s="118" t="s">
        <v>9295</v>
      </c>
      <c r="D10864" s="119" t="s">
        <v>11208</v>
      </c>
    </row>
    <row r="10865" spans="1:4" ht="24.95" customHeight="1" x14ac:dyDescent="0.2">
      <c r="A10865" s="116">
        <v>38075</v>
      </c>
      <c r="B10865" s="117" t="s">
        <v>7351</v>
      </c>
      <c r="C10865" s="118" t="s">
        <v>9295</v>
      </c>
      <c r="D10865" s="119" t="s">
        <v>9849</v>
      </c>
    </row>
    <row r="10866" spans="1:4" ht="24.95" customHeight="1" x14ac:dyDescent="0.2">
      <c r="A10866" s="116">
        <v>38102</v>
      </c>
      <c r="B10866" s="117" t="s">
        <v>7352</v>
      </c>
      <c r="C10866" s="118" t="s">
        <v>9295</v>
      </c>
      <c r="D10866" s="119" t="s">
        <v>10556</v>
      </c>
    </row>
    <row r="10867" spans="1:4" ht="24.95" customHeight="1" x14ac:dyDescent="0.2">
      <c r="A10867" s="116">
        <v>38076</v>
      </c>
      <c r="B10867" s="117" t="s">
        <v>11295</v>
      </c>
      <c r="C10867" s="118" t="s">
        <v>9295</v>
      </c>
      <c r="D10867" s="119" t="s">
        <v>10776</v>
      </c>
    </row>
    <row r="10868" spans="1:4" ht="24.95" customHeight="1" x14ac:dyDescent="0.2">
      <c r="A10868" s="116">
        <v>7592</v>
      </c>
      <c r="B10868" s="117" t="s">
        <v>5291</v>
      </c>
      <c r="C10868" s="118" t="s">
        <v>9293</v>
      </c>
      <c r="D10868" s="119" t="s">
        <v>16755</v>
      </c>
    </row>
    <row r="10869" spans="1:4" ht="24.95" customHeight="1" x14ac:dyDescent="0.2">
      <c r="A10869" s="116">
        <v>40820</v>
      </c>
      <c r="B10869" s="117" t="s">
        <v>7353</v>
      </c>
      <c r="C10869" s="118" t="s">
        <v>9444</v>
      </c>
      <c r="D10869" s="119" t="s">
        <v>30530</v>
      </c>
    </row>
    <row r="10870" spans="1:4" ht="24.95" customHeight="1" x14ac:dyDescent="0.2">
      <c r="A10870" s="116">
        <v>11762</v>
      </c>
      <c r="B10870" s="117" t="s">
        <v>5292</v>
      </c>
      <c r="C10870" s="118" t="s">
        <v>9295</v>
      </c>
      <c r="D10870" s="119" t="s">
        <v>20047</v>
      </c>
    </row>
    <row r="10871" spans="1:4" ht="24.95" customHeight="1" x14ac:dyDescent="0.2">
      <c r="A10871" s="116">
        <v>13418</v>
      </c>
      <c r="B10871" s="117" t="s">
        <v>5293</v>
      </c>
      <c r="C10871" s="118" t="s">
        <v>9295</v>
      </c>
      <c r="D10871" s="119" t="s">
        <v>12121</v>
      </c>
    </row>
    <row r="10872" spans="1:4" ht="24.95" customHeight="1" x14ac:dyDescent="0.2">
      <c r="A10872" s="116">
        <v>13984</v>
      </c>
      <c r="B10872" s="117" t="s">
        <v>5294</v>
      </c>
      <c r="C10872" s="118" t="s">
        <v>9295</v>
      </c>
      <c r="D10872" s="119" t="s">
        <v>20048</v>
      </c>
    </row>
    <row r="10873" spans="1:4" ht="24.95" customHeight="1" x14ac:dyDescent="0.2">
      <c r="A10873" s="116">
        <v>11772</v>
      </c>
      <c r="B10873" s="117" t="s">
        <v>5295</v>
      </c>
      <c r="C10873" s="118" t="s">
        <v>9295</v>
      </c>
      <c r="D10873" s="119" t="s">
        <v>11941</v>
      </c>
    </row>
    <row r="10874" spans="1:4" ht="24.95" customHeight="1" x14ac:dyDescent="0.2">
      <c r="A10874" s="116">
        <v>36795</v>
      </c>
      <c r="B10874" s="117" t="s">
        <v>5296</v>
      </c>
      <c r="C10874" s="118" t="s">
        <v>9295</v>
      </c>
      <c r="D10874" s="119" t="s">
        <v>20049</v>
      </c>
    </row>
    <row r="10875" spans="1:4" ht="24.95" customHeight="1" x14ac:dyDescent="0.2">
      <c r="A10875" s="116">
        <v>36796</v>
      </c>
      <c r="B10875" s="117" t="s">
        <v>5297</v>
      </c>
      <c r="C10875" s="118" t="s">
        <v>9295</v>
      </c>
      <c r="D10875" s="119" t="s">
        <v>10436</v>
      </c>
    </row>
    <row r="10876" spans="1:4" ht="24.95" customHeight="1" x14ac:dyDescent="0.2">
      <c r="A10876" s="116">
        <v>36791</v>
      </c>
      <c r="B10876" s="117" t="s">
        <v>5298</v>
      </c>
      <c r="C10876" s="118" t="s">
        <v>9295</v>
      </c>
      <c r="D10876" s="119" t="s">
        <v>9626</v>
      </c>
    </row>
    <row r="10877" spans="1:4" ht="24.95" customHeight="1" x14ac:dyDescent="0.2">
      <c r="A10877" s="116">
        <v>13415</v>
      </c>
      <c r="B10877" s="117" t="s">
        <v>5299</v>
      </c>
      <c r="C10877" s="118" t="s">
        <v>9295</v>
      </c>
      <c r="D10877" s="119" t="s">
        <v>11154</v>
      </c>
    </row>
    <row r="10878" spans="1:4" ht="24.95" customHeight="1" x14ac:dyDescent="0.2">
      <c r="A10878" s="116">
        <v>36792</v>
      </c>
      <c r="B10878" s="117" t="s">
        <v>5300</v>
      </c>
      <c r="C10878" s="118" t="s">
        <v>9295</v>
      </c>
      <c r="D10878" s="119" t="s">
        <v>20050</v>
      </c>
    </row>
    <row r="10879" spans="1:4" ht="24.95" customHeight="1" x14ac:dyDescent="0.2">
      <c r="A10879" s="116">
        <v>11773</v>
      </c>
      <c r="B10879" s="117" t="s">
        <v>5301</v>
      </c>
      <c r="C10879" s="118" t="s">
        <v>9295</v>
      </c>
      <c r="D10879" s="119" t="s">
        <v>20051</v>
      </c>
    </row>
    <row r="10880" spans="1:4" ht="24.95" customHeight="1" x14ac:dyDescent="0.2">
      <c r="A10880" s="116">
        <v>11775</v>
      </c>
      <c r="B10880" s="117" t="s">
        <v>5302</v>
      </c>
      <c r="C10880" s="118" t="s">
        <v>9295</v>
      </c>
      <c r="D10880" s="119" t="s">
        <v>17723</v>
      </c>
    </row>
    <row r="10881" spans="1:4" ht="24.95" customHeight="1" x14ac:dyDescent="0.2">
      <c r="A10881" s="116">
        <v>13983</v>
      </c>
      <c r="B10881" s="117" t="s">
        <v>5303</v>
      </c>
      <c r="C10881" s="118" t="s">
        <v>9295</v>
      </c>
      <c r="D10881" s="119" t="s">
        <v>12147</v>
      </c>
    </row>
    <row r="10882" spans="1:4" ht="24.95" customHeight="1" x14ac:dyDescent="0.2">
      <c r="A10882" s="116">
        <v>13416</v>
      </c>
      <c r="B10882" s="117" t="s">
        <v>5304</v>
      </c>
      <c r="C10882" s="118" t="s">
        <v>9295</v>
      </c>
      <c r="D10882" s="119" t="s">
        <v>13952</v>
      </c>
    </row>
    <row r="10883" spans="1:4" ht="24.95" customHeight="1" x14ac:dyDescent="0.2">
      <c r="A10883" s="116">
        <v>13417</v>
      </c>
      <c r="B10883" s="117" t="s">
        <v>5305</v>
      </c>
      <c r="C10883" s="118" t="s">
        <v>9295</v>
      </c>
      <c r="D10883" s="119" t="s">
        <v>11085</v>
      </c>
    </row>
    <row r="10884" spans="1:4" ht="24.95" customHeight="1" x14ac:dyDescent="0.2">
      <c r="A10884" s="116">
        <v>7604</v>
      </c>
      <c r="B10884" s="117" t="s">
        <v>5306</v>
      </c>
      <c r="C10884" s="118" t="s">
        <v>9295</v>
      </c>
      <c r="D10884" s="119" t="s">
        <v>15504</v>
      </c>
    </row>
    <row r="10885" spans="1:4" ht="24.95" customHeight="1" x14ac:dyDescent="0.2">
      <c r="A10885" s="116">
        <v>11777</v>
      </c>
      <c r="B10885" s="117" t="s">
        <v>5307</v>
      </c>
      <c r="C10885" s="118" t="s">
        <v>9295</v>
      </c>
      <c r="D10885" s="119" t="s">
        <v>20052</v>
      </c>
    </row>
    <row r="10886" spans="1:4" ht="24.95" customHeight="1" x14ac:dyDescent="0.2">
      <c r="A10886" s="116">
        <v>7602</v>
      </c>
      <c r="B10886" s="117" t="s">
        <v>5308</v>
      </c>
      <c r="C10886" s="118" t="s">
        <v>9295</v>
      </c>
      <c r="D10886" s="119" t="s">
        <v>9827</v>
      </c>
    </row>
    <row r="10887" spans="1:4" ht="24.95" customHeight="1" x14ac:dyDescent="0.2">
      <c r="A10887" s="116">
        <v>7603</v>
      </c>
      <c r="B10887" s="117" t="s">
        <v>5309</v>
      </c>
      <c r="C10887" s="118" t="s">
        <v>9295</v>
      </c>
      <c r="D10887" s="119" t="s">
        <v>9965</v>
      </c>
    </row>
    <row r="10888" spans="1:4" ht="24.95" customHeight="1" x14ac:dyDescent="0.2">
      <c r="A10888" s="116">
        <v>11763</v>
      </c>
      <c r="B10888" s="117" t="s">
        <v>11301</v>
      </c>
      <c r="C10888" s="118" t="s">
        <v>9295</v>
      </c>
      <c r="D10888" s="119" t="s">
        <v>12577</v>
      </c>
    </row>
    <row r="10889" spans="1:4" ht="24.95" customHeight="1" x14ac:dyDescent="0.2">
      <c r="A10889" s="116">
        <v>11764</v>
      </c>
      <c r="B10889" s="117" t="s">
        <v>7354</v>
      </c>
      <c r="C10889" s="118" t="s">
        <v>9295</v>
      </c>
      <c r="D10889" s="119" t="s">
        <v>19573</v>
      </c>
    </row>
    <row r="10890" spans="1:4" ht="24.95" customHeight="1" x14ac:dyDescent="0.2">
      <c r="A10890" s="116">
        <v>11826</v>
      </c>
      <c r="B10890" s="117" t="s">
        <v>11303</v>
      </c>
      <c r="C10890" s="118" t="s">
        <v>9295</v>
      </c>
      <c r="D10890" s="119" t="s">
        <v>18565</v>
      </c>
    </row>
    <row r="10891" spans="1:4" ht="24.95" customHeight="1" x14ac:dyDescent="0.2">
      <c r="A10891" s="116">
        <v>11829</v>
      </c>
      <c r="B10891" s="117" t="s">
        <v>11304</v>
      </c>
      <c r="C10891" s="118" t="s">
        <v>9295</v>
      </c>
      <c r="D10891" s="119" t="s">
        <v>11462</v>
      </c>
    </row>
    <row r="10892" spans="1:4" ht="24.95" customHeight="1" x14ac:dyDescent="0.2">
      <c r="A10892" s="116">
        <v>11825</v>
      </c>
      <c r="B10892" s="117" t="s">
        <v>11305</v>
      </c>
      <c r="C10892" s="118" t="s">
        <v>9295</v>
      </c>
      <c r="D10892" s="119" t="s">
        <v>20053</v>
      </c>
    </row>
    <row r="10893" spans="1:4" ht="24.95" customHeight="1" x14ac:dyDescent="0.2">
      <c r="A10893" s="116">
        <v>11767</v>
      </c>
      <c r="B10893" s="117" t="s">
        <v>11306</v>
      </c>
      <c r="C10893" s="118" t="s">
        <v>9295</v>
      </c>
      <c r="D10893" s="119" t="s">
        <v>19623</v>
      </c>
    </row>
    <row r="10894" spans="1:4" ht="24.95" customHeight="1" x14ac:dyDescent="0.2">
      <c r="A10894" s="116">
        <v>7606</v>
      </c>
      <c r="B10894" s="117" t="s">
        <v>11307</v>
      </c>
      <c r="C10894" s="118" t="s">
        <v>9295</v>
      </c>
      <c r="D10894" s="119" t="s">
        <v>11181</v>
      </c>
    </row>
    <row r="10895" spans="1:4" ht="24.95" customHeight="1" x14ac:dyDescent="0.2">
      <c r="A10895" s="116">
        <v>11830</v>
      </c>
      <c r="B10895" s="117" t="s">
        <v>11308</v>
      </c>
      <c r="C10895" s="118" t="s">
        <v>9295</v>
      </c>
      <c r="D10895" s="119" t="s">
        <v>14627</v>
      </c>
    </row>
    <row r="10896" spans="1:4" ht="24.95" customHeight="1" x14ac:dyDescent="0.2">
      <c r="A10896" s="116">
        <v>11766</v>
      </c>
      <c r="B10896" s="117" t="s">
        <v>11309</v>
      </c>
      <c r="C10896" s="118" t="s">
        <v>9295</v>
      </c>
      <c r="D10896" s="119" t="s">
        <v>20054</v>
      </c>
    </row>
    <row r="10897" spans="1:4" ht="24.95" customHeight="1" x14ac:dyDescent="0.2">
      <c r="A10897" s="116">
        <v>11765</v>
      </c>
      <c r="B10897" s="117" t="s">
        <v>11311</v>
      </c>
      <c r="C10897" s="118" t="s">
        <v>9295</v>
      </c>
      <c r="D10897" s="119" t="s">
        <v>20055</v>
      </c>
    </row>
    <row r="10898" spans="1:4" ht="24.95" customHeight="1" x14ac:dyDescent="0.2">
      <c r="A10898" s="116">
        <v>11824</v>
      </c>
      <c r="B10898" s="117" t="s">
        <v>11313</v>
      </c>
      <c r="C10898" s="118" t="s">
        <v>9295</v>
      </c>
      <c r="D10898" s="119" t="s">
        <v>20056</v>
      </c>
    </row>
    <row r="10899" spans="1:4" ht="24.95" customHeight="1" x14ac:dyDescent="0.2">
      <c r="A10899" s="116">
        <v>40329</v>
      </c>
      <c r="B10899" s="117" t="s">
        <v>7355</v>
      </c>
      <c r="C10899" s="118" t="s">
        <v>9295</v>
      </c>
      <c r="D10899" s="119" t="s">
        <v>10051</v>
      </c>
    </row>
    <row r="10900" spans="1:4" ht="24.95" customHeight="1" x14ac:dyDescent="0.2">
      <c r="A10900" s="116">
        <v>11823</v>
      </c>
      <c r="B10900" s="117" t="s">
        <v>7356</v>
      </c>
      <c r="C10900" s="118" t="s">
        <v>9295</v>
      </c>
      <c r="D10900" s="119" t="s">
        <v>9872</v>
      </c>
    </row>
    <row r="10901" spans="1:4" ht="24.95" customHeight="1" x14ac:dyDescent="0.2">
      <c r="A10901" s="116">
        <v>11832</v>
      </c>
      <c r="B10901" s="117" t="s">
        <v>5310</v>
      </c>
      <c r="C10901" s="118" t="s">
        <v>9295</v>
      </c>
      <c r="D10901" s="119" t="s">
        <v>11314</v>
      </c>
    </row>
    <row r="10902" spans="1:4" ht="24.95" customHeight="1" x14ac:dyDescent="0.2">
      <c r="A10902" s="116">
        <v>11822</v>
      </c>
      <c r="B10902" s="117" t="s">
        <v>5311</v>
      </c>
      <c r="C10902" s="118" t="s">
        <v>9295</v>
      </c>
      <c r="D10902" s="119" t="s">
        <v>11315</v>
      </c>
    </row>
    <row r="10903" spans="1:4" ht="24.95" customHeight="1" x14ac:dyDescent="0.2">
      <c r="A10903" s="116">
        <v>11831</v>
      </c>
      <c r="B10903" s="117" t="s">
        <v>5312</v>
      </c>
      <c r="C10903" s="118" t="s">
        <v>9295</v>
      </c>
      <c r="D10903" s="119" t="s">
        <v>11013</v>
      </c>
    </row>
    <row r="10904" spans="1:4" ht="24.95" customHeight="1" x14ac:dyDescent="0.2">
      <c r="A10904" s="116">
        <v>7613</v>
      </c>
      <c r="B10904" s="117" t="s">
        <v>5313</v>
      </c>
      <c r="C10904" s="118" t="s">
        <v>9295</v>
      </c>
      <c r="D10904" s="119" t="s">
        <v>20057</v>
      </c>
    </row>
    <row r="10905" spans="1:4" ht="24.95" customHeight="1" x14ac:dyDescent="0.2">
      <c r="A10905" s="116">
        <v>7619</v>
      </c>
      <c r="B10905" s="117" t="s">
        <v>5314</v>
      </c>
      <c r="C10905" s="118" t="s">
        <v>9295</v>
      </c>
      <c r="D10905" s="119" t="s">
        <v>20058</v>
      </c>
    </row>
    <row r="10906" spans="1:4" ht="24.95" customHeight="1" x14ac:dyDescent="0.2">
      <c r="A10906" s="116">
        <v>12076</v>
      </c>
      <c r="B10906" s="117" t="s">
        <v>5315</v>
      </c>
      <c r="C10906" s="118" t="s">
        <v>9295</v>
      </c>
      <c r="D10906" s="119" t="s">
        <v>20059</v>
      </c>
    </row>
    <row r="10907" spans="1:4" ht="24.95" customHeight="1" x14ac:dyDescent="0.2">
      <c r="A10907" s="116">
        <v>7614</v>
      </c>
      <c r="B10907" s="117" t="s">
        <v>5316</v>
      </c>
      <c r="C10907" s="118" t="s">
        <v>9295</v>
      </c>
      <c r="D10907" s="119" t="s">
        <v>20060</v>
      </c>
    </row>
    <row r="10908" spans="1:4" ht="24.95" customHeight="1" x14ac:dyDescent="0.2">
      <c r="A10908" s="116">
        <v>7618</v>
      </c>
      <c r="B10908" s="117" t="s">
        <v>5317</v>
      </c>
      <c r="C10908" s="118" t="s">
        <v>9295</v>
      </c>
      <c r="D10908" s="119" t="s">
        <v>20061</v>
      </c>
    </row>
    <row r="10909" spans="1:4" ht="24.95" customHeight="1" x14ac:dyDescent="0.2">
      <c r="A10909" s="116">
        <v>7620</v>
      </c>
      <c r="B10909" s="117" t="s">
        <v>5318</v>
      </c>
      <c r="C10909" s="118" t="s">
        <v>9295</v>
      </c>
      <c r="D10909" s="119" t="s">
        <v>20062</v>
      </c>
    </row>
    <row r="10910" spans="1:4" ht="24.95" customHeight="1" x14ac:dyDescent="0.2">
      <c r="A10910" s="116">
        <v>7610</v>
      </c>
      <c r="B10910" s="117" t="s">
        <v>5319</v>
      </c>
      <c r="C10910" s="118" t="s">
        <v>9295</v>
      </c>
      <c r="D10910" s="119" t="s">
        <v>20063</v>
      </c>
    </row>
    <row r="10911" spans="1:4" ht="24.95" customHeight="1" x14ac:dyDescent="0.2">
      <c r="A10911" s="116">
        <v>7615</v>
      </c>
      <c r="B10911" s="117" t="s">
        <v>5320</v>
      </c>
      <c r="C10911" s="118" t="s">
        <v>9295</v>
      </c>
      <c r="D10911" s="119" t="s">
        <v>20064</v>
      </c>
    </row>
    <row r="10912" spans="1:4" ht="24.95" customHeight="1" x14ac:dyDescent="0.2">
      <c r="A10912" s="116">
        <v>7617</v>
      </c>
      <c r="B10912" s="117" t="s">
        <v>5321</v>
      </c>
      <c r="C10912" s="118" t="s">
        <v>9295</v>
      </c>
      <c r="D10912" s="119" t="s">
        <v>20065</v>
      </c>
    </row>
    <row r="10913" spans="1:4" ht="24.95" customHeight="1" x14ac:dyDescent="0.2">
      <c r="A10913" s="116">
        <v>7616</v>
      </c>
      <c r="B10913" s="117" t="s">
        <v>5322</v>
      </c>
      <c r="C10913" s="118" t="s">
        <v>9295</v>
      </c>
      <c r="D10913" s="119" t="s">
        <v>20066</v>
      </c>
    </row>
    <row r="10914" spans="1:4" ht="24.95" customHeight="1" x14ac:dyDescent="0.2">
      <c r="A10914" s="116">
        <v>7611</v>
      </c>
      <c r="B10914" s="117" t="s">
        <v>5323</v>
      </c>
      <c r="C10914" s="118" t="s">
        <v>9295</v>
      </c>
      <c r="D10914" s="119" t="s">
        <v>20067</v>
      </c>
    </row>
    <row r="10915" spans="1:4" ht="24.95" customHeight="1" x14ac:dyDescent="0.2">
      <c r="A10915" s="116">
        <v>7612</v>
      </c>
      <c r="B10915" s="117" t="s">
        <v>5324</v>
      </c>
      <c r="C10915" s="118" t="s">
        <v>9295</v>
      </c>
      <c r="D10915" s="119" t="s">
        <v>20068</v>
      </c>
    </row>
    <row r="10916" spans="1:4" ht="24.95" customHeight="1" x14ac:dyDescent="0.2">
      <c r="A10916" s="116">
        <v>37371</v>
      </c>
      <c r="B10916" s="117" t="s">
        <v>7357</v>
      </c>
      <c r="C10916" s="118" t="s">
        <v>9293</v>
      </c>
      <c r="D10916" s="119" t="s">
        <v>11316</v>
      </c>
    </row>
    <row r="10917" spans="1:4" ht="24.95" customHeight="1" x14ac:dyDescent="0.2">
      <c r="A10917" s="116">
        <v>40861</v>
      </c>
      <c r="B10917" s="117" t="s">
        <v>7358</v>
      </c>
      <c r="C10917" s="118" t="s">
        <v>9444</v>
      </c>
      <c r="D10917" s="119" t="s">
        <v>11317</v>
      </c>
    </row>
    <row r="10918" spans="1:4" ht="24.95" customHeight="1" x14ac:dyDescent="0.2">
      <c r="A10918" s="116">
        <v>36510</v>
      </c>
      <c r="B10918" s="117" t="s">
        <v>5325</v>
      </c>
      <c r="C10918" s="118" t="s">
        <v>9295</v>
      </c>
      <c r="D10918" s="119" t="s">
        <v>20069</v>
      </c>
    </row>
    <row r="10919" spans="1:4" ht="24.95" customHeight="1" x14ac:dyDescent="0.2">
      <c r="A10919" s="116">
        <v>25020</v>
      </c>
      <c r="B10919" s="117" t="s">
        <v>5326</v>
      </c>
      <c r="C10919" s="118" t="s">
        <v>9295</v>
      </c>
      <c r="D10919" s="119" t="s">
        <v>20070</v>
      </c>
    </row>
    <row r="10920" spans="1:4" ht="24.95" customHeight="1" x14ac:dyDescent="0.2">
      <c r="A10920" s="116">
        <v>7622</v>
      </c>
      <c r="B10920" s="117" t="s">
        <v>5327</v>
      </c>
      <c r="C10920" s="118" t="s">
        <v>9295</v>
      </c>
      <c r="D10920" s="119" t="s">
        <v>20071</v>
      </c>
    </row>
    <row r="10921" spans="1:4" ht="24.95" customHeight="1" x14ac:dyDescent="0.2">
      <c r="A10921" s="116">
        <v>7624</v>
      </c>
      <c r="B10921" s="117" t="s">
        <v>5328</v>
      </c>
      <c r="C10921" s="118" t="s">
        <v>9295</v>
      </c>
      <c r="D10921" s="119" t="s">
        <v>20072</v>
      </c>
    </row>
    <row r="10922" spans="1:4" ht="24.95" customHeight="1" x14ac:dyDescent="0.2">
      <c r="A10922" s="116">
        <v>7625</v>
      </c>
      <c r="B10922" s="117" t="s">
        <v>7359</v>
      </c>
      <c r="C10922" s="118" t="s">
        <v>9295</v>
      </c>
      <c r="D10922" s="119" t="s">
        <v>20073</v>
      </c>
    </row>
    <row r="10923" spans="1:4" ht="24.95" customHeight="1" x14ac:dyDescent="0.2">
      <c r="A10923" s="116">
        <v>7623</v>
      </c>
      <c r="B10923" s="117" t="s">
        <v>5329</v>
      </c>
      <c r="C10923" s="118" t="s">
        <v>9295</v>
      </c>
      <c r="D10923" s="119" t="s">
        <v>20070</v>
      </c>
    </row>
    <row r="10924" spans="1:4" ht="24.95" customHeight="1" x14ac:dyDescent="0.2">
      <c r="A10924" s="116">
        <v>36508</v>
      </c>
      <c r="B10924" s="117" t="s">
        <v>5330</v>
      </c>
      <c r="C10924" s="118" t="s">
        <v>9295</v>
      </c>
      <c r="D10924" s="119" t="s">
        <v>20074</v>
      </c>
    </row>
    <row r="10925" spans="1:4" ht="24.95" customHeight="1" x14ac:dyDescent="0.2">
      <c r="A10925" s="116">
        <v>36509</v>
      </c>
      <c r="B10925" s="117" t="s">
        <v>5331</v>
      </c>
      <c r="C10925" s="118" t="s">
        <v>9295</v>
      </c>
      <c r="D10925" s="119" t="s">
        <v>20075</v>
      </c>
    </row>
    <row r="10926" spans="1:4" ht="24.95" customHeight="1" x14ac:dyDescent="0.2">
      <c r="A10926" s="116">
        <v>13238</v>
      </c>
      <c r="B10926" s="117" t="s">
        <v>5332</v>
      </c>
      <c r="C10926" s="118" t="s">
        <v>9295</v>
      </c>
      <c r="D10926" s="119" t="s">
        <v>20076</v>
      </c>
    </row>
    <row r="10927" spans="1:4" ht="24.95" customHeight="1" x14ac:dyDescent="0.2">
      <c r="A10927" s="116">
        <v>36511</v>
      </c>
      <c r="B10927" s="117" t="s">
        <v>5333</v>
      </c>
      <c r="C10927" s="118" t="s">
        <v>9295</v>
      </c>
      <c r="D10927" s="119" t="s">
        <v>20077</v>
      </c>
    </row>
    <row r="10928" spans="1:4" ht="24.95" customHeight="1" x14ac:dyDescent="0.2">
      <c r="A10928" s="116">
        <v>36515</v>
      </c>
      <c r="B10928" s="117" t="s">
        <v>5334</v>
      </c>
      <c r="C10928" s="118" t="s">
        <v>9295</v>
      </c>
      <c r="D10928" s="119" t="s">
        <v>20078</v>
      </c>
    </row>
    <row r="10929" spans="1:4" ht="24.95" customHeight="1" x14ac:dyDescent="0.2">
      <c r="A10929" s="116">
        <v>10598</v>
      </c>
      <c r="B10929" s="117" t="s">
        <v>5335</v>
      </c>
      <c r="C10929" s="118" t="s">
        <v>9295</v>
      </c>
      <c r="D10929" s="119" t="s">
        <v>20079</v>
      </c>
    </row>
    <row r="10930" spans="1:4" ht="24.95" customHeight="1" x14ac:dyDescent="0.2">
      <c r="A10930" s="116">
        <v>7640</v>
      </c>
      <c r="B10930" s="117" t="s">
        <v>5336</v>
      </c>
      <c r="C10930" s="118" t="s">
        <v>9295</v>
      </c>
      <c r="D10930" s="119" t="s">
        <v>20080</v>
      </c>
    </row>
    <row r="10931" spans="1:4" ht="24.95" customHeight="1" x14ac:dyDescent="0.2">
      <c r="A10931" s="116">
        <v>36513</v>
      </c>
      <c r="B10931" s="117" t="s">
        <v>5337</v>
      </c>
      <c r="C10931" s="118" t="s">
        <v>9295</v>
      </c>
      <c r="D10931" s="119" t="s">
        <v>20081</v>
      </c>
    </row>
    <row r="10932" spans="1:4" ht="24.95" customHeight="1" x14ac:dyDescent="0.2">
      <c r="A10932" s="116">
        <v>36514</v>
      </c>
      <c r="B10932" s="117" t="s">
        <v>5338</v>
      </c>
      <c r="C10932" s="118" t="s">
        <v>9295</v>
      </c>
      <c r="D10932" s="119" t="s">
        <v>20082</v>
      </c>
    </row>
    <row r="10933" spans="1:4" ht="24.95" customHeight="1" x14ac:dyDescent="0.2">
      <c r="A10933" s="116">
        <v>36149</v>
      </c>
      <c r="B10933" s="117" t="s">
        <v>5339</v>
      </c>
      <c r="C10933" s="118" t="s">
        <v>9295</v>
      </c>
      <c r="D10933" s="119" t="s">
        <v>15590</v>
      </c>
    </row>
    <row r="10934" spans="1:4" ht="24.95" customHeight="1" x14ac:dyDescent="0.2">
      <c r="A10934" s="116">
        <v>11581</v>
      </c>
      <c r="B10934" s="117" t="s">
        <v>7360</v>
      </c>
      <c r="C10934" s="118" t="s">
        <v>9340</v>
      </c>
      <c r="D10934" s="119" t="s">
        <v>17583</v>
      </c>
    </row>
    <row r="10935" spans="1:4" ht="24.95" customHeight="1" x14ac:dyDescent="0.2">
      <c r="A10935" s="116">
        <v>11580</v>
      </c>
      <c r="B10935" s="117" t="s">
        <v>7361</v>
      </c>
      <c r="C10935" s="118" t="s">
        <v>9340</v>
      </c>
      <c r="D10935" s="119" t="s">
        <v>10893</v>
      </c>
    </row>
    <row r="10936" spans="1:4" ht="24.95" customHeight="1" x14ac:dyDescent="0.2">
      <c r="A10936" s="116">
        <v>38177</v>
      </c>
      <c r="B10936" s="117" t="s">
        <v>7362</v>
      </c>
      <c r="C10936" s="118" t="s">
        <v>9295</v>
      </c>
      <c r="D10936" s="119" t="s">
        <v>13764</v>
      </c>
    </row>
    <row r="10937" spans="1:4" ht="24.95" customHeight="1" x14ac:dyDescent="0.2">
      <c r="A10937" s="116">
        <v>10743</v>
      </c>
      <c r="B10937" s="117" t="s">
        <v>5340</v>
      </c>
      <c r="C10937" s="118" t="s">
        <v>9295</v>
      </c>
      <c r="D10937" s="119" t="s">
        <v>20083</v>
      </c>
    </row>
    <row r="10938" spans="1:4" ht="24.95" customHeight="1" x14ac:dyDescent="0.2">
      <c r="A10938" s="116">
        <v>39848</v>
      </c>
      <c r="B10938" s="117" t="s">
        <v>5341</v>
      </c>
      <c r="C10938" s="118" t="s">
        <v>9340</v>
      </c>
      <c r="D10938" s="119" t="s">
        <v>11320</v>
      </c>
    </row>
    <row r="10939" spans="1:4" ht="24.95" customHeight="1" x14ac:dyDescent="0.2">
      <c r="A10939" s="116">
        <v>21016</v>
      </c>
      <c r="B10939" s="117" t="s">
        <v>11321</v>
      </c>
      <c r="C10939" s="118" t="s">
        <v>9340</v>
      </c>
      <c r="D10939" s="119" t="s">
        <v>11322</v>
      </c>
    </row>
    <row r="10940" spans="1:4" ht="24.95" customHeight="1" x14ac:dyDescent="0.2">
      <c r="A10940" s="116">
        <v>21008</v>
      </c>
      <c r="B10940" s="117" t="s">
        <v>5342</v>
      </c>
      <c r="C10940" s="118" t="s">
        <v>9340</v>
      </c>
      <c r="D10940" s="119" t="s">
        <v>11323</v>
      </c>
    </row>
    <row r="10941" spans="1:4" ht="24.95" customHeight="1" x14ac:dyDescent="0.2">
      <c r="A10941" s="116">
        <v>21009</v>
      </c>
      <c r="B10941" s="117" t="s">
        <v>5343</v>
      </c>
      <c r="C10941" s="118" t="s">
        <v>9340</v>
      </c>
      <c r="D10941" s="119" t="s">
        <v>9800</v>
      </c>
    </row>
    <row r="10942" spans="1:4" ht="24.95" customHeight="1" x14ac:dyDescent="0.2">
      <c r="A10942" s="116">
        <v>21010</v>
      </c>
      <c r="B10942" s="117" t="s">
        <v>5344</v>
      </c>
      <c r="C10942" s="118" t="s">
        <v>9340</v>
      </c>
      <c r="D10942" s="119" t="s">
        <v>11324</v>
      </c>
    </row>
    <row r="10943" spans="1:4" ht="24.95" customHeight="1" x14ac:dyDescent="0.2">
      <c r="A10943" s="116">
        <v>21011</v>
      </c>
      <c r="B10943" s="117" t="s">
        <v>11325</v>
      </c>
      <c r="C10943" s="118" t="s">
        <v>9340</v>
      </c>
      <c r="D10943" s="119" t="s">
        <v>10065</v>
      </c>
    </row>
    <row r="10944" spans="1:4" ht="24.95" customHeight="1" x14ac:dyDescent="0.2">
      <c r="A10944" s="116">
        <v>21012</v>
      </c>
      <c r="B10944" s="117" t="s">
        <v>11326</v>
      </c>
      <c r="C10944" s="118" t="s">
        <v>9340</v>
      </c>
      <c r="D10944" s="119" t="s">
        <v>10852</v>
      </c>
    </row>
    <row r="10945" spans="1:4" ht="24.95" customHeight="1" x14ac:dyDescent="0.2">
      <c r="A10945" s="116">
        <v>21013</v>
      </c>
      <c r="B10945" s="117" t="s">
        <v>5345</v>
      </c>
      <c r="C10945" s="118" t="s">
        <v>9340</v>
      </c>
      <c r="D10945" s="119" t="s">
        <v>11327</v>
      </c>
    </row>
    <row r="10946" spans="1:4" ht="24.95" customHeight="1" x14ac:dyDescent="0.2">
      <c r="A10946" s="116">
        <v>21014</v>
      </c>
      <c r="B10946" s="117" t="s">
        <v>5346</v>
      </c>
      <c r="C10946" s="118" t="s">
        <v>9340</v>
      </c>
      <c r="D10946" s="119" t="s">
        <v>11328</v>
      </c>
    </row>
    <row r="10947" spans="1:4" ht="24.95" customHeight="1" x14ac:dyDescent="0.2">
      <c r="A10947" s="116">
        <v>21015</v>
      </c>
      <c r="B10947" s="117" t="s">
        <v>5347</v>
      </c>
      <c r="C10947" s="118" t="s">
        <v>9340</v>
      </c>
      <c r="D10947" s="119" t="s">
        <v>11329</v>
      </c>
    </row>
    <row r="10948" spans="1:4" ht="24.95" customHeight="1" x14ac:dyDescent="0.2">
      <c r="A10948" s="116">
        <v>7697</v>
      </c>
      <c r="B10948" s="117" t="s">
        <v>7363</v>
      </c>
      <c r="C10948" s="118" t="s">
        <v>9340</v>
      </c>
      <c r="D10948" s="119" t="s">
        <v>10132</v>
      </c>
    </row>
    <row r="10949" spans="1:4" ht="24.95" customHeight="1" x14ac:dyDescent="0.2">
      <c r="A10949" s="116">
        <v>7698</v>
      </c>
      <c r="B10949" s="117" t="s">
        <v>7364</v>
      </c>
      <c r="C10949" s="118" t="s">
        <v>9340</v>
      </c>
      <c r="D10949" s="119" t="s">
        <v>11330</v>
      </c>
    </row>
    <row r="10950" spans="1:4" ht="24.95" customHeight="1" x14ac:dyDescent="0.2">
      <c r="A10950" s="116">
        <v>7691</v>
      </c>
      <c r="B10950" s="117" t="s">
        <v>7365</v>
      </c>
      <c r="C10950" s="118" t="s">
        <v>9340</v>
      </c>
      <c r="D10950" s="119" t="s">
        <v>10939</v>
      </c>
    </row>
    <row r="10951" spans="1:4" ht="24.95" customHeight="1" x14ac:dyDescent="0.2">
      <c r="A10951" s="116">
        <v>40626</v>
      </c>
      <c r="B10951" s="117" t="s">
        <v>7366</v>
      </c>
      <c r="C10951" s="118" t="s">
        <v>9340</v>
      </c>
      <c r="D10951" s="119" t="s">
        <v>11331</v>
      </c>
    </row>
    <row r="10952" spans="1:4" ht="24.95" customHeight="1" x14ac:dyDescent="0.2">
      <c r="A10952" s="116">
        <v>7701</v>
      </c>
      <c r="B10952" s="117" t="s">
        <v>7367</v>
      </c>
      <c r="C10952" s="118" t="s">
        <v>9340</v>
      </c>
      <c r="D10952" s="119" t="s">
        <v>11332</v>
      </c>
    </row>
    <row r="10953" spans="1:4" ht="24.95" customHeight="1" x14ac:dyDescent="0.2">
      <c r="A10953" s="116">
        <v>7696</v>
      </c>
      <c r="B10953" s="117" t="s">
        <v>7368</v>
      </c>
      <c r="C10953" s="118" t="s">
        <v>9340</v>
      </c>
      <c r="D10953" s="119" t="s">
        <v>10480</v>
      </c>
    </row>
    <row r="10954" spans="1:4" ht="24.95" customHeight="1" x14ac:dyDescent="0.2">
      <c r="A10954" s="116">
        <v>7700</v>
      </c>
      <c r="B10954" s="117" t="s">
        <v>7369</v>
      </c>
      <c r="C10954" s="118" t="s">
        <v>9340</v>
      </c>
      <c r="D10954" s="119" t="s">
        <v>11333</v>
      </c>
    </row>
    <row r="10955" spans="1:4" ht="24.95" customHeight="1" x14ac:dyDescent="0.2">
      <c r="A10955" s="116">
        <v>7694</v>
      </c>
      <c r="B10955" s="117" t="s">
        <v>7370</v>
      </c>
      <c r="C10955" s="118" t="s">
        <v>9340</v>
      </c>
      <c r="D10955" s="119" t="s">
        <v>11334</v>
      </c>
    </row>
    <row r="10956" spans="1:4" ht="24.95" customHeight="1" x14ac:dyDescent="0.2">
      <c r="A10956" s="116">
        <v>7693</v>
      </c>
      <c r="B10956" s="117" t="s">
        <v>7371</v>
      </c>
      <c r="C10956" s="118" t="s">
        <v>9340</v>
      </c>
      <c r="D10956" s="119" t="s">
        <v>11335</v>
      </c>
    </row>
    <row r="10957" spans="1:4" ht="24.95" customHeight="1" x14ac:dyDescent="0.2">
      <c r="A10957" s="116">
        <v>7692</v>
      </c>
      <c r="B10957" s="117" t="s">
        <v>7372</v>
      </c>
      <c r="C10957" s="118" t="s">
        <v>9340</v>
      </c>
      <c r="D10957" s="119" t="s">
        <v>11336</v>
      </c>
    </row>
    <row r="10958" spans="1:4" ht="24.95" customHeight="1" x14ac:dyDescent="0.2">
      <c r="A10958" s="116">
        <v>7695</v>
      </c>
      <c r="B10958" s="117" t="s">
        <v>7373</v>
      </c>
      <c r="C10958" s="118" t="s">
        <v>9340</v>
      </c>
      <c r="D10958" s="119" t="s">
        <v>11337</v>
      </c>
    </row>
    <row r="10959" spans="1:4" ht="24.95" customHeight="1" x14ac:dyDescent="0.2">
      <c r="A10959" s="116">
        <v>13356</v>
      </c>
      <c r="B10959" s="117" t="s">
        <v>5348</v>
      </c>
      <c r="C10959" s="118" t="s">
        <v>9340</v>
      </c>
      <c r="D10959" s="119" t="s">
        <v>10202</v>
      </c>
    </row>
    <row r="10960" spans="1:4" ht="24.95" customHeight="1" x14ac:dyDescent="0.2">
      <c r="A10960" s="116">
        <v>20999</v>
      </c>
      <c r="B10960" s="117" t="s">
        <v>5349</v>
      </c>
      <c r="C10960" s="118" t="s">
        <v>9340</v>
      </c>
      <c r="D10960" s="119" t="s">
        <v>11176</v>
      </c>
    </row>
    <row r="10961" spans="1:4" ht="24.95" customHeight="1" x14ac:dyDescent="0.2">
      <c r="A10961" s="116">
        <v>21001</v>
      </c>
      <c r="B10961" s="117" t="s">
        <v>5350</v>
      </c>
      <c r="C10961" s="118" t="s">
        <v>9340</v>
      </c>
      <c r="D10961" s="119" t="s">
        <v>10858</v>
      </c>
    </row>
    <row r="10962" spans="1:4" ht="24.95" customHeight="1" x14ac:dyDescent="0.2">
      <c r="A10962" s="116">
        <v>21003</v>
      </c>
      <c r="B10962" s="117" t="s">
        <v>5351</v>
      </c>
      <c r="C10962" s="118" t="s">
        <v>9340</v>
      </c>
      <c r="D10962" s="119" t="s">
        <v>20084</v>
      </c>
    </row>
    <row r="10963" spans="1:4" ht="24.95" customHeight="1" x14ac:dyDescent="0.2">
      <c r="A10963" s="116">
        <v>21006</v>
      </c>
      <c r="B10963" s="117" t="s">
        <v>5352</v>
      </c>
      <c r="C10963" s="118" t="s">
        <v>9340</v>
      </c>
      <c r="D10963" s="119" t="s">
        <v>11057</v>
      </c>
    </row>
    <row r="10964" spans="1:4" ht="24.95" customHeight="1" x14ac:dyDescent="0.2">
      <c r="A10964" s="116">
        <v>21019</v>
      </c>
      <c r="B10964" s="117" t="s">
        <v>5353</v>
      </c>
      <c r="C10964" s="118" t="s">
        <v>9340</v>
      </c>
      <c r="D10964" s="119" t="s">
        <v>9563</v>
      </c>
    </row>
    <row r="10965" spans="1:4" ht="24.95" customHeight="1" x14ac:dyDescent="0.2">
      <c r="A10965" s="116">
        <v>21021</v>
      </c>
      <c r="B10965" s="117" t="s">
        <v>5354</v>
      </c>
      <c r="C10965" s="118" t="s">
        <v>9340</v>
      </c>
      <c r="D10965" s="119" t="s">
        <v>9669</v>
      </c>
    </row>
    <row r="10966" spans="1:4" ht="24.95" customHeight="1" x14ac:dyDescent="0.2">
      <c r="A10966" s="116">
        <v>21024</v>
      </c>
      <c r="B10966" s="117" t="s">
        <v>5355</v>
      </c>
      <c r="C10966" s="118" t="s">
        <v>9340</v>
      </c>
      <c r="D10966" s="119" t="s">
        <v>20085</v>
      </c>
    </row>
    <row r="10967" spans="1:4" ht="24.95" customHeight="1" x14ac:dyDescent="0.2">
      <c r="A10967" s="116">
        <v>40624</v>
      </c>
      <c r="B10967" s="117" t="s">
        <v>7374</v>
      </c>
      <c r="C10967" s="118" t="s">
        <v>9340</v>
      </c>
      <c r="D10967" s="119" t="s">
        <v>20086</v>
      </c>
    </row>
    <row r="10968" spans="1:4" ht="24.95" customHeight="1" x14ac:dyDescent="0.2">
      <c r="A10968" s="116">
        <v>13127</v>
      </c>
      <c r="B10968" s="117" t="s">
        <v>5356</v>
      </c>
      <c r="C10968" s="118" t="s">
        <v>9340</v>
      </c>
      <c r="D10968" s="119" t="s">
        <v>10809</v>
      </c>
    </row>
    <row r="10969" spans="1:4" ht="24.95" customHeight="1" x14ac:dyDescent="0.2">
      <c r="A10969" s="116">
        <v>13137</v>
      </c>
      <c r="B10969" s="117" t="s">
        <v>5357</v>
      </c>
      <c r="C10969" s="118" t="s">
        <v>9340</v>
      </c>
      <c r="D10969" s="119" t="s">
        <v>9372</v>
      </c>
    </row>
    <row r="10970" spans="1:4" ht="24.95" customHeight="1" x14ac:dyDescent="0.2">
      <c r="A10970" s="116">
        <v>20989</v>
      </c>
      <c r="B10970" s="117" t="s">
        <v>5358</v>
      </c>
      <c r="C10970" s="118" t="s">
        <v>9340</v>
      </c>
      <c r="D10970" s="119" t="s">
        <v>20087</v>
      </c>
    </row>
    <row r="10971" spans="1:4" ht="24.95" customHeight="1" x14ac:dyDescent="0.2">
      <c r="A10971" s="116">
        <v>21147</v>
      </c>
      <c r="B10971" s="117" t="s">
        <v>7375</v>
      </c>
      <c r="C10971" s="118" t="s">
        <v>9340</v>
      </c>
      <c r="D10971" s="119" t="s">
        <v>20088</v>
      </c>
    </row>
    <row r="10972" spans="1:4" ht="24.95" customHeight="1" x14ac:dyDescent="0.2">
      <c r="A10972" s="116">
        <v>21148</v>
      </c>
      <c r="B10972" s="117" t="s">
        <v>7376</v>
      </c>
      <c r="C10972" s="118" t="s">
        <v>9340</v>
      </c>
      <c r="D10972" s="119" t="s">
        <v>11348</v>
      </c>
    </row>
    <row r="10973" spans="1:4" ht="24.95" customHeight="1" x14ac:dyDescent="0.2">
      <c r="A10973" s="116">
        <v>20984</v>
      </c>
      <c r="B10973" s="117" t="s">
        <v>5359</v>
      </c>
      <c r="C10973" s="118" t="s">
        <v>9340</v>
      </c>
      <c r="D10973" s="119" t="s">
        <v>20089</v>
      </c>
    </row>
    <row r="10974" spans="1:4" ht="24.95" customHeight="1" x14ac:dyDescent="0.2">
      <c r="A10974" s="116">
        <v>13042</v>
      </c>
      <c r="B10974" s="117" t="s">
        <v>5360</v>
      </c>
      <c r="C10974" s="118" t="s">
        <v>9340</v>
      </c>
      <c r="D10974" s="119" t="s">
        <v>20090</v>
      </c>
    </row>
    <row r="10975" spans="1:4" ht="24.95" customHeight="1" x14ac:dyDescent="0.2">
      <c r="A10975" s="116">
        <v>21150</v>
      </c>
      <c r="B10975" s="117" t="s">
        <v>5361</v>
      </c>
      <c r="C10975" s="118" t="s">
        <v>9340</v>
      </c>
      <c r="D10975" s="119" t="s">
        <v>17676</v>
      </c>
    </row>
    <row r="10976" spans="1:4" ht="24.95" customHeight="1" x14ac:dyDescent="0.2">
      <c r="A10976" s="116">
        <v>13141</v>
      </c>
      <c r="B10976" s="117" t="s">
        <v>5362</v>
      </c>
      <c r="C10976" s="118" t="s">
        <v>9340</v>
      </c>
      <c r="D10976" s="119" t="s">
        <v>20091</v>
      </c>
    </row>
    <row r="10977" spans="1:4" ht="24.95" customHeight="1" x14ac:dyDescent="0.2">
      <c r="A10977" s="116">
        <v>21151</v>
      </c>
      <c r="B10977" s="117" t="s">
        <v>5363</v>
      </c>
      <c r="C10977" s="118" t="s">
        <v>9340</v>
      </c>
      <c r="D10977" s="119" t="s">
        <v>20092</v>
      </c>
    </row>
    <row r="10978" spans="1:4" ht="24.95" customHeight="1" x14ac:dyDescent="0.2">
      <c r="A10978" s="116">
        <v>13142</v>
      </c>
      <c r="B10978" s="117" t="s">
        <v>5364</v>
      </c>
      <c r="C10978" s="118" t="s">
        <v>9340</v>
      </c>
      <c r="D10978" s="119" t="s">
        <v>20093</v>
      </c>
    </row>
    <row r="10979" spans="1:4" ht="24.95" customHeight="1" x14ac:dyDescent="0.2">
      <c r="A10979" s="116">
        <v>20994</v>
      </c>
      <c r="B10979" s="117" t="s">
        <v>5365</v>
      </c>
      <c r="C10979" s="118" t="s">
        <v>9340</v>
      </c>
      <c r="D10979" s="119" t="s">
        <v>20094</v>
      </c>
    </row>
    <row r="10980" spans="1:4" ht="24.95" customHeight="1" x14ac:dyDescent="0.2">
      <c r="A10980" s="116">
        <v>7672</v>
      </c>
      <c r="B10980" s="117" t="s">
        <v>5366</v>
      </c>
      <c r="C10980" s="118" t="s">
        <v>9340</v>
      </c>
      <c r="D10980" s="119" t="s">
        <v>20095</v>
      </c>
    </row>
    <row r="10981" spans="1:4" ht="24.95" customHeight="1" x14ac:dyDescent="0.2">
      <c r="A10981" s="116">
        <v>20995</v>
      </c>
      <c r="B10981" s="117" t="s">
        <v>5367</v>
      </c>
      <c r="C10981" s="118" t="s">
        <v>9340</v>
      </c>
      <c r="D10981" s="119" t="s">
        <v>20096</v>
      </c>
    </row>
    <row r="10982" spans="1:4" ht="24.95" customHeight="1" x14ac:dyDescent="0.2">
      <c r="A10982" s="116">
        <v>7690</v>
      </c>
      <c r="B10982" s="117" t="s">
        <v>5368</v>
      </c>
      <c r="C10982" s="118" t="s">
        <v>9340</v>
      </c>
      <c r="D10982" s="119" t="s">
        <v>20097</v>
      </c>
    </row>
    <row r="10983" spans="1:4" ht="24.95" customHeight="1" x14ac:dyDescent="0.2">
      <c r="A10983" s="116">
        <v>20980</v>
      </c>
      <c r="B10983" s="117" t="s">
        <v>5369</v>
      </c>
      <c r="C10983" s="118" t="s">
        <v>9340</v>
      </c>
      <c r="D10983" s="119" t="s">
        <v>20098</v>
      </c>
    </row>
    <row r="10984" spans="1:4" ht="24.95" customHeight="1" x14ac:dyDescent="0.2">
      <c r="A10984" s="116">
        <v>7661</v>
      </c>
      <c r="B10984" s="117" t="s">
        <v>5370</v>
      </c>
      <c r="C10984" s="118" t="s">
        <v>9340</v>
      </c>
      <c r="D10984" s="119" t="s">
        <v>20099</v>
      </c>
    </row>
    <row r="10985" spans="1:4" ht="24.95" customHeight="1" x14ac:dyDescent="0.2">
      <c r="A10985" s="116">
        <v>36365</v>
      </c>
      <c r="B10985" s="117" t="s">
        <v>11340</v>
      </c>
      <c r="C10985" s="118" t="s">
        <v>9340</v>
      </c>
      <c r="D10985" s="119" t="s">
        <v>11925</v>
      </c>
    </row>
    <row r="10986" spans="1:4" ht="24.95" customHeight="1" x14ac:dyDescent="0.2">
      <c r="A10986" s="116">
        <v>41930</v>
      </c>
      <c r="B10986" s="117" t="s">
        <v>11342</v>
      </c>
      <c r="C10986" s="118" t="s">
        <v>9340</v>
      </c>
      <c r="D10986" s="119" t="s">
        <v>9422</v>
      </c>
    </row>
    <row r="10987" spans="1:4" ht="24.95" customHeight="1" x14ac:dyDescent="0.2">
      <c r="A10987" s="116">
        <v>41931</v>
      </c>
      <c r="B10987" s="117" t="s">
        <v>11343</v>
      </c>
      <c r="C10987" s="118" t="s">
        <v>9340</v>
      </c>
      <c r="D10987" s="119" t="s">
        <v>20100</v>
      </c>
    </row>
    <row r="10988" spans="1:4" ht="24.95" customHeight="1" x14ac:dyDescent="0.2">
      <c r="A10988" s="116">
        <v>41932</v>
      </c>
      <c r="B10988" s="117" t="s">
        <v>11344</v>
      </c>
      <c r="C10988" s="118" t="s">
        <v>9340</v>
      </c>
      <c r="D10988" s="119" t="s">
        <v>20101</v>
      </c>
    </row>
    <row r="10989" spans="1:4" ht="24.95" customHeight="1" x14ac:dyDescent="0.2">
      <c r="A10989" s="116">
        <v>41933</v>
      </c>
      <c r="B10989" s="117" t="s">
        <v>11345</v>
      </c>
      <c r="C10989" s="118" t="s">
        <v>9340</v>
      </c>
      <c r="D10989" s="119" t="s">
        <v>11000</v>
      </c>
    </row>
    <row r="10990" spans="1:4" ht="24.95" customHeight="1" x14ac:dyDescent="0.2">
      <c r="A10990" s="116">
        <v>41934</v>
      </c>
      <c r="B10990" s="117" t="s">
        <v>11346</v>
      </c>
      <c r="C10990" s="118" t="s">
        <v>9340</v>
      </c>
      <c r="D10990" s="119" t="s">
        <v>20102</v>
      </c>
    </row>
    <row r="10991" spans="1:4" ht="24.95" customHeight="1" x14ac:dyDescent="0.2">
      <c r="A10991" s="116">
        <v>41936</v>
      </c>
      <c r="B10991" s="117" t="s">
        <v>11347</v>
      </c>
      <c r="C10991" s="118" t="s">
        <v>9340</v>
      </c>
      <c r="D10991" s="119" t="s">
        <v>20103</v>
      </c>
    </row>
    <row r="10992" spans="1:4" ht="24.95" customHeight="1" x14ac:dyDescent="0.2">
      <c r="A10992" s="116">
        <v>7720</v>
      </c>
      <c r="B10992" s="117" t="s">
        <v>5371</v>
      </c>
      <c r="C10992" s="118" t="s">
        <v>9340</v>
      </c>
      <c r="D10992" s="119" t="s">
        <v>20104</v>
      </c>
    </row>
    <row r="10993" spans="1:4" ht="24.95" customHeight="1" x14ac:dyDescent="0.2">
      <c r="A10993" s="116">
        <v>40335</v>
      </c>
      <c r="B10993" s="117" t="s">
        <v>7377</v>
      </c>
      <c r="C10993" s="118" t="s">
        <v>9340</v>
      </c>
      <c r="D10993" s="119" t="s">
        <v>20105</v>
      </c>
    </row>
    <row r="10994" spans="1:4" ht="24.95" customHeight="1" x14ac:dyDescent="0.2">
      <c r="A10994" s="116">
        <v>7740</v>
      </c>
      <c r="B10994" s="117" t="s">
        <v>5372</v>
      </c>
      <c r="C10994" s="118" t="s">
        <v>9340</v>
      </c>
      <c r="D10994" s="119" t="s">
        <v>20106</v>
      </c>
    </row>
    <row r="10995" spans="1:4" ht="24.95" customHeight="1" x14ac:dyDescent="0.2">
      <c r="A10995" s="116">
        <v>7741</v>
      </c>
      <c r="B10995" s="117" t="s">
        <v>5373</v>
      </c>
      <c r="C10995" s="118" t="s">
        <v>9340</v>
      </c>
      <c r="D10995" s="119" t="s">
        <v>20107</v>
      </c>
    </row>
    <row r="10996" spans="1:4" ht="24.95" customHeight="1" x14ac:dyDescent="0.2">
      <c r="A10996" s="116">
        <v>7774</v>
      </c>
      <c r="B10996" s="117" t="s">
        <v>5374</v>
      </c>
      <c r="C10996" s="118" t="s">
        <v>9340</v>
      </c>
      <c r="D10996" s="119" t="s">
        <v>20108</v>
      </c>
    </row>
    <row r="10997" spans="1:4" ht="24.95" customHeight="1" x14ac:dyDescent="0.2">
      <c r="A10997" s="116">
        <v>7744</v>
      </c>
      <c r="B10997" s="117" t="s">
        <v>5375</v>
      </c>
      <c r="C10997" s="118" t="s">
        <v>9340</v>
      </c>
      <c r="D10997" s="119" t="s">
        <v>20109</v>
      </c>
    </row>
    <row r="10998" spans="1:4" ht="24.95" customHeight="1" x14ac:dyDescent="0.2">
      <c r="A10998" s="116">
        <v>7773</v>
      </c>
      <c r="B10998" s="117" t="s">
        <v>5376</v>
      </c>
      <c r="C10998" s="118" t="s">
        <v>9340</v>
      </c>
      <c r="D10998" s="119" t="s">
        <v>17458</v>
      </c>
    </row>
    <row r="10999" spans="1:4" ht="24.95" customHeight="1" x14ac:dyDescent="0.2">
      <c r="A10999" s="116">
        <v>7754</v>
      </c>
      <c r="B10999" s="117" t="s">
        <v>5377</v>
      </c>
      <c r="C10999" s="118" t="s">
        <v>9340</v>
      </c>
      <c r="D10999" s="119" t="s">
        <v>20110</v>
      </c>
    </row>
    <row r="11000" spans="1:4" ht="24.95" customHeight="1" x14ac:dyDescent="0.2">
      <c r="A11000" s="116">
        <v>7735</v>
      </c>
      <c r="B11000" s="117" t="s">
        <v>5378</v>
      </c>
      <c r="C11000" s="118" t="s">
        <v>9340</v>
      </c>
      <c r="D11000" s="119" t="s">
        <v>20111</v>
      </c>
    </row>
    <row r="11001" spans="1:4" ht="24.95" customHeight="1" x14ac:dyDescent="0.2">
      <c r="A11001" s="116">
        <v>7755</v>
      </c>
      <c r="B11001" s="117" t="s">
        <v>5379</v>
      </c>
      <c r="C11001" s="118" t="s">
        <v>9340</v>
      </c>
      <c r="D11001" s="119" t="s">
        <v>20112</v>
      </c>
    </row>
    <row r="11002" spans="1:4" ht="24.95" customHeight="1" x14ac:dyDescent="0.2">
      <c r="A11002" s="116">
        <v>7776</v>
      </c>
      <c r="B11002" s="117" t="s">
        <v>5380</v>
      </c>
      <c r="C11002" s="118" t="s">
        <v>9340</v>
      </c>
      <c r="D11002" s="119" t="s">
        <v>20113</v>
      </c>
    </row>
    <row r="11003" spans="1:4" ht="24.95" customHeight="1" x14ac:dyDescent="0.2">
      <c r="A11003" s="116">
        <v>7743</v>
      </c>
      <c r="B11003" s="117" t="s">
        <v>5381</v>
      </c>
      <c r="C11003" s="118" t="s">
        <v>9340</v>
      </c>
      <c r="D11003" s="119" t="s">
        <v>20114</v>
      </c>
    </row>
    <row r="11004" spans="1:4" ht="24.95" customHeight="1" x14ac:dyDescent="0.2">
      <c r="A11004" s="116">
        <v>7733</v>
      </c>
      <c r="B11004" s="117" t="s">
        <v>5382</v>
      </c>
      <c r="C11004" s="118" t="s">
        <v>9340</v>
      </c>
      <c r="D11004" s="119" t="s">
        <v>20115</v>
      </c>
    </row>
    <row r="11005" spans="1:4" ht="24.95" customHeight="1" x14ac:dyDescent="0.2">
      <c r="A11005" s="116">
        <v>7775</v>
      </c>
      <c r="B11005" s="117" t="s">
        <v>5383</v>
      </c>
      <c r="C11005" s="118" t="s">
        <v>9340</v>
      </c>
      <c r="D11005" s="119" t="s">
        <v>20116</v>
      </c>
    </row>
    <row r="11006" spans="1:4" ht="24.95" customHeight="1" x14ac:dyDescent="0.2">
      <c r="A11006" s="116">
        <v>7734</v>
      </c>
      <c r="B11006" s="117" t="s">
        <v>5384</v>
      </c>
      <c r="C11006" s="118" t="s">
        <v>9340</v>
      </c>
      <c r="D11006" s="119" t="s">
        <v>20117</v>
      </c>
    </row>
    <row r="11007" spans="1:4" ht="24.95" customHeight="1" x14ac:dyDescent="0.2">
      <c r="A11007" s="116">
        <v>7753</v>
      </c>
      <c r="B11007" s="117" t="s">
        <v>5385</v>
      </c>
      <c r="C11007" s="118" t="s">
        <v>9340</v>
      </c>
      <c r="D11007" s="119" t="s">
        <v>20118</v>
      </c>
    </row>
    <row r="11008" spans="1:4" ht="24.95" customHeight="1" x14ac:dyDescent="0.2">
      <c r="A11008" s="116">
        <v>13256</v>
      </c>
      <c r="B11008" s="117" t="s">
        <v>5386</v>
      </c>
      <c r="C11008" s="118" t="s">
        <v>9340</v>
      </c>
      <c r="D11008" s="119" t="s">
        <v>20119</v>
      </c>
    </row>
    <row r="11009" spans="1:4" ht="24.95" customHeight="1" x14ac:dyDescent="0.2">
      <c r="A11009" s="116">
        <v>7757</v>
      </c>
      <c r="B11009" s="117" t="s">
        <v>5387</v>
      </c>
      <c r="C11009" s="118" t="s">
        <v>9340</v>
      </c>
      <c r="D11009" s="119" t="s">
        <v>14316</v>
      </c>
    </row>
    <row r="11010" spans="1:4" ht="24.95" customHeight="1" x14ac:dyDescent="0.2">
      <c r="A11010" s="116">
        <v>7758</v>
      </c>
      <c r="B11010" s="117" t="s">
        <v>5388</v>
      </c>
      <c r="C11010" s="118" t="s">
        <v>9340</v>
      </c>
      <c r="D11010" s="119" t="s">
        <v>20120</v>
      </c>
    </row>
    <row r="11011" spans="1:4" ht="24.95" customHeight="1" x14ac:dyDescent="0.2">
      <c r="A11011" s="116">
        <v>7759</v>
      </c>
      <c r="B11011" s="117" t="s">
        <v>5389</v>
      </c>
      <c r="C11011" s="118" t="s">
        <v>9340</v>
      </c>
      <c r="D11011" s="119" t="s">
        <v>20121</v>
      </c>
    </row>
    <row r="11012" spans="1:4" ht="24.95" customHeight="1" x14ac:dyDescent="0.2">
      <c r="A11012" s="116">
        <v>40334</v>
      </c>
      <c r="B11012" s="117" t="s">
        <v>7378</v>
      </c>
      <c r="C11012" s="118" t="s">
        <v>9340</v>
      </c>
      <c r="D11012" s="119" t="s">
        <v>20122</v>
      </c>
    </row>
    <row r="11013" spans="1:4" ht="24.95" customHeight="1" x14ac:dyDescent="0.2">
      <c r="A11013" s="116">
        <v>7745</v>
      </c>
      <c r="B11013" s="117" t="s">
        <v>5390</v>
      </c>
      <c r="C11013" s="118" t="s">
        <v>9340</v>
      </c>
      <c r="D11013" s="119" t="s">
        <v>20123</v>
      </c>
    </row>
    <row r="11014" spans="1:4" ht="24.95" customHeight="1" x14ac:dyDescent="0.2">
      <c r="A11014" s="116">
        <v>7714</v>
      </c>
      <c r="B11014" s="117" t="s">
        <v>5391</v>
      </c>
      <c r="C11014" s="118" t="s">
        <v>9340</v>
      </c>
      <c r="D11014" s="119" t="s">
        <v>20124</v>
      </c>
    </row>
    <row r="11015" spans="1:4" ht="24.95" customHeight="1" x14ac:dyDescent="0.2">
      <c r="A11015" s="116">
        <v>7725</v>
      </c>
      <c r="B11015" s="117" t="s">
        <v>7379</v>
      </c>
      <c r="C11015" s="118" t="s">
        <v>9340</v>
      </c>
      <c r="D11015" s="119" t="s">
        <v>20125</v>
      </c>
    </row>
    <row r="11016" spans="1:4" ht="24.95" customHeight="1" x14ac:dyDescent="0.2">
      <c r="A11016" s="116">
        <v>7742</v>
      </c>
      <c r="B11016" s="117" t="s">
        <v>5392</v>
      </c>
      <c r="C11016" s="118" t="s">
        <v>9340</v>
      </c>
      <c r="D11016" s="119" t="s">
        <v>20126</v>
      </c>
    </row>
    <row r="11017" spans="1:4" ht="24.95" customHeight="1" x14ac:dyDescent="0.2">
      <c r="A11017" s="116">
        <v>7750</v>
      </c>
      <c r="B11017" s="117" t="s">
        <v>5393</v>
      </c>
      <c r="C11017" s="118" t="s">
        <v>9340</v>
      </c>
      <c r="D11017" s="119" t="s">
        <v>20127</v>
      </c>
    </row>
    <row r="11018" spans="1:4" ht="24.95" customHeight="1" x14ac:dyDescent="0.2">
      <c r="A11018" s="116">
        <v>7756</v>
      </c>
      <c r="B11018" s="117" t="s">
        <v>5394</v>
      </c>
      <c r="C11018" s="118" t="s">
        <v>9340</v>
      </c>
      <c r="D11018" s="119" t="s">
        <v>20128</v>
      </c>
    </row>
    <row r="11019" spans="1:4" ht="24.95" customHeight="1" x14ac:dyDescent="0.2">
      <c r="A11019" s="116">
        <v>7765</v>
      </c>
      <c r="B11019" s="117" t="s">
        <v>5395</v>
      </c>
      <c r="C11019" s="118" t="s">
        <v>9340</v>
      </c>
      <c r="D11019" s="119" t="s">
        <v>20129</v>
      </c>
    </row>
    <row r="11020" spans="1:4" ht="24.95" customHeight="1" x14ac:dyDescent="0.2">
      <c r="A11020" s="116">
        <v>12569</v>
      </c>
      <c r="B11020" s="117" t="s">
        <v>5396</v>
      </c>
      <c r="C11020" s="118" t="s">
        <v>9340</v>
      </c>
      <c r="D11020" s="119" t="s">
        <v>20130</v>
      </c>
    </row>
    <row r="11021" spans="1:4" ht="24.95" customHeight="1" x14ac:dyDescent="0.2">
      <c r="A11021" s="116">
        <v>7766</v>
      </c>
      <c r="B11021" s="117" t="s">
        <v>5397</v>
      </c>
      <c r="C11021" s="118" t="s">
        <v>9340</v>
      </c>
      <c r="D11021" s="119" t="s">
        <v>20131</v>
      </c>
    </row>
    <row r="11022" spans="1:4" ht="24.95" customHeight="1" x14ac:dyDescent="0.2">
      <c r="A11022" s="116">
        <v>7767</v>
      </c>
      <c r="B11022" s="117" t="s">
        <v>5398</v>
      </c>
      <c r="C11022" s="118" t="s">
        <v>9340</v>
      </c>
      <c r="D11022" s="119" t="s">
        <v>20132</v>
      </c>
    </row>
    <row r="11023" spans="1:4" ht="24.95" customHeight="1" x14ac:dyDescent="0.2">
      <c r="A11023" s="116">
        <v>7727</v>
      </c>
      <c r="B11023" s="117" t="s">
        <v>7770</v>
      </c>
      <c r="C11023" s="118" t="s">
        <v>9340</v>
      </c>
      <c r="D11023" s="119" t="s">
        <v>20133</v>
      </c>
    </row>
    <row r="11024" spans="1:4" ht="24.95" customHeight="1" x14ac:dyDescent="0.2">
      <c r="A11024" s="116">
        <v>7760</v>
      </c>
      <c r="B11024" s="117" t="s">
        <v>5399</v>
      </c>
      <c r="C11024" s="118" t="s">
        <v>9340</v>
      </c>
      <c r="D11024" s="119" t="s">
        <v>18974</v>
      </c>
    </row>
    <row r="11025" spans="1:4" ht="24.95" customHeight="1" x14ac:dyDescent="0.2">
      <c r="A11025" s="116">
        <v>7761</v>
      </c>
      <c r="B11025" s="117" t="s">
        <v>5400</v>
      </c>
      <c r="C11025" s="118" t="s">
        <v>9340</v>
      </c>
      <c r="D11025" s="119" t="s">
        <v>10504</v>
      </c>
    </row>
    <row r="11026" spans="1:4" ht="24.95" customHeight="1" x14ac:dyDescent="0.2">
      <c r="A11026" s="116">
        <v>7752</v>
      </c>
      <c r="B11026" s="117" t="s">
        <v>5401</v>
      </c>
      <c r="C11026" s="118" t="s">
        <v>9340</v>
      </c>
      <c r="D11026" s="119" t="s">
        <v>11260</v>
      </c>
    </row>
    <row r="11027" spans="1:4" ht="24.95" customHeight="1" x14ac:dyDescent="0.2">
      <c r="A11027" s="116">
        <v>7762</v>
      </c>
      <c r="B11027" s="117" t="s">
        <v>5402</v>
      </c>
      <c r="C11027" s="118" t="s">
        <v>9340</v>
      </c>
      <c r="D11027" s="119" t="s">
        <v>20134</v>
      </c>
    </row>
    <row r="11028" spans="1:4" ht="24.95" customHeight="1" x14ac:dyDescent="0.2">
      <c r="A11028" s="116">
        <v>7722</v>
      </c>
      <c r="B11028" s="117" t="s">
        <v>5403</v>
      </c>
      <c r="C11028" s="118" t="s">
        <v>9340</v>
      </c>
      <c r="D11028" s="119" t="s">
        <v>19243</v>
      </c>
    </row>
    <row r="11029" spans="1:4" ht="24.95" customHeight="1" x14ac:dyDescent="0.2">
      <c r="A11029" s="116">
        <v>7763</v>
      </c>
      <c r="B11029" s="117" t="s">
        <v>5404</v>
      </c>
      <c r="C11029" s="118" t="s">
        <v>9340</v>
      </c>
      <c r="D11029" s="119" t="s">
        <v>20135</v>
      </c>
    </row>
    <row r="11030" spans="1:4" ht="24.95" customHeight="1" x14ac:dyDescent="0.2">
      <c r="A11030" s="116">
        <v>7764</v>
      </c>
      <c r="B11030" s="117" t="s">
        <v>5405</v>
      </c>
      <c r="C11030" s="118" t="s">
        <v>9340</v>
      </c>
      <c r="D11030" s="119" t="s">
        <v>20136</v>
      </c>
    </row>
    <row r="11031" spans="1:4" ht="24.95" customHeight="1" x14ac:dyDescent="0.2">
      <c r="A11031" s="116">
        <v>12572</v>
      </c>
      <c r="B11031" s="117" t="s">
        <v>5406</v>
      </c>
      <c r="C11031" s="118" t="s">
        <v>9340</v>
      </c>
      <c r="D11031" s="119" t="s">
        <v>20137</v>
      </c>
    </row>
    <row r="11032" spans="1:4" ht="24.95" customHeight="1" x14ac:dyDescent="0.2">
      <c r="A11032" s="116">
        <v>12573</v>
      </c>
      <c r="B11032" s="117" t="s">
        <v>5407</v>
      </c>
      <c r="C11032" s="118" t="s">
        <v>9340</v>
      </c>
      <c r="D11032" s="119" t="s">
        <v>20138</v>
      </c>
    </row>
    <row r="11033" spans="1:4" ht="24.95" customHeight="1" x14ac:dyDescent="0.2">
      <c r="A11033" s="116">
        <v>12574</v>
      </c>
      <c r="B11033" s="117" t="s">
        <v>5408</v>
      </c>
      <c r="C11033" s="118" t="s">
        <v>9340</v>
      </c>
      <c r="D11033" s="119" t="s">
        <v>20139</v>
      </c>
    </row>
    <row r="11034" spans="1:4" ht="24.95" customHeight="1" x14ac:dyDescent="0.2">
      <c r="A11034" s="116">
        <v>12575</v>
      </c>
      <c r="B11034" s="117" t="s">
        <v>5409</v>
      </c>
      <c r="C11034" s="118" t="s">
        <v>9340</v>
      </c>
      <c r="D11034" s="119" t="s">
        <v>20140</v>
      </c>
    </row>
    <row r="11035" spans="1:4" ht="24.95" customHeight="1" x14ac:dyDescent="0.2">
      <c r="A11035" s="116">
        <v>12576</v>
      </c>
      <c r="B11035" s="117" t="s">
        <v>5410</v>
      </c>
      <c r="C11035" s="118" t="s">
        <v>9340</v>
      </c>
      <c r="D11035" s="119" t="s">
        <v>11415</v>
      </c>
    </row>
    <row r="11036" spans="1:4" ht="24.95" customHeight="1" x14ac:dyDescent="0.2">
      <c r="A11036" s="116">
        <v>12577</v>
      </c>
      <c r="B11036" s="117" t="s">
        <v>5411</v>
      </c>
      <c r="C11036" s="118" t="s">
        <v>9340</v>
      </c>
      <c r="D11036" s="119" t="s">
        <v>20141</v>
      </c>
    </row>
    <row r="11037" spans="1:4" ht="24.95" customHeight="1" x14ac:dyDescent="0.2">
      <c r="A11037" s="116">
        <v>12578</v>
      </c>
      <c r="B11037" s="117" t="s">
        <v>5412</v>
      </c>
      <c r="C11037" s="118" t="s">
        <v>9340</v>
      </c>
      <c r="D11037" s="119" t="s">
        <v>20142</v>
      </c>
    </row>
    <row r="11038" spans="1:4" ht="24.95" customHeight="1" x14ac:dyDescent="0.2">
      <c r="A11038" s="116">
        <v>12579</v>
      </c>
      <c r="B11038" s="117" t="s">
        <v>5413</v>
      </c>
      <c r="C11038" s="118" t="s">
        <v>9340</v>
      </c>
      <c r="D11038" s="119" t="s">
        <v>20143</v>
      </c>
    </row>
    <row r="11039" spans="1:4" ht="24.95" customHeight="1" x14ac:dyDescent="0.2">
      <c r="A11039" s="116">
        <v>12580</v>
      </c>
      <c r="B11039" s="117" t="s">
        <v>5414</v>
      </c>
      <c r="C11039" s="118" t="s">
        <v>9340</v>
      </c>
      <c r="D11039" s="119" t="s">
        <v>20144</v>
      </c>
    </row>
    <row r="11040" spans="1:4" ht="24.95" customHeight="1" x14ac:dyDescent="0.2">
      <c r="A11040" s="116">
        <v>12581</v>
      </c>
      <c r="B11040" s="117" t="s">
        <v>5415</v>
      </c>
      <c r="C11040" s="118" t="s">
        <v>9340</v>
      </c>
      <c r="D11040" s="119" t="s">
        <v>20145</v>
      </c>
    </row>
    <row r="11041" spans="1:4" ht="24.95" customHeight="1" x14ac:dyDescent="0.2">
      <c r="A11041" s="116">
        <v>41785</v>
      </c>
      <c r="B11041" s="117" t="s">
        <v>11352</v>
      </c>
      <c r="C11041" s="118" t="s">
        <v>9340</v>
      </c>
      <c r="D11041" s="119" t="s">
        <v>20146</v>
      </c>
    </row>
    <row r="11042" spans="1:4" ht="24.95" customHeight="1" x14ac:dyDescent="0.2">
      <c r="A11042" s="116">
        <v>41781</v>
      </c>
      <c r="B11042" s="117" t="s">
        <v>20147</v>
      </c>
      <c r="C11042" s="118" t="s">
        <v>9340</v>
      </c>
      <c r="D11042" s="119" t="s">
        <v>20148</v>
      </c>
    </row>
    <row r="11043" spans="1:4" ht="24.95" customHeight="1" x14ac:dyDescent="0.2">
      <c r="A11043" s="116">
        <v>41783</v>
      </c>
      <c r="B11043" s="117" t="s">
        <v>20149</v>
      </c>
      <c r="C11043" s="118" t="s">
        <v>9340</v>
      </c>
      <c r="D11043" s="119" t="s">
        <v>20150</v>
      </c>
    </row>
    <row r="11044" spans="1:4" ht="24.95" customHeight="1" x14ac:dyDescent="0.2">
      <c r="A11044" s="116">
        <v>41786</v>
      </c>
      <c r="B11044" s="117" t="s">
        <v>11353</v>
      </c>
      <c r="C11044" s="118" t="s">
        <v>9340</v>
      </c>
      <c r="D11044" s="119" t="s">
        <v>20151</v>
      </c>
    </row>
    <row r="11045" spans="1:4" ht="24.95" customHeight="1" x14ac:dyDescent="0.2">
      <c r="A11045" s="116">
        <v>41779</v>
      </c>
      <c r="B11045" s="117" t="s">
        <v>7380</v>
      </c>
      <c r="C11045" s="118" t="s">
        <v>9340</v>
      </c>
      <c r="D11045" s="119" t="s">
        <v>15783</v>
      </c>
    </row>
    <row r="11046" spans="1:4" ht="24.95" customHeight="1" x14ac:dyDescent="0.2">
      <c r="A11046" s="116">
        <v>41780</v>
      </c>
      <c r="B11046" s="117" t="s">
        <v>11354</v>
      </c>
      <c r="C11046" s="118" t="s">
        <v>9340</v>
      </c>
      <c r="D11046" s="119" t="s">
        <v>17498</v>
      </c>
    </row>
    <row r="11047" spans="1:4" ht="24.95" customHeight="1" x14ac:dyDescent="0.2">
      <c r="A11047" s="116">
        <v>41782</v>
      </c>
      <c r="B11047" s="117" t="s">
        <v>11355</v>
      </c>
      <c r="C11047" s="118" t="s">
        <v>9340</v>
      </c>
      <c r="D11047" s="119" t="s">
        <v>20152</v>
      </c>
    </row>
    <row r="11048" spans="1:4" ht="24.95" customHeight="1" x14ac:dyDescent="0.2">
      <c r="A11048" s="116">
        <v>38130</v>
      </c>
      <c r="B11048" s="117" t="s">
        <v>7381</v>
      </c>
      <c r="C11048" s="118" t="s">
        <v>9340</v>
      </c>
      <c r="D11048" s="119" t="s">
        <v>19902</v>
      </c>
    </row>
    <row r="11049" spans="1:4" ht="24.95" customHeight="1" x14ac:dyDescent="0.2">
      <c r="A11049" s="116">
        <v>21123</v>
      </c>
      <c r="B11049" s="117" t="s">
        <v>5416</v>
      </c>
      <c r="C11049" s="118" t="s">
        <v>9340</v>
      </c>
      <c r="D11049" s="119" t="s">
        <v>10941</v>
      </c>
    </row>
    <row r="11050" spans="1:4" ht="24.95" customHeight="1" x14ac:dyDescent="0.2">
      <c r="A11050" s="116">
        <v>21124</v>
      </c>
      <c r="B11050" s="117" t="s">
        <v>5417</v>
      </c>
      <c r="C11050" s="118" t="s">
        <v>9340</v>
      </c>
      <c r="D11050" s="119" t="s">
        <v>14932</v>
      </c>
    </row>
    <row r="11051" spans="1:4" ht="24.95" customHeight="1" x14ac:dyDescent="0.2">
      <c r="A11051" s="116">
        <v>21125</v>
      </c>
      <c r="B11051" s="117" t="s">
        <v>5418</v>
      </c>
      <c r="C11051" s="118" t="s">
        <v>9340</v>
      </c>
      <c r="D11051" s="119" t="s">
        <v>15325</v>
      </c>
    </row>
    <row r="11052" spans="1:4" ht="24.95" customHeight="1" x14ac:dyDescent="0.2">
      <c r="A11052" s="116">
        <v>38028</v>
      </c>
      <c r="B11052" s="117" t="s">
        <v>7382</v>
      </c>
      <c r="C11052" s="118" t="s">
        <v>9340</v>
      </c>
      <c r="D11052" s="119" t="s">
        <v>13606</v>
      </c>
    </row>
    <row r="11053" spans="1:4" ht="24.95" customHeight="1" x14ac:dyDescent="0.2">
      <c r="A11053" s="116">
        <v>38029</v>
      </c>
      <c r="B11053" s="117" t="s">
        <v>7383</v>
      </c>
      <c r="C11053" s="118" t="s">
        <v>9340</v>
      </c>
      <c r="D11053" s="119" t="s">
        <v>10568</v>
      </c>
    </row>
    <row r="11054" spans="1:4" ht="24.95" customHeight="1" x14ac:dyDescent="0.2">
      <c r="A11054" s="116">
        <v>38030</v>
      </c>
      <c r="B11054" s="117" t="s">
        <v>7384</v>
      </c>
      <c r="C11054" s="118" t="s">
        <v>9340</v>
      </c>
      <c r="D11054" s="119" t="s">
        <v>20153</v>
      </c>
    </row>
    <row r="11055" spans="1:4" ht="24.95" customHeight="1" x14ac:dyDescent="0.2">
      <c r="A11055" s="116">
        <v>38031</v>
      </c>
      <c r="B11055" s="117" t="s">
        <v>7385</v>
      </c>
      <c r="C11055" s="118" t="s">
        <v>9340</v>
      </c>
      <c r="D11055" s="119" t="s">
        <v>12702</v>
      </c>
    </row>
    <row r="11056" spans="1:4" ht="24.95" customHeight="1" x14ac:dyDescent="0.2">
      <c r="A11056" s="116">
        <v>39749</v>
      </c>
      <c r="B11056" s="117" t="s">
        <v>5419</v>
      </c>
      <c r="C11056" s="118" t="s">
        <v>9340</v>
      </c>
      <c r="D11056" s="119" t="s">
        <v>18145</v>
      </c>
    </row>
    <row r="11057" spans="1:4" ht="24.95" customHeight="1" x14ac:dyDescent="0.2">
      <c r="A11057" s="116">
        <v>39751</v>
      </c>
      <c r="B11057" s="117" t="s">
        <v>7386</v>
      </c>
      <c r="C11057" s="118" t="s">
        <v>9340</v>
      </c>
      <c r="D11057" s="119" t="s">
        <v>20154</v>
      </c>
    </row>
    <row r="11058" spans="1:4" ht="24.95" customHeight="1" x14ac:dyDescent="0.2">
      <c r="A11058" s="116">
        <v>39750</v>
      </c>
      <c r="B11058" s="117" t="s">
        <v>5420</v>
      </c>
      <c r="C11058" s="118" t="s">
        <v>9340</v>
      </c>
      <c r="D11058" s="119" t="s">
        <v>20155</v>
      </c>
    </row>
    <row r="11059" spans="1:4" ht="24.95" customHeight="1" x14ac:dyDescent="0.2">
      <c r="A11059" s="116">
        <v>39747</v>
      </c>
      <c r="B11059" s="117" t="s">
        <v>5421</v>
      </c>
      <c r="C11059" s="118" t="s">
        <v>9340</v>
      </c>
      <c r="D11059" s="119" t="s">
        <v>20156</v>
      </c>
    </row>
    <row r="11060" spans="1:4" ht="24.95" customHeight="1" x14ac:dyDescent="0.2">
      <c r="A11060" s="116">
        <v>39753</v>
      </c>
      <c r="B11060" s="117" t="s">
        <v>5422</v>
      </c>
      <c r="C11060" s="118" t="s">
        <v>9340</v>
      </c>
      <c r="D11060" s="119" t="s">
        <v>20157</v>
      </c>
    </row>
    <row r="11061" spans="1:4" ht="24.95" customHeight="1" x14ac:dyDescent="0.2">
      <c r="A11061" s="116">
        <v>39754</v>
      </c>
      <c r="B11061" s="117" t="s">
        <v>5423</v>
      </c>
      <c r="C11061" s="118" t="s">
        <v>9340</v>
      </c>
      <c r="D11061" s="119" t="s">
        <v>20158</v>
      </c>
    </row>
    <row r="11062" spans="1:4" ht="24.95" customHeight="1" x14ac:dyDescent="0.2">
      <c r="A11062" s="116">
        <v>39748</v>
      </c>
      <c r="B11062" s="117" t="s">
        <v>5424</v>
      </c>
      <c r="C11062" s="118" t="s">
        <v>9340</v>
      </c>
      <c r="D11062" s="119" t="s">
        <v>10848</v>
      </c>
    </row>
    <row r="11063" spans="1:4" ht="24.95" customHeight="1" x14ac:dyDescent="0.2">
      <c r="A11063" s="116">
        <v>39755</v>
      </c>
      <c r="B11063" s="117" t="s">
        <v>5425</v>
      </c>
      <c r="C11063" s="118" t="s">
        <v>9340</v>
      </c>
      <c r="D11063" s="119" t="s">
        <v>20159</v>
      </c>
    </row>
    <row r="11064" spans="1:4" ht="24.95" customHeight="1" x14ac:dyDescent="0.2">
      <c r="A11064" s="116">
        <v>12742</v>
      </c>
      <c r="B11064" s="117" t="s">
        <v>5426</v>
      </c>
      <c r="C11064" s="118" t="s">
        <v>9340</v>
      </c>
      <c r="D11064" s="119" t="s">
        <v>20160</v>
      </c>
    </row>
    <row r="11065" spans="1:4" ht="24.95" customHeight="1" x14ac:dyDescent="0.2">
      <c r="A11065" s="116">
        <v>12713</v>
      </c>
      <c r="B11065" s="117" t="s">
        <v>5427</v>
      </c>
      <c r="C11065" s="118" t="s">
        <v>9340</v>
      </c>
      <c r="D11065" s="119" t="s">
        <v>9969</v>
      </c>
    </row>
    <row r="11066" spans="1:4" ht="24.95" customHeight="1" x14ac:dyDescent="0.2">
      <c r="A11066" s="116">
        <v>12743</v>
      </c>
      <c r="B11066" s="117" t="s">
        <v>5428</v>
      </c>
      <c r="C11066" s="118" t="s">
        <v>9340</v>
      </c>
      <c r="D11066" s="119" t="s">
        <v>20161</v>
      </c>
    </row>
    <row r="11067" spans="1:4" ht="24.95" customHeight="1" x14ac:dyDescent="0.2">
      <c r="A11067" s="116">
        <v>12744</v>
      </c>
      <c r="B11067" s="117" t="s">
        <v>5429</v>
      </c>
      <c r="C11067" s="118" t="s">
        <v>9340</v>
      </c>
      <c r="D11067" s="119" t="s">
        <v>20162</v>
      </c>
    </row>
    <row r="11068" spans="1:4" ht="24.95" customHeight="1" x14ac:dyDescent="0.2">
      <c r="A11068" s="116">
        <v>12745</v>
      </c>
      <c r="B11068" s="117" t="s">
        <v>5430</v>
      </c>
      <c r="C11068" s="118" t="s">
        <v>9340</v>
      </c>
      <c r="D11068" s="119" t="s">
        <v>17377</v>
      </c>
    </row>
    <row r="11069" spans="1:4" ht="24.95" customHeight="1" x14ac:dyDescent="0.2">
      <c r="A11069" s="116">
        <v>12746</v>
      </c>
      <c r="B11069" s="117" t="s">
        <v>5431</v>
      </c>
      <c r="C11069" s="118" t="s">
        <v>9340</v>
      </c>
      <c r="D11069" s="119" t="s">
        <v>17461</v>
      </c>
    </row>
    <row r="11070" spans="1:4" ht="24.95" customHeight="1" x14ac:dyDescent="0.2">
      <c r="A11070" s="116">
        <v>12747</v>
      </c>
      <c r="B11070" s="117" t="s">
        <v>5432</v>
      </c>
      <c r="C11070" s="118" t="s">
        <v>9340</v>
      </c>
      <c r="D11070" s="119" t="s">
        <v>17420</v>
      </c>
    </row>
    <row r="11071" spans="1:4" ht="24.95" customHeight="1" x14ac:dyDescent="0.2">
      <c r="A11071" s="116">
        <v>12748</v>
      </c>
      <c r="B11071" s="117" t="s">
        <v>5433</v>
      </c>
      <c r="C11071" s="118" t="s">
        <v>9340</v>
      </c>
      <c r="D11071" s="119" t="s">
        <v>20163</v>
      </c>
    </row>
    <row r="11072" spans="1:4" ht="24.95" customHeight="1" x14ac:dyDescent="0.2">
      <c r="A11072" s="116">
        <v>12749</v>
      </c>
      <c r="B11072" s="117" t="s">
        <v>5434</v>
      </c>
      <c r="C11072" s="118" t="s">
        <v>9340</v>
      </c>
      <c r="D11072" s="119" t="s">
        <v>20164</v>
      </c>
    </row>
    <row r="11073" spans="1:4" ht="24.95" customHeight="1" x14ac:dyDescent="0.2">
      <c r="A11073" s="116">
        <v>39726</v>
      </c>
      <c r="B11073" s="117" t="s">
        <v>5435</v>
      </c>
      <c r="C11073" s="118" t="s">
        <v>9340</v>
      </c>
      <c r="D11073" s="119" t="s">
        <v>20165</v>
      </c>
    </row>
    <row r="11074" spans="1:4" ht="24.95" customHeight="1" x14ac:dyDescent="0.2">
      <c r="A11074" s="116">
        <v>39728</v>
      </c>
      <c r="B11074" s="117" t="s">
        <v>5436</v>
      </c>
      <c r="C11074" s="118" t="s">
        <v>9340</v>
      </c>
      <c r="D11074" s="119" t="s">
        <v>20166</v>
      </c>
    </row>
    <row r="11075" spans="1:4" ht="24.95" customHeight="1" x14ac:dyDescent="0.2">
      <c r="A11075" s="116">
        <v>39727</v>
      </c>
      <c r="B11075" s="117" t="s">
        <v>5437</v>
      </c>
      <c r="C11075" s="118" t="s">
        <v>9340</v>
      </c>
      <c r="D11075" s="119" t="s">
        <v>18385</v>
      </c>
    </row>
    <row r="11076" spans="1:4" ht="24.95" customHeight="1" x14ac:dyDescent="0.2">
      <c r="A11076" s="116">
        <v>39724</v>
      </c>
      <c r="B11076" s="117" t="s">
        <v>5438</v>
      </c>
      <c r="C11076" s="118" t="s">
        <v>9340</v>
      </c>
      <c r="D11076" s="119" t="s">
        <v>20167</v>
      </c>
    </row>
    <row r="11077" spans="1:4" ht="24.95" customHeight="1" x14ac:dyDescent="0.2">
      <c r="A11077" s="116">
        <v>39729</v>
      </c>
      <c r="B11077" s="117" t="s">
        <v>7387</v>
      </c>
      <c r="C11077" s="118" t="s">
        <v>9340</v>
      </c>
      <c r="D11077" s="119" t="s">
        <v>20168</v>
      </c>
    </row>
    <row r="11078" spans="1:4" ht="24.95" customHeight="1" x14ac:dyDescent="0.2">
      <c r="A11078" s="116">
        <v>39730</v>
      </c>
      <c r="B11078" s="117" t="s">
        <v>5439</v>
      </c>
      <c r="C11078" s="118" t="s">
        <v>9340</v>
      </c>
      <c r="D11078" s="119" t="s">
        <v>20169</v>
      </c>
    </row>
    <row r="11079" spans="1:4" ht="24.95" customHeight="1" x14ac:dyDescent="0.2">
      <c r="A11079" s="116">
        <v>39731</v>
      </c>
      <c r="B11079" s="117" t="s">
        <v>5440</v>
      </c>
      <c r="C11079" s="118" t="s">
        <v>9340</v>
      </c>
      <c r="D11079" s="119" t="s">
        <v>20170</v>
      </c>
    </row>
    <row r="11080" spans="1:4" ht="24.95" customHeight="1" x14ac:dyDescent="0.2">
      <c r="A11080" s="116">
        <v>39725</v>
      </c>
      <c r="B11080" s="117" t="s">
        <v>5441</v>
      </c>
      <c r="C11080" s="118" t="s">
        <v>9340</v>
      </c>
      <c r="D11080" s="119" t="s">
        <v>13217</v>
      </c>
    </row>
    <row r="11081" spans="1:4" ht="24.95" customHeight="1" x14ac:dyDescent="0.2">
      <c r="A11081" s="116">
        <v>39732</v>
      </c>
      <c r="B11081" s="117" t="s">
        <v>5442</v>
      </c>
      <c r="C11081" s="118" t="s">
        <v>9340</v>
      </c>
      <c r="D11081" s="119" t="s">
        <v>20171</v>
      </c>
    </row>
    <row r="11082" spans="1:4" ht="24.95" customHeight="1" x14ac:dyDescent="0.2">
      <c r="A11082" s="116">
        <v>39660</v>
      </c>
      <c r="B11082" s="117" t="s">
        <v>5443</v>
      </c>
      <c r="C11082" s="118" t="s">
        <v>9340</v>
      </c>
      <c r="D11082" s="119" t="s">
        <v>16332</v>
      </c>
    </row>
    <row r="11083" spans="1:4" ht="24.95" customHeight="1" x14ac:dyDescent="0.2">
      <c r="A11083" s="116">
        <v>39662</v>
      </c>
      <c r="B11083" s="117" t="s">
        <v>5444</v>
      </c>
      <c r="C11083" s="118" t="s">
        <v>9340</v>
      </c>
      <c r="D11083" s="119" t="s">
        <v>17582</v>
      </c>
    </row>
    <row r="11084" spans="1:4" ht="24.95" customHeight="1" x14ac:dyDescent="0.2">
      <c r="A11084" s="116">
        <v>39661</v>
      </c>
      <c r="B11084" s="117" t="s">
        <v>5445</v>
      </c>
      <c r="C11084" s="118" t="s">
        <v>9340</v>
      </c>
      <c r="D11084" s="119" t="s">
        <v>11200</v>
      </c>
    </row>
    <row r="11085" spans="1:4" ht="24.95" customHeight="1" x14ac:dyDescent="0.2">
      <c r="A11085" s="116">
        <v>39666</v>
      </c>
      <c r="B11085" s="117" t="s">
        <v>11364</v>
      </c>
      <c r="C11085" s="118" t="s">
        <v>9340</v>
      </c>
      <c r="D11085" s="119" t="s">
        <v>9550</v>
      </c>
    </row>
    <row r="11086" spans="1:4" ht="24.95" customHeight="1" x14ac:dyDescent="0.2">
      <c r="A11086" s="116">
        <v>39664</v>
      </c>
      <c r="B11086" s="117" t="s">
        <v>5446</v>
      </c>
      <c r="C11086" s="118" t="s">
        <v>9340</v>
      </c>
      <c r="D11086" s="119" t="s">
        <v>20172</v>
      </c>
    </row>
    <row r="11087" spans="1:4" ht="24.95" customHeight="1" x14ac:dyDescent="0.2">
      <c r="A11087" s="116">
        <v>39663</v>
      </c>
      <c r="B11087" s="117" t="s">
        <v>5447</v>
      </c>
      <c r="C11087" s="118" t="s">
        <v>9340</v>
      </c>
      <c r="D11087" s="119" t="s">
        <v>10172</v>
      </c>
    </row>
    <row r="11088" spans="1:4" ht="24.95" customHeight="1" x14ac:dyDescent="0.2">
      <c r="A11088" s="116">
        <v>39665</v>
      </c>
      <c r="B11088" s="117" t="s">
        <v>11366</v>
      </c>
      <c r="C11088" s="118" t="s">
        <v>9340</v>
      </c>
      <c r="D11088" s="119" t="s">
        <v>11547</v>
      </c>
    </row>
    <row r="11089" spans="1:4" ht="24.95" customHeight="1" x14ac:dyDescent="0.2">
      <c r="A11089" s="116">
        <v>39752</v>
      </c>
      <c r="B11089" s="117" t="s">
        <v>5448</v>
      </c>
      <c r="C11089" s="118" t="s">
        <v>9340</v>
      </c>
      <c r="D11089" s="119" t="s">
        <v>20173</v>
      </c>
    </row>
    <row r="11090" spans="1:4" ht="24.95" customHeight="1" x14ac:dyDescent="0.2">
      <c r="A11090" s="116">
        <v>12583</v>
      </c>
      <c r="B11090" s="117" t="s">
        <v>5449</v>
      </c>
      <c r="C11090" s="118" t="s">
        <v>9340</v>
      </c>
      <c r="D11090" s="119" t="s">
        <v>10099</v>
      </c>
    </row>
    <row r="11091" spans="1:4" ht="24.95" customHeight="1" x14ac:dyDescent="0.2">
      <c r="A11091" s="116">
        <v>12584</v>
      </c>
      <c r="B11091" s="117" t="s">
        <v>11368</v>
      </c>
      <c r="C11091" s="118" t="s">
        <v>9340</v>
      </c>
      <c r="D11091" s="119" t="s">
        <v>20174</v>
      </c>
    </row>
    <row r="11092" spans="1:4" ht="24.95" customHeight="1" x14ac:dyDescent="0.2">
      <c r="A11092" s="116">
        <v>13159</v>
      </c>
      <c r="B11092" s="117" t="s">
        <v>5450</v>
      </c>
      <c r="C11092" s="118" t="s">
        <v>9340</v>
      </c>
      <c r="D11092" s="119" t="s">
        <v>20175</v>
      </c>
    </row>
    <row r="11093" spans="1:4" ht="24.95" customHeight="1" x14ac:dyDescent="0.2">
      <c r="A11093" s="116">
        <v>13168</v>
      </c>
      <c r="B11093" s="117" t="s">
        <v>5451</v>
      </c>
      <c r="C11093" s="118" t="s">
        <v>9340</v>
      </c>
      <c r="D11093" s="119" t="s">
        <v>20176</v>
      </c>
    </row>
    <row r="11094" spans="1:4" ht="24.95" customHeight="1" x14ac:dyDescent="0.2">
      <c r="A11094" s="116">
        <v>13173</v>
      </c>
      <c r="B11094" s="117" t="s">
        <v>5452</v>
      </c>
      <c r="C11094" s="118" t="s">
        <v>9340</v>
      </c>
      <c r="D11094" s="119" t="s">
        <v>20177</v>
      </c>
    </row>
    <row r="11095" spans="1:4" ht="24.95" customHeight="1" x14ac:dyDescent="0.2">
      <c r="A11095" s="116">
        <v>37449</v>
      </c>
      <c r="B11095" s="117" t="s">
        <v>5453</v>
      </c>
      <c r="C11095" s="118" t="s">
        <v>9340</v>
      </c>
      <c r="D11095" s="119" t="s">
        <v>14629</v>
      </c>
    </row>
    <row r="11096" spans="1:4" ht="24.95" customHeight="1" x14ac:dyDescent="0.2">
      <c r="A11096" s="116">
        <v>37450</v>
      </c>
      <c r="B11096" s="117" t="s">
        <v>5454</v>
      </c>
      <c r="C11096" s="118" t="s">
        <v>9340</v>
      </c>
      <c r="D11096" s="119" t="s">
        <v>10132</v>
      </c>
    </row>
    <row r="11097" spans="1:4" ht="24.95" customHeight="1" x14ac:dyDescent="0.2">
      <c r="A11097" s="116">
        <v>37451</v>
      </c>
      <c r="B11097" s="117" t="s">
        <v>5455</v>
      </c>
      <c r="C11097" s="118" t="s">
        <v>9340</v>
      </c>
      <c r="D11097" s="119" t="s">
        <v>10650</v>
      </c>
    </row>
    <row r="11098" spans="1:4" ht="24.95" customHeight="1" x14ac:dyDescent="0.2">
      <c r="A11098" s="116">
        <v>37452</v>
      </c>
      <c r="B11098" s="117" t="s">
        <v>5456</v>
      </c>
      <c r="C11098" s="118" t="s">
        <v>9340</v>
      </c>
      <c r="D11098" s="119" t="s">
        <v>20178</v>
      </c>
    </row>
    <row r="11099" spans="1:4" ht="24.95" customHeight="1" x14ac:dyDescent="0.2">
      <c r="A11099" s="116">
        <v>37453</v>
      </c>
      <c r="B11099" s="117" t="s">
        <v>5457</v>
      </c>
      <c r="C11099" s="118" t="s">
        <v>9340</v>
      </c>
      <c r="D11099" s="119" t="s">
        <v>11392</v>
      </c>
    </row>
    <row r="11100" spans="1:4" ht="24.95" customHeight="1" x14ac:dyDescent="0.2">
      <c r="A11100" s="116">
        <v>7778</v>
      </c>
      <c r="B11100" s="117" t="s">
        <v>5458</v>
      </c>
      <c r="C11100" s="118" t="s">
        <v>9340</v>
      </c>
      <c r="D11100" s="119" t="s">
        <v>13806</v>
      </c>
    </row>
    <row r="11101" spans="1:4" ht="24.95" customHeight="1" x14ac:dyDescent="0.2">
      <c r="A11101" s="116">
        <v>7796</v>
      </c>
      <c r="B11101" s="117" t="s">
        <v>5459</v>
      </c>
      <c r="C11101" s="118" t="s">
        <v>9340</v>
      </c>
      <c r="D11101" s="119" t="s">
        <v>17606</v>
      </c>
    </row>
    <row r="11102" spans="1:4" ht="24.95" customHeight="1" x14ac:dyDescent="0.2">
      <c r="A11102" s="116">
        <v>7781</v>
      </c>
      <c r="B11102" s="117" t="s">
        <v>5460</v>
      </c>
      <c r="C11102" s="118" t="s">
        <v>9340</v>
      </c>
      <c r="D11102" s="119" t="s">
        <v>16220</v>
      </c>
    </row>
    <row r="11103" spans="1:4" ht="24.95" customHeight="1" x14ac:dyDescent="0.2">
      <c r="A11103" s="116">
        <v>7795</v>
      </c>
      <c r="B11103" s="117" t="s">
        <v>5461</v>
      </c>
      <c r="C11103" s="118" t="s">
        <v>9340</v>
      </c>
      <c r="D11103" s="119" t="s">
        <v>20179</v>
      </c>
    </row>
    <row r="11104" spans="1:4" ht="24.95" customHeight="1" x14ac:dyDescent="0.2">
      <c r="A11104" s="116">
        <v>7791</v>
      </c>
      <c r="B11104" s="117" t="s">
        <v>5462</v>
      </c>
      <c r="C11104" s="118" t="s">
        <v>9340</v>
      </c>
      <c r="D11104" s="119" t="s">
        <v>18882</v>
      </c>
    </row>
    <row r="11105" spans="1:4" ht="24.95" customHeight="1" x14ac:dyDescent="0.2">
      <c r="A11105" s="116">
        <v>7783</v>
      </c>
      <c r="B11105" s="117" t="s">
        <v>5463</v>
      </c>
      <c r="C11105" s="118" t="s">
        <v>9340</v>
      </c>
      <c r="D11105" s="119" t="s">
        <v>10219</v>
      </c>
    </row>
    <row r="11106" spans="1:4" ht="24.95" customHeight="1" x14ac:dyDescent="0.2">
      <c r="A11106" s="116">
        <v>7790</v>
      </c>
      <c r="B11106" s="117" t="s">
        <v>5464</v>
      </c>
      <c r="C11106" s="118" t="s">
        <v>9340</v>
      </c>
      <c r="D11106" s="119" t="s">
        <v>10087</v>
      </c>
    </row>
    <row r="11107" spans="1:4" ht="24.95" customHeight="1" x14ac:dyDescent="0.2">
      <c r="A11107" s="116">
        <v>7785</v>
      </c>
      <c r="B11107" s="117" t="s">
        <v>5465</v>
      </c>
      <c r="C11107" s="118" t="s">
        <v>9340</v>
      </c>
      <c r="D11107" s="119" t="s">
        <v>18666</v>
      </c>
    </row>
    <row r="11108" spans="1:4" ht="24.95" customHeight="1" x14ac:dyDescent="0.2">
      <c r="A11108" s="116">
        <v>7792</v>
      </c>
      <c r="B11108" s="117" t="s">
        <v>5466</v>
      </c>
      <c r="C11108" s="118" t="s">
        <v>9340</v>
      </c>
      <c r="D11108" s="119" t="s">
        <v>13921</v>
      </c>
    </row>
    <row r="11109" spans="1:4" ht="24.95" customHeight="1" x14ac:dyDescent="0.2">
      <c r="A11109" s="116">
        <v>7793</v>
      </c>
      <c r="B11109" s="117" t="s">
        <v>5467</v>
      </c>
      <c r="C11109" s="118" t="s">
        <v>9340</v>
      </c>
      <c r="D11109" s="119" t="s">
        <v>20180</v>
      </c>
    </row>
    <row r="11110" spans="1:4" ht="24.95" customHeight="1" x14ac:dyDescent="0.2">
      <c r="A11110" s="116">
        <v>12613</v>
      </c>
      <c r="B11110" s="117" t="s">
        <v>5468</v>
      </c>
      <c r="C11110" s="118" t="s">
        <v>9295</v>
      </c>
      <c r="D11110" s="119" t="s">
        <v>11429</v>
      </c>
    </row>
    <row r="11111" spans="1:4" ht="24.95" customHeight="1" x14ac:dyDescent="0.2">
      <c r="A11111" s="116">
        <v>1031</v>
      </c>
      <c r="B11111" s="117" t="s">
        <v>5469</v>
      </c>
      <c r="C11111" s="118" t="s">
        <v>9295</v>
      </c>
      <c r="D11111" s="119" t="s">
        <v>14152</v>
      </c>
    </row>
    <row r="11112" spans="1:4" ht="24.95" customHeight="1" x14ac:dyDescent="0.2">
      <c r="A11112" s="116">
        <v>9813</v>
      </c>
      <c r="B11112" s="117" t="s">
        <v>7388</v>
      </c>
      <c r="C11112" s="118" t="s">
        <v>9340</v>
      </c>
      <c r="D11112" s="119" t="s">
        <v>10067</v>
      </c>
    </row>
    <row r="11113" spans="1:4" ht="24.95" customHeight="1" x14ac:dyDescent="0.2">
      <c r="A11113" s="116">
        <v>9815</v>
      </c>
      <c r="B11113" s="117" t="s">
        <v>7389</v>
      </c>
      <c r="C11113" s="118" t="s">
        <v>9340</v>
      </c>
      <c r="D11113" s="119" t="s">
        <v>11374</v>
      </c>
    </row>
    <row r="11114" spans="1:4" ht="24.95" customHeight="1" x14ac:dyDescent="0.2">
      <c r="A11114" s="116">
        <v>25876</v>
      </c>
      <c r="B11114" s="117" t="s">
        <v>7390</v>
      </c>
      <c r="C11114" s="118" t="s">
        <v>9340</v>
      </c>
      <c r="D11114" s="119" t="s">
        <v>11375</v>
      </c>
    </row>
    <row r="11115" spans="1:4" ht="24.95" customHeight="1" x14ac:dyDescent="0.2">
      <c r="A11115" s="116">
        <v>25888</v>
      </c>
      <c r="B11115" s="117" t="s">
        <v>7391</v>
      </c>
      <c r="C11115" s="118" t="s">
        <v>9340</v>
      </c>
      <c r="D11115" s="119" t="s">
        <v>11376</v>
      </c>
    </row>
    <row r="11116" spans="1:4" ht="24.95" customHeight="1" x14ac:dyDescent="0.2">
      <c r="A11116" s="116">
        <v>25874</v>
      </c>
      <c r="B11116" s="117" t="s">
        <v>7392</v>
      </c>
      <c r="C11116" s="118" t="s">
        <v>9340</v>
      </c>
      <c r="D11116" s="119" t="s">
        <v>11377</v>
      </c>
    </row>
    <row r="11117" spans="1:4" ht="24.95" customHeight="1" x14ac:dyDescent="0.2">
      <c r="A11117" s="116">
        <v>25877</v>
      </c>
      <c r="B11117" s="117" t="s">
        <v>7393</v>
      </c>
      <c r="C11117" s="118" t="s">
        <v>9340</v>
      </c>
      <c r="D11117" s="119" t="s">
        <v>11378</v>
      </c>
    </row>
    <row r="11118" spans="1:4" ht="24.95" customHeight="1" x14ac:dyDescent="0.2">
      <c r="A11118" s="116">
        <v>25878</v>
      </c>
      <c r="B11118" s="117" t="s">
        <v>7394</v>
      </c>
      <c r="C11118" s="118" t="s">
        <v>9340</v>
      </c>
      <c r="D11118" s="119" t="s">
        <v>11379</v>
      </c>
    </row>
    <row r="11119" spans="1:4" ht="24.95" customHeight="1" x14ac:dyDescent="0.2">
      <c r="A11119" s="116">
        <v>25879</v>
      </c>
      <c r="B11119" s="117" t="s">
        <v>7395</v>
      </c>
      <c r="C11119" s="118" t="s">
        <v>9340</v>
      </c>
      <c r="D11119" s="119" t="s">
        <v>11380</v>
      </c>
    </row>
    <row r="11120" spans="1:4" ht="24.95" customHeight="1" x14ac:dyDescent="0.2">
      <c r="A11120" s="116">
        <v>25887</v>
      </c>
      <c r="B11120" s="117" t="s">
        <v>7396</v>
      </c>
      <c r="C11120" s="118" t="s">
        <v>9340</v>
      </c>
      <c r="D11120" s="119" t="s">
        <v>11381</v>
      </c>
    </row>
    <row r="11121" spans="1:4" ht="24.95" customHeight="1" x14ac:dyDescent="0.2">
      <c r="A11121" s="116">
        <v>25880</v>
      </c>
      <c r="B11121" s="117" t="s">
        <v>7397</v>
      </c>
      <c r="C11121" s="118" t="s">
        <v>9340</v>
      </c>
      <c r="D11121" s="119" t="s">
        <v>11382</v>
      </c>
    </row>
    <row r="11122" spans="1:4" ht="24.95" customHeight="1" x14ac:dyDescent="0.2">
      <c r="A11122" s="116">
        <v>25881</v>
      </c>
      <c r="B11122" s="117" t="s">
        <v>7398</v>
      </c>
      <c r="C11122" s="118" t="s">
        <v>9340</v>
      </c>
      <c r="D11122" s="119" t="s">
        <v>11383</v>
      </c>
    </row>
    <row r="11123" spans="1:4" ht="24.95" customHeight="1" x14ac:dyDescent="0.2">
      <c r="A11123" s="116">
        <v>25882</v>
      </c>
      <c r="B11123" s="117" t="s">
        <v>7399</v>
      </c>
      <c r="C11123" s="118" t="s">
        <v>9340</v>
      </c>
      <c r="D11123" s="119" t="s">
        <v>11384</v>
      </c>
    </row>
    <row r="11124" spans="1:4" ht="24.95" customHeight="1" x14ac:dyDescent="0.2">
      <c r="A11124" s="116">
        <v>25883</v>
      </c>
      <c r="B11124" s="117" t="s">
        <v>7400</v>
      </c>
      <c r="C11124" s="118" t="s">
        <v>9340</v>
      </c>
      <c r="D11124" s="119" t="s">
        <v>11385</v>
      </c>
    </row>
    <row r="11125" spans="1:4" ht="24.95" customHeight="1" x14ac:dyDescent="0.2">
      <c r="A11125" s="116">
        <v>25884</v>
      </c>
      <c r="B11125" s="117" t="s">
        <v>7401</v>
      </c>
      <c r="C11125" s="118" t="s">
        <v>9340</v>
      </c>
      <c r="D11125" s="119" t="s">
        <v>11386</v>
      </c>
    </row>
    <row r="11126" spans="1:4" ht="24.95" customHeight="1" x14ac:dyDescent="0.2">
      <c r="A11126" s="116">
        <v>25885</v>
      </c>
      <c r="B11126" s="117" t="s">
        <v>7402</v>
      </c>
      <c r="C11126" s="118" t="s">
        <v>9340</v>
      </c>
      <c r="D11126" s="119" t="s">
        <v>11387</v>
      </c>
    </row>
    <row r="11127" spans="1:4" ht="24.95" customHeight="1" x14ac:dyDescent="0.2">
      <c r="A11127" s="116">
        <v>25889</v>
      </c>
      <c r="B11127" s="117" t="s">
        <v>7403</v>
      </c>
      <c r="C11127" s="118" t="s">
        <v>9340</v>
      </c>
      <c r="D11127" s="119" t="s">
        <v>11388</v>
      </c>
    </row>
    <row r="11128" spans="1:4" ht="24.95" customHeight="1" x14ac:dyDescent="0.2">
      <c r="A11128" s="116">
        <v>25886</v>
      </c>
      <c r="B11128" s="117" t="s">
        <v>7404</v>
      </c>
      <c r="C11128" s="118" t="s">
        <v>9340</v>
      </c>
      <c r="D11128" s="119" t="s">
        <v>11389</v>
      </c>
    </row>
    <row r="11129" spans="1:4" ht="24.95" customHeight="1" x14ac:dyDescent="0.2">
      <c r="A11129" s="116">
        <v>25875</v>
      </c>
      <c r="B11129" s="117" t="s">
        <v>7405</v>
      </c>
      <c r="C11129" s="118" t="s">
        <v>9340</v>
      </c>
      <c r="D11129" s="119" t="s">
        <v>11390</v>
      </c>
    </row>
    <row r="11130" spans="1:4" ht="24.95" customHeight="1" x14ac:dyDescent="0.2">
      <c r="A11130" s="116">
        <v>9876</v>
      </c>
      <c r="B11130" s="117" t="s">
        <v>7406</v>
      </c>
      <c r="C11130" s="118" t="s">
        <v>9340</v>
      </c>
      <c r="D11130" s="119" t="s">
        <v>12103</v>
      </c>
    </row>
    <row r="11131" spans="1:4" ht="24.95" customHeight="1" x14ac:dyDescent="0.2">
      <c r="A11131" s="116">
        <v>9877</v>
      </c>
      <c r="B11131" s="117" t="s">
        <v>7407</v>
      </c>
      <c r="C11131" s="118" t="s">
        <v>9340</v>
      </c>
      <c r="D11131" s="119" t="s">
        <v>17965</v>
      </c>
    </row>
    <row r="11132" spans="1:4" ht="24.95" customHeight="1" x14ac:dyDescent="0.2">
      <c r="A11132" s="116">
        <v>9878</v>
      </c>
      <c r="B11132" s="117" t="s">
        <v>7408</v>
      </c>
      <c r="C11132" s="118" t="s">
        <v>9340</v>
      </c>
      <c r="D11132" s="119" t="s">
        <v>17845</v>
      </c>
    </row>
    <row r="11133" spans="1:4" ht="24.95" customHeight="1" x14ac:dyDescent="0.2">
      <c r="A11133" s="116">
        <v>9879</v>
      </c>
      <c r="B11133" s="117" t="s">
        <v>7409</v>
      </c>
      <c r="C11133" s="118" t="s">
        <v>9340</v>
      </c>
      <c r="D11133" s="119" t="s">
        <v>20181</v>
      </c>
    </row>
    <row r="11134" spans="1:4" ht="24.95" customHeight="1" x14ac:dyDescent="0.2">
      <c r="A11134" s="116">
        <v>42001</v>
      </c>
      <c r="B11134" s="117" t="s">
        <v>11393</v>
      </c>
      <c r="C11134" s="118" t="s">
        <v>9340</v>
      </c>
      <c r="D11134" s="119" t="s">
        <v>20182</v>
      </c>
    </row>
    <row r="11135" spans="1:4" ht="24.95" customHeight="1" x14ac:dyDescent="0.2">
      <c r="A11135" s="116">
        <v>41998</v>
      </c>
      <c r="B11135" s="117" t="s">
        <v>11394</v>
      </c>
      <c r="C11135" s="118" t="s">
        <v>9340</v>
      </c>
      <c r="D11135" s="119" t="s">
        <v>20183</v>
      </c>
    </row>
    <row r="11136" spans="1:4" ht="24.95" customHeight="1" x14ac:dyDescent="0.2">
      <c r="A11136" s="116">
        <v>41999</v>
      </c>
      <c r="B11136" s="117" t="s">
        <v>11395</v>
      </c>
      <c r="C11136" s="118" t="s">
        <v>9340</v>
      </c>
      <c r="D11136" s="119" t="s">
        <v>20184</v>
      </c>
    </row>
    <row r="11137" spans="1:4" ht="24.95" customHeight="1" x14ac:dyDescent="0.2">
      <c r="A11137" s="116">
        <v>42000</v>
      </c>
      <c r="B11137" s="117" t="s">
        <v>11396</v>
      </c>
      <c r="C11137" s="118" t="s">
        <v>9340</v>
      </c>
      <c r="D11137" s="119" t="s">
        <v>20185</v>
      </c>
    </row>
    <row r="11138" spans="1:4" ht="24.95" customHeight="1" x14ac:dyDescent="0.2">
      <c r="A11138" s="116">
        <v>38053</v>
      </c>
      <c r="B11138" s="117" t="s">
        <v>7410</v>
      </c>
      <c r="C11138" s="118" t="s">
        <v>9340</v>
      </c>
      <c r="D11138" s="119" t="s">
        <v>10572</v>
      </c>
    </row>
    <row r="11139" spans="1:4" ht="24.95" customHeight="1" x14ac:dyDescent="0.2">
      <c r="A11139" s="116">
        <v>38054</v>
      </c>
      <c r="B11139" s="117" t="s">
        <v>7411</v>
      </c>
      <c r="C11139" s="118" t="s">
        <v>9340</v>
      </c>
      <c r="D11139" s="119" t="s">
        <v>9650</v>
      </c>
    </row>
    <row r="11140" spans="1:4" ht="24.95" customHeight="1" x14ac:dyDescent="0.2">
      <c r="A11140" s="116">
        <v>38052</v>
      </c>
      <c r="B11140" s="117" t="s">
        <v>7412</v>
      </c>
      <c r="C11140" s="118" t="s">
        <v>9340</v>
      </c>
      <c r="D11140" s="119" t="s">
        <v>9842</v>
      </c>
    </row>
    <row r="11141" spans="1:4" ht="24.95" customHeight="1" x14ac:dyDescent="0.2">
      <c r="A11141" s="116">
        <v>38051</v>
      </c>
      <c r="B11141" s="117" t="s">
        <v>7413</v>
      </c>
      <c r="C11141" s="118" t="s">
        <v>9340</v>
      </c>
      <c r="D11141" s="119" t="s">
        <v>9429</v>
      </c>
    </row>
    <row r="11142" spans="1:4" ht="24.95" customHeight="1" x14ac:dyDescent="0.2">
      <c r="A11142" s="116">
        <v>38787</v>
      </c>
      <c r="B11142" s="117" t="s">
        <v>20186</v>
      </c>
      <c r="C11142" s="118" t="s">
        <v>9340</v>
      </c>
      <c r="D11142" s="119" t="s">
        <v>15365</v>
      </c>
    </row>
    <row r="11143" spans="1:4" ht="24.95" customHeight="1" x14ac:dyDescent="0.2">
      <c r="A11143" s="116">
        <v>38825</v>
      </c>
      <c r="B11143" s="117" t="s">
        <v>20187</v>
      </c>
      <c r="C11143" s="118" t="s">
        <v>9340</v>
      </c>
      <c r="D11143" s="119" t="s">
        <v>13447</v>
      </c>
    </row>
    <row r="11144" spans="1:4" ht="24.95" customHeight="1" x14ac:dyDescent="0.2">
      <c r="A11144" s="116">
        <v>38826</v>
      </c>
      <c r="B11144" s="117" t="s">
        <v>20188</v>
      </c>
      <c r="C11144" s="118" t="s">
        <v>9340</v>
      </c>
      <c r="D11144" s="119" t="s">
        <v>9845</v>
      </c>
    </row>
    <row r="11145" spans="1:4" ht="24.95" customHeight="1" x14ac:dyDescent="0.2">
      <c r="A11145" s="116">
        <v>38827</v>
      </c>
      <c r="B11145" s="117" t="s">
        <v>20189</v>
      </c>
      <c r="C11145" s="118" t="s">
        <v>9340</v>
      </c>
      <c r="D11145" s="119" t="s">
        <v>9985</v>
      </c>
    </row>
    <row r="11146" spans="1:4" ht="24.95" customHeight="1" x14ac:dyDescent="0.2">
      <c r="A11146" s="116">
        <v>38830</v>
      </c>
      <c r="B11146" s="117" t="s">
        <v>20190</v>
      </c>
      <c r="C11146" s="118" t="s">
        <v>9340</v>
      </c>
      <c r="D11146" s="119" t="s">
        <v>20191</v>
      </c>
    </row>
    <row r="11147" spans="1:4" ht="24.95" customHeight="1" x14ac:dyDescent="0.2">
      <c r="A11147" s="116">
        <v>38828</v>
      </c>
      <c r="B11147" s="117" t="s">
        <v>20192</v>
      </c>
      <c r="C11147" s="118" t="s">
        <v>9340</v>
      </c>
      <c r="D11147" s="119" t="s">
        <v>9710</v>
      </c>
    </row>
    <row r="11148" spans="1:4" ht="24.95" customHeight="1" x14ac:dyDescent="0.2">
      <c r="A11148" s="116">
        <v>38829</v>
      </c>
      <c r="B11148" s="117" t="s">
        <v>20193</v>
      </c>
      <c r="C11148" s="118" t="s">
        <v>9340</v>
      </c>
      <c r="D11148" s="119" t="s">
        <v>11035</v>
      </c>
    </row>
    <row r="11149" spans="1:4" ht="24.95" customHeight="1" x14ac:dyDescent="0.2">
      <c r="A11149" s="116">
        <v>38831</v>
      </c>
      <c r="B11149" s="117" t="s">
        <v>20194</v>
      </c>
      <c r="C11149" s="118" t="s">
        <v>9340</v>
      </c>
      <c r="D11149" s="119" t="s">
        <v>11153</v>
      </c>
    </row>
    <row r="11150" spans="1:4" ht="24.95" customHeight="1" x14ac:dyDescent="0.2">
      <c r="A11150" s="116">
        <v>36274</v>
      </c>
      <c r="B11150" s="117" t="s">
        <v>20195</v>
      </c>
      <c r="C11150" s="118" t="s">
        <v>9340</v>
      </c>
      <c r="D11150" s="119" t="s">
        <v>10410</v>
      </c>
    </row>
    <row r="11151" spans="1:4" ht="24.95" customHeight="1" x14ac:dyDescent="0.2">
      <c r="A11151" s="116">
        <v>36278</v>
      </c>
      <c r="B11151" s="117" t="s">
        <v>20196</v>
      </c>
      <c r="C11151" s="118" t="s">
        <v>9340</v>
      </c>
      <c r="D11151" s="119" t="s">
        <v>10713</v>
      </c>
    </row>
    <row r="11152" spans="1:4" ht="24.95" customHeight="1" x14ac:dyDescent="0.2">
      <c r="A11152" s="116">
        <v>38977</v>
      </c>
      <c r="B11152" s="117" t="s">
        <v>20197</v>
      </c>
      <c r="C11152" s="118" t="s">
        <v>9340</v>
      </c>
      <c r="D11152" s="119" t="s">
        <v>20198</v>
      </c>
    </row>
    <row r="11153" spans="1:4" ht="24.95" customHeight="1" x14ac:dyDescent="0.2">
      <c r="A11153" s="116">
        <v>38971</v>
      </c>
      <c r="B11153" s="117" t="s">
        <v>20199</v>
      </c>
      <c r="C11153" s="118" t="s">
        <v>9340</v>
      </c>
      <c r="D11153" s="119" t="s">
        <v>17813</v>
      </c>
    </row>
    <row r="11154" spans="1:4" ht="24.95" customHeight="1" x14ac:dyDescent="0.2">
      <c r="A11154" s="116">
        <v>38972</v>
      </c>
      <c r="B11154" s="117" t="s">
        <v>20200</v>
      </c>
      <c r="C11154" s="118" t="s">
        <v>9340</v>
      </c>
      <c r="D11154" s="119" t="s">
        <v>14484</v>
      </c>
    </row>
    <row r="11155" spans="1:4" ht="24.95" customHeight="1" x14ac:dyDescent="0.2">
      <c r="A11155" s="116">
        <v>38973</v>
      </c>
      <c r="B11155" s="117" t="s">
        <v>20201</v>
      </c>
      <c r="C11155" s="118" t="s">
        <v>9340</v>
      </c>
      <c r="D11155" s="119" t="s">
        <v>17338</v>
      </c>
    </row>
    <row r="11156" spans="1:4" ht="24.95" customHeight="1" x14ac:dyDescent="0.2">
      <c r="A11156" s="116">
        <v>38974</v>
      </c>
      <c r="B11156" s="117" t="s">
        <v>20202</v>
      </c>
      <c r="C11156" s="118" t="s">
        <v>9340</v>
      </c>
      <c r="D11156" s="119" t="s">
        <v>15904</v>
      </c>
    </row>
    <row r="11157" spans="1:4" ht="24.95" customHeight="1" x14ac:dyDescent="0.2">
      <c r="A11157" s="116">
        <v>38975</v>
      </c>
      <c r="B11157" s="117" t="s">
        <v>20203</v>
      </c>
      <c r="C11157" s="118" t="s">
        <v>9340</v>
      </c>
      <c r="D11157" s="119" t="s">
        <v>20204</v>
      </c>
    </row>
    <row r="11158" spans="1:4" ht="24.95" customHeight="1" x14ac:dyDescent="0.2">
      <c r="A11158" s="116">
        <v>38976</v>
      </c>
      <c r="B11158" s="117" t="s">
        <v>20205</v>
      </c>
      <c r="C11158" s="118" t="s">
        <v>9340</v>
      </c>
      <c r="D11158" s="119" t="s">
        <v>9622</v>
      </c>
    </row>
    <row r="11159" spans="1:4" ht="24.95" customHeight="1" x14ac:dyDescent="0.2">
      <c r="A11159" s="116">
        <v>38986</v>
      </c>
      <c r="B11159" s="117" t="s">
        <v>20206</v>
      </c>
      <c r="C11159" s="118" t="s">
        <v>9340</v>
      </c>
      <c r="D11159" s="119" t="s">
        <v>20207</v>
      </c>
    </row>
    <row r="11160" spans="1:4" ht="24.95" customHeight="1" x14ac:dyDescent="0.2">
      <c r="A11160" s="116">
        <v>38978</v>
      </c>
      <c r="B11160" s="117" t="s">
        <v>20208</v>
      </c>
      <c r="C11160" s="118" t="s">
        <v>9340</v>
      </c>
      <c r="D11160" s="119" t="s">
        <v>10410</v>
      </c>
    </row>
    <row r="11161" spans="1:4" ht="24.95" customHeight="1" x14ac:dyDescent="0.2">
      <c r="A11161" s="116">
        <v>38979</v>
      </c>
      <c r="B11161" s="117" t="s">
        <v>20209</v>
      </c>
      <c r="C11161" s="118" t="s">
        <v>9340</v>
      </c>
      <c r="D11161" s="119" t="s">
        <v>10713</v>
      </c>
    </row>
    <row r="11162" spans="1:4" ht="24.95" customHeight="1" x14ac:dyDescent="0.2">
      <c r="A11162" s="116">
        <v>38980</v>
      </c>
      <c r="B11162" s="117" t="s">
        <v>20210</v>
      </c>
      <c r="C11162" s="118" t="s">
        <v>9340</v>
      </c>
      <c r="D11162" s="119" t="s">
        <v>9782</v>
      </c>
    </row>
    <row r="11163" spans="1:4" ht="24.95" customHeight="1" x14ac:dyDescent="0.2">
      <c r="A11163" s="116">
        <v>38981</v>
      </c>
      <c r="B11163" s="117" t="s">
        <v>20211</v>
      </c>
      <c r="C11163" s="118" t="s">
        <v>9340</v>
      </c>
      <c r="D11163" s="119" t="s">
        <v>17822</v>
      </c>
    </row>
    <row r="11164" spans="1:4" ht="24.95" customHeight="1" x14ac:dyDescent="0.2">
      <c r="A11164" s="116">
        <v>38982</v>
      </c>
      <c r="B11164" s="117" t="s">
        <v>20212</v>
      </c>
      <c r="C11164" s="118" t="s">
        <v>9340</v>
      </c>
      <c r="D11164" s="119" t="s">
        <v>17227</v>
      </c>
    </row>
    <row r="11165" spans="1:4" ht="24.95" customHeight="1" x14ac:dyDescent="0.2">
      <c r="A11165" s="116">
        <v>38983</v>
      </c>
      <c r="B11165" s="117" t="s">
        <v>20213</v>
      </c>
      <c r="C11165" s="118" t="s">
        <v>9340</v>
      </c>
      <c r="D11165" s="119" t="s">
        <v>14820</v>
      </c>
    </row>
    <row r="11166" spans="1:4" ht="24.95" customHeight="1" x14ac:dyDescent="0.2">
      <c r="A11166" s="116">
        <v>38984</v>
      </c>
      <c r="B11166" s="117" t="s">
        <v>20214</v>
      </c>
      <c r="C11166" s="118" t="s">
        <v>9340</v>
      </c>
      <c r="D11166" s="119" t="s">
        <v>17873</v>
      </c>
    </row>
    <row r="11167" spans="1:4" ht="24.95" customHeight="1" x14ac:dyDescent="0.2">
      <c r="A11167" s="116">
        <v>38985</v>
      </c>
      <c r="B11167" s="117" t="s">
        <v>20215</v>
      </c>
      <c r="C11167" s="118" t="s">
        <v>9340</v>
      </c>
      <c r="D11167" s="119" t="s">
        <v>20216</v>
      </c>
    </row>
    <row r="11168" spans="1:4" ht="24.95" customHeight="1" x14ac:dyDescent="0.2">
      <c r="A11168" s="116">
        <v>9836</v>
      </c>
      <c r="B11168" s="117" t="s">
        <v>5470</v>
      </c>
      <c r="C11168" s="118" t="s">
        <v>9340</v>
      </c>
      <c r="D11168" s="119" t="s">
        <v>9399</v>
      </c>
    </row>
    <row r="11169" spans="1:4" ht="24.95" customHeight="1" x14ac:dyDescent="0.2">
      <c r="A11169" s="116">
        <v>20065</v>
      </c>
      <c r="B11169" s="117" t="s">
        <v>5471</v>
      </c>
      <c r="C11169" s="118" t="s">
        <v>9340</v>
      </c>
      <c r="D11169" s="119" t="s">
        <v>9920</v>
      </c>
    </row>
    <row r="11170" spans="1:4" ht="24.95" customHeight="1" x14ac:dyDescent="0.2">
      <c r="A11170" s="116">
        <v>9835</v>
      </c>
      <c r="B11170" s="117" t="s">
        <v>5472</v>
      </c>
      <c r="C11170" s="118" t="s">
        <v>9340</v>
      </c>
      <c r="D11170" s="119" t="s">
        <v>9833</v>
      </c>
    </row>
    <row r="11171" spans="1:4" ht="24.95" customHeight="1" x14ac:dyDescent="0.2">
      <c r="A11171" s="116">
        <v>38032</v>
      </c>
      <c r="B11171" s="117" t="s">
        <v>7414</v>
      </c>
      <c r="C11171" s="118" t="s">
        <v>9340</v>
      </c>
      <c r="D11171" s="119" t="s">
        <v>15799</v>
      </c>
    </row>
    <row r="11172" spans="1:4" ht="24.95" customHeight="1" x14ac:dyDescent="0.2">
      <c r="A11172" s="116">
        <v>38033</v>
      </c>
      <c r="B11172" s="117" t="s">
        <v>7415</v>
      </c>
      <c r="C11172" s="118" t="s">
        <v>9340</v>
      </c>
      <c r="D11172" s="119" t="s">
        <v>20217</v>
      </c>
    </row>
    <row r="11173" spans="1:4" ht="24.95" customHeight="1" x14ac:dyDescent="0.2">
      <c r="A11173" s="116">
        <v>38034</v>
      </c>
      <c r="B11173" s="117" t="s">
        <v>7416</v>
      </c>
      <c r="C11173" s="118" t="s">
        <v>9340</v>
      </c>
      <c r="D11173" s="119" t="s">
        <v>9900</v>
      </c>
    </row>
    <row r="11174" spans="1:4" ht="24.95" customHeight="1" x14ac:dyDescent="0.2">
      <c r="A11174" s="116">
        <v>38035</v>
      </c>
      <c r="B11174" s="117" t="s">
        <v>7417</v>
      </c>
      <c r="C11174" s="118" t="s">
        <v>9340</v>
      </c>
      <c r="D11174" s="119" t="s">
        <v>20218</v>
      </c>
    </row>
    <row r="11175" spans="1:4" ht="24.95" customHeight="1" x14ac:dyDescent="0.2">
      <c r="A11175" s="116">
        <v>38036</v>
      </c>
      <c r="B11175" s="117" t="s">
        <v>7418</v>
      </c>
      <c r="C11175" s="118" t="s">
        <v>9340</v>
      </c>
      <c r="D11175" s="119" t="s">
        <v>20219</v>
      </c>
    </row>
    <row r="11176" spans="1:4" ht="24.95" customHeight="1" x14ac:dyDescent="0.2">
      <c r="A11176" s="116">
        <v>38037</v>
      </c>
      <c r="B11176" s="117" t="s">
        <v>7419</v>
      </c>
      <c r="C11176" s="118" t="s">
        <v>9340</v>
      </c>
      <c r="D11176" s="119" t="s">
        <v>20220</v>
      </c>
    </row>
    <row r="11177" spans="1:4" ht="24.95" customHeight="1" x14ac:dyDescent="0.2">
      <c r="A11177" s="116">
        <v>9850</v>
      </c>
      <c r="B11177" s="117" t="s">
        <v>5473</v>
      </c>
      <c r="C11177" s="118" t="s">
        <v>9340</v>
      </c>
      <c r="D11177" s="119" t="s">
        <v>20221</v>
      </c>
    </row>
    <row r="11178" spans="1:4" ht="24.95" customHeight="1" x14ac:dyDescent="0.2">
      <c r="A11178" s="116">
        <v>9853</v>
      </c>
      <c r="B11178" s="117" t="s">
        <v>5474</v>
      </c>
      <c r="C11178" s="118" t="s">
        <v>9340</v>
      </c>
      <c r="D11178" s="119" t="s">
        <v>20222</v>
      </c>
    </row>
    <row r="11179" spans="1:4" ht="24.95" customHeight="1" x14ac:dyDescent="0.2">
      <c r="A11179" s="116">
        <v>9854</v>
      </c>
      <c r="B11179" s="117" t="s">
        <v>5475</v>
      </c>
      <c r="C11179" s="118" t="s">
        <v>9340</v>
      </c>
      <c r="D11179" s="119" t="s">
        <v>17213</v>
      </c>
    </row>
    <row r="11180" spans="1:4" ht="24.95" customHeight="1" x14ac:dyDescent="0.2">
      <c r="A11180" s="116">
        <v>9851</v>
      </c>
      <c r="B11180" s="117" t="s">
        <v>5476</v>
      </c>
      <c r="C11180" s="118" t="s">
        <v>9340</v>
      </c>
      <c r="D11180" s="119" t="s">
        <v>20223</v>
      </c>
    </row>
    <row r="11181" spans="1:4" ht="24.95" customHeight="1" x14ac:dyDescent="0.2">
      <c r="A11181" s="116">
        <v>9855</v>
      </c>
      <c r="B11181" s="117" t="s">
        <v>5477</v>
      </c>
      <c r="C11181" s="118" t="s">
        <v>9340</v>
      </c>
      <c r="D11181" s="119" t="s">
        <v>20224</v>
      </c>
    </row>
    <row r="11182" spans="1:4" ht="24.95" customHeight="1" x14ac:dyDescent="0.2">
      <c r="A11182" s="116">
        <v>9825</v>
      </c>
      <c r="B11182" s="117" t="s">
        <v>5478</v>
      </c>
      <c r="C11182" s="118" t="s">
        <v>9340</v>
      </c>
      <c r="D11182" s="119" t="s">
        <v>10681</v>
      </c>
    </row>
    <row r="11183" spans="1:4" ht="24.95" customHeight="1" x14ac:dyDescent="0.2">
      <c r="A11183" s="116">
        <v>9828</v>
      </c>
      <c r="B11183" s="117" t="s">
        <v>5479</v>
      </c>
      <c r="C11183" s="118" t="s">
        <v>9340</v>
      </c>
      <c r="D11183" s="119" t="s">
        <v>20225</v>
      </c>
    </row>
    <row r="11184" spans="1:4" ht="24.95" customHeight="1" x14ac:dyDescent="0.2">
      <c r="A11184" s="116">
        <v>9829</v>
      </c>
      <c r="B11184" s="117" t="s">
        <v>5480</v>
      </c>
      <c r="C11184" s="118" t="s">
        <v>9340</v>
      </c>
      <c r="D11184" s="119" t="s">
        <v>20226</v>
      </c>
    </row>
    <row r="11185" spans="1:4" ht="24.95" customHeight="1" x14ac:dyDescent="0.2">
      <c r="A11185" s="116">
        <v>9826</v>
      </c>
      <c r="B11185" s="117" t="s">
        <v>5481</v>
      </c>
      <c r="C11185" s="118" t="s">
        <v>9340</v>
      </c>
      <c r="D11185" s="119" t="s">
        <v>20227</v>
      </c>
    </row>
    <row r="11186" spans="1:4" ht="24.95" customHeight="1" x14ac:dyDescent="0.2">
      <c r="A11186" s="116">
        <v>9827</v>
      </c>
      <c r="B11186" s="117" t="s">
        <v>5482</v>
      </c>
      <c r="C11186" s="118" t="s">
        <v>9340</v>
      </c>
      <c r="D11186" s="119" t="s">
        <v>20228</v>
      </c>
    </row>
    <row r="11187" spans="1:4" ht="24.95" customHeight="1" x14ac:dyDescent="0.2">
      <c r="A11187" s="116">
        <v>36374</v>
      </c>
      <c r="B11187" s="117" t="s">
        <v>7420</v>
      </c>
      <c r="C11187" s="118" t="s">
        <v>9340</v>
      </c>
      <c r="D11187" s="119" t="s">
        <v>17501</v>
      </c>
    </row>
    <row r="11188" spans="1:4" ht="24.95" customHeight="1" x14ac:dyDescent="0.2">
      <c r="A11188" s="116">
        <v>36084</v>
      </c>
      <c r="B11188" s="117" t="s">
        <v>7421</v>
      </c>
      <c r="C11188" s="118" t="s">
        <v>9340</v>
      </c>
      <c r="D11188" s="119" t="s">
        <v>13402</v>
      </c>
    </row>
    <row r="11189" spans="1:4" ht="24.95" customHeight="1" x14ac:dyDescent="0.2">
      <c r="A11189" s="116">
        <v>36373</v>
      </c>
      <c r="B11189" s="117" t="s">
        <v>7422</v>
      </c>
      <c r="C11189" s="118" t="s">
        <v>9340</v>
      </c>
      <c r="D11189" s="119" t="s">
        <v>17796</v>
      </c>
    </row>
    <row r="11190" spans="1:4" ht="24.95" customHeight="1" x14ac:dyDescent="0.2">
      <c r="A11190" s="116">
        <v>36377</v>
      </c>
      <c r="B11190" s="117" t="s">
        <v>7423</v>
      </c>
      <c r="C11190" s="118" t="s">
        <v>9340</v>
      </c>
      <c r="D11190" s="119" t="s">
        <v>11825</v>
      </c>
    </row>
    <row r="11191" spans="1:4" ht="24.95" customHeight="1" x14ac:dyDescent="0.2">
      <c r="A11191" s="116">
        <v>36375</v>
      </c>
      <c r="B11191" s="117" t="s">
        <v>7424</v>
      </c>
      <c r="C11191" s="118" t="s">
        <v>9340</v>
      </c>
      <c r="D11191" s="119" t="s">
        <v>10894</v>
      </c>
    </row>
    <row r="11192" spans="1:4" ht="24.95" customHeight="1" x14ac:dyDescent="0.2">
      <c r="A11192" s="116">
        <v>36376</v>
      </c>
      <c r="B11192" s="117" t="s">
        <v>7425</v>
      </c>
      <c r="C11192" s="118" t="s">
        <v>9340</v>
      </c>
      <c r="D11192" s="119" t="s">
        <v>13952</v>
      </c>
    </row>
    <row r="11193" spans="1:4" ht="24.95" customHeight="1" x14ac:dyDescent="0.2">
      <c r="A11193" s="116">
        <v>36380</v>
      </c>
      <c r="B11193" s="117" t="s">
        <v>7426</v>
      </c>
      <c r="C11193" s="118" t="s">
        <v>9340</v>
      </c>
      <c r="D11193" s="119" t="s">
        <v>14116</v>
      </c>
    </row>
    <row r="11194" spans="1:4" ht="24.95" customHeight="1" x14ac:dyDescent="0.2">
      <c r="A11194" s="116">
        <v>36378</v>
      </c>
      <c r="B11194" s="117" t="s">
        <v>7427</v>
      </c>
      <c r="C11194" s="118" t="s">
        <v>9340</v>
      </c>
      <c r="D11194" s="119" t="s">
        <v>9806</v>
      </c>
    </row>
    <row r="11195" spans="1:4" ht="24.95" customHeight="1" x14ac:dyDescent="0.2">
      <c r="A11195" s="116">
        <v>36379</v>
      </c>
      <c r="B11195" s="117" t="s">
        <v>7428</v>
      </c>
      <c r="C11195" s="118" t="s">
        <v>9340</v>
      </c>
      <c r="D11195" s="119" t="s">
        <v>20037</v>
      </c>
    </row>
    <row r="11196" spans="1:4" ht="24.95" customHeight="1" x14ac:dyDescent="0.2">
      <c r="A11196" s="116">
        <v>9859</v>
      </c>
      <c r="B11196" s="117" t="s">
        <v>5483</v>
      </c>
      <c r="C11196" s="118" t="s">
        <v>9340</v>
      </c>
      <c r="D11196" s="119" t="s">
        <v>11525</v>
      </c>
    </row>
    <row r="11197" spans="1:4" ht="24.95" customHeight="1" x14ac:dyDescent="0.2">
      <c r="A11197" s="116">
        <v>9838</v>
      </c>
      <c r="B11197" s="117" t="s">
        <v>7429</v>
      </c>
      <c r="C11197" s="118" t="s">
        <v>9340</v>
      </c>
      <c r="D11197" s="119" t="s">
        <v>19672</v>
      </c>
    </row>
    <row r="11198" spans="1:4" ht="24.95" customHeight="1" x14ac:dyDescent="0.2">
      <c r="A11198" s="116">
        <v>9837</v>
      </c>
      <c r="B11198" s="117" t="s">
        <v>7430</v>
      </c>
      <c r="C11198" s="118" t="s">
        <v>9340</v>
      </c>
      <c r="D11198" s="119" t="s">
        <v>10457</v>
      </c>
    </row>
    <row r="11199" spans="1:4" ht="24.95" customHeight="1" x14ac:dyDescent="0.2">
      <c r="A11199" s="116">
        <v>9833</v>
      </c>
      <c r="B11199" s="117" t="s">
        <v>5484</v>
      </c>
      <c r="C11199" s="118" t="s">
        <v>9340</v>
      </c>
      <c r="D11199" s="119" t="s">
        <v>11237</v>
      </c>
    </row>
    <row r="11200" spans="1:4" ht="24.95" customHeight="1" x14ac:dyDescent="0.2">
      <c r="A11200" s="116">
        <v>9830</v>
      </c>
      <c r="B11200" s="117" t="s">
        <v>5485</v>
      </c>
      <c r="C11200" s="118" t="s">
        <v>9340</v>
      </c>
      <c r="D11200" s="119" t="s">
        <v>9842</v>
      </c>
    </row>
    <row r="11201" spans="1:4" ht="24.95" customHeight="1" x14ac:dyDescent="0.2">
      <c r="A11201" s="116">
        <v>9841</v>
      </c>
      <c r="B11201" s="117" t="s">
        <v>5486</v>
      </c>
      <c r="C11201" s="118" t="s">
        <v>9340</v>
      </c>
      <c r="D11201" s="119" t="s">
        <v>15951</v>
      </c>
    </row>
    <row r="11202" spans="1:4" ht="24.95" customHeight="1" x14ac:dyDescent="0.2">
      <c r="A11202" s="116">
        <v>9840</v>
      </c>
      <c r="B11202" s="117" t="s">
        <v>5487</v>
      </c>
      <c r="C11202" s="118" t="s">
        <v>9340</v>
      </c>
      <c r="D11202" s="119" t="s">
        <v>15265</v>
      </c>
    </row>
    <row r="11203" spans="1:4" ht="24.95" customHeight="1" x14ac:dyDescent="0.2">
      <c r="A11203" s="116">
        <v>20067</v>
      </c>
      <c r="B11203" s="117" t="s">
        <v>5488</v>
      </c>
      <c r="C11203" s="118" t="s">
        <v>9340</v>
      </c>
      <c r="D11203" s="119" t="s">
        <v>9471</v>
      </c>
    </row>
    <row r="11204" spans="1:4" ht="24.95" customHeight="1" x14ac:dyDescent="0.2">
      <c r="A11204" s="116">
        <v>20068</v>
      </c>
      <c r="B11204" s="117" t="s">
        <v>5489</v>
      </c>
      <c r="C11204" s="118" t="s">
        <v>9340</v>
      </c>
      <c r="D11204" s="119" t="s">
        <v>13721</v>
      </c>
    </row>
    <row r="11205" spans="1:4" ht="24.95" customHeight="1" x14ac:dyDescent="0.2">
      <c r="A11205" s="116">
        <v>9839</v>
      </c>
      <c r="B11205" s="117" t="s">
        <v>5490</v>
      </c>
      <c r="C11205" s="118" t="s">
        <v>9340</v>
      </c>
      <c r="D11205" s="119" t="s">
        <v>9443</v>
      </c>
    </row>
    <row r="11206" spans="1:4" ht="24.95" customHeight="1" x14ac:dyDescent="0.2">
      <c r="A11206" s="116">
        <v>20072</v>
      </c>
      <c r="B11206" s="117" t="s">
        <v>5491</v>
      </c>
      <c r="C11206" s="118" t="s">
        <v>9340</v>
      </c>
      <c r="D11206" s="119" t="s">
        <v>10699</v>
      </c>
    </row>
    <row r="11207" spans="1:4" ht="24.95" customHeight="1" x14ac:dyDescent="0.2">
      <c r="A11207" s="116">
        <v>20073</v>
      </c>
      <c r="B11207" s="117" t="s">
        <v>5492</v>
      </c>
      <c r="C11207" s="118" t="s">
        <v>9340</v>
      </c>
      <c r="D11207" s="119" t="s">
        <v>10574</v>
      </c>
    </row>
    <row r="11208" spans="1:4" ht="24.95" customHeight="1" x14ac:dyDescent="0.2">
      <c r="A11208" s="116">
        <v>20069</v>
      </c>
      <c r="B11208" s="117" t="s">
        <v>5493</v>
      </c>
      <c r="C11208" s="118" t="s">
        <v>9340</v>
      </c>
      <c r="D11208" s="119" t="s">
        <v>9754</v>
      </c>
    </row>
    <row r="11209" spans="1:4" ht="24.95" customHeight="1" x14ac:dyDescent="0.2">
      <c r="A11209" s="116">
        <v>20070</v>
      </c>
      <c r="B11209" s="117" t="s">
        <v>5494</v>
      </c>
      <c r="C11209" s="118" t="s">
        <v>9340</v>
      </c>
      <c r="D11209" s="119" t="s">
        <v>10003</v>
      </c>
    </row>
    <row r="11210" spans="1:4" ht="24.95" customHeight="1" x14ac:dyDescent="0.2">
      <c r="A11210" s="116">
        <v>20071</v>
      </c>
      <c r="B11210" s="117" t="s">
        <v>5495</v>
      </c>
      <c r="C11210" s="118" t="s">
        <v>9340</v>
      </c>
      <c r="D11210" s="119" t="s">
        <v>10709</v>
      </c>
    </row>
    <row r="11211" spans="1:4" ht="24.95" customHeight="1" x14ac:dyDescent="0.2">
      <c r="A11211" s="116">
        <v>9834</v>
      </c>
      <c r="B11211" s="117" t="s">
        <v>5496</v>
      </c>
      <c r="C11211" s="118" t="s">
        <v>9340</v>
      </c>
      <c r="D11211" s="119" t="s">
        <v>19052</v>
      </c>
    </row>
    <row r="11212" spans="1:4" ht="24.95" customHeight="1" x14ac:dyDescent="0.2">
      <c r="A11212" s="116">
        <v>9863</v>
      </c>
      <c r="B11212" s="117" t="s">
        <v>5497</v>
      </c>
      <c r="C11212" s="118" t="s">
        <v>9340</v>
      </c>
      <c r="D11212" s="119" t="s">
        <v>11246</v>
      </c>
    </row>
    <row r="11213" spans="1:4" ht="24.95" customHeight="1" x14ac:dyDescent="0.2">
      <c r="A11213" s="116">
        <v>9860</v>
      </c>
      <c r="B11213" s="117" t="s">
        <v>5498</v>
      </c>
      <c r="C11213" s="118" t="s">
        <v>9340</v>
      </c>
      <c r="D11213" s="119" t="s">
        <v>20229</v>
      </c>
    </row>
    <row r="11214" spans="1:4" ht="24.95" customHeight="1" x14ac:dyDescent="0.2">
      <c r="A11214" s="116">
        <v>9862</v>
      </c>
      <c r="B11214" s="117" t="s">
        <v>5499</v>
      </c>
      <c r="C11214" s="118" t="s">
        <v>9340</v>
      </c>
      <c r="D11214" s="119" t="s">
        <v>17718</v>
      </c>
    </row>
    <row r="11215" spans="1:4" ht="24.95" customHeight="1" x14ac:dyDescent="0.2">
      <c r="A11215" s="116">
        <v>9861</v>
      </c>
      <c r="B11215" s="117" t="s">
        <v>5500</v>
      </c>
      <c r="C11215" s="118" t="s">
        <v>9340</v>
      </c>
      <c r="D11215" s="119" t="s">
        <v>11038</v>
      </c>
    </row>
    <row r="11216" spans="1:4" ht="24.95" customHeight="1" x14ac:dyDescent="0.2">
      <c r="A11216" s="116">
        <v>9856</v>
      </c>
      <c r="B11216" s="117" t="s">
        <v>5501</v>
      </c>
      <c r="C11216" s="118" t="s">
        <v>9340</v>
      </c>
      <c r="D11216" s="119" t="s">
        <v>10164</v>
      </c>
    </row>
    <row r="11217" spans="1:4" ht="24.95" customHeight="1" x14ac:dyDescent="0.2">
      <c r="A11217" s="116">
        <v>9866</v>
      </c>
      <c r="B11217" s="117" t="s">
        <v>5502</v>
      </c>
      <c r="C11217" s="118" t="s">
        <v>9340</v>
      </c>
      <c r="D11217" s="119" t="s">
        <v>9394</v>
      </c>
    </row>
    <row r="11218" spans="1:4" ht="24.95" customHeight="1" x14ac:dyDescent="0.2">
      <c r="A11218" s="116">
        <v>9857</v>
      </c>
      <c r="B11218" s="117" t="s">
        <v>5503</v>
      </c>
      <c r="C11218" s="118" t="s">
        <v>9340</v>
      </c>
      <c r="D11218" s="119" t="s">
        <v>10389</v>
      </c>
    </row>
    <row r="11219" spans="1:4" ht="24.95" customHeight="1" x14ac:dyDescent="0.2">
      <c r="A11219" s="116">
        <v>9864</v>
      </c>
      <c r="B11219" s="117" t="s">
        <v>5504</v>
      </c>
      <c r="C11219" s="118" t="s">
        <v>9340</v>
      </c>
      <c r="D11219" s="119" t="s">
        <v>11453</v>
      </c>
    </row>
    <row r="11220" spans="1:4" ht="24.95" customHeight="1" x14ac:dyDescent="0.2">
      <c r="A11220" s="116">
        <v>9865</v>
      </c>
      <c r="B11220" s="117" t="s">
        <v>5505</v>
      </c>
      <c r="C11220" s="118" t="s">
        <v>9340</v>
      </c>
      <c r="D11220" s="119" t="s">
        <v>20230</v>
      </c>
    </row>
    <row r="11221" spans="1:4" ht="24.95" customHeight="1" x14ac:dyDescent="0.2">
      <c r="A11221" s="116">
        <v>9858</v>
      </c>
      <c r="B11221" s="117" t="s">
        <v>5506</v>
      </c>
      <c r="C11221" s="118" t="s">
        <v>9340</v>
      </c>
      <c r="D11221" s="119" t="s">
        <v>20101</v>
      </c>
    </row>
    <row r="11222" spans="1:4" ht="24.95" customHeight="1" x14ac:dyDescent="0.2">
      <c r="A11222" s="116">
        <v>9870</v>
      </c>
      <c r="B11222" s="117" t="s">
        <v>5507</v>
      </c>
      <c r="C11222" s="118" t="s">
        <v>9340</v>
      </c>
      <c r="D11222" s="119" t="s">
        <v>18977</v>
      </c>
    </row>
    <row r="11223" spans="1:4" ht="24.95" customHeight="1" x14ac:dyDescent="0.2">
      <c r="A11223" s="116">
        <v>9867</v>
      </c>
      <c r="B11223" s="117" t="s">
        <v>5508</v>
      </c>
      <c r="C11223" s="118" t="s">
        <v>9340</v>
      </c>
      <c r="D11223" s="119" t="s">
        <v>9313</v>
      </c>
    </row>
    <row r="11224" spans="1:4" ht="24.95" customHeight="1" x14ac:dyDescent="0.2">
      <c r="A11224" s="116">
        <v>9868</v>
      </c>
      <c r="B11224" s="117" t="s">
        <v>5509</v>
      </c>
      <c r="C11224" s="118" t="s">
        <v>9340</v>
      </c>
      <c r="D11224" s="119" t="s">
        <v>10119</v>
      </c>
    </row>
    <row r="11225" spans="1:4" ht="24.95" customHeight="1" x14ac:dyDescent="0.2">
      <c r="A11225" s="116">
        <v>9869</v>
      </c>
      <c r="B11225" s="117" t="s">
        <v>5510</v>
      </c>
      <c r="C11225" s="118" t="s">
        <v>9340</v>
      </c>
      <c r="D11225" s="119" t="s">
        <v>10556</v>
      </c>
    </row>
    <row r="11226" spans="1:4" ht="24.95" customHeight="1" x14ac:dyDescent="0.2">
      <c r="A11226" s="116">
        <v>9874</v>
      </c>
      <c r="B11226" s="117" t="s">
        <v>5511</v>
      </c>
      <c r="C11226" s="118" t="s">
        <v>9340</v>
      </c>
      <c r="D11226" s="119" t="s">
        <v>10535</v>
      </c>
    </row>
    <row r="11227" spans="1:4" ht="24.95" customHeight="1" x14ac:dyDescent="0.2">
      <c r="A11227" s="116">
        <v>9875</v>
      </c>
      <c r="B11227" s="117" t="s">
        <v>5512</v>
      </c>
      <c r="C11227" s="118" t="s">
        <v>9340</v>
      </c>
      <c r="D11227" s="119" t="s">
        <v>10758</v>
      </c>
    </row>
    <row r="11228" spans="1:4" ht="24.95" customHeight="1" x14ac:dyDescent="0.2">
      <c r="A11228" s="116">
        <v>9873</v>
      </c>
      <c r="B11228" s="117" t="s">
        <v>5513</v>
      </c>
      <c r="C11228" s="118" t="s">
        <v>9340</v>
      </c>
      <c r="D11228" s="119" t="s">
        <v>20231</v>
      </c>
    </row>
    <row r="11229" spans="1:4" ht="24.95" customHeight="1" x14ac:dyDescent="0.2">
      <c r="A11229" s="116">
        <v>9871</v>
      </c>
      <c r="B11229" s="117" t="s">
        <v>5514</v>
      </c>
      <c r="C11229" s="118" t="s">
        <v>9340</v>
      </c>
      <c r="D11229" s="119" t="s">
        <v>16130</v>
      </c>
    </row>
    <row r="11230" spans="1:4" ht="24.95" customHeight="1" x14ac:dyDescent="0.2">
      <c r="A11230" s="116">
        <v>9872</v>
      </c>
      <c r="B11230" s="117" t="s">
        <v>5515</v>
      </c>
      <c r="C11230" s="118" t="s">
        <v>9340</v>
      </c>
      <c r="D11230" s="119" t="s">
        <v>9472</v>
      </c>
    </row>
    <row r="11231" spans="1:4" ht="24.95" customHeight="1" x14ac:dyDescent="0.2">
      <c r="A11231" s="116">
        <v>7667</v>
      </c>
      <c r="B11231" s="117" t="s">
        <v>11411</v>
      </c>
      <c r="C11231" s="118" t="s">
        <v>9340</v>
      </c>
      <c r="D11231" s="119" t="s">
        <v>20232</v>
      </c>
    </row>
    <row r="11232" spans="1:4" ht="24.95" customHeight="1" x14ac:dyDescent="0.2">
      <c r="A11232" s="116">
        <v>7660</v>
      </c>
      <c r="B11232" s="117" t="s">
        <v>11412</v>
      </c>
      <c r="C11232" s="118" t="s">
        <v>9340</v>
      </c>
      <c r="D11232" s="119" t="s">
        <v>20233</v>
      </c>
    </row>
    <row r="11233" spans="1:4" ht="24.95" customHeight="1" x14ac:dyDescent="0.2">
      <c r="A11233" s="116">
        <v>7676</v>
      </c>
      <c r="B11233" s="117" t="s">
        <v>11413</v>
      </c>
      <c r="C11233" s="118" t="s">
        <v>9340</v>
      </c>
      <c r="D11233" s="119" t="s">
        <v>20234</v>
      </c>
    </row>
    <row r="11234" spans="1:4" ht="24.95" customHeight="1" x14ac:dyDescent="0.2">
      <c r="A11234" s="116">
        <v>12426</v>
      </c>
      <c r="B11234" s="117" t="s">
        <v>7431</v>
      </c>
      <c r="C11234" s="118" t="s">
        <v>9295</v>
      </c>
      <c r="D11234" s="119" t="s">
        <v>17722</v>
      </c>
    </row>
    <row r="11235" spans="1:4" ht="24.95" customHeight="1" x14ac:dyDescent="0.2">
      <c r="A11235" s="116">
        <v>12425</v>
      </c>
      <c r="B11235" s="117" t="s">
        <v>7432</v>
      </c>
      <c r="C11235" s="118" t="s">
        <v>9295</v>
      </c>
      <c r="D11235" s="119" t="s">
        <v>15637</v>
      </c>
    </row>
    <row r="11236" spans="1:4" ht="24.95" customHeight="1" x14ac:dyDescent="0.2">
      <c r="A11236" s="116">
        <v>12427</v>
      </c>
      <c r="B11236" s="117" t="s">
        <v>7433</v>
      </c>
      <c r="C11236" s="118" t="s">
        <v>9295</v>
      </c>
      <c r="D11236" s="119" t="s">
        <v>20235</v>
      </c>
    </row>
    <row r="11237" spans="1:4" ht="24.95" customHeight="1" x14ac:dyDescent="0.2">
      <c r="A11237" s="116">
        <v>12428</v>
      </c>
      <c r="B11237" s="117" t="s">
        <v>7434</v>
      </c>
      <c r="C11237" s="118" t="s">
        <v>9295</v>
      </c>
      <c r="D11237" s="119" t="s">
        <v>20236</v>
      </c>
    </row>
    <row r="11238" spans="1:4" ht="24.95" customHeight="1" x14ac:dyDescent="0.2">
      <c r="A11238" s="116">
        <v>12430</v>
      </c>
      <c r="B11238" s="117" t="s">
        <v>7435</v>
      </c>
      <c r="C11238" s="118" t="s">
        <v>9295</v>
      </c>
      <c r="D11238" s="119" t="s">
        <v>9397</v>
      </c>
    </row>
    <row r="11239" spans="1:4" ht="24.95" customHeight="1" x14ac:dyDescent="0.2">
      <c r="A11239" s="116">
        <v>12429</v>
      </c>
      <c r="B11239" s="117" t="s">
        <v>7436</v>
      </c>
      <c r="C11239" s="118" t="s">
        <v>9295</v>
      </c>
      <c r="D11239" s="119" t="s">
        <v>20237</v>
      </c>
    </row>
    <row r="11240" spans="1:4" ht="24.95" customHeight="1" x14ac:dyDescent="0.2">
      <c r="A11240" s="116">
        <v>12431</v>
      </c>
      <c r="B11240" s="117" t="s">
        <v>7437</v>
      </c>
      <c r="C11240" s="118" t="s">
        <v>9295</v>
      </c>
      <c r="D11240" s="119" t="s">
        <v>20238</v>
      </c>
    </row>
    <row r="11241" spans="1:4" ht="24.95" customHeight="1" x14ac:dyDescent="0.2">
      <c r="A11241" s="116">
        <v>12432</v>
      </c>
      <c r="B11241" s="117" t="s">
        <v>7438</v>
      </c>
      <c r="C11241" s="118" t="s">
        <v>9295</v>
      </c>
      <c r="D11241" s="119" t="s">
        <v>20239</v>
      </c>
    </row>
    <row r="11242" spans="1:4" ht="24.95" customHeight="1" x14ac:dyDescent="0.2">
      <c r="A11242" s="116">
        <v>12434</v>
      </c>
      <c r="B11242" s="117" t="s">
        <v>7439</v>
      </c>
      <c r="C11242" s="118" t="s">
        <v>9295</v>
      </c>
      <c r="D11242" s="119" t="s">
        <v>10166</v>
      </c>
    </row>
    <row r="11243" spans="1:4" ht="24.95" customHeight="1" x14ac:dyDescent="0.2">
      <c r="A11243" s="116">
        <v>12433</v>
      </c>
      <c r="B11243" s="117" t="s">
        <v>7440</v>
      </c>
      <c r="C11243" s="118" t="s">
        <v>9295</v>
      </c>
      <c r="D11243" s="119" t="s">
        <v>13564</v>
      </c>
    </row>
    <row r="11244" spans="1:4" ht="24.95" customHeight="1" x14ac:dyDescent="0.2">
      <c r="A11244" s="116">
        <v>12435</v>
      </c>
      <c r="B11244" s="117" t="s">
        <v>7441</v>
      </c>
      <c r="C11244" s="118" t="s">
        <v>9295</v>
      </c>
      <c r="D11244" s="119" t="s">
        <v>20240</v>
      </c>
    </row>
    <row r="11245" spans="1:4" ht="24.95" customHeight="1" x14ac:dyDescent="0.2">
      <c r="A11245" s="116">
        <v>12437</v>
      </c>
      <c r="B11245" s="117" t="s">
        <v>7442</v>
      </c>
      <c r="C11245" s="118" t="s">
        <v>9295</v>
      </c>
      <c r="D11245" s="119" t="s">
        <v>20241</v>
      </c>
    </row>
    <row r="11246" spans="1:4" ht="24.95" customHeight="1" x14ac:dyDescent="0.2">
      <c r="A11246" s="116">
        <v>12439</v>
      </c>
      <c r="B11246" s="117" t="s">
        <v>7443</v>
      </c>
      <c r="C11246" s="118" t="s">
        <v>9295</v>
      </c>
      <c r="D11246" s="119" t="s">
        <v>11438</v>
      </c>
    </row>
    <row r="11247" spans="1:4" ht="24.95" customHeight="1" x14ac:dyDescent="0.2">
      <c r="A11247" s="116">
        <v>12438</v>
      </c>
      <c r="B11247" s="117" t="s">
        <v>7444</v>
      </c>
      <c r="C11247" s="118" t="s">
        <v>9295</v>
      </c>
      <c r="D11247" s="119" t="s">
        <v>20242</v>
      </c>
    </row>
    <row r="11248" spans="1:4" ht="24.95" customHeight="1" x14ac:dyDescent="0.2">
      <c r="A11248" s="116">
        <v>12436</v>
      </c>
      <c r="B11248" s="117" t="s">
        <v>7445</v>
      </c>
      <c r="C11248" s="118" t="s">
        <v>9295</v>
      </c>
      <c r="D11248" s="119" t="s">
        <v>20243</v>
      </c>
    </row>
    <row r="11249" spans="1:4" ht="24.95" customHeight="1" x14ac:dyDescent="0.2">
      <c r="A11249" s="116">
        <v>36357</v>
      </c>
      <c r="B11249" s="117" t="s">
        <v>20244</v>
      </c>
      <c r="C11249" s="118" t="s">
        <v>9295</v>
      </c>
      <c r="D11249" s="119" t="s">
        <v>20245</v>
      </c>
    </row>
    <row r="11250" spans="1:4" ht="24.95" customHeight="1" x14ac:dyDescent="0.2">
      <c r="A11250" s="116">
        <v>12424</v>
      </c>
      <c r="B11250" s="117" t="s">
        <v>7446</v>
      </c>
      <c r="C11250" s="118" t="s">
        <v>9295</v>
      </c>
      <c r="D11250" s="119" t="s">
        <v>20246</v>
      </c>
    </row>
    <row r="11251" spans="1:4" ht="24.95" customHeight="1" x14ac:dyDescent="0.2">
      <c r="A11251" s="116">
        <v>12440</v>
      </c>
      <c r="B11251" s="117" t="s">
        <v>7447</v>
      </c>
      <c r="C11251" s="118" t="s">
        <v>9295</v>
      </c>
      <c r="D11251" s="119" t="s">
        <v>15759</v>
      </c>
    </row>
    <row r="11252" spans="1:4" ht="24.95" customHeight="1" x14ac:dyDescent="0.2">
      <c r="A11252" s="116">
        <v>9884</v>
      </c>
      <c r="B11252" s="117" t="s">
        <v>5516</v>
      </c>
      <c r="C11252" s="118" t="s">
        <v>9295</v>
      </c>
      <c r="D11252" s="119" t="s">
        <v>14224</v>
      </c>
    </row>
    <row r="11253" spans="1:4" ht="24.95" customHeight="1" x14ac:dyDescent="0.2">
      <c r="A11253" s="116">
        <v>9888</v>
      </c>
      <c r="B11253" s="117" t="s">
        <v>5517</v>
      </c>
      <c r="C11253" s="118" t="s">
        <v>9295</v>
      </c>
      <c r="D11253" s="119" t="s">
        <v>10849</v>
      </c>
    </row>
    <row r="11254" spans="1:4" ht="24.95" customHeight="1" x14ac:dyDescent="0.2">
      <c r="A11254" s="116">
        <v>9883</v>
      </c>
      <c r="B11254" s="117" t="s">
        <v>5518</v>
      </c>
      <c r="C11254" s="118" t="s">
        <v>9295</v>
      </c>
      <c r="D11254" s="119" t="s">
        <v>15937</v>
      </c>
    </row>
    <row r="11255" spans="1:4" ht="24.95" customHeight="1" x14ac:dyDescent="0.2">
      <c r="A11255" s="116">
        <v>9886</v>
      </c>
      <c r="B11255" s="117" t="s">
        <v>5519</v>
      </c>
      <c r="C11255" s="118" t="s">
        <v>9295</v>
      </c>
      <c r="D11255" s="119" t="s">
        <v>20247</v>
      </c>
    </row>
    <row r="11256" spans="1:4" ht="24.95" customHeight="1" x14ac:dyDescent="0.2">
      <c r="A11256" s="116">
        <v>9889</v>
      </c>
      <c r="B11256" s="117" t="s">
        <v>5520</v>
      </c>
      <c r="C11256" s="118" t="s">
        <v>9295</v>
      </c>
      <c r="D11256" s="119" t="s">
        <v>20248</v>
      </c>
    </row>
    <row r="11257" spans="1:4" ht="24.95" customHeight="1" x14ac:dyDescent="0.2">
      <c r="A11257" s="116">
        <v>9887</v>
      </c>
      <c r="B11257" s="117" t="s">
        <v>5521</v>
      </c>
      <c r="C11257" s="118" t="s">
        <v>9295</v>
      </c>
      <c r="D11257" s="119" t="s">
        <v>20249</v>
      </c>
    </row>
    <row r="11258" spans="1:4" ht="24.95" customHeight="1" x14ac:dyDescent="0.2">
      <c r="A11258" s="116">
        <v>9885</v>
      </c>
      <c r="B11258" s="117" t="s">
        <v>5522</v>
      </c>
      <c r="C11258" s="118" t="s">
        <v>9295</v>
      </c>
      <c r="D11258" s="119" t="s">
        <v>17603</v>
      </c>
    </row>
    <row r="11259" spans="1:4" ht="24.95" customHeight="1" x14ac:dyDescent="0.2">
      <c r="A11259" s="116">
        <v>9890</v>
      </c>
      <c r="B11259" s="117" t="s">
        <v>5523</v>
      </c>
      <c r="C11259" s="118" t="s">
        <v>9295</v>
      </c>
      <c r="D11259" s="119" t="s">
        <v>20250</v>
      </c>
    </row>
    <row r="11260" spans="1:4" ht="24.95" customHeight="1" x14ac:dyDescent="0.2">
      <c r="A11260" s="116">
        <v>9891</v>
      </c>
      <c r="B11260" s="117" t="s">
        <v>5524</v>
      </c>
      <c r="C11260" s="118" t="s">
        <v>9295</v>
      </c>
      <c r="D11260" s="119" t="s">
        <v>20251</v>
      </c>
    </row>
    <row r="11261" spans="1:4" ht="24.95" customHeight="1" x14ac:dyDescent="0.2">
      <c r="A11261" s="116">
        <v>39292</v>
      </c>
      <c r="B11261" s="117" t="s">
        <v>20252</v>
      </c>
      <c r="C11261" s="118" t="s">
        <v>9295</v>
      </c>
      <c r="D11261" s="119" t="s">
        <v>19672</v>
      </c>
    </row>
    <row r="11262" spans="1:4" ht="24.95" customHeight="1" x14ac:dyDescent="0.2">
      <c r="A11262" s="116">
        <v>39293</v>
      </c>
      <c r="B11262" s="117" t="s">
        <v>20253</v>
      </c>
      <c r="C11262" s="118" t="s">
        <v>9295</v>
      </c>
      <c r="D11262" s="119" t="s">
        <v>13730</v>
      </c>
    </row>
    <row r="11263" spans="1:4" ht="24.95" customHeight="1" x14ac:dyDescent="0.2">
      <c r="A11263" s="116">
        <v>39294</v>
      </c>
      <c r="B11263" s="117" t="s">
        <v>20254</v>
      </c>
      <c r="C11263" s="118" t="s">
        <v>9295</v>
      </c>
      <c r="D11263" s="119" t="s">
        <v>13730</v>
      </c>
    </row>
    <row r="11264" spans="1:4" ht="24.95" customHeight="1" x14ac:dyDescent="0.2">
      <c r="A11264" s="116">
        <v>39295</v>
      </c>
      <c r="B11264" s="117" t="s">
        <v>20255</v>
      </c>
      <c r="C11264" s="118" t="s">
        <v>9295</v>
      </c>
      <c r="D11264" s="119" t="s">
        <v>10047</v>
      </c>
    </row>
    <row r="11265" spans="1:4" ht="24.95" customHeight="1" x14ac:dyDescent="0.2">
      <c r="A11265" s="116">
        <v>36313</v>
      </c>
      <c r="B11265" s="117" t="s">
        <v>20256</v>
      </c>
      <c r="C11265" s="118" t="s">
        <v>9295</v>
      </c>
      <c r="D11265" s="119" t="s">
        <v>19045</v>
      </c>
    </row>
    <row r="11266" spans="1:4" ht="24.95" customHeight="1" x14ac:dyDescent="0.2">
      <c r="A11266" s="116">
        <v>36316</v>
      </c>
      <c r="B11266" s="117" t="s">
        <v>20257</v>
      </c>
      <c r="C11266" s="118" t="s">
        <v>9295</v>
      </c>
      <c r="D11266" s="119" t="s">
        <v>19052</v>
      </c>
    </row>
    <row r="11267" spans="1:4" ht="24.95" customHeight="1" x14ac:dyDescent="0.2">
      <c r="A11267" s="116">
        <v>64</v>
      </c>
      <c r="B11267" s="117" t="s">
        <v>5525</v>
      </c>
      <c r="C11267" s="118" t="s">
        <v>9295</v>
      </c>
      <c r="D11267" s="119" t="s">
        <v>10038</v>
      </c>
    </row>
    <row r="11268" spans="1:4" ht="24.95" customHeight="1" x14ac:dyDescent="0.2">
      <c r="A11268" s="116">
        <v>37423</v>
      </c>
      <c r="B11268" s="117" t="s">
        <v>5526</v>
      </c>
      <c r="C11268" s="118" t="s">
        <v>9295</v>
      </c>
      <c r="D11268" s="119" t="s">
        <v>20258</v>
      </c>
    </row>
    <row r="11269" spans="1:4" ht="24.95" customHeight="1" x14ac:dyDescent="0.2">
      <c r="A11269" s="116">
        <v>39296</v>
      </c>
      <c r="B11269" s="117" t="s">
        <v>20259</v>
      </c>
      <c r="C11269" s="118" t="s">
        <v>9295</v>
      </c>
      <c r="D11269" s="119" t="s">
        <v>10305</v>
      </c>
    </row>
    <row r="11270" spans="1:4" ht="24.95" customHeight="1" x14ac:dyDescent="0.2">
      <c r="A11270" s="116">
        <v>39297</v>
      </c>
      <c r="B11270" s="117" t="s">
        <v>20260</v>
      </c>
      <c r="C11270" s="118" t="s">
        <v>9295</v>
      </c>
      <c r="D11270" s="119" t="s">
        <v>15540</v>
      </c>
    </row>
    <row r="11271" spans="1:4" ht="24.95" customHeight="1" x14ac:dyDescent="0.2">
      <c r="A11271" s="116">
        <v>39298</v>
      </c>
      <c r="B11271" s="117" t="s">
        <v>20261</v>
      </c>
      <c r="C11271" s="118" t="s">
        <v>9295</v>
      </c>
      <c r="D11271" s="119" t="s">
        <v>10076</v>
      </c>
    </row>
    <row r="11272" spans="1:4" ht="24.95" customHeight="1" x14ac:dyDescent="0.2">
      <c r="A11272" s="116">
        <v>39299</v>
      </c>
      <c r="B11272" s="117" t="s">
        <v>20262</v>
      </c>
      <c r="C11272" s="118" t="s">
        <v>9295</v>
      </c>
      <c r="D11272" s="119" t="s">
        <v>18199</v>
      </c>
    </row>
    <row r="11273" spans="1:4" ht="24.95" customHeight="1" x14ac:dyDescent="0.2">
      <c r="A11273" s="116">
        <v>9892</v>
      </c>
      <c r="B11273" s="117" t="s">
        <v>5527</v>
      </c>
      <c r="C11273" s="118" t="s">
        <v>9295</v>
      </c>
      <c r="D11273" s="119" t="s">
        <v>11418</v>
      </c>
    </row>
    <row r="11274" spans="1:4" ht="24.95" customHeight="1" x14ac:dyDescent="0.2">
      <c r="A11274" s="116">
        <v>9893</v>
      </c>
      <c r="B11274" s="117" t="s">
        <v>5528</v>
      </c>
      <c r="C11274" s="118" t="s">
        <v>9295</v>
      </c>
      <c r="D11274" s="119" t="s">
        <v>11419</v>
      </c>
    </row>
    <row r="11275" spans="1:4" ht="24.95" customHeight="1" x14ac:dyDescent="0.2">
      <c r="A11275" s="116">
        <v>9901</v>
      </c>
      <c r="B11275" s="117" t="s">
        <v>5529</v>
      </c>
      <c r="C11275" s="118" t="s">
        <v>9295</v>
      </c>
      <c r="D11275" s="119" t="s">
        <v>10070</v>
      </c>
    </row>
    <row r="11276" spans="1:4" ht="24.95" customHeight="1" x14ac:dyDescent="0.2">
      <c r="A11276" s="116">
        <v>9896</v>
      </c>
      <c r="B11276" s="117" t="s">
        <v>5530</v>
      </c>
      <c r="C11276" s="118" t="s">
        <v>9295</v>
      </c>
      <c r="D11276" s="119" t="s">
        <v>11420</v>
      </c>
    </row>
    <row r="11277" spans="1:4" ht="24.95" customHeight="1" x14ac:dyDescent="0.2">
      <c r="A11277" s="116">
        <v>9900</v>
      </c>
      <c r="B11277" s="117" t="s">
        <v>5531</v>
      </c>
      <c r="C11277" s="118" t="s">
        <v>9295</v>
      </c>
      <c r="D11277" s="119" t="s">
        <v>11296</v>
      </c>
    </row>
    <row r="11278" spans="1:4" ht="24.95" customHeight="1" x14ac:dyDescent="0.2">
      <c r="A11278" s="116">
        <v>9898</v>
      </c>
      <c r="B11278" s="117" t="s">
        <v>5532</v>
      </c>
      <c r="C11278" s="118" t="s">
        <v>9295</v>
      </c>
      <c r="D11278" s="119" t="s">
        <v>11421</v>
      </c>
    </row>
    <row r="11279" spans="1:4" ht="24.95" customHeight="1" x14ac:dyDescent="0.2">
      <c r="A11279" s="116">
        <v>9899</v>
      </c>
      <c r="B11279" s="117" t="s">
        <v>5533</v>
      </c>
      <c r="C11279" s="118" t="s">
        <v>9295</v>
      </c>
      <c r="D11279" s="119" t="s">
        <v>9772</v>
      </c>
    </row>
    <row r="11280" spans="1:4" ht="24.95" customHeight="1" x14ac:dyDescent="0.2">
      <c r="A11280" s="116">
        <v>9902</v>
      </c>
      <c r="B11280" s="117" t="s">
        <v>5534</v>
      </c>
      <c r="C11280" s="118" t="s">
        <v>9295</v>
      </c>
      <c r="D11280" s="119" t="s">
        <v>11422</v>
      </c>
    </row>
    <row r="11281" spans="1:4" ht="24.95" customHeight="1" x14ac:dyDescent="0.2">
      <c r="A11281" s="116">
        <v>9908</v>
      </c>
      <c r="B11281" s="117" t="s">
        <v>5535</v>
      </c>
      <c r="C11281" s="118" t="s">
        <v>9295</v>
      </c>
      <c r="D11281" s="119" t="s">
        <v>11423</v>
      </c>
    </row>
    <row r="11282" spans="1:4" ht="24.95" customHeight="1" x14ac:dyDescent="0.2">
      <c r="A11282" s="116">
        <v>9905</v>
      </c>
      <c r="B11282" s="117" t="s">
        <v>5536</v>
      </c>
      <c r="C11282" s="118" t="s">
        <v>9295</v>
      </c>
      <c r="D11282" s="119" t="s">
        <v>11210</v>
      </c>
    </row>
    <row r="11283" spans="1:4" ht="24.95" customHeight="1" x14ac:dyDescent="0.2">
      <c r="A11283" s="116">
        <v>9906</v>
      </c>
      <c r="B11283" s="117" t="s">
        <v>5537</v>
      </c>
      <c r="C11283" s="118" t="s">
        <v>9295</v>
      </c>
      <c r="D11283" s="119" t="s">
        <v>11424</v>
      </c>
    </row>
    <row r="11284" spans="1:4" ht="24.95" customHeight="1" x14ac:dyDescent="0.2">
      <c r="A11284" s="116">
        <v>9895</v>
      </c>
      <c r="B11284" s="117" t="s">
        <v>5538</v>
      </c>
      <c r="C11284" s="118" t="s">
        <v>9295</v>
      </c>
      <c r="D11284" s="119" t="s">
        <v>9505</v>
      </c>
    </row>
    <row r="11285" spans="1:4" ht="24.95" customHeight="1" x14ac:dyDescent="0.2">
      <c r="A11285" s="116">
        <v>9894</v>
      </c>
      <c r="B11285" s="117" t="s">
        <v>5539</v>
      </c>
      <c r="C11285" s="118" t="s">
        <v>9295</v>
      </c>
      <c r="D11285" s="119" t="s">
        <v>11425</v>
      </c>
    </row>
    <row r="11286" spans="1:4" ht="24.95" customHeight="1" x14ac:dyDescent="0.2">
      <c r="A11286" s="116">
        <v>9897</v>
      </c>
      <c r="B11286" s="117" t="s">
        <v>5540</v>
      </c>
      <c r="C11286" s="118" t="s">
        <v>9295</v>
      </c>
      <c r="D11286" s="119" t="s">
        <v>10909</v>
      </c>
    </row>
    <row r="11287" spans="1:4" ht="24.95" customHeight="1" x14ac:dyDescent="0.2">
      <c r="A11287" s="116">
        <v>9910</v>
      </c>
      <c r="B11287" s="117" t="s">
        <v>5541</v>
      </c>
      <c r="C11287" s="118" t="s">
        <v>9295</v>
      </c>
      <c r="D11287" s="119" t="s">
        <v>11426</v>
      </c>
    </row>
    <row r="11288" spans="1:4" ht="24.95" customHeight="1" x14ac:dyDescent="0.2">
      <c r="A11288" s="116">
        <v>9909</v>
      </c>
      <c r="B11288" s="117" t="s">
        <v>5542</v>
      </c>
      <c r="C11288" s="118" t="s">
        <v>9295</v>
      </c>
      <c r="D11288" s="119" t="s">
        <v>11427</v>
      </c>
    </row>
    <row r="11289" spans="1:4" ht="24.95" customHeight="1" x14ac:dyDescent="0.2">
      <c r="A11289" s="116">
        <v>9907</v>
      </c>
      <c r="B11289" s="117" t="s">
        <v>5543</v>
      </c>
      <c r="C11289" s="118" t="s">
        <v>9295</v>
      </c>
      <c r="D11289" s="119" t="s">
        <v>11212</v>
      </c>
    </row>
    <row r="11290" spans="1:4" ht="24.95" customHeight="1" x14ac:dyDescent="0.2">
      <c r="A11290" s="116">
        <v>20973</v>
      </c>
      <c r="B11290" s="117" t="s">
        <v>5544</v>
      </c>
      <c r="C11290" s="118" t="s">
        <v>9295</v>
      </c>
      <c r="D11290" s="119" t="s">
        <v>9794</v>
      </c>
    </row>
    <row r="11291" spans="1:4" ht="24.95" customHeight="1" x14ac:dyDescent="0.2">
      <c r="A11291" s="116">
        <v>20974</v>
      </c>
      <c r="B11291" s="117" t="s">
        <v>5545</v>
      </c>
      <c r="C11291" s="118" t="s">
        <v>9295</v>
      </c>
      <c r="D11291" s="119" t="s">
        <v>11428</v>
      </c>
    </row>
    <row r="11292" spans="1:4" ht="24.95" customHeight="1" x14ac:dyDescent="0.2">
      <c r="A11292" s="116">
        <v>37989</v>
      </c>
      <c r="B11292" s="117" t="s">
        <v>7448</v>
      </c>
      <c r="C11292" s="118" t="s">
        <v>9295</v>
      </c>
      <c r="D11292" s="119" t="s">
        <v>11323</v>
      </c>
    </row>
    <row r="11293" spans="1:4" ht="24.95" customHeight="1" x14ac:dyDescent="0.2">
      <c r="A11293" s="116">
        <v>37990</v>
      </c>
      <c r="B11293" s="117" t="s">
        <v>7449</v>
      </c>
      <c r="C11293" s="118" t="s">
        <v>9295</v>
      </c>
      <c r="D11293" s="119" t="s">
        <v>10566</v>
      </c>
    </row>
    <row r="11294" spans="1:4" ht="24.95" customHeight="1" x14ac:dyDescent="0.2">
      <c r="A11294" s="116">
        <v>37991</v>
      </c>
      <c r="B11294" s="117" t="s">
        <v>7450</v>
      </c>
      <c r="C11294" s="118" t="s">
        <v>9295</v>
      </c>
      <c r="D11294" s="119" t="s">
        <v>11463</v>
      </c>
    </row>
    <row r="11295" spans="1:4" ht="24.95" customHeight="1" x14ac:dyDescent="0.2">
      <c r="A11295" s="116">
        <v>37992</v>
      </c>
      <c r="B11295" s="117" t="s">
        <v>7451</v>
      </c>
      <c r="C11295" s="118" t="s">
        <v>9295</v>
      </c>
      <c r="D11295" s="119" t="s">
        <v>17507</v>
      </c>
    </row>
    <row r="11296" spans="1:4" ht="24.95" customHeight="1" x14ac:dyDescent="0.2">
      <c r="A11296" s="116">
        <v>37993</v>
      </c>
      <c r="B11296" s="117" t="s">
        <v>7452</v>
      </c>
      <c r="C11296" s="118" t="s">
        <v>9295</v>
      </c>
      <c r="D11296" s="119" t="s">
        <v>17303</v>
      </c>
    </row>
    <row r="11297" spans="1:4" ht="24.95" customHeight="1" x14ac:dyDescent="0.2">
      <c r="A11297" s="116">
        <v>37994</v>
      </c>
      <c r="B11297" s="117" t="s">
        <v>7453</v>
      </c>
      <c r="C11297" s="118" t="s">
        <v>9295</v>
      </c>
      <c r="D11297" s="119" t="s">
        <v>20263</v>
      </c>
    </row>
    <row r="11298" spans="1:4" ht="24.95" customHeight="1" x14ac:dyDescent="0.2">
      <c r="A11298" s="116">
        <v>37995</v>
      </c>
      <c r="B11298" s="117" t="s">
        <v>7454</v>
      </c>
      <c r="C11298" s="118" t="s">
        <v>9295</v>
      </c>
      <c r="D11298" s="119" t="s">
        <v>18321</v>
      </c>
    </row>
    <row r="11299" spans="1:4" ht="24.95" customHeight="1" x14ac:dyDescent="0.2">
      <c r="A11299" s="116">
        <v>37996</v>
      </c>
      <c r="B11299" s="117" t="s">
        <v>7455</v>
      </c>
      <c r="C11299" s="118" t="s">
        <v>9295</v>
      </c>
      <c r="D11299" s="119" t="s">
        <v>20264</v>
      </c>
    </row>
    <row r="11300" spans="1:4" ht="24.95" customHeight="1" x14ac:dyDescent="0.2">
      <c r="A11300" s="116">
        <v>13883</v>
      </c>
      <c r="B11300" s="117" t="s">
        <v>5546</v>
      </c>
      <c r="C11300" s="118" t="s">
        <v>9295</v>
      </c>
      <c r="D11300" s="119" t="s">
        <v>11430</v>
      </c>
    </row>
    <row r="11301" spans="1:4" ht="24.95" customHeight="1" x14ac:dyDescent="0.2">
      <c r="A11301" s="116">
        <v>38604</v>
      </c>
      <c r="B11301" s="117" t="s">
        <v>5547</v>
      </c>
      <c r="C11301" s="118" t="s">
        <v>9295</v>
      </c>
      <c r="D11301" s="119" t="s">
        <v>11431</v>
      </c>
    </row>
    <row r="11302" spans="1:4" ht="24.95" customHeight="1" x14ac:dyDescent="0.2">
      <c r="A11302" s="116">
        <v>10601</v>
      </c>
      <c r="B11302" s="117" t="s">
        <v>5548</v>
      </c>
      <c r="C11302" s="118" t="s">
        <v>9295</v>
      </c>
      <c r="D11302" s="119" t="s">
        <v>11432</v>
      </c>
    </row>
    <row r="11303" spans="1:4" ht="24.95" customHeight="1" x14ac:dyDescent="0.2">
      <c r="A11303" s="116">
        <v>26034</v>
      </c>
      <c r="B11303" s="117" t="s">
        <v>5549</v>
      </c>
      <c r="C11303" s="118" t="s">
        <v>9295</v>
      </c>
      <c r="D11303" s="119" t="s">
        <v>11433</v>
      </c>
    </row>
    <row r="11304" spans="1:4" ht="24.95" customHeight="1" x14ac:dyDescent="0.2">
      <c r="A11304" s="116">
        <v>13894</v>
      </c>
      <c r="B11304" s="117" t="s">
        <v>5550</v>
      </c>
      <c r="C11304" s="118" t="s">
        <v>9295</v>
      </c>
      <c r="D11304" s="119" t="s">
        <v>20265</v>
      </c>
    </row>
    <row r="11305" spans="1:4" ht="24.95" customHeight="1" x14ac:dyDescent="0.2">
      <c r="A11305" s="116">
        <v>13895</v>
      </c>
      <c r="B11305" s="117" t="s">
        <v>5551</v>
      </c>
      <c r="C11305" s="118" t="s">
        <v>9295</v>
      </c>
      <c r="D11305" s="119" t="s">
        <v>20266</v>
      </c>
    </row>
    <row r="11306" spans="1:4" ht="24.95" customHeight="1" x14ac:dyDescent="0.2">
      <c r="A11306" s="116">
        <v>13892</v>
      </c>
      <c r="B11306" s="117" t="s">
        <v>5552</v>
      </c>
      <c r="C11306" s="118" t="s">
        <v>9295</v>
      </c>
      <c r="D11306" s="119" t="s">
        <v>20267</v>
      </c>
    </row>
    <row r="11307" spans="1:4" ht="24.95" customHeight="1" x14ac:dyDescent="0.2">
      <c r="A11307" s="116">
        <v>9914</v>
      </c>
      <c r="B11307" s="117" t="s">
        <v>5553</v>
      </c>
      <c r="C11307" s="118" t="s">
        <v>9295</v>
      </c>
      <c r="D11307" s="119" t="s">
        <v>20268</v>
      </c>
    </row>
    <row r="11308" spans="1:4" ht="24.95" customHeight="1" x14ac:dyDescent="0.2">
      <c r="A11308" s="116">
        <v>36485</v>
      </c>
      <c r="B11308" s="117" t="s">
        <v>5554</v>
      </c>
      <c r="C11308" s="118" t="s">
        <v>9295</v>
      </c>
      <c r="D11308" s="119" t="s">
        <v>11434</v>
      </c>
    </row>
    <row r="11309" spans="1:4" ht="24.95" customHeight="1" x14ac:dyDescent="0.2">
      <c r="A11309" s="116">
        <v>9912</v>
      </c>
      <c r="B11309" s="117" t="s">
        <v>5555</v>
      </c>
      <c r="C11309" s="118" t="s">
        <v>9295</v>
      </c>
      <c r="D11309" s="119" t="s">
        <v>11435</v>
      </c>
    </row>
    <row r="11310" spans="1:4" ht="24.95" customHeight="1" x14ac:dyDescent="0.2">
      <c r="A11310" s="116">
        <v>9921</v>
      </c>
      <c r="B11310" s="117" t="s">
        <v>5556</v>
      </c>
      <c r="C11310" s="118" t="s">
        <v>9295</v>
      </c>
      <c r="D11310" s="119" t="s">
        <v>11436</v>
      </c>
    </row>
    <row r="11311" spans="1:4" ht="24.95" customHeight="1" x14ac:dyDescent="0.2">
      <c r="A11311" s="116">
        <v>21112</v>
      </c>
      <c r="B11311" s="117" t="s">
        <v>5557</v>
      </c>
      <c r="C11311" s="118" t="s">
        <v>9295</v>
      </c>
      <c r="D11311" s="119" t="s">
        <v>20269</v>
      </c>
    </row>
    <row r="11312" spans="1:4" ht="24.95" customHeight="1" x14ac:dyDescent="0.2">
      <c r="A11312" s="116">
        <v>10228</v>
      </c>
      <c r="B11312" s="117" t="s">
        <v>5558</v>
      </c>
      <c r="C11312" s="118" t="s">
        <v>9295</v>
      </c>
      <c r="D11312" s="119" t="s">
        <v>20270</v>
      </c>
    </row>
    <row r="11313" spans="1:4" ht="24.95" customHeight="1" x14ac:dyDescent="0.2">
      <c r="A11313" s="116">
        <v>11781</v>
      </c>
      <c r="B11313" s="117" t="s">
        <v>5559</v>
      </c>
      <c r="C11313" s="118" t="s">
        <v>9295</v>
      </c>
      <c r="D11313" s="119" t="s">
        <v>20271</v>
      </c>
    </row>
    <row r="11314" spans="1:4" ht="24.95" customHeight="1" x14ac:dyDescent="0.2">
      <c r="A11314" s="116">
        <v>11746</v>
      </c>
      <c r="B11314" s="117" t="s">
        <v>5560</v>
      </c>
      <c r="C11314" s="118" t="s">
        <v>9295</v>
      </c>
      <c r="D11314" s="119" t="s">
        <v>13233</v>
      </c>
    </row>
    <row r="11315" spans="1:4" ht="24.95" customHeight="1" x14ac:dyDescent="0.2">
      <c r="A11315" s="116">
        <v>11751</v>
      </c>
      <c r="B11315" s="117" t="s">
        <v>5561</v>
      </c>
      <c r="C11315" s="118" t="s">
        <v>9295</v>
      </c>
      <c r="D11315" s="119" t="s">
        <v>20272</v>
      </c>
    </row>
    <row r="11316" spans="1:4" ht="24.95" customHeight="1" x14ac:dyDescent="0.2">
      <c r="A11316" s="116">
        <v>11750</v>
      </c>
      <c r="B11316" s="117" t="s">
        <v>5562</v>
      </c>
      <c r="C11316" s="118" t="s">
        <v>9295</v>
      </c>
      <c r="D11316" s="119" t="s">
        <v>20273</v>
      </c>
    </row>
    <row r="11317" spans="1:4" ht="24.95" customHeight="1" x14ac:dyDescent="0.2">
      <c r="A11317" s="116">
        <v>11748</v>
      </c>
      <c r="B11317" s="117" t="s">
        <v>5563</v>
      </c>
      <c r="C11317" s="118" t="s">
        <v>9295</v>
      </c>
      <c r="D11317" s="119" t="s">
        <v>20274</v>
      </c>
    </row>
    <row r="11318" spans="1:4" ht="24.95" customHeight="1" x14ac:dyDescent="0.2">
      <c r="A11318" s="116">
        <v>11747</v>
      </c>
      <c r="B11318" s="117" t="s">
        <v>5564</v>
      </c>
      <c r="C11318" s="118" t="s">
        <v>9295</v>
      </c>
      <c r="D11318" s="119" t="s">
        <v>20275</v>
      </c>
    </row>
    <row r="11319" spans="1:4" ht="24.95" customHeight="1" x14ac:dyDescent="0.2">
      <c r="A11319" s="116">
        <v>11749</v>
      </c>
      <c r="B11319" s="117" t="s">
        <v>5565</v>
      </c>
      <c r="C11319" s="118" t="s">
        <v>9295</v>
      </c>
      <c r="D11319" s="119" t="s">
        <v>10263</v>
      </c>
    </row>
    <row r="11320" spans="1:4" ht="24.95" customHeight="1" x14ac:dyDescent="0.2">
      <c r="A11320" s="116">
        <v>10236</v>
      </c>
      <c r="B11320" s="117" t="s">
        <v>5566</v>
      </c>
      <c r="C11320" s="118" t="s">
        <v>9295</v>
      </c>
      <c r="D11320" s="119" t="s">
        <v>13370</v>
      </c>
    </row>
    <row r="11321" spans="1:4" ht="24.95" customHeight="1" x14ac:dyDescent="0.2">
      <c r="A11321" s="116">
        <v>10233</v>
      </c>
      <c r="B11321" s="117" t="s">
        <v>5567</v>
      </c>
      <c r="C11321" s="118" t="s">
        <v>9295</v>
      </c>
      <c r="D11321" s="119" t="s">
        <v>10721</v>
      </c>
    </row>
    <row r="11322" spans="1:4" ht="24.95" customHeight="1" x14ac:dyDescent="0.2">
      <c r="A11322" s="116">
        <v>10234</v>
      </c>
      <c r="B11322" s="117" t="s">
        <v>5568</v>
      </c>
      <c r="C11322" s="118" t="s">
        <v>9295</v>
      </c>
      <c r="D11322" s="119" t="s">
        <v>11973</v>
      </c>
    </row>
    <row r="11323" spans="1:4" ht="24.95" customHeight="1" x14ac:dyDescent="0.2">
      <c r="A11323" s="116">
        <v>10231</v>
      </c>
      <c r="B11323" s="117" t="s">
        <v>5569</v>
      </c>
      <c r="C11323" s="118" t="s">
        <v>9295</v>
      </c>
      <c r="D11323" s="119" t="s">
        <v>20276</v>
      </c>
    </row>
    <row r="11324" spans="1:4" ht="24.95" customHeight="1" x14ac:dyDescent="0.2">
      <c r="A11324" s="116">
        <v>10232</v>
      </c>
      <c r="B11324" s="117" t="s">
        <v>5570</v>
      </c>
      <c r="C11324" s="118" t="s">
        <v>9295</v>
      </c>
      <c r="D11324" s="119" t="s">
        <v>20277</v>
      </c>
    </row>
    <row r="11325" spans="1:4" ht="24.95" customHeight="1" x14ac:dyDescent="0.2">
      <c r="A11325" s="116">
        <v>10229</v>
      </c>
      <c r="B11325" s="117" t="s">
        <v>5571</v>
      </c>
      <c r="C11325" s="118" t="s">
        <v>9295</v>
      </c>
      <c r="D11325" s="119" t="s">
        <v>9441</v>
      </c>
    </row>
    <row r="11326" spans="1:4" ht="24.95" customHeight="1" x14ac:dyDescent="0.2">
      <c r="A11326" s="116">
        <v>10235</v>
      </c>
      <c r="B11326" s="117" t="s">
        <v>5572</v>
      </c>
      <c r="C11326" s="118" t="s">
        <v>9295</v>
      </c>
      <c r="D11326" s="119" t="s">
        <v>20278</v>
      </c>
    </row>
    <row r="11327" spans="1:4" ht="24.95" customHeight="1" x14ac:dyDescent="0.2">
      <c r="A11327" s="116">
        <v>10230</v>
      </c>
      <c r="B11327" s="117" t="s">
        <v>5573</v>
      </c>
      <c r="C11327" s="118" t="s">
        <v>9295</v>
      </c>
      <c r="D11327" s="119" t="s">
        <v>20279</v>
      </c>
    </row>
    <row r="11328" spans="1:4" ht="24.95" customHeight="1" x14ac:dyDescent="0.2">
      <c r="A11328" s="116">
        <v>10409</v>
      </c>
      <c r="B11328" s="117" t="s">
        <v>5574</v>
      </c>
      <c r="C11328" s="118" t="s">
        <v>9295</v>
      </c>
      <c r="D11328" s="119" t="s">
        <v>10823</v>
      </c>
    </row>
    <row r="11329" spans="1:4" ht="24.95" customHeight="1" x14ac:dyDescent="0.2">
      <c r="A11329" s="116">
        <v>10411</v>
      </c>
      <c r="B11329" s="117" t="s">
        <v>5575</v>
      </c>
      <c r="C11329" s="118" t="s">
        <v>9295</v>
      </c>
      <c r="D11329" s="119" t="s">
        <v>20280</v>
      </c>
    </row>
    <row r="11330" spans="1:4" ht="24.95" customHeight="1" x14ac:dyDescent="0.2">
      <c r="A11330" s="116">
        <v>10404</v>
      </c>
      <c r="B11330" s="117" t="s">
        <v>5576</v>
      </c>
      <c r="C11330" s="118" t="s">
        <v>9295</v>
      </c>
      <c r="D11330" s="119" t="s">
        <v>20281</v>
      </c>
    </row>
    <row r="11331" spans="1:4" ht="24.95" customHeight="1" x14ac:dyDescent="0.2">
      <c r="A11331" s="116">
        <v>10410</v>
      </c>
      <c r="B11331" s="117" t="s">
        <v>5577</v>
      </c>
      <c r="C11331" s="118" t="s">
        <v>9295</v>
      </c>
      <c r="D11331" s="119" t="s">
        <v>20282</v>
      </c>
    </row>
    <row r="11332" spans="1:4" ht="24.95" customHeight="1" x14ac:dyDescent="0.2">
      <c r="A11332" s="116">
        <v>10405</v>
      </c>
      <c r="B11332" s="117" t="s">
        <v>5578</v>
      </c>
      <c r="C11332" s="118" t="s">
        <v>9295</v>
      </c>
      <c r="D11332" s="119" t="s">
        <v>20283</v>
      </c>
    </row>
    <row r="11333" spans="1:4" ht="24.95" customHeight="1" x14ac:dyDescent="0.2">
      <c r="A11333" s="116">
        <v>10408</v>
      </c>
      <c r="B11333" s="117" t="s">
        <v>5579</v>
      </c>
      <c r="C11333" s="118" t="s">
        <v>9295</v>
      </c>
      <c r="D11333" s="119" t="s">
        <v>20284</v>
      </c>
    </row>
    <row r="11334" spans="1:4" ht="24.95" customHeight="1" x14ac:dyDescent="0.2">
      <c r="A11334" s="116">
        <v>10412</v>
      </c>
      <c r="B11334" s="117" t="s">
        <v>5580</v>
      </c>
      <c r="C11334" s="118" t="s">
        <v>9295</v>
      </c>
      <c r="D11334" s="119" t="s">
        <v>20285</v>
      </c>
    </row>
    <row r="11335" spans="1:4" ht="24.95" customHeight="1" x14ac:dyDescent="0.2">
      <c r="A11335" s="116">
        <v>10406</v>
      </c>
      <c r="B11335" s="117" t="s">
        <v>5581</v>
      </c>
      <c r="C11335" s="118" t="s">
        <v>9295</v>
      </c>
      <c r="D11335" s="119" t="s">
        <v>20286</v>
      </c>
    </row>
    <row r="11336" spans="1:4" ht="24.95" customHeight="1" x14ac:dyDescent="0.2">
      <c r="A11336" s="116">
        <v>10407</v>
      </c>
      <c r="B11336" s="117" t="s">
        <v>5582</v>
      </c>
      <c r="C11336" s="118" t="s">
        <v>9295</v>
      </c>
      <c r="D11336" s="119" t="s">
        <v>20287</v>
      </c>
    </row>
    <row r="11337" spans="1:4" ht="24.95" customHeight="1" x14ac:dyDescent="0.2">
      <c r="A11337" s="116">
        <v>10416</v>
      </c>
      <c r="B11337" s="117" t="s">
        <v>5583</v>
      </c>
      <c r="C11337" s="118" t="s">
        <v>9295</v>
      </c>
      <c r="D11337" s="119" t="s">
        <v>18752</v>
      </c>
    </row>
    <row r="11338" spans="1:4" ht="24.95" customHeight="1" x14ac:dyDescent="0.2">
      <c r="A11338" s="116">
        <v>10419</v>
      </c>
      <c r="B11338" s="117" t="s">
        <v>5584</v>
      </c>
      <c r="C11338" s="118" t="s">
        <v>9295</v>
      </c>
      <c r="D11338" s="119" t="s">
        <v>17450</v>
      </c>
    </row>
    <row r="11339" spans="1:4" ht="24.95" customHeight="1" x14ac:dyDescent="0.2">
      <c r="A11339" s="116">
        <v>21092</v>
      </c>
      <c r="B11339" s="117" t="s">
        <v>5585</v>
      </c>
      <c r="C11339" s="118" t="s">
        <v>9295</v>
      </c>
      <c r="D11339" s="119" t="s">
        <v>20288</v>
      </c>
    </row>
    <row r="11340" spans="1:4" ht="24.95" customHeight="1" x14ac:dyDescent="0.2">
      <c r="A11340" s="116">
        <v>10418</v>
      </c>
      <c r="B11340" s="117" t="s">
        <v>5586</v>
      </c>
      <c r="C11340" s="118" t="s">
        <v>9295</v>
      </c>
      <c r="D11340" s="119" t="s">
        <v>17501</v>
      </c>
    </row>
    <row r="11341" spans="1:4" ht="24.95" customHeight="1" x14ac:dyDescent="0.2">
      <c r="A11341" s="116">
        <v>12657</v>
      </c>
      <c r="B11341" s="117" t="s">
        <v>5587</v>
      </c>
      <c r="C11341" s="118" t="s">
        <v>9295</v>
      </c>
      <c r="D11341" s="119" t="s">
        <v>20289</v>
      </c>
    </row>
    <row r="11342" spans="1:4" ht="24.95" customHeight="1" x14ac:dyDescent="0.2">
      <c r="A11342" s="116">
        <v>10417</v>
      </c>
      <c r="B11342" s="117" t="s">
        <v>5588</v>
      </c>
      <c r="C11342" s="118" t="s">
        <v>9295</v>
      </c>
      <c r="D11342" s="119" t="s">
        <v>20290</v>
      </c>
    </row>
    <row r="11343" spans="1:4" ht="24.95" customHeight="1" x14ac:dyDescent="0.2">
      <c r="A11343" s="116">
        <v>10413</v>
      </c>
      <c r="B11343" s="117" t="s">
        <v>5589</v>
      </c>
      <c r="C11343" s="118" t="s">
        <v>9295</v>
      </c>
      <c r="D11343" s="119" t="s">
        <v>12938</v>
      </c>
    </row>
    <row r="11344" spans="1:4" ht="24.95" customHeight="1" x14ac:dyDescent="0.2">
      <c r="A11344" s="116">
        <v>10414</v>
      </c>
      <c r="B11344" s="117" t="s">
        <v>5590</v>
      </c>
      <c r="C11344" s="118" t="s">
        <v>9295</v>
      </c>
      <c r="D11344" s="119" t="s">
        <v>20291</v>
      </c>
    </row>
    <row r="11345" spans="1:4" ht="24.95" customHeight="1" x14ac:dyDescent="0.2">
      <c r="A11345" s="116">
        <v>10415</v>
      </c>
      <c r="B11345" s="117" t="s">
        <v>5591</v>
      </c>
      <c r="C11345" s="118" t="s">
        <v>9295</v>
      </c>
      <c r="D11345" s="119" t="s">
        <v>20292</v>
      </c>
    </row>
    <row r="11346" spans="1:4" ht="24.95" customHeight="1" x14ac:dyDescent="0.2">
      <c r="A11346" s="116">
        <v>38643</v>
      </c>
      <c r="B11346" s="117" t="s">
        <v>5592</v>
      </c>
      <c r="C11346" s="118" t="s">
        <v>9295</v>
      </c>
      <c r="D11346" s="119" t="s">
        <v>11441</v>
      </c>
    </row>
    <row r="11347" spans="1:4" ht="24.95" customHeight="1" x14ac:dyDescent="0.2">
      <c r="A11347" s="116">
        <v>6157</v>
      </c>
      <c r="B11347" s="117" t="s">
        <v>5593</v>
      </c>
      <c r="C11347" s="118" t="s">
        <v>9295</v>
      </c>
      <c r="D11347" s="119" t="s">
        <v>11442</v>
      </c>
    </row>
    <row r="11348" spans="1:4" ht="24.95" customHeight="1" x14ac:dyDescent="0.2">
      <c r="A11348" s="116">
        <v>37588</v>
      </c>
      <c r="B11348" s="117" t="s">
        <v>5594</v>
      </c>
      <c r="C11348" s="118" t="s">
        <v>9295</v>
      </c>
      <c r="D11348" s="119" t="s">
        <v>13802</v>
      </c>
    </row>
    <row r="11349" spans="1:4" ht="24.95" customHeight="1" x14ac:dyDescent="0.2">
      <c r="A11349" s="116">
        <v>6152</v>
      </c>
      <c r="B11349" s="117" t="s">
        <v>5595</v>
      </c>
      <c r="C11349" s="118" t="s">
        <v>9295</v>
      </c>
      <c r="D11349" s="119" t="s">
        <v>10737</v>
      </c>
    </row>
    <row r="11350" spans="1:4" ht="24.95" customHeight="1" x14ac:dyDescent="0.2">
      <c r="A11350" s="116">
        <v>6158</v>
      </c>
      <c r="B11350" s="117" t="s">
        <v>5596</v>
      </c>
      <c r="C11350" s="118" t="s">
        <v>9295</v>
      </c>
      <c r="D11350" s="119" t="s">
        <v>9662</v>
      </c>
    </row>
    <row r="11351" spans="1:4" ht="24.95" customHeight="1" x14ac:dyDescent="0.2">
      <c r="A11351" s="116">
        <v>6153</v>
      </c>
      <c r="B11351" s="117" t="s">
        <v>5597</v>
      </c>
      <c r="C11351" s="118" t="s">
        <v>9295</v>
      </c>
      <c r="D11351" s="119" t="s">
        <v>9751</v>
      </c>
    </row>
    <row r="11352" spans="1:4" ht="24.95" customHeight="1" x14ac:dyDescent="0.2">
      <c r="A11352" s="116">
        <v>6156</v>
      </c>
      <c r="B11352" s="117" t="s">
        <v>5598</v>
      </c>
      <c r="C11352" s="118" t="s">
        <v>9295</v>
      </c>
      <c r="D11352" s="119" t="s">
        <v>9334</v>
      </c>
    </row>
    <row r="11353" spans="1:4" ht="24.95" customHeight="1" x14ac:dyDescent="0.2">
      <c r="A11353" s="116">
        <v>6154</v>
      </c>
      <c r="B11353" s="117" t="s">
        <v>5599</v>
      </c>
      <c r="C11353" s="118" t="s">
        <v>9295</v>
      </c>
      <c r="D11353" s="119" t="s">
        <v>10287</v>
      </c>
    </row>
    <row r="11354" spans="1:4" ht="24.95" customHeight="1" x14ac:dyDescent="0.2">
      <c r="A11354" s="116">
        <v>6155</v>
      </c>
      <c r="B11354" s="117" t="s">
        <v>5600</v>
      </c>
      <c r="C11354" s="118" t="s">
        <v>9295</v>
      </c>
      <c r="D11354" s="119" t="s">
        <v>10756</v>
      </c>
    </row>
    <row r="11355" spans="1:4" ht="24.95" customHeight="1" x14ac:dyDescent="0.2">
      <c r="A11355" s="116">
        <v>3115</v>
      </c>
      <c r="B11355" s="117" t="s">
        <v>7456</v>
      </c>
      <c r="C11355" s="118" t="s">
        <v>9295</v>
      </c>
      <c r="D11355" s="119" t="s">
        <v>9896</v>
      </c>
    </row>
    <row r="11356" spans="1:4" ht="24.95" customHeight="1" x14ac:dyDescent="0.2">
      <c r="A11356" s="116">
        <v>3116</v>
      </c>
      <c r="B11356" s="117" t="s">
        <v>7457</v>
      </c>
      <c r="C11356" s="118" t="s">
        <v>9295</v>
      </c>
      <c r="D11356" s="119" t="s">
        <v>12386</v>
      </c>
    </row>
    <row r="11357" spans="1:4" ht="24.95" customHeight="1" x14ac:dyDescent="0.2">
      <c r="A11357" s="116">
        <v>38166</v>
      </c>
      <c r="B11357" s="117" t="s">
        <v>7458</v>
      </c>
      <c r="C11357" s="118" t="s">
        <v>9295</v>
      </c>
      <c r="D11357" s="119" t="s">
        <v>17829</v>
      </c>
    </row>
    <row r="11358" spans="1:4" ht="24.95" customHeight="1" x14ac:dyDescent="0.2">
      <c r="A11358" s="116">
        <v>38108</v>
      </c>
      <c r="B11358" s="117" t="s">
        <v>7459</v>
      </c>
      <c r="C11358" s="118" t="s">
        <v>9295</v>
      </c>
      <c r="D11358" s="119" t="s">
        <v>20293</v>
      </c>
    </row>
    <row r="11359" spans="1:4" ht="24.95" customHeight="1" x14ac:dyDescent="0.2">
      <c r="A11359" s="116">
        <v>38087</v>
      </c>
      <c r="B11359" s="117" t="s">
        <v>7460</v>
      </c>
      <c r="C11359" s="118" t="s">
        <v>9295</v>
      </c>
      <c r="D11359" s="119" t="s">
        <v>20281</v>
      </c>
    </row>
    <row r="11360" spans="1:4" ht="24.95" customHeight="1" x14ac:dyDescent="0.2">
      <c r="A11360" s="116">
        <v>38109</v>
      </c>
      <c r="B11360" s="117" t="s">
        <v>7461</v>
      </c>
      <c r="C11360" s="118" t="s">
        <v>9295</v>
      </c>
      <c r="D11360" s="119" t="s">
        <v>20294</v>
      </c>
    </row>
    <row r="11361" spans="1:4" ht="24.95" customHeight="1" x14ac:dyDescent="0.2">
      <c r="A11361" s="116">
        <v>38088</v>
      </c>
      <c r="B11361" s="117" t="s">
        <v>7462</v>
      </c>
      <c r="C11361" s="118" t="s">
        <v>9295</v>
      </c>
      <c r="D11361" s="119" t="s">
        <v>11165</v>
      </c>
    </row>
    <row r="11362" spans="1:4" ht="24.95" customHeight="1" x14ac:dyDescent="0.2">
      <c r="A11362" s="116">
        <v>38110</v>
      </c>
      <c r="B11362" s="117" t="s">
        <v>7463</v>
      </c>
      <c r="C11362" s="118" t="s">
        <v>9295</v>
      </c>
      <c r="D11362" s="119" t="s">
        <v>10690</v>
      </c>
    </row>
    <row r="11363" spans="1:4" ht="24.95" customHeight="1" x14ac:dyDescent="0.2">
      <c r="A11363" s="116">
        <v>38089</v>
      </c>
      <c r="B11363" s="117" t="s">
        <v>7464</v>
      </c>
      <c r="C11363" s="118" t="s">
        <v>9295</v>
      </c>
      <c r="D11363" s="119" t="s">
        <v>14774</v>
      </c>
    </row>
    <row r="11364" spans="1:4" ht="24.95" customHeight="1" x14ac:dyDescent="0.2">
      <c r="A11364" s="116">
        <v>38111</v>
      </c>
      <c r="B11364" s="117" t="s">
        <v>7465</v>
      </c>
      <c r="C11364" s="118" t="s">
        <v>9295</v>
      </c>
      <c r="D11364" s="119" t="s">
        <v>20174</v>
      </c>
    </row>
    <row r="11365" spans="1:4" ht="24.95" customHeight="1" x14ac:dyDescent="0.2">
      <c r="A11365" s="116">
        <v>38090</v>
      </c>
      <c r="B11365" s="117" t="s">
        <v>7466</v>
      </c>
      <c r="C11365" s="118" t="s">
        <v>9295</v>
      </c>
      <c r="D11365" s="119" t="s">
        <v>12453</v>
      </c>
    </row>
    <row r="11366" spans="1:4" ht="24.95" customHeight="1" x14ac:dyDescent="0.2">
      <c r="A11366" s="116">
        <v>11786</v>
      </c>
      <c r="B11366" s="117" t="s">
        <v>5601</v>
      </c>
      <c r="C11366" s="118" t="s">
        <v>9295</v>
      </c>
      <c r="D11366" s="119" t="s">
        <v>16467</v>
      </c>
    </row>
    <row r="11367" spans="1:4" ht="24.95" customHeight="1" x14ac:dyDescent="0.2">
      <c r="A11367" s="116">
        <v>13726</v>
      </c>
      <c r="B11367" s="117" t="s">
        <v>5602</v>
      </c>
      <c r="C11367" s="118" t="s">
        <v>9295</v>
      </c>
      <c r="D11367" s="119" t="s">
        <v>20295</v>
      </c>
    </row>
    <row r="11368" spans="1:4" ht="24.95" customHeight="1" x14ac:dyDescent="0.2">
      <c r="A11368" s="116">
        <v>38400</v>
      </c>
      <c r="B11368" s="117" t="s">
        <v>5603</v>
      </c>
      <c r="C11368" s="118" t="s">
        <v>9295</v>
      </c>
      <c r="D11368" s="119" t="s">
        <v>9973</v>
      </c>
    </row>
    <row r="11369" spans="1:4" ht="24.95" customHeight="1" x14ac:dyDescent="0.2">
      <c r="A11369" s="116">
        <v>12627</v>
      </c>
      <c r="B11369" s="117" t="s">
        <v>5604</v>
      </c>
      <c r="C11369" s="118" t="s">
        <v>9295</v>
      </c>
      <c r="D11369" s="119" t="s">
        <v>16807</v>
      </c>
    </row>
    <row r="11370" spans="1:4" ht="24.95" customHeight="1" x14ac:dyDescent="0.2">
      <c r="A11370" s="116">
        <v>6138</v>
      </c>
      <c r="B11370" s="117" t="s">
        <v>5605</v>
      </c>
      <c r="C11370" s="118" t="s">
        <v>9295</v>
      </c>
      <c r="D11370" s="119" t="s">
        <v>9520</v>
      </c>
    </row>
    <row r="11371" spans="1:4" ht="24.95" customHeight="1" x14ac:dyDescent="0.2">
      <c r="A11371" s="116">
        <v>10615</v>
      </c>
      <c r="B11371" s="117" t="s">
        <v>11447</v>
      </c>
      <c r="C11371" s="118" t="s">
        <v>9295</v>
      </c>
      <c r="D11371" s="119" t="s">
        <v>20296</v>
      </c>
    </row>
    <row r="11372" spans="1:4" ht="24.95" customHeight="1" x14ac:dyDescent="0.2">
      <c r="A11372" s="116">
        <v>13860</v>
      </c>
      <c r="B11372" s="117" t="s">
        <v>5606</v>
      </c>
      <c r="C11372" s="118" t="s">
        <v>9295</v>
      </c>
      <c r="D11372" s="119" t="s">
        <v>20297</v>
      </c>
    </row>
    <row r="11373" spans="1:4" ht="24.95" customHeight="1" x14ac:dyDescent="0.2">
      <c r="A11373" s="116">
        <v>13532</v>
      </c>
      <c r="B11373" s="117" t="s">
        <v>5607</v>
      </c>
      <c r="C11373" s="118" t="s">
        <v>9295</v>
      </c>
      <c r="D11373" s="119" t="s">
        <v>20298</v>
      </c>
    </row>
    <row r="11374" spans="1:4" ht="24.95" customHeight="1" x14ac:dyDescent="0.2">
      <c r="A11374" s="116">
        <v>39996</v>
      </c>
      <c r="B11374" s="117" t="s">
        <v>11448</v>
      </c>
      <c r="C11374" s="118" t="s">
        <v>9340</v>
      </c>
      <c r="D11374" s="119" t="s">
        <v>9612</v>
      </c>
    </row>
    <row r="11375" spans="1:4" ht="24.95" customHeight="1" x14ac:dyDescent="0.2">
      <c r="A11375" s="116">
        <v>10478</v>
      </c>
      <c r="B11375" s="117" t="s">
        <v>7467</v>
      </c>
      <c r="C11375" s="118" t="s">
        <v>9345</v>
      </c>
      <c r="D11375" s="119" t="s">
        <v>15275</v>
      </c>
    </row>
    <row r="11376" spans="1:4" ht="24.95" customHeight="1" x14ac:dyDescent="0.2">
      <c r="A11376" s="116">
        <v>40514</v>
      </c>
      <c r="B11376" s="117" t="s">
        <v>7468</v>
      </c>
      <c r="C11376" s="118" t="s">
        <v>9345</v>
      </c>
      <c r="D11376" s="119" t="s">
        <v>9892</v>
      </c>
    </row>
    <row r="11377" spans="1:4" ht="24.95" customHeight="1" x14ac:dyDescent="0.2">
      <c r="A11377" s="116">
        <v>10475</v>
      </c>
      <c r="B11377" s="117" t="s">
        <v>7469</v>
      </c>
      <c r="C11377" s="118" t="s">
        <v>9345</v>
      </c>
      <c r="D11377" s="119" t="s">
        <v>17227</v>
      </c>
    </row>
    <row r="11378" spans="1:4" ht="24.95" customHeight="1" x14ac:dyDescent="0.2">
      <c r="A11378" s="116">
        <v>10481</v>
      </c>
      <c r="B11378" s="117" t="s">
        <v>7470</v>
      </c>
      <c r="C11378" s="118" t="s">
        <v>9345</v>
      </c>
      <c r="D11378" s="119" t="s">
        <v>17316</v>
      </c>
    </row>
    <row r="11379" spans="1:4" ht="24.95" customHeight="1" x14ac:dyDescent="0.2">
      <c r="A11379" s="116">
        <v>4031</v>
      </c>
      <c r="B11379" s="117" t="s">
        <v>11451</v>
      </c>
      <c r="C11379" s="118" t="s">
        <v>9298</v>
      </c>
      <c r="D11379" s="119" t="s">
        <v>15998</v>
      </c>
    </row>
    <row r="11380" spans="1:4" ht="24.95" customHeight="1" x14ac:dyDescent="0.2">
      <c r="A11380" s="116">
        <v>4030</v>
      </c>
      <c r="B11380" s="117" t="s">
        <v>5608</v>
      </c>
      <c r="C11380" s="118" t="s">
        <v>9298</v>
      </c>
      <c r="D11380" s="119" t="s">
        <v>9353</v>
      </c>
    </row>
    <row r="11381" spans="1:4" ht="24.95" customHeight="1" x14ac:dyDescent="0.2">
      <c r="A11381" s="116">
        <v>39399</v>
      </c>
      <c r="B11381" s="117" t="s">
        <v>5609</v>
      </c>
      <c r="C11381" s="118" t="s">
        <v>9295</v>
      </c>
      <c r="D11381" s="119" t="s">
        <v>20299</v>
      </c>
    </row>
    <row r="11382" spans="1:4" ht="24.95" customHeight="1" x14ac:dyDescent="0.2">
      <c r="A11382" s="116">
        <v>39400</v>
      </c>
      <c r="B11382" s="117" t="s">
        <v>5610</v>
      </c>
      <c r="C11382" s="118" t="s">
        <v>9295</v>
      </c>
      <c r="D11382" s="119" t="s">
        <v>20300</v>
      </c>
    </row>
    <row r="11383" spans="1:4" ht="24.95" customHeight="1" x14ac:dyDescent="0.2">
      <c r="A11383" s="116">
        <v>39401</v>
      </c>
      <c r="B11383" s="117" t="s">
        <v>5611</v>
      </c>
      <c r="C11383" s="118" t="s">
        <v>9295</v>
      </c>
      <c r="D11383" s="119" t="s">
        <v>20301</v>
      </c>
    </row>
    <row r="11384" spans="1:4" ht="24.95" customHeight="1" x14ac:dyDescent="0.2">
      <c r="A11384" s="116">
        <v>11652</v>
      </c>
      <c r="B11384" s="117" t="s">
        <v>5612</v>
      </c>
      <c r="C11384" s="118" t="s">
        <v>9295</v>
      </c>
      <c r="D11384" s="119" t="s">
        <v>20302</v>
      </c>
    </row>
    <row r="11385" spans="1:4" ht="24.95" customHeight="1" x14ac:dyDescent="0.2">
      <c r="A11385" s="116">
        <v>13896</v>
      </c>
      <c r="B11385" s="117" t="s">
        <v>5613</v>
      </c>
      <c r="C11385" s="118" t="s">
        <v>9295</v>
      </c>
      <c r="D11385" s="119" t="s">
        <v>20303</v>
      </c>
    </row>
    <row r="11386" spans="1:4" ht="24.95" customHeight="1" x14ac:dyDescent="0.2">
      <c r="A11386" s="116">
        <v>13475</v>
      </c>
      <c r="B11386" s="117" t="s">
        <v>5614</v>
      </c>
      <c r="C11386" s="118" t="s">
        <v>9295</v>
      </c>
      <c r="D11386" s="119" t="s">
        <v>20304</v>
      </c>
    </row>
    <row r="11387" spans="1:4" ht="24.95" customHeight="1" x14ac:dyDescent="0.2">
      <c r="A11387" s="116">
        <v>25971</v>
      </c>
      <c r="B11387" s="117" t="s">
        <v>5615</v>
      </c>
      <c r="C11387" s="118" t="s">
        <v>9295</v>
      </c>
      <c r="D11387" s="119" t="s">
        <v>20305</v>
      </c>
    </row>
    <row r="11388" spans="1:4" ht="24.95" customHeight="1" x14ac:dyDescent="0.2">
      <c r="A11388" s="116">
        <v>25970</v>
      </c>
      <c r="B11388" s="117" t="s">
        <v>5616</v>
      </c>
      <c r="C11388" s="118" t="s">
        <v>9295</v>
      </c>
      <c r="D11388" s="119" t="s">
        <v>20306</v>
      </c>
    </row>
    <row r="11389" spans="1:4" ht="24.95" customHeight="1" x14ac:dyDescent="0.2">
      <c r="A11389" s="116">
        <v>13476</v>
      </c>
      <c r="B11389" s="117" t="s">
        <v>5617</v>
      </c>
      <c r="C11389" s="118" t="s">
        <v>9295</v>
      </c>
      <c r="D11389" s="119" t="s">
        <v>20307</v>
      </c>
    </row>
    <row r="11390" spans="1:4" ht="24.95" customHeight="1" x14ac:dyDescent="0.2">
      <c r="A11390" s="116">
        <v>10488</v>
      </c>
      <c r="B11390" s="117" t="s">
        <v>5618</v>
      </c>
      <c r="C11390" s="118" t="s">
        <v>9295</v>
      </c>
      <c r="D11390" s="119" t="s">
        <v>20308</v>
      </c>
    </row>
    <row r="11391" spans="1:4" ht="24.95" customHeight="1" x14ac:dyDescent="0.2">
      <c r="A11391" s="116">
        <v>13606</v>
      </c>
      <c r="B11391" s="117" t="s">
        <v>5619</v>
      </c>
      <c r="C11391" s="118" t="s">
        <v>9295</v>
      </c>
      <c r="D11391" s="119" t="s">
        <v>20309</v>
      </c>
    </row>
    <row r="11392" spans="1:4" ht="24.95" customHeight="1" x14ac:dyDescent="0.2">
      <c r="A11392" s="116">
        <v>10489</v>
      </c>
      <c r="B11392" s="117" t="s">
        <v>5620</v>
      </c>
      <c r="C11392" s="118" t="s">
        <v>9293</v>
      </c>
      <c r="D11392" s="119" t="s">
        <v>10489</v>
      </c>
    </row>
    <row r="11393" spans="1:4" ht="24.95" customHeight="1" x14ac:dyDescent="0.2">
      <c r="A11393" s="116">
        <v>41073</v>
      </c>
      <c r="B11393" s="117" t="s">
        <v>7471</v>
      </c>
      <c r="C11393" s="118" t="s">
        <v>9444</v>
      </c>
      <c r="D11393" s="119" t="s">
        <v>30531</v>
      </c>
    </row>
    <row r="11394" spans="1:4" ht="24.95" customHeight="1" x14ac:dyDescent="0.2">
      <c r="A11394" s="116">
        <v>34391</v>
      </c>
      <c r="B11394" s="117" t="s">
        <v>5621</v>
      </c>
      <c r="C11394" s="118" t="s">
        <v>9298</v>
      </c>
      <c r="D11394" s="119" t="s">
        <v>20310</v>
      </c>
    </row>
    <row r="11395" spans="1:4" ht="24.95" customHeight="1" x14ac:dyDescent="0.2">
      <c r="A11395" s="116">
        <v>10496</v>
      </c>
      <c r="B11395" s="117" t="s">
        <v>5622</v>
      </c>
      <c r="C11395" s="118" t="s">
        <v>9298</v>
      </c>
      <c r="D11395" s="119" t="s">
        <v>20311</v>
      </c>
    </row>
    <row r="11396" spans="1:4" ht="24.95" customHeight="1" x14ac:dyDescent="0.2">
      <c r="A11396" s="116">
        <v>10497</v>
      </c>
      <c r="B11396" s="117" t="s">
        <v>5623</v>
      </c>
      <c r="C11396" s="118" t="s">
        <v>9298</v>
      </c>
      <c r="D11396" s="119" t="s">
        <v>20312</v>
      </c>
    </row>
    <row r="11397" spans="1:4" ht="24.95" customHeight="1" x14ac:dyDescent="0.2">
      <c r="A11397" s="116">
        <v>10504</v>
      </c>
      <c r="B11397" s="117" t="s">
        <v>5624</v>
      </c>
      <c r="C11397" s="118" t="s">
        <v>9298</v>
      </c>
      <c r="D11397" s="119" t="s">
        <v>20313</v>
      </c>
    </row>
    <row r="11398" spans="1:4" ht="24.95" customHeight="1" x14ac:dyDescent="0.2">
      <c r="A11398" s="116">
        <v>34390</v>
      </c>
      <c r="B11398" s="117" t="s">
        <v>5625</v>
      </c>
      <c r="C11398" s="118" t="s">
        <v>9298</v>
      </c>
      <c r="D11398" s="119" t="s">
        <v>20314</v>
      </c>
    </row>
    <row r="11399" spans="1:4" ht="24.95" customHeight="1" x14ac:dyDescent="0.2">
      <c r="A11399" s="116">
        <v>34389</v>
      </c>
      <c r="B11399" s="117" t="s">
        <v>5626</v>
      </c>
      <c r="C11399" s="118" t="s">
        <v>9298</v>
      </c>
      <c r="D11399" s="119" t="s">
        <v>20315</v>
      </c>
    </row>
    <row r="11400" spans="1:4" ht="24.95" customHeight="1" x14ac:dyDescent="0.2">
      <c r="A11400" s="116">
        <v>34388</v>
      </c>
      <c r="B11400" s="117" t="s">
        <v>5627</v>
      </c>
      <c r="C11400" s="118" t="s">
        <v>9298</v>
      </c>
      <c r="D11400" s="119" t="s">
        <v>20316</v>
      </c>
    </row>
    <row r="11401" spans="1:4" ht="24.95" customHeight="1" x14ac:dyDescent="0.2">
      <c r="A11401" s="116">
        <v>34387</v>
      </c>
      <c r="B11401" s="117" t="s">
        <v>5628</v>
      </c>
      <c r="C11401" s="118" t="s">
        <v>9298</v>
      </c>
      <c r="D11401" s="119" t="s">
        <v>20317</v>
      </c>
    </row>
    <row r="11402" spans="1:4" ht="24.95" customHeight="1" x14ac:dyDescent="0.2">
      <c r="A11402" s="116">
        <v>11188</v>
      </c>
      <c r="B11402" s="117" t="s">
        <v>5629</v>
      </c>
      <c r="C11402" s="118" t="s">
        <v>9298</v>
      </c>
      <c r="D11402" s="119" t="s">
        <v>20318</v>
      </c>
    </row>
    <row r="11403" spans="1:4" ht="24.95" customHeight="1" x14ac:dyDescent="0.2">
      <c r="A11403" s="116">
        <v>11189</v>
      </c>
      <c r="B11403" s="117" t="s">
        <v>5630</v>
      </c>
      <c r="C11403" s="118" t="s">
        <v>9298</v>
      </c>
      <c r="D11403" s="119" t="s">
        <v>19712</v>
      </c>
    </row>
    <row r="11404" spans="1:4" ht="24.95" customHeight="1" x14ac:dyDescent="0.2">
      <c r="A11404" s="116">
        <v>21107</v>
      </c>
      <c r="B11404" s="117" t="s">
        <v>5631</v>
      </c>
      <c r="C11404" s="118" t="s">
        <v>9298</v>
      </c>
      <c r="D11404" s="119" t="s">
        <v>20319</v>
      </c>
    </row>
    <row r="11405" spans="1:4" ht="24.95" customHeight="1" x14ac:dyDescent="0.2">
      <c r="A11405" s="116">
        <v>34386</v>
      </c>
      <c r="B11405" s="117" t="s">
        <v>5632</v>
      </c>
      <c r="C11405" s="118" t="s">
        <v>9298</v>
      </c>
      <c r="D11405" s="119" t="s">
        <v>19349</v>
      </c>
    </row>
    <row r="11406" spans="1:4" ht="24.95" customHeight="1" x14ac:dyDescent="0.2">
      <c r="A11406" s="116">
        <v>10490</v>
      </c>
      <c r="B11406" s="117" t="s">
        <v>7472</v>
      </c>
      <c r="C11406" s="118" t="s">
        <v>9298</v>
      </c>
      <c r="D11406" s="119" t="s">
        <v>9553</v>
      </c>
    </row>
    <row r="11407" spans="1:4" ht="24.95" customHeight="1" x14ac:dyDescent="0.2">
      <c r="A11407" s="116">
        <v>10492</v>
      </c>
      <c r="B11407" s="117" t="s">
        <v>5633</v>
      </c>
      <c r="C11407" s="118" t="s">
        <v>9298</v>
      </c>
      <c r="D11407" s="119" t="s">
        <v>20320</v>
      </c>
    </row>
    <row r="11408" spans="1:4" ht="24.95" customHeight="1" x14ac:dyDescent="0.2">
      <c r="A11408" s="116">
        <v>10493</v>
      </c>
      <c r="B11408" s="117" t="s">
        <v>5634</v>
      </c>
      <c r="C11408" s="118" t="s">
        <v>9298</v>
      </c>
      <c r="D11408" s="119" t="s">
        <v>20315</v>
      </c>
    </row>
    <row r="11409" spans="1:4" ht="24.95" customHeight="1" x14ac:dyDescent="0.2">
      <c r="A11409" s="116">
        <v>10491</v>
      </c>
      <c r="B11409" s="117" t="s">
        <v>5635</v>
      </c>
      <c r="C11409" s="118" t="s">
        <v>9298</v>
      </c>
      <c r="D11409" s="119" t="s">
        <v>20321</v>
      </c>
    </row>
    <row r="11410" spans="1:4" ht="24.95" customHeight="1" x14ac:dyDescent="0.2">
      <c r="A11410" s="116">
        <v>34385</v>
      </c>
      <c r="B11410" s="117" t="s">
        <v>5636</v>
      </c>
      <c r="C11410" s="118" t="s">
        <v>9298</v>
      </c>
      <c r="D11410" s="119" t="s">
        <v>20322</v>
      </c>
    </row>
    <row r="11411" spans="1:4" ht="24.95" customHeight="1" x14ac:dyDescent="0.2">
      <c r="A11411" s="116">
        <v>10499</v>
      </c>
      <c r="B11411" s="117" t="s">
        <v>7473</v>
      </c>
      <c r="C11411" s="118" t="s">
        <v>9298</v>
      </c>
      <c r="D11411" s="119" t="s">
        <v>20323</v>
      </c>
    </row>
    <row r="11412" spans="1:4" ht="24.95" customHeight="1" x14ac:dyDescent="0.2">
      <c r="A11412" s="116">
        <v>34384</v>
      </c>
      <c r="B11412" s="117" t="s">
        <v>5637</v>
      </c>
      <c r="C11412" s="118" t="s">
        <v>9298</v>
      </c>
      <c r="D11412" s="119" t="s">
        <v>19349</v>
      </c>
    </row>
    <row r="11413" spans="1:4" ht="24.95" customHeight="1" x14ac:dyDescent="0.2">
      <c r="A11413" s="116">
        <v>11185</v>
      </c>
      <c r="B11413" s="117" t="s">
        <v>5638</v>
      </c>
      <c r="C11413" s="118" t="s">
        <v>9298</v>
      </c>
      <c r="D11413" s="119" t="s">
        <v>20324</v>
      </c>
    </row>
    <row r="11414" spans="1:4" ht="24.95" customHeight="1" x14ac:dyDescent="0.2">
      <c r="A11414" s="116">
        <v>10507</v>
      </c>
      <c r="B11414" s="117" t="s">
        <v>5639</v>
      </c>
      <c r="C11414" s="118" t="s">
        <v>9298</v>
      </c>
      <c r="D11414" s="119" t="s">
        <v>20325</v>
      </c>
    </row>
    <row r="11415" spans="1:4" ht="24.95" customHeight="1" x14ac:dyDescent="0.2">
      <c r="A11415" s="116">
        <v>10505</v>
      </c>
      <c r="B11415" s="117" t="s">
        <v>5640</v>
      </c>
      <c r="C11415" s="118" t="s">
        <v>9298</v>
      </c>
      <c r="D11415" s="119" t="s">
        <v>20326</v>
      </c>
    </row>
    <row r="11416" spans="1:4" ht="24.95" customHeight="1" x14ac:dyDescent="0.2">
      <c r="A11416" s="116">
        <v>10506</v>
      </c>
      <c r="B11416" s="117" t="s">
        <v>5641</v>
      </c>
      <c r="C11416" s="118" t="s">
        <v>9298</v>
      </c>
      <c r="D11416" s="119" t="s">
        <v>20327</v>
      </c>
    </row>
    <row r="11417" spans="1:4" ht="24.95" customHeight="1" x14ac:dyDescent="0.2">
      <c r="A11417" s="116">
        <v>5031</v>
      </c>
      <c r="B11417" s="117" t="s">
        <v>5642</v>
      </c>
      <c r="C11417" s="118" t="s">
        <v>9298</v>
      </c>
      <c r="D11417" s="119" t="s">
        <v>20328</v>
      </c>
    </row>
    <row r="11418" spans="1:4" ht="24.95" customHeight="1" x14ac:dyDescent="0.2">
      <c r="A11418" s="116">
        <v>10502</v>
      </c>
      <c r="B11418" s="117" t="s">
        <v>5643</v>
      </c>
      <c r="C11418" s="118" t="s">
        <v>9298</v>
      </c>
      <c r="D11418" s="119" t="s">
        <v>20329</v>
      </c>
    </row>
    <row r="11419" spans="1:4" ht="24.95" customHeight="1" x14ac:dyDescent="0.2">
      <c r="A11419" s="116">
        <v>10501</v>
      </c>
      <c r="B11419" s="117" t="s">
        <v>5644</v>
      </c>
      <c r="C11419" s="118" t="s">
        <v>9298</v>
      </c>
      <c r="D11419" s="119" t="s">
        <v>20330</v>
      </c>
    </row>
    <row r="11420" spans="1:4" ht="24.95" customHeight="1" x14ac:dyDescent="0.2">
      <c r="A11420" s="116">
        <v>10503</v>
      </c>
      <c r="B11420" s="117" t="s">
        <v>5645</v>
      </c>
      <c r="C11420" s="118" t="s">
        <v>9298</v>
      </c>
      <c r="D11420" s="119" t="s">
        <v>20331</v>
      </c>
    </row>
    <row r="11421" spans="1:4" ht="24.95" customHeight="1" x14ac:dyDescent="0.2">
      <c r="A11421" s="116">
        <v>40270</v>
      </c>
      <c r="B11421" s="117" t="s">
        <v>11455</v>
      </c>
      <c r="C11421" s="118" t="s">
        <v>9340</v>
      </c>
      <c r="D11421" s="119" t="s">
        <v>9795</v>
      </c>
    </row>
    <row r="11422" spans="1:4" ht="24.95" customHeight="1" x14ac:dyDescent="0.2">
      <c r="A11422" s="116">
        <v>20213</v>
      </c>
      <c r="B11422" s="117" t="s">
        <v>7474</v>
      </c>
      <c r="C11422" s="118" t="s">
        <v>9340</v>
      </c>
      <c r="D11422" s="119" t="s">
        <v>11456</v>
      </c>
    </row>
    <row r="11423" spans="1:4" ht="24.95" customHeight="1" x14ac:dyDescent="0.2">
      <c r="A11423" s="116">
        <v>20211</v>
      </c>
      <c r="B11423" s="117" t="s">
        <v>7475</v>
      </c>
      <c r="C11423" s="118" t="s">
        <v>9340</v>
      </c>
      <c r="D11423" s="119" t="s">
        <v>10454</v>
      </c>
    </row>
    <row r="11424" spans="1:4" ht="24.95" customHeight="1" x14ac:dyDescent="0.2">
      <c r="A11424" s="116">
        <v>4472</v>
      </c>
      <c r="B11424" s="117" t="s">
        <v>7476</v>
      </c>
      <c r="C11424" s="118" t="s">
        <v>9340</v>
      </c>
      <c r="D11424" s="119" t="s">
        <v>11180</v>
      </c>
    </row>
    <row r="11425" spans="1:4" ht="24.95" customHeight="1" x14ac:dyDescent="0.2">
      <c r="A11425" s="116">
        <v>35272</v>
      </c>
      <c r="B11425" s="117" t="s">
        <v>7477</v>
      </c>
      <c r="C11425" s="118" t="s">
        <v>9340</v>
      </c>
      <c r="D11425" s="119" t="s">
        <v>13227</v>
      </c>
    </row>
    <row r="11426" spans="1:4" ht="24.95" customHeight="1" x14ac:dyDescent="0.2">
      <c r="A11426" s="116">
        <v>4425</v>
      </c>
      <c r="B11426" s="117" t="s">
        <v>7478</v>
      </c>
      <c r="C11426" s="118" t="s">
        <v>9340</v>
      </c>
      <c r="D11426" s="119" t="s">
        <v>20231</v>
      </c>
    </row>
    <row r="11427" spans="1:4" ht="24.95" customHeight="1" x14ac:dyDescent="0.2">
      <c r="A11427" s="116">
        <v>4481</v>
      </c>
      <c r="B11427" s="117" t="s">
        <v>7479</v>
      </c>
      <c r="C11427" s="118" t="s">
        <v>9340</v>
      </c>
      <c r="D11427" s="119" t="s">
        <v>10684</v>
      </c>
    </row>
    <row r="11428" spans="1:4" ht="24.95" customHeight="1" x14ac:dyDescent="0.2">
      <c r="A11428" s="116">
        <v>34345</v>
      </c>
      <c r="B11428" s="117" t="s">
        <v>7480</v>
      </c>
      <c r="C11428" s="118" t="s">
        <v>9293</v>
      </c>
      <c r="D11428" s="119" t="s">
        <v>11446</v>
      </c>
    </row>
    <row r="11429" spans="1:4" ht="24.95" customHeight="1" x14ac:dyDescent="0.2">
      <c r="A11429" s="116">
        <v>41096</v>
      </c>
      <c r="B11429" s="117" t="s">
        <v>7481</v>
      </c>
      <c r="C11429" s="118" t="s">
        <v>9444</v>
      </c>
      <c r="D11429" s="119" t="s">
        <v>30532</v>
      </c>
    </row>
    <row r="11430" spans="1:4" ht="24.95" customHeight="1" x14ac:dyDescent="0.2">
      <c r="A11430" s="116">
        <v>41776</v>
      </c>
      <c r="B11430" s="117" t="s">
        <v>7482</v>
      </c>
      <c r="C11430" s="118" t="s">
        <v>9293</v>
      </c>
      <c r="D11430" s="119" t="s">
        <v>17733</v>
      </c>
    </row>
    <row r="11431" spans="1:4" ht="24.95" customHeight="1" x14ac:dyDescent="0.2">
      <c r="A11431" s="116">
        <v>4487</v>
      </c>
      <c r="B11431" s="117" t="s">
        <v>7483</v>
      </c>
      <c r="C11431" s="118" t="s">
        <v>9340</v>
      </c>
      <c r="D11431" s="119" t="s">
        <v>12534</v>
      </c>
    </row>
    <row r="11432" spans="1:4" ht="24.95" customHeight="1" x14ac:dyDescent="0.2">
      <c r="A11432" s="116">
        <v>11157</v>
      </c>
      <c r="B11432" s="117" t="s">
        <v>7484</v>
      </c>
      <c r="C11432" s="118" t="s">
        <v>10441</v>
      </c>
      <c r="D11432" s="119" t="s">
        <v>22743</v>
      </c>
    </row>
  </sheetData>
  <mergeCells count="1">
    <mergeCell ref="C2:D2"/>
  </mergeCells>
  <pageMargins left="0.511811024" right="0.511811024" top="0.78740157499999996" bottom="0.78740157499999996" header="0.31496062000000002" footer="0.31496062000000002"/>
  <pageSetup paperSize="9" scale="6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
    <tabColor rgb="FFC00000"/>
  </sheetPr>
  <dimension ref="A1:E1286"/>
  <sheetViews>
    <sheetView zoomScale="85" zoomScaleNormal="85" zoomScaleSheetLayoutView="85" workbookViewId="0">
      <pane ySplit="3" topLeftCell="A4" activePane="bottomLeft" state="frozen"/>
      <selection activeCell="B1" sqref="B1:B2"/>
      <selection pane="bottomLeft" activeCell="B1" sqref="B1:B2"/>
    </sheetView>
  </sheetViews>
  <sheetFormatPr defaultColWidth="10.7109375" defaultRowHeight="24.95" customHeight="1" x14ac:dyDescent="0.2"/>
  <cols>
    <col min="1" max="1" width="12.7109375" style="82" customWidth="1"/>
    <col min="2" max="2" width="100.7109375" style="78" customWidth="1"/>
    <col min="3" max="3" width="12.7109375" style="73" customWidth="1"/>
    <col min="4" max="4" width="23.7109375" style="14" bestFit="1" customWidth="1"/>
    <col min="5" max="16384" width="10.7109375" style="73"/>
  </cols>
  <sheetData>
    <row r="1" spans="1:5" ht="24.95" customHeight="1" x14ac:dyDescent="0.2">
      <c r="A1" s="50" t="s">
        <v>1474</v>
      </c>
      <c r="B1" s="50"/>
      <c r="C1" s="51"/>
      <c r="D1" s="304" t="s">
        <v>20332</v>
      </c>
    </row>
    <row r="2" spans="1:5" ht="24.95" customHeight="1" x14ac:dyDescent="0.2">
      <c r="A2" s="74">
        <v>30.9</v>
      </c>
      <c r="B2" s="48"/>
      <c r="C2" s="49"/>
      <c r="D2" s="611" t="s">
        <v>17163</v>
      </c>
    </row>
    <row r="3" spans="1:5" ht="24.95" customHeight="1" x14ac:dyDescent="0.2">
      <c r="A3" s="111" t="s">
        <v>8801</v>
      </c>
      <c r="B3" s="305" t="s">
        <v>8802</v>
      </c>
      <c r="C3" s="112" t="s">
        <v>8803</v>
      </c>
      <c r="D3" s="113" t="s">
        <v>765</v>
      </c>
    </row>
    <row r="4" spans="1:5" ht="24.95" customHeight="1" x14ac:dyDescent="0.2">
      <c r="A4" s="766" t="s">
        <v>17118</v>
      </c>
      <c r="B4" s="767"/>
      <c r="C4" s="767"/>
      <c r="D4" s="768"/>
      <c r="E4" s="574" t="s">
        <v>5646</v>
      </c>
    </row>
    <row r="5" spans="1:5" ht="24.95" customHeight="1" x14ac:dyDescent="0.2">
      <c r="A5" s="572">
        <v>1</v>
      </c>
      <c r="B5" s="572" t="s">
        <v>7</v>
      </c>
      <c r="C5" s="573"/>
      <c r="D5" s="308"/>
    </row>
    <row r="6" spans="1:5" ht="24.95" customHeight="1" x14ac:dyDescent="0.2">
      <c r="A6" s="306">
        <v>102</v>
      </c>
      <c r="B6" s="306" t="s">
        <v>58</v>
      </c>
      <c r="C6" s="307"/>
      <c r="D6" s="309"/>
    </row>
    <row r="7" spans="1:5" ht="24.95" customHeight="1" x14ac:dyDescent="0.2">
      <c r="A7" s="310">
        <v>10201</v>
      </c>
      <c r="B7" s="310" t="s">
        <v>1484</v>
      </c>
      <c r="C7" s="307" t="s">
        <v>8716</v>
      </c>
      <c r="D7" s="309">
        <v>20.54</v>
      </c>
    </row>
    <row r="8" spans="1:5" ht="24.95" customHeight="1" x14ac:dyDescent="0.2">
      <c r="A8" s="310">
        <v>10202</v>
      </c>
      <c r="B8" s="310" t="s">
        <v>779</v>
      </c>
      <c r="C8" s="307" t="s">
        <v>8716</v>
      </c>
      <c r="D8" s="309">
        <v>11.06</v>
      </c>
    </row>
    <row r="9" spans="1:5" ht="24.95" customHeight="1" x14ac:dyDescent="0.2">
      <c r="A9" s="310">
        <v>10203</v>
      </c>
      <c r="B9" s="310" t="s">
        <v>780</v>
      </c>
      <c r="C9" s="307" t="s">
        <v>8716</v>
      </c>
      <c r="D9" s="309">
        <v>22.11</v>
      </c>
    </row>
    <row r="10" spans="1:5" ht="24.95" customHeight="1" x14ac:dyDescent="0.2">
      <c r="A10" s="310">
        <v>10204</v>
      </c>
      <c r="B10" s="310" t="s">
        <v>8804</v>
      </c>
      <c r="C10" s="307" t="s">
        <v>8716</v>
      </c>
      <c r="D10" s="309">
        <v>15.8</v>
      </c>
    </row>
    <row r="11" spans="1:5" ht="24.95" customHeight="1" x14ac:dyDescent="0.2">
      <c r="A11" s="310">
        <v>10205</v>
      </c>
      <c r="B11" s="310" t="s">
        <v>781</v>
      </c>
      <c r="C11" s="307" t="s">
        <v>8716</v>
      </c>
      <c r="D11" s="309">
        <v>14.22</v>
      </c>
    </row>
    <row r="12" spans="1:5" ht="24.95" customHeight="1" x14ac:dyDescent="0.2">
      <c r="A12" s="310">
        <v>10206</v>
      </c>
      <c r="B12" s="310" t="s">
        <v>1483</v>
      </c>
      <c r="C12" s="307" t="s">
        <v>8716</v>
      </c>
      <c r="D12" s="309">
        <v>39.479999999999997</v>
      </c>
    </row>
    <row r="13" spans="1:5" ht="24.95" customHeight="1" x14ac:dyDescent="0.2">
      <c r="A13" s="310">
        <v>10207</v>
      </c>
      <c r="B13" s="310" t="s">
        <v>782</v>
      </c>
      <c r="C13" s="307" t="s">
        <v>8716</v>
      </c>
      <c r="D13" s="309">
        <v>39.479999999999997</v>
      </c>
    </row>
    <row r="14" spans="1:5" ht="24.95" customHeight="1" x14ac:dyDescent="0.2">
      <c r="A14" s="310">
        <v>10208</v>
      </c>
      <c r="B14" s="310" t="s">
        <v>783</v>
      </c>
      <c r="C14" s="307" t="s">
        <v>8716</v>
      </c>
      <c r="D14" s="309">
        <v>7.89</v>
      </c>
    </row>
    <row r="15" spans="1:5" ht="24.95" customHeight="1" x14ac:dyDescent="0.2">
      <c r="A15" s="310">
        <v>10209</v>
      </c>
      <c r="B15" s="310" t="s">
        <v>1485</v>
      </c>
      <c r="C15" s="307" t="s">
        <v>8712</v>
      </c>
      <c r="D15" s="309">
        <v>47.39</v>
      </c>
    </row>
    <row r="16" spans="1:5" ht="24.95" customHeight="1" x14ac:dyDescent="0.2">
      <c r="A16" s="310">
        <v>10210</v>
      </c>
      <c r="B16" s="310" t="s">
        <v>784</v>
      </c>
      <c r="C16" s="307" t="s">
        <v>8712</v>
      </c>
      <c r="D16" s="309">
        <v>222.43</v>
      </c>
    </row>
    <row r="17" spans="1:4" ht="24.95" customHeight="1" x14ac:dyDescent="0.2">
      <c r="A17" s="310">
        <v>10211</v>
      </c>
      <c r="B17" s="310" t="s">
        <v>785</v>
      </c>
      <c r="C17" s="307" t="s">
        <v>8712</v>
      </c>
      <c r="D17" s="309">
        <v>661.48</v>
      </c>
    </row>
    <row r="18" spans="1:4" ht="24.95" customHeight="1" x14ac:dyDescent="0.2">
      <c r="A18" s="310">
        <v>10212</v>
      </c>
      <c r="B18" s="310" t="s">
        <v>786</v>
      </c>
      <c r="C18" s="307" t="s">
        <v>8716</v>
      </c>
      <c r="D18" s="309">
        <v>9.48</v>
      </c>
    </row>
    <row r="19" spans="1:4" ht="24.95" customHeight="1" x14ac:dyDescent="0.2">
      <c r="A19" s="310">
        <v>10213</v>
      </c>
      <c r="B19" s="310" t="s">
        <v>8805</v>
      </c>
      <c r="C19" s="307" t="s">
        <v>8716</v>
      </c>
      <c r="D19" s="309">
        <v>11.06</v>
      </c>
    </row>
    <row r="20" spans="1:4" ht="24.95" customHeight="1" x14ac:dyDescent="0.2">
      <c r="A20" s="310">
        <v>10214</v>
      </c>
      <c r="B20" s="310" t="s">
        <v>787</v>
      </c>
      <c r="C20" s="307" t="s">
        <v>8716</v>
      </c>
      <c r="D20" s="309">
        <v>12.63</v>
      </c>
    </row>
    <row r="21" spans="1:4" ht="24.95" customHeight="1" x14ac:dyDescent="0.2">
      <c r="A21" s="310">
        <v>10215</v>
      </c>
      <c r="B21" s="310" t="s">
        <v>788</v>
      </c>
      <c r="C21" s="307" t="s">
        <v>8716</v>
      </c>
      <c r="D21" s="309">
        <v>7.89</v>
      </c>
    </row>
    <row r="22" spans="1:4" ht="24.95" customHeight="1" x14ac:dyDescent="0.2">
      <c r="A22" s="310">
        <v>10216</v>
      </c>
      <c r="B22" s="310" t="s">
        <v>8806</v>
      </c>
      <c r="C22" s="307" t="s">
        <v>5</v>
      </c>
      <c r="D22" s="309">
        <v>7.89</v>
      </c>
    </row>
    <row r="23" spans="1:4" ht="24.95" customHeight="1" x14ac:dyDescent="0.2">
      <c r="A23" s="310">
        <v>10218</v>
      </c>
      <c r="B23" s="310" t="s">
        <v>789</v>
      </c>
      <c r="C23" s="307" t="s">
        <v>8716</v>
      </c>
      <c r="D23" s="309">
        <v>10.210000000000001</v>
      </c>
    </row>
    <row r="24" spans="1:4" ht="24.95" customHeight="1" x14ac:dyDescent="0.2">
      <c r="A24" s="310">
        <v>10219</v>
      </c>
      <c r="B24" s="310" t="s">
        <v>790</v>
      </c>
      <c r="C24" s="307" t="s">
        <v>8712</v>
      </c>
      <c r="D24" s="309">
        <v>261.62</v>
      </c>
    </row>
    <row r="25" spans="1:4" ht="24.95" customHeight="1" x14ac:dyDescent="0.2">
      <c r="A25" s="310">
        <v>10220</v>
      </c>
      <c r="B25" s="310" t="s">
        <v>791</v>
      </c>
      <c r="C25" s="307" t="s">
        <v>8716</v>
      </c>
      <c r="D25" s="309">
        <v>9.73</v>
      </c>
    </row>
    <row r="26" spans="1:4" ht="24.95" customHeight="1" x14ac:dyDescent="0.2">
      <c r="A26" s="310">
        <v>10221</v>
      </c>
      <c r="B26" s="310" t="s">
        <v>792</v>
      </c>
      <c r="C26" s="307" t="s">
        <v>1512</v>
      </c>
      <c r="D26" s="309">
        <v>24.12</v>
      </c>
    </row>
    <row r="27" spans="1:4" ht="24.95" customHeight="1" x14ac:dyDescent="0.2">
      <c r="A27" s="310">
        <v>10222</v>
      </c>
      <c r="B27" s="310" t="s">
        <v>793</v>
      </c>
      <c r="C27" s="307" t="s">
        <v>8716</v>
      </c>
      <c r="D27" s="309">
        <v>17.489999999999998</v>
      </c>
    </row>
    <row r="28" spans="1:4" ht="24.95" customHeight="1" x14ac:dyDescent="0.2">
      <c r="A28" s="310">
        <v>10223</v>
      </c>
      <c r="B28" s="310" t="s">
        <v>794</v>
      </c>
      <c r="C28" s="307" t="s">
        <v>1512</v>
      </c>
      <c r="D28" s="309">
        <v>16.41</v>
      </c>
    </row>
    <row r="29" spans="1:4" ht="24.95" customHeight="1" x14ac:dyDescent="0.2">
      <c r="A29" s="310">
        <v>10224</v>
      </c>
      <c r="B29" s="310" t="s">
        <v>759</v>
      </c>
      <c r="C29" s="307" t="s">
        <v>8716</v>
      </c>
      <c r="D29" s="309">
        <v>13.9</v>
      </c>
    </row>
    <row r="30" spans="1:4" ht="24.95" customHeight="1" x14ac:dyDescent="0.2">
      <c r="A30" s="310">
        <v>10225</v>
      </c>
      <c r="B30" s="310" t="s">
        <v>795</v>
      </c>
      <c r="C30" s="307" t="s">
        <v>8716</v>
      </c>
      <c r="D30" s="309">
        <v>19.690000000000001</v>
      </c>
    </row>
    <row r="31" spans="1:4" ht="24.95" customHeight="1" x14ac:dyDescent="0.2">
      <c r="A31" s="310">
        <v>10226</v>
      </c>
      <c r="B31" s="310" t="s">
        <v>796</v>
      </c>
      <c r="C31" s="307" t="s">
        <v>1512</v>
      </c>
      <c r="D31" s="309">
        <v>19.690000000000001</v>
      </c>
    </row>
    <row r="32" spans="1:4" ht="24.95" customHeight="1" x14ac:dyDescent="0.2">
      <c r="A32" s="310">
        <v>10227</v>
      </c>
      <c r="B32" s="310" t="s">
        <v>20333</v>
      </c>
      <c r="C32" s="307" t="s">
        <v>1512</v>
      </c>
      <c r="D32" s="309">
        <v>32.82</v>
      </c>
    </row>
    <row r="33" spans="1:4" ht="24.95" customHeight="1" x14ac:dyDescent="0.2">
      <c r="A33" s="310">
        <v>10228</v>
      </c>
      <c r="B33" s="310" t="s">
        <v>797</v>
      </c>
      <c r="C33" s="307" t="s">
        <v>8716</v>
      </c>
      <c r="D33" s="309">
        <v>5.35</v>
      </c>
    </row>
    <row r="34" spans="1:4" ht="24.95" customHeight="1" x14ac:dyDescent="0.2">
      <c r="A34" s="310">
        <v>10229</v>
      </c>
      <c r="B34" s="310" t="s">
        <v>798</v>
      </c>
      <c r="C34" s="307" t="s">
        <v>1512</v>
      </c>
      <c r="D34" s="309">
        <v>31.59</v>
      </c>
    </row>
    <row r="35" spans="1:4" ht="24.95" customHeight="1" x14ac:dyDescent="0.2">
      <c r="A35" s="310">
        <v>10230</v>
      </c>
      <c r="B35" s="310" t="s">
        <v>799</v>
      </c>
      <c r="C35" s="307" t="s">
        <v>8716</v>
      </c>
      <c r="D35" s="309">
        <v>5.04</v>
      </c>
    </row>
    <row r="36" spans="1:4" ht="24.95" customHeight="1" x14ac:dyDescent="0.2">
      <c r="A36" s="310">
        <v>10234</v>
      </c>
      <c r="B36" s="310" t="s">
        <v>8807</v>
      </c>
      <c r="C36" s="307" t="s">
        <v>8716</v>
      </c>
      <c r="D36" s="309">
        <v>20.54</v>
      </c>
    </row>
    <row r="37" spans="1:4" ht="24.95" customHeight="1" x14ac:dyDescent="0.2">
      <c r="A37" s="310">
        <v>10238</v>
      </c>
      <c r="B37" s="310" t="s">
        <v>800</v>
      </c>
      <c r="C37" s="307" t="s">
        <v>8716</v>
      </c>
      <c r="D37" s="309">
        <v>7.89</v>
      </c>
    </row>
    <row r="38" spans="1:4" ht="24.95" customHeight="1" x14ac:dyDescent="0.2">
      <c r="A38" s="310">
        <v>10239</v>
      </c>
      <c r="B38" s="310" t="s">
        <v>8808</v>
      </c>
      <c r="C38" s="307" t="s">
        <v>8716</v>
      </c>
      <c r="D38" s="309">
        <v>30.76</v>
      </c>
    </row>
    <row r="39" spans="1:4" ht="24.95" customHeight="1" x14ac:dyDescent="0.2">
      <c r="A39" s="310">
        <v>10240</v>
      </c>
      <c r="B39" s="310" t="s">
        <v>801</v>
      </c>
      <c r="C39" s="307" t="s">
        <v>1512</v>
      </c>
      <c r="D39" s="309">
        <v>8.7200000000000006</v>
      </c>
    </row>
    <row r="40" spans="1:4" ht="24.95" customHeight="1" x14ac:dyDescent="0.2">
      <c r="A40" s="310">
        <v>10242</v>
      </c>
      <c r="B40" s="310" t="s">
        <v>802</v>
      </c>
      <c r="C40" s="307" t="s">
        <v>8716</v>
      </c>
      <c r="D40" s="309">
        <v>2.78</v>
      </c>
    </row>
    <row r="41" spans="1:4" ht="24.95" customHeight="1" x14ac:dyDescent="0.2">
      <c r="A41" s="310">
        <v>10244</v>
      </c>
      <c r="B41" s="310" t="s">
        <v>803</v>
      </c>
      <c r="C41" s="307" t="s">
        <v>5</v>
      </c>
      <c r="D41" s="309">
        <v>11.38</v>
      </c>
    </row>
    <row r="42" spans="1:4" ht="24.95" customHeight="1" x14ac:dyDescent="0.2">
      <c r="A42" s="310">
        <v>10246</v>
      </c>
      <c r="B42" s="310" t="s">
        <v>8809</v>
      </c>
      <c r="C42" s="307" t="s">
        <v>8716</v>
      </c>
      <c r="D42" s="309">
        <v>2.95</v>
      </c>
    </row>
    <row r="43" spans="1:4" ht="24.95" customHeight="1" x14ac:dyDescent="0.2">
      <c r="A43" s="310">
        <v>10253</v>
      </c>
      <c r="B43" s="310" t="s">
        <v>8810</v>
      </c>
      <c r="C43" s="307" t="s">
        <v>8716</v>
      </c>
      <c r="D43" s="309">
        <v>23.21</v>
      </c>
    </row>
    <row r="44" spans="1:4" ht="24.95" customHeight="1" x14ac:dyDescent="0.2">
      <c r="A44" s="310">
        <v>10254</v>
      </c>
      <c r="B44" s="310" t="s">
        <v>8811</v>
      </c>
      <c r="C44" s="307" t="s">
        <v>8716</v>
      </c>
      <c r="D44" s="309">
        <v>7.7</v>
      </c>
    </row>
    <row r="45" spans="1:4" ht="24.95" customHeight="1" x14ac:dyDescent="0.2">
      <c r="A45" s="310">
        <v>10255</v>
      </c>
      <c r="B45" s="310" t="s">
        <v>804</v>
      </c>
      <c r="C45" s="307" t="s">
        <v>8716</v>
      </c>
      <c r="D45" s="309">
        <v>18.98</v>
      </c>
    </row>
    <row r="46" spans="1:4" ht="24.95" customHeight="1" x14ac:dyDescent="0.2">
      <c r="A46" s="310">
        <v>10256</v>
      </c>
      <c r="B46" s="310" t="s">
        <v>805</v>
      </c>
      <c r="C46" s="307" t="s">
        <v>8716</v>
      </c>
      <c r="D46" s="309">
        <v>6.05</v>
      </c>
    </row>
    <row r="47" spans="1:4" ht="24.95" customHeight="1" x14ac:dyDescent="0.2">
      <c r="A47" s="310">
        <v>10259</v>
      </c>
      <c r="B47" s="310" t="s">
        <v>806</v>
      </c>
      <c r="C47" s="307" t="s">
        <v>5</v>
      </c>
      <c r="D47" s="309">
        <v>1.83</v>
      </c>
    </row>
    <row r="48" spans="1:4" ht="24.95" customHeight="1" x14ac:dyDescent="0.2">
      <c r="A48" s="310">
        <v>10264</v>
      </c>
      <c r="B48" s="310" t="s">
        <v>807</v>
      </c>
      <c r="C48" s="307" t="s">
        <v>8716</v>
      </c>
      <c r="D48" s="309">
        <v>21.9</v>
      </c>
    </row>
    <row r="49" spans="1:4" ht="24.95" customHeight="1" x14ac:dyDescent="0.2">
      <c r="A49" s="310">
        <v>10269</v>
      </c>
      <c r="B49" s="310" t="s">
        <v>808</v>
      </c>
      <c r="C49" s="307" t="s">
        <v>721</v>
      </c>
      <c r="D49" s="309">
        <v>176.95</v>
      </c>
    </row>
    <row r="50" spans="1:4" ht="24.95" customHeight="1" x14ac:dyDescent="0.2">
      <c r="A50" s="310">
        <v>10271</v>
      </c>
      <c r="B50" s="310" t="s">
        <v>809</v>
      </c>
      <c r="C50" s="307" t="s">
        <v>1512</v>
      </c>
      <c r="D50" s="309">
        <v>11.75</v>
      </c>
    </row>
    <row r="51" spans="1:4" ht="24.95" customHeight="1" x14ac:dyDescent="0.2">
      <c r="A51" s="310">
        <v>10279</v>
      </c>
      <c r="B51" s="310" t="s">
        <v>810</v>
      </c>
      <c r="C51" s="307" t="s">
        <v>1512</v>
      </c>
      <c r="D51" s="309">
        <v>18.350000000000001</v>
      </c>
    </row>
    <row r="52" spans="1:4" ht="24.95" customHeight="1" x14ac:dyDescent="0.2">
      <c r="A52" s="310">
        <v>10280</v>
      </c>
      <c r="B52" s="310" t="s">
        <v>811</v>
      </c>
      <c r="C52" s="307" t="s">
        <v>8716</v>
      </c>
      <c r="D52" s="309">
        <v>6.9</v>
      </c>
    </row>
    <row r="53" spans="1:4" ht="24.95" customHeight="1" x14ac:dyDescent="0.2">
      <c r="A53" s="310">
        <v>10286</v>
      </c>
      <c r="B53" s="310" t="s">
        <v>812</v>
      </c>
      <c r="C53" s="307" t="s">
        <v>8716</v>
      </c>
      <c r="D53" s="309">
        <v>11.68</v>
      </c>
    </row>
    <row r="54" spans="1:4" ht="24.95" customHeight="1" x14ac:dyDescent="0.2">
      <c r="A54" s="310">
        <v>10292</v>
      </c>
      <c r="B54" s="310" t="s">
        <v>813</v>
      </c>
      <c r="C54" s="307" t="s">
        <v>5</v>
      </c>
      <c r="D54" s="309">
        <v>0.48</v>
      </c>
    </row>
    <row r="55" spans="1:4" ht="24.95" customHeight="1" x14ac:dyDescent="0.2">
      <c r="A55" s="306">
        <v>103</v>
      </c>
      <c r="B55" s="306" t="s">
        <v>58</v>
      </c>
      <c r="C55" s="307"/>
      <c r="D55" s="309"/>
    </row>
    <row r="56" spans="1:4" ht="24.95" customHeight="1" x14ac:dyDescent="0.2">
      <c r="A56" s="310">
        <v>10315</v>
      </c>
      <c r="B56" s="310" t="s">
        <v>814</v>
      </c>
      <c r="C56" s="307" t="s">
        <v>8716</v>
      </c>
      <c r="D56" s="309">
        <v>9.06</v>
      </c>
    </row>
    <row r="57" spans="1:4" ht="24.95" customHeight="1" x14ac:dyDescent="0.2">
      <c r="A57" s="310">
        <v>10317</v>
      </c>
      <c r="B57" s="310" t="s">
        <v>815</v>
      </c>
      <c r="C57" s="307" t="s">
        <v>8716</v>
      </c>
      <c r="D57" s="309">
        <v>94.76</v>
      </c>
    </row>
    <row r="58" spans="1:4" ht="24.95" customHeight="1" x14ac:dyDescent="0.2">
      <c r="A58" s="310">
        <v>10318</v>
      </c>
      <c r="B58" s="310" t="s">
        <v>816</v>
      </c>
      <c r="C58" s="307" t="s">
        <v>8716</v>
      </c>
      <c r="D58" s="309">
        <v>11.17</v>
      </c>
    </row>
    <row r="59" spans="1:4" ht="24.95" customHeight="1" x14ac:dyDescent="0.2">
      <c r="A59" s="310">
        <v>10319</v>
      </c>
      <c r="B59" s="310" t="s">
        <v>817</v>
      </c>
      <c r="C59" s="307" t="s">
        <v>8716</v>
      </c>
      <c r="D59" s="309">
        <v>15.08</v>
      </c>
    </row>
    <row r="60" spans="1:4" ht="24.95" customHeight="1" x14ac:dyDescent="0.2">
      <c r="A60" s="310">
        <v>10320</v>
      </c>
      <c r="B60" s="310" t="s">
        <v>818</v>
      </c>
      <c r="C60" s="307" t="s">
        <v>8716</v>
      </c>
      <c r="D60" s="309">
        <v>1.58</v>
      </c>
    </row>
    <row r="61" spans="1:4" ht="24.95" customHeight="1" x14ac:dyDescent="0.2">
      <c r="A61" s="310">
        <v>10323</v>
      </c>
      <c r="B61" s="310" t="s">
        <v>819</v>
      </c>
      <c r="C61" s="307" t="s">
        <v>1512</v>
      </c>
      <c r="D61" s="309">
        <v>8.7200000000000006</v>
      </c>
    </row>
    <row r="62" spans="1:4" ht="24.95" customHeight="1" x14ac:dyDescent="0.2">
      <c r="A62" s="310">
        <v>10324</v>
      </c>
      <c r="B62" s="310" t="s">
        <v>820</v>
      </c>
      <c r="C62" s="307" t="s">
        <v>8716</v>
      </c>
      <c r="D62" s="309">
        <v>6.96</v>
      </c>
    </row>
    <row r="63" spans="1:4" ht="24.95" customHeight="1" x14ac:dyDescent="0.2">
      <c r="A63" s="310">
        <v>10325</v>
      </c>
      <c r="B63" s="310" t="s">
        <v>821</v>
      </c>
      <c r="C63" s="307" t="s">
        <v>8716</v>
      </c>
      <c r="D63" s="309">
        <v>23.21</v>
      </c>
    </row>
    <row r="64" spans="1:4" ht="24.95" customHeight="1" x14ac:dyDescent="0.2">
      <c r="A64" s="310">
        <v>10326</v>
      </c>
      <c r="B64" s="310" t="s">
        <v>822</v>
      </c>
      <c r="C64" s="307" t="s">
        <v>8716</v>
      </c>
      <c r="D64" s="309">
        <v>23.21</v>
      </c>
    </row>
    <row r="65" spans="1:4" ht="24.95" customHeight="1" x14ac:dyDescent="0.2">
      <c r="A65" s="310">
        <v>10327</v>
      </c>
      <c r="B65" s="310" t="s">
        <v>823</v>
      </c>
      <c r="C65" s="307" t="s">
        <v>5</v>
      </c>
      <c r="D65" s="309">
        <v>1.96</v>
      </c>
    </row>
    <row r="66" spans="1:4" ht="24.95" customHeight="1" x14ac:dyDescent="0.2">
      <c r="A66" s="310">
        <v>10329</v>
      </c>
      <c r="B66" s="310" t="s">
        <v>824</v>
      </c>
      <c r="C66" s="307" t="s">
        <v>1512</v>
      </c>
      <c r="D66" s="309">
        <v>16.28</v>
      </c>
    </row>
    <row r="67" spans="1:4" ht="24.95" customHeight="1" x14ac:dyDescent="0.2">
      <c r="A67" s="310">
        <v>10331</v>
      </c>
      <c r="B67" s="310" t="s">
        <v>825</v>
      </c>
      <c r="C67" s="307" t="s">
        <v>8716</v>
      </c>
      <c r="D67" s="309">
        <v>8.4700000000000006</v>
      </c>
    </row>
    <row r="68" spans="1:4" ht="24.95" customHeight="1" x14ac:dyDescent="0.2">
      <c r="A68" s="310">
        <v>10332</v>
      </c>
      <c r="B68" s="310" t="s">
        <v>826</v>
      </c>
      <c r="C68" s="307" t="s">
        <v>5</v>
      </c>
      <c r="D68" s="309">
        <v>2.95</v>
      </c>
    </row>
    <row r="69" spans="1:4" ht="24.95" customHeight="1" x14ac:dyDescent="0.2">
      <c r="A69" s="310">
        <v>10333</v>
      </c>
      <c r="B69" s="310" t="s">
        <v>827</v>
      </c>
      <c r="C69" s="307" t="s">
        <v>8716</v>
      </c>
      <c r="D69" s="309">
        <v>6.62</v>
      </c>
    </row>
    <row r="70" spans="1:4" ht="24.95" customHeight="1" x14ac:dyDescent="0.2">
      <c r="A70" s="310">
        <v>10334</v>
      </c>
      <c r="B70" s="310" t="s">
        <v>8812</v>
      </c>
      <c r="C70" s="307" t="s">
        <v>721</v>
      </c>
      <c r="D70" s="309">
        <v>176.95</v>
      </c>
    </row>
    <row r="71" spans="1:4" ht="24.95" customHeight="1" x14ac:dyDescent="0.2">
      <c r="A71" s="306">
        <v>104</v>
      </c>
      <c r="B71" s="306" t="s">
        <v>828</v>
      </c>
      <c r="C71" s="307"/>
      <c r="D71" s="309"/>
    </row>
    <row r="72" spans="1:4" ht="24.95" customHeight="1" x14ac:dyDescent="0.2">
      <c r="A72" s="310">
        <v>10401</v>
      </c>
      <c r="B72" s="310" t="s">
        <v>829</v>
      </c>
      <c r="C72" s="307" t="s">
        <v>8716</v>
      </c>
      <c r="D72" s="309">
        <v>1.07</v>
      </c>
    </row>
    <row r="73" spans="1:4" ht="24.95" customHeight="1" x14ac:dyDescent="0.2">
      <c r="A73" s="310">
        <v>10402</v>
      </c>
      <c r="B73" s="310" t="s">
        <v>830</v>
      </c>
      <c r="C73" s="307" t="s">
        <v>8716</v>
      </c>
      <c r="D73" s="309">
        <v>3.48</v>
      </c>
    </row>
    <row r="74" spans="1:4" ht="24.95" customHeight="1" x14ac:dyDescent="0.2">
      <c r="A74" s="310">
        <v>10403</v>
      </c>
      <c r="B74" s="310" t="s">
        <v>831</v>
      </c>
      <c r="C74" s="307" t="s">
        <v>1512</v>
      </c>
      <c r="D74" s="309">
        <v>41.7</v>
      </c>
    </row>
    <row r="75" spans="1:4" ht="24.95" customHeight="1" x14ac:dyDescent="0.2">
      <c r="A75" s="310">
        <v>10404</v>
      </c>
      <c r="B75" s="310" t="s">
        <v>832</v>
      </c>
      <c r="C75" s="307" t="s">
        <v>1512</v>
      </c>
      <c r="D75" s="309">
        <v>103.71</v>
      </c>
    </row>
    <row r="76" spans="1:4" ht="24.95" customHeight="1" x14ac:dyDescent="0.2">
      <c r="A76" s="306">
        <v>105</v>
      </c>
      <c r="B76" s="306" t="s">
        <v>833</v>
      </c>
      <c r="C76" s="307"/>
      <c r="D76" s="309"/>
    </row>
    <row r="77" spans="1:4" ht="24.95" customHeight="1" x14ac:dyDescent="0.2">
      <c r="A77" s="310">
        <v>10501</v>
      </c>
      <c r="B77" s="310" t="s">
        <v>834</v>
      </c>
      <c r="C77" s="307" t="s">
        <v>8716</v>
      </c>
      <c r="D77" s="309">
        <v>18.98</v>
      </c>
    </row>
    <row r="78" spans="1:4" ht="24.95" customHeight="1" x14ac:dyDescent="0.2">
      <c r="A78" s="310">
        <v>10512</v>
      </c>
      <c r="B78" s="310" t="s">
        <v>835</v>
      </c>
      <c r="C78" s="307" t="s">
        <v>764</v>
      </c>
      <c r="D78" s="311">
        <v>16610.400000000001</v>
      </c>
    </row>
    <row r="79" spans="1:4" ht="24.95" customHeight="1" x14ac:dyDescent="0.2">
      <c r="A79" s="306">
        <v>2</v>
      </c>
      <c r="B79" s="306" t="s">
        <v>836</v>
      </c>
      <c r="C79" s="307"/>
      <c r="D79" s="309"/>
    </row>
    <row r="80" spans="1:4" ht="24.95" customHeight="1" x14ac:dyDescent="0.2">
      <c r="A80" s="306">
        <v>203</v>
      </c>
      <c r="B80" s="306" t="s">
        <v>837</v>
      </c>
      <c r="C80" s="307"/>
      <c r="D80" s="309"/>
    </row>
    <row r="81" spans="1:4" ht="24.95" customHeight="1" x14ac:dyDescent="0.2">
      <c r="A81" s="310">
        <v>20305</v>
      </c>
      <c r="B81" s="310" t="s">
        <v>8813</v>
      </c>
      <c r="C81" s="307" t="s">
        <v>8716</v>
      </c>
      <c r="D81" s="309">
        <v>186.19</v>
      </c>
    </row>
    <row r="82" spans="1:4" ht="24.95" customHeight="1" x14ac:dyDescent="0.2">
      <c r="A82" s="310">
        <v>20339</v>
      </c>
      <c r="B82" s="310" t="s">
        <v>838</v>
      </c>
      <c r="C82" s="307" t="s">
        <v>8716</v>
      </c>
      <c r="D82" s="309">
        <v>8.7200000000000006</v>
      </c>
    </row>
    <row r="83" spans="1:4" ht="24.95" customHeight="1" x14ac:dyDescent="0.2">
      <c r="A83" s="310">
        <v>20343</v>
      </c>
      <c r="B83" s="310" t="s">
        <v>8814</v>
      </c>
      <c r="C83" s="307" t="s">
        <v>764</v>
      </c>
      <c r="D83" s="309">
        <v>628.32000000000005</v>
      </c>
    </row>
    <row r="84" spans="1:4" ht="24.95" customHeight="1" x14ac:dyDescent="0.2">
      <c r="A84" s="310">
        <v>20344</v>
      </c>
      <c r="B84" s="310" t="s">
        <v>8815</v>
      </c>
      <c r="C84" s="307" t="s">
        <v>1512</v>
      </c>
      <c r="D84" s="309">
        <v>916.3</v>
      </c>
    </row>
    <row r="85" spans="1:4" ht="24.95" customHeight="1" x14ac:dyDescent="0.2">
      <c r="A85" s="310">
        <v>20346</v>
      </c>
      <c r="B85" s="310" t="s">
        <v>8816</v>
      </c>
      <c r="C85" s="307" t="s">
        <v>5</v>
      </c>
      <c r="D85" s="309">
        <v>8.1199999999999992</v>
      </c>
    </row>
    <row r="86" spans="1:4" ht="24.95" customHeight="1" x14ac:dyDescent="0.2">
      <c r="A86" s="310">
        <v>20348</v>
      </c>
      <c r="B86" s="310" t="s">
        <v>8817</v>
      </c>
      <c r="C86" s="307" t="s">
        <v>8716</v>
      </c>
      <c r="D86" s="309">
        <v>22.41</v>
      </c>
    </row>
    <row r="87" spans="1:4" ht="24.95" customHeight="1" x14ac:dyDescent="0.2">
      <c r="A87" s="310">
        <v>20350</v>
      </c>
      <c r="B87" s="310" t="s">
        <v>8818</v>
      </c>
      <c r="C87" s="307" t="s">
        <v>5</v>
      </c>
      <c r="D87" s="309">
        <v>142.31</v>
      </c>
    </row>
    <row r="88" spans="1:4" ht="24.95" customHeight="1" x14ac:dyDescent="0.2">
      <c r="A88" s="310">
        <v>20351</v>
      </c>
      <c r="B88" s="310" t="s">
        <v>8819</v>
      </c>
      <c r="C88" s="307" t="s">
        <v>5</v>
      </c>
      <c r="D88" s="309">
        <v>172.88</v>
      </c>
    </row>
    <row r="89" spans="1:4" ht="24.95" customHeight="1" x14ac:dyDescent="0.2">
      <c r="A89" s="310">
        <v>20352</v>
      </c>
      <c r="B89" s="310" t="s">
        <v>8820</v>
      </c>
      <c r="C89" s="307" t="s">
        <v>8821</v>
      </c>
      <c r="D89" s="309">
        <v>712.1</v>
      </c>
    </row>
    <row r="90" spans="1:4" ht="24.95" customHeight="1" x14ac:dyDescent="0.2">
      <c r="A90" s="310">
        <v>20353</v>
      </c>
      <c r="B90" s="310" t="s">
        <v>8822</v>
      </c>
      <c r="C90" s="307" t="s">
        <v>8821</v>
      </c>
      <c r="D90" s="309">
        <v>688.53</v>
      </c>
    </row>
    <row r="91" spans="1:4" ht="24.95" customHeight="1" x14ac:dyDescent="0.2">
      <c r="A91" s="310">
        <v>20354</v>
      </c>
      <c r="B91" s="310" t="s">
        <v>8823</v>
      </c>
      <c r="C91" s="307" t="s">
        <v>8821</v>
      </c>
      <c r="D91" s="309">
        <v>431.97</v>
      </c>
    </row>
    <row r="92" spans="1:4" ht="24.95" customHeight="1" x14ac:dyDescent="0.2">
      <c r="A92" s="310">
        <v>20355</v>
      </c>
      <c r="B92" s="310" t="s">
        <v>8824</v>
      </c>
      <c r="C92" s="307" t="s">
        <v>8821</v>
      </c>
      <c r="D92" s="309">
        <v>763.58</v>
      </c>
    </row>
    <row r="93" spans="1:4" ht="24.95" customHeight="1" x14ac:dyDescent="0.2">
      <c r="A93" s="310">
        <v>20356</v>
      </c>
      <c r="B93" s="310" t="s">
        <v>8825</v>
      </c>
      <c r="C93" s="307" t="s">
        <v>8821</v>
      </c>
      <c r="D93" s="309">
        <v>466</v>
      </c>
    </row>
    <row r="94" spans="1:4" ht="24.95" customHeight="1" x14ac:dyDescent="0.2">
      <c r="A94" s="306">
        <v>207</v>
      </c>
      <c r="B94" s="306" t="s">
        <v>8826</v>
      </c>
      <c r="C94" s="307"/>
      <c r="D94" s="309"/>
    </row>
    <row r="95" spans="1:4" ht="24.95" customHeight="1" x14ac:dyDescent="0.2">
      <c r="A95" s="310">
        <v>20701</v>
      </c>
      <c r="B95" s="310" t="s">
        <v>8827</v>
      </c>
      <c r="C95" s="307" t="s">
        <v>8716</v>
      </c>
      <c r="D95" s="309">
        <v>595.86</v>
      </c>
    </row>
    <row r="96" spans="1:4" ht="24.95" customHeight="1" x14ac:dyDescent="0.2">
      <c r="A96" s="310">
        <v>20702</v>
      </c>
      <c r="B96" s="310" t="s">
        <v>839</v>
      </c>
      <c r="C96" s="307" t="s">
        <v>8716</v>
      </c>
      <c r="D96" s="309">
        <v>411.17</v>
      </c>
    </row>
    <row r="97" spans="1:4" ht="25.5" customHeight="1" x14ac:dyDescent="0.2">
      <c r="A97" s="310">
        <v>20703</v>
      </c>
      <c r="B97" s="310" t="s">
        <v>840</v>
      </c>
      <c r="C97" s="307" t="s">
        <v>8716</v>
      </c>
      <c r="D97" s="309">
        <v>356.66</v>
      </c>
    </row>
    <row r="98" spans="1:4" ht="24.95" customHeight="1" x14ac:dyDescent="0.2">
      <c r="A98" s="310">
        <v>20704</v>
      </c>
      <c r="B98" s="310" t="s">
        <v>841</v>
      </c>
      <c r="C98" s="307" t="s">
        <v>8716</v>
      </c>
      <c r="D98" s="309">
        <v>386.34</v>
      </c>
    </row>
    <row r="99" spans="1:4" ht="24.95" customHeight="1" x14ac:dyDescent="0.2">
      <c r="A99" s="310">
        <v>20705</v>
      </c>
      <c r="B99" s="310" t="s">
        <v>842</v>
      </c>
      <c r="C99" s="307" t="s">
        <v>1512</v>
      </c>
      <c r="D99" s="311">
        <v>11635.69</v>
      </c>
    </row>
    <row r="100" spans="1:4" ht="24.95" customHeight="1" x14ac:dyDescent="0.2">
      <c r="A100" s="310">
        <v>20706</v>
      </c>
      <c r="B100" s="310" t="s">
        <v>843</v>
      </c>
      <c r="C100" s="307" t="s">
        <v>1512</v>
      </c>
      <c r="D100" s="311">
        <v>17762.75</v>
      </c>
    </row>
    <row r="101" spans="1:4" ht="24.95" customHeight="1" x14ac:dyDescent="0.2">
      <c r="A101" s="310">
        <v>20707</v>
      </c>
      <c r="B101" s="310" t="s">
        <v>844</v>
      </c>
      <c r="C101" s="307" t="s">
        <v>1512</v>
      </c>
      <c r="D101" s="311">
        <v>22373.91</v>
      </c>
    </row>
    <row r="102" spans="1:4" ht="24.95" customHeight="1" x14ac:dyDescent="0.2">
      <c r="A102" s="310">
        <v>20708</v>
      </c>
      <c r="B102" s="310" t="s">
        <v>845</v>
      </c>
      <c r="C102" s="307" t="s">
        <v>8716</v>
      </c>
      <c r="D102" s="309">
        <v>161.41</v>
      </c>
    </row>
    <row r="103" spans="1:4" ht="24.95" customHeight="1" x14ac:dyDescent="0.2">
      <c r="A103" s="310">
        <v>20709</v>
      </c>
      <c r="B103" s="310" t="s">
        <v>846</v>
      </c>
      <c r="C103" s="307" t="s">
        <v>8716</v>
      </c>
      <c r="D103" s="309">
        <v>215.76</v>
      </c>
    </row>
    <row r="104" spans="1:4" ht="24.95" customHeight="1" x14ac:dyDescent="0.2">
      <c r="A104" s="310">
        <v>20710</v>
      </c>
      <c r="B104" s="310" t="s">
        <v>8828</v>
      </c>
      <c r="C104" s="307" t="s">
        <v>1512</v>
      </c>
      <c r="D104" s="311">
        <v>1590.49</v>
      </c>
    </row>
    <row r="105" spans="1:4" ht="24.95" customHeight="1" x14ac:dyDescent="0.2">
      <c r="A105" s="310">
        <v>20711</v>
      </c>
      <c r="B105" s="310" t="s">
        <v>8829</v>
      </c>
      <c r="C105" s="307" t="s">
        <v>1512</v>
      </c>
      <c r="D105" s="311">
        <v>1875.94</v>
      </c>
    </row>
    <row r="106" spans="1:4" ht="24.95" customHeight="1" x14ac:dyDescent="0.2">
      <c r="A106" s="310">
        <v>20712</v>
      </c>
      <c r="B106" s="310" t="s">
        <v>20334</v>
      </c>
      <c r="C106" s="307" t="s">
        <v>5</v>
      </c>
      <c r="D106" s="309">
        <v>34.200000000000003</v>
      </c>
    </row>
    <row r="107" spans="1:4" ht="24.95" customHeight="1" x14ac:dyDescent="0.2">
      <c r="A107" s="310">
        <v>20713</v>
      </c>
      <c r="B107" s="310" t="s">
        <v>847</v>
      </c>
      <c r="C107" s="307" t="s">
        <v>5</v>
      </c>
      <c r="D107" s="309">
        <v>438.4</v>
      </c>
    </row>
    <row r="108" spans="1:4" ht="24.95" customHeight="1" x14ac:dyDescent="0.2">
      <c r="A108" s="310">
        <v>20714</v>
      </c>
      <c r="B108" s="310" t="s">
        <v>848</v>
      </c>
      <c r="C108" s="307" t="s">
        <v>5</v>
      </c>
      <c r="D108" s="309">
        <v>296.86</v>
      </c>
    </row>
    <row r="109" spans="1:4" ht="24.95" customHeight="1" x14ac:dyDescent="0.2">
      <c r="A109" s="306">
        <v>208</v>
      </c>
      <c r="B109" s="306" t="s">
        <v>8830</v>
      </c>
      <c r="C109" s="307"/>
      <c r="D109" s="309"/>
    </row>
    <row r="110" spans="1:4" ht="24.95" customHeight="1" x14ac:dyDescent="0.2">
      <c r="A110" s="310">
        <v>20801</v>
      </c>
      <c r="B110" s="310" t="s">
        <v>849</v>
      </c>
      <c r="C110" s="307" t="s">
        <v>8716</v>
      </c>
      <c r="D110" s="309">
        <v>459</v>
      </c>
    </row>
    <row r="111" spans="1:4" ht="24.95" customHeight="1" x14ac:dyDescent="0.2">
      <c r="A111" s="310">
        <v>20802</v>
      </c>
      <c r="B111" s="310" t="s">
        <v>850</v>
      </c>
      <c r="C111" s="307" t="s">
        <v>8716</v>
      </c>
      <c r="D111" s="309">
        <v>324.38</v>
      </c>
    </row>
    <row r="112" spans="1:4" ht="24.95" customHeight="1" x14ac:dyDescent="0.2">
      <c r="A112" s="310">
        <v>20803</v>
      </c>
      <c r="B112" s="310" t="s">
        <v>851</v>
      </c>
      <c r="C112" s="307" t="s">
        <v>8716</v>
      </c>
      <c r="D112" s="309">
        <v>282.85000000000002</v>
      </c>
    </row>
    <row r="113" spans="1:4" ht="24.95" customHeight="1" x14ac:dyDescent="0.2">
      <c r="A113" s="310">
        <v>20804</v>
      </c>
      <c r="B113" s="310" t="s">
        <v>8831</v>
      </c>
      <c r="C113" s="307" t="s">
        <v>8716</v>
      </c>
      <c r="D113" s="309">
        <v>310.52</v>
      </c>
    </row>
    <row r="114" spans="1:4" ht="24.95" customHeight="1" x14ac:dyDescent="0.2">
      <c r="A114" s="310">
        <v>20805</v>
      </c>
      <c r="B114" s="310" t="s">
        <v>852</v>
      </c>
      <c r="C114" s="307" t="s">
        <v>1512</v>
      </c>
      <c r="D114" s="311">
        <v>9254.25</v>
      </c>
    </row>
    <row r="115" spans="1:4" ht="24.95" customHeight="1" x14ac:dyDescent="0.2">
      <c r="A115" s="310">
        <v>20806</v>
      </c>
      <c r="B115" s="310" t="s">
        <v>853</v>
      </c>
      <c r="C115" s="307" t="s">
        <v>1512</v>
      </c>
      <c r="D115" s="311">
        <v>14092.03</v>
      </c>
    </row>
    <row r="116" spans="1:4" ht="24.95" customHeight="1" x14ac:dyDescent="0.2">
      <c r="A116" s="310">
        <v>20807</v>
      </c>
      <c r="B116" s="310" t="s">
        <v>854</v>
      </c>
      <c r="C116" s="307" t="s">
        <v>1512</v>
      </c>
      <c r="D116" s="311">
        <v>17700.39</v>
      </c>
    </row>
    <row r="117" spans="1:4" ht="24.95" customHeight="1" x14ac:dyDescent="0.2">
      <c r="A117" s="310">
        <v>20808</v>
      </c>
      <c r="B117" s="310" t="s">
        <v>855</v>
      </c>
      <c r="C117" s="307" t="s">
        <v>8716</v>
      </c>
      <c r="D117" s="309">
        <v>114.18</v>
      </c>
    </row>
    <row r="118" spans="1:4" ht="24.95" customHeight="1" x14ac:dyDescent="0.2">
      <c r="A118" s="310">
        <v>20809</v>
      </c>
      <c r="B118" s="310" t="s">
        <v>856</v>
      </c>
      <c r="C118" s="307" t="s">
        <v>8716</v>
      </c>
      <c r="D118" s="309">
        <v>156.78</v>
      </c>
    </row>
    <row r="119" spans="1:4" ht="24.95" customHeight="1" x14ac:dyDescent="0.2">
      <c r="A119" s="310">
        <v>20810</v>
      </c>
      <c r="B119" s="310" t="s">
        <v>8832</v>
      </c>
      <c r="C119" s="307" t="s">
        <v>1512</v>
      </c>
      <c r="D119" s="309">
        <v>994.89</v>
      </c>
    </row>
    <row r="120" spans="1:4" ht="24.95" customHeight="1" x14ac:dyDescent="0.2">
      <c r="A120" s="310">
        <v>20811</v>
      </c>
      <c r="B120" s="310" t="s">
        <v>8833</v>
      </c>
      <c r="C120" s="307" t="s">
        <v>1512</v>
      </c>
      <c r="D120" s="311">
        <v>1156.3399999999999</v>
      </c>
    </row>
    <row r="121" spans="1:4" ht="24.95" customHeight="1" x14ac:dyDescent="0.2">
      <c r="A121" s="310">
        <v>20812</v>
      </c>
      <c r="B121" s="310" t="s">
        <v>20335</v>
      </c>
      <c r="C121" s="307" t="s">
        <v>5</v>
      </c>
      <c r="D121" s="309">
        <v>25.17</v>
      </c>
    </row>
    <row r="122" spans="1:4" ht="24.95" customHeight="1" x14ac:dyDescent="0.2">
      <c r="A122" s="306">
        <v>3</v>
      </c>
      <c r="B122" s="306" t="s">
        <v>8834</v>
      </c>
      <c r="C122" s="307"/>
      <c r="D122" s="309"/>
    </row>
    <row r="123" spans="1:4" ht="24.95" customHeight="1" x14ac:dyDescent="0.2">
      <c r="A123" s="306">
        <v>301</v>
      </c>
      <c r="B123" s="306" t="s">
        <v>857</v>
      </c>
      <c r="C123" s="307"/>
      <c r="D123" s="309"/>
    </row>
    <row r="124" spans="1:4" ht="24.95" customHeight="1" x14ac:dyDescent="0.2">
      <c r="A124" s="310">
        <v>30101</v>
      </c>
      <c r="B124" s="310" t="s">
        <v>858</v>
      </c>
      <c r="C124" s="307" t="s">
        <v>8712</v>
      </c>
      <c r="D124" s="309">
        <v>45.19</v>
      </c>
    </row>
    <row r="125" spans="1:4" ht="24.95" customHeight="1" x14ac:dyDescent="0.2">
      <c r="A125" s="310">
        <v>30102</v>
      </c>
      <c r="B125" s="310" t="s">
        <v>859</v>
      </c>
      <c r="C125" s="307" t="s">
        <v>8712</v>
      </c>
      <c r="D125" s="309">
        <v>76.459999999999994</v>
      </c>
    </row>
    <row r="126" spans="1:4" ht="24.95" customHeight="1" x14ac:dyDescent="0.2">
      <c r="A126" s="310">
        <v>30103</v>
      </c>
      <c r="B126" s="310" t="s">
        <v>8835</v>
      </c>
      <c r="C126" s="307" t="s">
        <v>8712</v>
      </c>
      <c r="D126" s="309">
        <v>33.33</v>
      </c>
    </row>
    <row r="127" spans="1:4" ht="24.95" customHeight="1" x14ac:dyDescent="0.2">
      <c r="A127" s="310">
        <v>30104</v>
      </c>
      <c r="B127" s="310" t="s">
        <v>860</v>
      </c>
      <c r="C127" s="307" t="s">
        <v>8712</v>
      </c>
      <c r="D127" s="309">
        <v>46.59</v>
      </c>
    </row>
    <row r="128" spans="1:4" ht="24.95" customHeight="1" x14ac:dyDescent="0.2">
      <c r="A128" s="310">
        <v>30119</v>
      </c>
      <c r="B128" s="310" t="s">
        <v>8836</v>
      </c>
      <c r="C128" s="307" t="s">
        <v>8716</v>
      </c>
      <c r="D128" s="309">
        <v>23.63</v>
      </c>
    </row>
    <row r="129" spans="1:4" ht="24.95" customHeight="1" x14ac:dyDescent="0.2">
      <c r="A129" s="306">
        <v>302</v>
      </c>
      <c r="B129" s="306" t="s">
        <v>861</v>
      </c>
      <c r="C129" s="307"/>
      <c r="D129" s="309"/>
    </row>
    <row r="130" spans="1:4" ht="24.95" customHeight="1" x14ac:dyDescent="0.2">
      <c r="A130" s="310">
        <v>30201</v>
      </c>
      <c r="B130" s="310" t="s">
        <v>862</v>
      </c>
      <c r="C130" s="307" t="s">
        <v>8712</v>
      </c>
      <c r="D130" s="309">
        <v>48.66</v>
      </c>
    </row>
    <row r="131" spans="1:4" ht="24.95" customHeight="1" x14ac:dyDescent="0.2">
      <c r="A131" s="310">
        <v>30202</v>
      </c>
      <c r="B131" s="310" t="s">
        <v>8837</v>
      </c>
      <c r="C131" s="307" t="s">
        <v>8712</v>
      </c>
      <c r="D131" s="309">
        <v>85.8</v>
      </c>
    </row>
    <row r="132" spans="1:4" ht="24.95" customHeight="1" x14ac:dyDescent="0.2">
      <c r="A132" s="310">
        <v>30203</v>
      </c>
      <c r="B132" s="310" t="s">
        <v>1479</v>
      </c>
      <c r="C132" s="307" t="s">
        <v>8712</v>
      </c>
      <c r="D132" s="309">
        <v>148.56</v>
      </c>
    </row>
    <row r="133" spans="1:4" ht="24.95" customHeight="1" x14ac:dyDescent="0.2">
      <c r="A133" s="310">
        <v>30204</v>
      </c>
      <c r="B133" s="310" t="s">
        <v>1480</v>
      </c>
      <c r="C133" s="307" t="s">
        <v>8712</v>
      </c>
      <c r="D133" s="309">
        <v>134.46</v>
      </c>
    </row>
    <row r="134" spans="1:4" ht="24.95" customHeight="1" x14ac:dyDescent="0.2">
      <c r="A134" s="310">
        <v>30206</v>
      </c>
      <c r="B134" s="310" t="s">
        <v>8838</v>
      </c>
      <c r="C134" s="307" t="s">
        <v>8712</v>
      </c>
      <c r="D134" s="309">
        <v>110.37</v>
      </c>
    </row>
    <row r="135" spans="1:4" ht="24.95" customHeight="1" x14ac:dyDescent="0.2">
      <c r="A135" s="310">
        <v>30208</v>
      </c>
      <c r="B135" s="310" t="s">
        <v>8839</v>
      </c>
      <c r="C135" s="307" t="s">
        <v>8712</v>
      </c>
      <c r="D135" s="309">
        <v>114.56</v>
      </c>
    </row>
    <row r="136" spans="1:4" ht="24.95" customHeight="1" x14ac:dyDescent="0.2">
      <c r="A136" s="310">
        <v>30209</v>
      </c>
      <c r="B136" s="310" t="s">
        <v>1476</v>
      </c>
      <c r="C136" s="307" t="s">
        <v>8712</v>
      </c>
      <c r="D136" s="309">
        <v>87.15</v>
      </c>
    </row>
    <row r="137" spans="1:4" ht="24.95" customHeight="1" x14ac:dyDescent="0.2">
      <c r="A137" s="310">
        <v>30210</v>
      </c>
      <c r="B137" s="310" t="s">
        <v>863</v>
      </c>
      <c r="C137" s="307" t="s">
        <v>8712</v>
      </c>
      <c r="D137" s="309">
        <v>24.37</v>
      </c>
    </row>
    <row r="138" spans="1:4" ht="24.95" customHeight="1" x14ac:dyDescent="0.2">
      <c r="A138" s="310">
        <v>30211</v>
      </c>
      <c r="B138" s="310" t="s">
        <v>1477</v>
      </c>
      <c r="C138" s="307" t="s">
        <v>8712</v>
      </c>
      <c r="D138" s="309">
        <v>6.26</v>
      </c>
    </row>
    <row r="139" spans="1:4" ht="24.95" customHeight="1" x14ac:dyDescent="0.2">
      <c r="A139" s="306">
        <v>303</v>
      </c>
      <c r="B139" s="306" t="s">
        <v>1478</v>
      </c>
      <c r="C139" s="307"/>
      <c r="D139" s="309"/>
    </row>
    <row r="140" spans="1:4" ht="24.95" customHeight="1" x14ac:dyDescent="0.2">
      <c r="A140" s="310">
        <v>30304</v>
      </c>
      <c r="B140" s="310" t="s">
        <v>8840</v>
      </c>
      <c r="C140" s="307" t="s">
        <v>8712</v>
      </c>
      <c r="D140" s="309">
        <v>55.88</v>
      </c>
    </row>
    <row r="141" spans="1:4" ht="24.95" customHeight="1" x14ac:dyDescent="0.2">
      <c r="A141" s="310">
        <v>30305</v>
      </c>
      <c r="B141" s="310" t="s">
        <v>864</v>
      </c>
      <c r="C141" s="307" t="s">
        <v>1512</v>
      </c>
      <c r="D141" s="309">
        <v>20.85</v>
      </c>
    </row>
    <row r="142" spans="1:4" ht="24.95" customHeight="1" x14ac:dyDescent="0.2">
      <c r="A142" s="310">
        <v>30306</v>
      </c>
      <c r="B142" s="310" t="s">
        <v>865</v>
      </c>
      <c r="C142" s="307" t="s">
        <v>1512</v>
      </c>
      <c r="D142" s="309">
        <v>13.9</v>
      </c>
    </row>
    <row r="143" spans="1:4" ht="24.95" customHeight="1" x14ac:dyDescent="0.2">
      <c r="A143" s="306">
        <v>4</v>
      </c>
      <c r="B143" s="306" t="s">
        <v>866</v>
      </c>
      <c r="C143" s="307"/>
      <c r="D143" s="309"/>
    </row>
    <row r="144" spans="1:4" ht="24.95" customHeight="1" x14ac:dyDescent="0.2">
      <c r="A144" s="306">
        <v>402</v>
      </c>
      <c r="B144" s="306" t="s">
        <v>8841</v>
      </c>
      <c r="C144" s="307"/>
      <c r="D144" s="309"/>
    </row>
    <row r="145" spans="1:4" ht="24.95" customHeight="1" x14ac:dyDescent="0.2">
      <c r="A145" s="310">
        <v>40202</v>
      </c>
      <c r="B145" s="310" t="s">
        <v>867</v>
      </c>
      <c r="C145" s="307" t="s">
        <v>8712</v>
      </c>
      <c r="D145" s="309">
        <v>483.14</v>
      </c>
    </row>
    <row r="146" spans="1:4" ht="24.95" customHeight="1" x14ac:dyDescent="0.2">
      <c r="A146" s="310">
        <v>40206</v>
      </c>
      <c r="B146" s="310" t="s">
        <v>8842</v>
      </c>
      <c r="C146" s="307" t="s">
        <v>8716</v>
      </c>
      <c r="D146" s="309">
        <v>109.05</v>
      </c>
    </row>
    <row r="147" spans="1:4" ht="24.95" customHeight="1" x14ac:dyDescent="0.2">
      <c r="A147" s="310">
        <v>40224</v>
      </c>
      <c r="B147" s="310" t="s">
        <v>8843</v>
      </c>
      <c r="C147" s="307" t="s">
        <v>8712</v>
      </c>
      <c r="D147" s="309">
        <v>542.54999999999995</v>
      </c>
    </row>
    <row r="148" spans="1:4" ht="24.95" customHeight="1" x14ac:dyDescent="0.2">
      <c r="A148" s="310">
        <v>40231</v>
      </c>
      <c r="B148" s="310" t="s">
        <v>8844</v>
      </c>
      <c r="C148" s="307" t="s">
        <v>8712</v>
      </c>
      <c r="D148" s="309">
        <v>476.74</v>
      </c>
    </row>
    <row r="149" spans="1:4" ht="24.95" customHeight="1" x14ac:dyDescent="0.2">
      <c r="A149" s="310">
        <v>40233</v>
      </c>
      <c r="B149" s="310" t="s">
        <v>8845</v>
      </c>
      <c r="C149" s="307" t="s">
        <v>8712</v>
      </c>
      <c r="D149" s="309">
        <v>493.26</v>
      </c>
    </row>
    <row r="150" spans="1:4" ht="24.95" customHeight="1" x14ac:dyDescent="0.2">
      <c r="A150" s="310">
        <v>40235</v>
      </c>
      <c r="B150" s="310" t="s">
        <v>8846</v>
      </c>
      <c r="C150" s="307" t="s">
        <v>8712</v>
      </c>
      <c r="D150" s="309">
        <v>509.29</v>
      </c>
    </row>
    <row r="151" spans="1:4" ht="24.95" customHeight="1" x14ac:dyDescent="0.2">
      <c r="A151" s="310">
        <v>40237</v>
      </c>
      <c r="B151" s="310" t="s">
        <v>8847</v>
      </c>
      <c r="C151" s="307" t="s">
        <v>8712</v>
      </c>
      <c r="D151" s="309">
        <v>526.91999999999996</v>
      </c>
    </row>
    <row r="152" spans="1:4" ht="24.95" customHeight="1" x14ac:dyDescent="0.2">
      <c r="A152" s="310">
        <v>40238</v>
      </c>
      <c r="B152" s="310" t="s">
        <v>8848</v>
      </c>
      <c r="C152" s="307" t="s">
        <v>8716</v>
      </c>
      <c r="D152" s="309">
        <v>73.61</v>
      </c>
    </row>
    <row r="153" spans="1:4" ht="24.95" customHeight="1" x14ac:dyDescent="0.2">
      <c r="A153" s="310">
        <v>40239</v>
      </c>
      <c r="B153" s="310" t="s">
        <v>8849</v>
      </c>
      <c r="C153" s="307" t="s">
        <v>8712</v>
      </c>
      <c r="D153" s="309">
        <v>435.98</v>
      </c>
    </row>
    <row r="154" spans="1:4" ht="24.95" customHeight="1" x14ac:dyDescent="0.2">
      <c r="A154" s="310">
        <v>40240</v>
      </c>
      <c r="B154" s="310" t="s">
        <v>8850</v>
      </c>
      <c r="C154" s="307" t="s">
        <v>8712</v>
      </c>
      <c r="D154" s="309">
        <v>447.69</v>
      </c>
    </row>
    <row r="155" spans="1:4" ht="24.95" customHeight="1" x14ac:dyDescent="0.2">
      <c r="A155" s="310">
        <v>40243</v>
      </c>
      <c r="B155" s="310" t="s">
        <v>8851</v>
      </c>
      <c r="C155" s="307" t="s">
        <v>173</v>
      </c>
      <c r="D155" s="309">
        <v>6.9</v>
      </c>
    </row>
    <row r="156" spans="1:4" ht="24.95" customHeight="1" x14ac:dyDescent="0.2">
      <c r="A156" s="310">
        <v>40245</v>
      </c>
      <c r="B156" s="310" t="s">
        <v>8852</v>
      </c>
      <c r="C156" s="307" t="s">
        <v>173</v>
      </c>
      <c r="D156" s="309">
        <v>7.42</v>
      </c>
    </row>
    <row r="157" spans="1:4" ht="24.95" customHeight="1" x14ac:dyDescent="0.2">
      <c r="A157" s="310">
        <v>40246</v>
      </c>
      <c r="B157" s="310" t="s">
        <v>8853</v>
      </c>
      <c r="C157" s="307" t="s">
        <v>173</v>
      </c>
      <c r="D157" s="309">
        <v>7.02</v>
      </c>
    </row>
    <row r="158" spans="1:4" ht="24.95" customHeight="1" x14ac:dyDescent="0.2">
      <c r="A158" s="310">
        <v>40249</v>
      </c>
      <c r="B158" s="310" t="s">
        <v>8854</v>
      </c>
      <c r="C158" s="307" t="s">
        <v>8716</v>
      </c>
      <c r="D158" s="309">
        <v>301.87</v>
      </c>
    </row>
    <row r="159" spans="1:4" ht="24.95" customHeight="1" x14ac:dyDescent="0.2">
      <c r="A159" s="310">
        <v>40250</v>
      </c>
      <c r="B159" s="310" t="s">
        <v>8855</v>
      </c>
      <c r="C159" s="307" t="s">
        <v>8716</v>
      </c>
      <c r="D159" s="309">
        <v>179.37</v>
      </c>
    </row>
    <row r="160" spans="1:4" ht="24.95" customHeight="1" x14ac:dyDescent="0.2">
      <c r="A160" s="310">
        <v>40253</v>
      </c>
      <c r="B160" s="310" t="s">
        <v>8856</v>
      </c>
      <c r="C160" s="307" t="s">
        <v>8712</v>
      </c>
      <c r="D160" s="309">
        <v>461.89</v>
      </c>
    </row>
    <row r="161" spans="1:4" ht="24.95" customHeight="1" x14ac:dyDescent="0.2">
      <c r="A161" s="306">
        <v>403</v>
      </c>
      <c r="B161" s="306" t="s">
        <v>8857</v>
      </c>
      <c r="C161" s="307"/>
      <c r="D161" s="309"/>
    </row>
    <row r="162" spans="1:4" ht="24.95" customHeight="1" x14ac:dyDescent="0.2">
      <c r="A162" s="310">
        <v>40315</v>
      </c>
      <c r="B162" s="310" t="s">
        <v>8843</v>
      </c>
      <c r="C162" s="307" t="s">
        <v>8712</v>
      </c>
      <c r="D162" s="309">
        <v>631.33000000000004</v>
      </c>
    </row>
    <row r="163" spans="1:4" ht="24.95" customHeight="1" x14ac:dyDescent="0.2">
      <c r="A163" s="310">
        <v>40320</v>
      </c>
      <c r="B163" s="310" t="s">
        <v>8845</v>
      </c>
      <c r="C163" s="307" t="s">
        <v>8712</v>
      </c>
      <c r="D163" s="309">
        <v>582.03</v>
      </c>
    </row>
    <row r="164" spans="1:4" ht="24.95" customHeight="1" x14ac:dyDescent="0.2">
      <c r="A164" s="310">
        <v>40322</v>
      </c>
      <c r="B164" s="310" t="s">
        <v>8846</v>
      </c>
      <c r="C164" s="307" t="s">
        <v>8712</v>
      </c>
      <c r="D164" s="309">
        <v>598.07000000000005</v>
      </c>
    </row>
    <row r="165" spans="1:4" ht="24.95" customHeight="1" x14ac:dyDescent="0.2">
      <c r="A165" s="310">
        <v>40324</v>
      </c>
      <c r="B165" s="310" t="s">
        <v>8847</v>
      </c>
      <c r="C165" s="307" t="s">
        <v>8712</v>
      </c>
      <c r="D165" s="309">
        <v>615.70000000000005</v>
      </c>
    </row>
    <row r="166" spans="1:4" ht="24.95" customHeight="1" x14ac:dyDescent="0.2">
      <c r="A166" s="310">
        <v>40328</v>
      </c>
      <c r="B166" s="310" t="s">
        <v>8851</v>
      </c>
      <c r="C166" s="307" t="s">
        <v>173</v>
      </c>
      <c r="D166" s="309">
        <v>6.9</v>
      </c>
    </row>
    <row r="167" spans="1:4" ht="24.95" customHeight="1" x14ac:dyDescent="0.2">
      <c r="A167" s="310">
        <v>40329</v>
      </c>
      <c r="B167" s="310" t="s">
        <v>8858</v>
      </c>
      <c r="C167" s="307" t="s">
        <v>8712</v>
      </c>
      <c r="D167" s="309">
        <v>372.74</v>
      </c>
    </row>
    <row r="168" spans="1:4" ht="24.95" customHeight="1" x14ac:dyDescent="0.2">
      <c r="A168" s="310">
        <v>40330</v>
      </c>
      <c r="B168" s="310" t="s">
        <v>8859</v>
      </c>
      <c r="C168" s="307" t="s">
        <v>8712</v>
      </c>
      <c r="D168" s="309">
        <v>385.12</v>
      </c>
    </row>
    <row r="169" spans="1:4" ht="24.95" customHeight="1" x14ac:dyDescent="0.2">
      <c r="A169" s="310">
        <v>40331</v>
      </c>
      <c r="B169" s="310" t="s">
        <v>8860</v>
      </c>
      <c r="C169" s="307" t="s">
        <v>8712</v>
      </c>
      <c r="D169" s="309">
        <v>400.14</v>
      </c>
    </row>
    <row r="170" spans="1:4" ht="24.95" customHeight="1" x14ac:dyDescent="0.2">
      <c r="A170" s="310">
        <v>40332</v>
      </c>
      <c r="B170" s="310" t="s">
        <v>8861</v>
      </c>
      <c r="C170" s="307" t="s">
        <v>173</v>
      </c>
      <c r="D170" s="309">
        <v>7.42</v>
      </c>
    </row>
    <row r="171" spans="1:4" ht="24.95" customHeight="1" x14ac:dyDescent="0.2">
      <c r="A171" s="310">
        <v>40333</v>
      </c>
      <c r="B171" s="310" t="s">
        <v>8853</v>
      </c>
      <c r="C171" s="307" t="s">
        <v>173</v>
      </c>
      <c r="D171" s="309">
        <v>7.02</v>
      </c>
    </row>
    <row r="172" spans="1:4" ht="24.95" customHeight="1" x14ac:dyDescent="0.2">
      <c r="A172" s="310">
        <v>40337</v>
      </c>
      <c r="B172" s="310" t="s">
        <v>868</v>
      </c>
      <c r="C172" s="307" t="s">
        <v>8716</v>
      </c>
      <c r="D172" s="309">
        <v>131.37</v>
      </c>
    </row>
    <row r="173" spans="1:4" ht="24.95" customHeight="1" x14ac:dyDescent="0.2">
      <c r="A173" s="310">
        <v>40339</v>
      </c>
      <c r="B173" s="310" t="s">
        <v>8862</v>
      </c>
      <c r="C173" s="307" t="s">
        <v>8716</v>
      </c>
      <c r="D173" s="309">
        <v>162.53</v>
      </c>
    </row>
    <row r="174" spans="1:4" ht="24.95" customHeight="1" x14ac:dyDescent="0.2">
      <c r="A174" s="306">
        <v>404</v>
      </c>
      <c r="B174" s="306" t="s">
        <v>869</v>
      </c>
      <c r="C174" s="307"/>
      <c r="D174" s="309"/>
    </row>
    <row r="175" spans="1:4" ht="24.95" customHeight="1" x14ac:dyDescent="0.2">
      <c r="A175" s="310">
        <v>40405</v>
      </c>
      <c r="B175" s="310" t="s">
        <v>870</v>
      </c>
      <c r="C175" s="307" t="s">
        <v>8716</v>
      </c>
      <c r="D175" s="309">
        <v>137.09</v>
      </c>
    </row>
    <row r="176" spans="1:4" ht="24.95" customHeight="1" x14ac:dyDescent="0.2">
      <c r="A176" s="306">
        <v>406</v>
      </c>
      <c r="B176" s="306" t="s">
        <v>8863</v>
      </c>
      <c r="C176" s="307"/>
      <c r="D176" s="309"/>
    </row>
    <row r="177" spans="1:4" ht="24.95" customHeight="1" x14ac:dyDescent="0.2">
      <c r="A177" s="310">
        <v>40601</v>
      </c>
      <c r="B177" s="310" t="s">
        <v>20336</v>
      </c>
      <c r="C177" s="307" t="s">
        <v>8716</v>
      </c>
      <c r="D177" s="309">
        <v>94.59</v>
      </c>
    </row>
    <row r="178" spans="1:4" ht="24.95" customHeight="1" x14ac:dyDescent="0.2">
      <c r="A178" s="310">
        <v>40602</v>
      </c>
      <c r="B178" s="310" t="s">
        <v>20337</v>
      </c>
      <c r="C178" s="307" t="s">
        <v>8716</v>
      </c>
      <c r="D178" s="309">
        <v>103.75</v>
      </c>
    </row>
    <row r="179" spans="1:4" ht="24.95" customHeight="1" x14ac:dyDescent="0.2">
      <c r="A179" s="310">
        <v>407</v>
      </c>
      <c r="B179" s="310" t="s">
        <v>871</v>
      </c>
      <c r="C179" s="307"/>
      <c r="D179" s="309"/>
    </row>
    <row r="180" spans="1:4" ht="24.95" customHeight="1" x14ac:dyDescent="0.2">
      <c r="A180" s="310">
        <v>40705</v>
      </c>
      <c r="B180" s="310" t="s">
        <v>872</v>
      </c>
      <c r="C180" s="307" t="s">
        <v>5</v>
      </c>
      <c r="D180" s="309">
        <v>40.57</v>
      </c>
    </row>
    <row r="181" spans="1:4" ht="24.95" customHeight="1" x14ac:dyDescent="0.2">
      <c r="A181" s="306">
        <v>408</v>
      </c>
      <c r="B181" s="306" t="s">
        <v>873</v>
      </c>
      <c r="C181" s="307"/>
      <c r="D181" s="309"/>
    </row>
    <row r="182" spans="1:4" ht="24.95" customHeight="1" x14ac:dyDescent="0.2">
      <c r="A182" s="310">
        <v>40801</v>
      </c>
      <c r="B182" s="310" t="s">
        <v>874</v>
      </c>
      <c r="C182" s="307" t="s">
        <v>8712</v>
      </c>
      <c r="D182" s="309">
        <v>2354.6</v>
      </c>
    </row>
    <row r="183" spans="1:4" ht="24.95" customHeight="1" x14ac:dyDescent="0.2">
      <c r="A183" s="306">
        <v>40802</v>
      </c>
      <c r="B183" s="306" t="s">
        <v>875</v>
      </c>
      <c r="C183" s="307" t="s">
        <v>8716</v>
      </c>
      <c r="D183" s="309">
        <v>117.73</v>
      </c>
    </row>
    <row r="184" spans="1:4" ht="24.95" customHeight="1" x14ac:dyDescent="0.2">
      <c r="A184" s="310">
        <v>40803</v>
      </c>
      <c r="B184" s="310" t="s">
        <v>8864</v>
      </c>
      <c r="C184" s="307" t="s">
        <v>8716</v>
      </c>
      <c r="D184" s="311">
        <v>69.510000000000005</v>
      </c>
    </row>
    <row r="185" spans="1:4" ht="24.95" customHeight="1" x14ac:dyDescent="0.2">
      <c r="A185" s="310">
        <v>40806</v>
      </c>
      <c r="B185" s="310" t="s">
        <v>876</v>
      </c>
      <c r="C185" s="307" t="s">
        <v>8716</v>
      </c>
      <c r="D185" s="309">
        <v>20.85</v>
      </c>
    </row>
    <row r="186" spans="1:4" ht="24.95" customHeight="1" x14ac:dyDescent="0.2">
      <c r="A186" s="310">
        <v>40807</v>
      </c>
      <c r="B186" s="310" t="s">
        <v>877</v>
      </c>
      <c r="C186" s="307" t="s">
        <v>8716</v>
      </c>
      <c r="D186" s="309">
        <v>61.01</v>
      </c>
    </row>
    <row r="187" spans="1:4" ht="24.95" customHeight="1" x14ac:dyDescent="0.2">
      <c r="A187" s="310">
        <v>40808</v>
      </c>
      <c r="B187" s="310" t="s">
        <v>878</v>
      </c>
      <c r="C187" s="307" t="s">
        <v>173</v>
      </c>
      <c r="D187" s="309">
        <v>4.1900000000000004</v>
      </c>
    </row>
    <row r="188" spans="1:4" ht="24.95" customHeight="1" x14ac:dyDescent="0.2">
      <c r="A188" s="310">
        <v>40809</v>
      </c>
      <c r="B188" s="310" t="s">
        <v>879</v>
      </c>
      <c r="C188" s="307" t="s">
        <v>8716</v>
      </c>
      <c r="D188" s="309">
        <v>395.78</v>
      </c>
    </row>
    <row r="189" spans="1:4" ht="24.95" customHeight="1" x14ac:dyDescent="0.2">
      <c r="A189" s="310">
        <v>40810</v>
      </c>
      <c r="B189" s="310" t="s">
        <v>880</v>
      </c>
      <c r="C189" s="307" t="s">
        <v>8712</v>
      </c>
      <c r="D189" s="309">
        <v>7248.91</v>
      </c>
    </row>
    <row r="190" spans="1:4" ht="24.95" customHeight="1" x14ac:dyDescent="0.2">
      <c r="A190" s="310">
        <v>40813</v>
      </c>
      <c r="B190" s="310" t="s">
        <v>881</v>
      </c>
      <c r="C190" s="307" t="s">
        <v>8716</v>
      </c>
      <c r="D190" s="309">
        <v>73.33</v>
      </c>
    </row>
    <row r="191" spans="1:4" ht="24.95" customHeight="1" x14ac:dyDescent="0.2">
      <c r="A191" s="310">
        <v>40816</v>
      </c>
      <c r="B191" s="310" t="s">
        <v>882</v>
      </c>
      <c r="C191" s="307" t="s">
        <v>8716</v>
      </c>
      <c r="D191" s="311">
        <v>11.77</v>
      </c>
    </row>
    <row r="192" spans="1:4" ht="24.95" customHeight="1" x14ac:dyDescent="0.2">
      <c r="A192" s="310">
        <v>40817</v>
      </c>
      <c r="B192" s="310" t="s">
        <v>883</v>
      </c>
      <c r="C192" s="307" t="s">
        <v>8712</v>
      </c>
      <c r="D192" s="309">
        <v>2831.6</v>
      </c>
    </row>
    <row r="193" spans="1:4" ht="24.95" customHeight="1" x14ac:dyDescent="0.2">
      <c r="A193" s="310">
        <v>40818</v>
      </c>
      <c r="B193" s="310" t="s">
        <v>884</v>
      </c>
      <c r="C193" s="307" t="s">
        <v>8716</v>
      </c>
      <c r="D193" s="309">
        <v>58.64</v>
      </c>
    </row>
    <row r="194" spans="1:4" ht="24.95" customHeight="1" x14ac:dyDescent="0.2">
      <c r="A194" s="310">
        <v>409</v>
      </c>
      <c r="B194" s="310" t="s">
        <v>8865</v>
      </c>
      <c r="C194" s="307"/>
      <c r="D194" s="311"/>
    </row>
    <row r="195" spans="1:4" ht="38.25" x14ac:dyDescent="0.2">
      <c r="A195" s="310">
        <v>40901</v>
      </c>
      <c r="B195" s="310" t="s">
        <v>20338</v>
      </c>
      <c r="C195" s="307" t="s">
        <v>5</v>
      </c>
      <c r="D195" s="309">
        <v>566.27</v>
      </c>
    </row>
    <row r="196" spans="1:4" ht="38.25" x14ac:dyDescent="0.2">
      <c r="A196" s="306">
        <v>40902</v>
      </c>
      <c r="B196" s="306" t="s">
        <v>20339</v>
      </c>
      <c r="C196" s="307" t="s">
        <v>5</v>
      </c>
      <c r="D196" s="309">
        <v>920.55</v>
      </c>
    </row>
    <row r="197" spans="1:4" ht="38.25" x14ac:dyDescent="0.2">
      <c r="A197" s="310">
        <v>40903</v>
      </c>
      <c r="B197" s="310" t="s">
        <v>20340</v>
      </c>
      <c r="C197" s="307" t="s">
        <v>5</v>
      </c>
      <c r="D197" s="309">
        <v>1316.61</v>
      </c>
    </row>
    <row r="198" spans="1:4" ht="38.25" x14ac:dyDescent="0.2">
      <c r="A198" s="310">
        <v>40904</v>
      </c>
      <c r="B198" s="310" t="s">
        <v>20341</v>
      </c>
      <c r="C198" s="307" t="s">
        <v>5</v>
      </c>
      <c r="D198" s="309">
        <v>1732.91</v>
      </c>
    </row>
    <row r="199" spans="1:4" ht="24.95" customHeight="1" x14ac:dyDescent="0.2">
      <c r="A199" s="310">
        <v>5</v>
      </c>
      <c r="B199" s="310" t="s">
        <v>885</v>
      </c>
      <c r="C199" s="307"/>
      <c r="D199" s="311"/>
    </row>
    <row r="200" spans="1:4" ht="24.95" customHeight="1" x14ac:dyDescent="0.2">
      <c r="A200" s="310">
        <v>501</v>
      </c>
      <c r="B200" s="310" t="s">
        <v>886</v>
      </c>
      <c r="C200" s="307"/>
      <c r="D200" s="311"/>
    </row>
    <row r="201" spans="1:4" ht="24.95" customHeight="1" x14ac:dyDescent="0.2">
      <c r="A201" s="306">
        <v>50112</v>
      </c>
      <c r="B201" s="306" t="s">
        <v>8866</v>
      </c>
      <c r="C201" s="307" t="s">
        <v>8716</v>
      </c>
      <c r="D201" s="309">
        <v>128.91</v>
      </c>
    </row>
    <row r="202" spans="1:4" ht="24.95" customHeight="1" x14ac:dyDescent="0.2">
      <c r="A202" s="306">
        <v>50115</v>
      </c>
      <c r="B202" s="306" t="s">
        <v>887</v>
      </c>
      <c r="C202" s="307" t="s">
        <v>8712</v>
      </c>
      <c r="D202" s="309">
        <v>406.16</v>
      </c>
    </row>
    <row r="203" spans="1:4" ht="24.95" customHeight="1" x14ac:dyDescent="0.2">
      <c r="A203" s="310">
        <v>50122</v>
      </c>
      <c r="B203" s="310" t="s">
        <v>888</v>
      </c>
      <c r="C203" s="307" t="s">
        <v>8716</v>
      </c>
      <c r="D203" s="309">
        <v>136.63</v>
      </c>
    </row>
    <row r="204" spans="1:4" ht="24.95" customHeight="1" x14ac:dyDescent="0.2">
      <c r="A204" s="310">
        <v>502</v>
      </c>
      <c r="B204" s="310" t="s">
        <v>889</v>
      </c>
      <c r="C204" s="307"/>
      <c r="D204" s="309"/>
    </row>
    <row r="205" spans="1:4" ht="24.95" customHeight="1" x14ac:dyDescent="0.2">
      <c r="A205" s="310">
        <v>50202</v>
      </c>
      <c r="B205" s="310" t="s">
        <v>890</v>
      </c>
      <c r="C205" s="307" t="s">
        <v>8716</v>
      </c>
      <c r="D205" s="309">
        <v>109.47</v>
      </c>
    </row>
    <row r="206" spans="1:4" ht="24.95" customHeight="1" x14ac:dyDescent="0.2">
      <c r="A206" s="310">
        <v>50203</v>
      </c>
      <c r="B206" s="310" t="s">
        <v>891</v>
      </c>
      <c r="C206" s="307" t="s">
        <v>1512</v>
      </c>
      <c r="D206" s="309">
        <v>330.52</v>
      </c>
    </row>
    <row r="207" spans="1:4" ht="24.95" customHeight="1" x14ac:dyDescent="0.2">
      <c r="A207" s="306">
        <v>50205</v>
      </c>
      <c r="B207" s="306" t="s">
        <v>892</v>
      </c>
      <c r="C207" s="307" t="s">
        <v>8716</v>
      </c>
      <c r="D207" s="309">
        <v>473.75</v>
      </c>
    </row>
    <row r="208" spans="1:4" ht="24.95" customHeight="1" x14ac:dyDescent="0.2">
      <c r="A208" s="310">
        <v>50206</v>
      </c>
      <c r="B208" s="310" t="s">
        <v>893</v>
      </c>
      <c r="C208" s="307" t="s">
        <v>8716</v>
      </c>
      <c r="D208" s="309">
        <v>433.04</v>
      </c>
    </row>
    <row r="209" spans="1:4" ht="24.95" customHeight="1" x14ac:dyDescent="0.2">
      <c r="A209" s="310">
        <v>50208</v>
      </c>
      <c r="B209" s="310" t="s">
        <v>894</v>
      </c>
      <c r="C209" s="307" t="s">
        <v>8716</v>
      </c>
      <c r="D209" s="309">
        <v>115.74</v>
      </c>
    </row>
    <row r="210" spans="1:4" ht="24.95" customHeight="1" x14ac:dyDescent="0.2">
      <c r="A210" s="310">
        <v>503</v>
      </c>
      <c r="B210" s="310" t="s">
        <v>895</v>
      </c>
      <c r="C210" s="307"/>
      <c r="D210" s="309"/>
    </row>
    <row r="211" spans="1:4" ht="24.95" customHeight="1" x14ac:dyDescent="0.2">
      <c r="A211" s="310">
        <v>50301</v>
      </c>
      <c r="B211" s="310" t="s">
        <v>896</v>
      </c>
      <c r="C211" s="307" t="s">
        <v>5</v>
      </c>
      <c r="D211" s="309">
        <v>9.7899999999999991</v>
      </c>
    </row>
    <row r="212" spans="1:4" ht="24.95" customHeight="1" x14ac:dyDescent="0.2">
      <c r="A212" s="310">
        <v>50303</v>
      </c>
      <c r="B212" s="310" t="s">
        <v>897</v>
      </c>
      <c r="C212" s="307" t="s">
        <v>5</v>
      </c>
      <c r="D212" s="309">
        <v>66.3</v>
      </c>
    </row>
    <row r="213" spans="1:4" ht="24.95" customHeight="1" x14ac:dyDescent="0.2">
      <c r="A213" s="306">
        <v>505</v>
      </c>
      <c r="B213" s="306" t="s">
        <v>898</v>
      </c>
      <c r="C213" s="307"/>
      <c r="D213" s="309"/>
    </row>
    <row r="214" spans="1:4" ht="24.95" customHeight="1" x14ac:dyDescent="0.2">
      <c r="A214" s="310">
        <v>50501</v>
      </c>
      <c r="B214" s="310" t="s">
        <v>899</v>
      </c>
      <c r="C214" s="307" t="s">
        <v>8716</v>
      </c>
      <c r="D214" s="309">
        <v>91</v>
      </c>
    </row>
    <row r="215" spans="1:4" ht="24.95" customHeight="1" x14ac:dyDescent="0.2">
      <c r="A215" s="310">
        <v>50502</v>
      </c>
      <c r="B215" s="310" t="s">
        <v>900</v>
      </c>
      <c r="C215" s="307" t="s">
        <v>8716</v>
      </c>
      <c r="D215" s="309">
        <v>172.47</v>
      </c>
    </row>
    <row r="216" spans="1:4" ht="24.95" customHeight="1" x14ac:dyDescent="0.2">
      <c r="A216" s="306">
        <v>50503</v>
      </c>
      <c r="B216" s="306" t="s">
        <v>901</v>
      </c>
      <c r="C216" s="307" t="s">
        <v>8716</v>
      </c>
      <c r="D216" s="309">
        <v>64.89</v>
      </c>
    </row>
    <row r="217" spans="1:4" ht="24.95" customHeight="1" x14ac:dyDescent="0.2">
      <c r="A217" s="310">
        <v>506</v>
      </c>
      <c r="B217" s="310" t="s">
        <v>902</v>
      </c>
      <c r="C217" s="307"/>
      <c r="D217" s="309"/>
    </row>
    <row r="218" spans="1:4" ht="24.95" customHeight="1" x14ac:dyDescent="0.2">
      <c r="A218" s="310">
        <v>50601</v>
      </c>
      <c r="B218" s="310" t="s">
        <v>903</v>
      </c>
      <c r="C218" s="307" t="s">
        <v>8716</v>
      </c>
      <c r="D218" s="309">
        <v>45.49</v>
      </c>
    </row>
    <row r="219" spans="1:4" ht="24.95" customHeight="1" x14ac:dyDescent="0.2">
      <c r="A219" s="310">
        <v>50602</v>
      </c>
      <c r="B219" s="310" t="s">
        <v>904</v>
      </c>
      <c r="C219" s="307" t="s">
        <v>8716</v>
      </c>
      <c r="D219" s="309">
        <v>57.43</v>
      </c>
    </row>
    <row r="220" spans="1:4" ht="24.95" customHeight="1" x14ac:dyDescent="0.2">
      <c r="A220" s="306">
        <v>50603</v>
      </c>
      <c r="B220" s="306" t="s">
        <v>905</v>
      </c>
      <c r="C220" s="307" t="s">
        <v>8716</v>
      </c>
      <c r="D220" s="309">
        <v>71.42</v>
      </c>
    </row>
    <row r="221" spans="1:4" ht="24.95" customHeight="1" x14ac:dyDescent="0.2">
      <c r="A221" s="310">
        <v>50605</v>
      </c>
      <c r="B221" s="310" t="s">
        <v>906</v>
      </c>
      <c r="C221" s="307" t="s">
        <v>8716</v>
      </c>
      <c r="D221" s="309">
        <v>55.8</v>
      </c>
    </row>
    <row r="222" spans="1:4" ht="24.95" customHeight="1" x14ac:dyDescent="0.2">
      <c r="A222" s="310">
        <v>50606</v>
      </c>
      <c r="B222" s="310" t="s">
        <v>907</v>
      </c>
      <c r="C222" s="307" t="s">
        <v>8716</v>
      </c>
      <c r="D222" s="309">
        <v>50.24</v>
      </c>
    </row>
    <row r="223" spans="1:4" ht="24.95" customHeight="1" x14ac:dyDescent="0.2">
      <c r="A223" s="310">
        <v>50607</v>
      </c>
      <c r="B223" s="310" t="s">
        <v>908</v>
      </c>
      <c r="C223" s="307" t="s">
        <v>8716</v>
      </c>
      <c r="D223" s="309">
        <v>96.29</v>
      </c>
    </row>
    <row r="224" spans="1:4" ht="24.95" customHeight="1" x14ac:dyDescent="0.2">
      <c r="A224" s="310">
        <v>50608</v>
      </c>
      <c r="B224" s="310" t="s">
        <v>909</v>
      </c>
      <c r="C224" s="307" t="s">
        <v>8716</v>
      </c>
      <c r="D224" s="309">
        <v>85.83</v>
      </c>
    </row>
    <row r="225" spans="1:4" ht="24.95" customHeight="1" x14ac:dyDescent="0.2">
      <c r="A225" s="310">
        <v>6</v>
      </c>
      <c r="B225" s="310" t="s">
        <v>910</v>
      </c>
      <c r="C225" s="307"/>
      <c r="D225" s="309"/>
    </row>
    <row r="226" spans="1:4" ht="24.95" customHeight="1" x14ac:dyDescent="0.2">
      <c r="A226" s="310">
        <v>601</v>
      </c>
      <c r="B226" s="310" t="s">
        <v>911</v>
      </c>
      <c r="C226" s="307"/>
      <c r="D226" s="309"/>
    </row>
    <row r="227" spans="1:4" ht="24.95" customHeight="1" x14ac:dyDescent="0.2">
      <c r="A227" s="310">
        <v>60101</v>
      </c>
      <c r="B227" s="310" t="s">
        <v>8867</v>
      </c>
      <c r="C227" s="307" t="s">
        <v>1512</v>
      </c>
      <c r="D227" s="309">
        <v>243.04</v>
      </c>
    </row>
    <row r="228" spans="1:4" ht="24.95" customHeight="1" x14ac:dyDescent="0.2">
      <c r="A228" s="306">
        <v>60102</v>
      </c>
      <c r="B228" s="306" t="s">
        <v>8868</v>
      </c>
      <c r="C228" s="307" t="s">
        <v>1512</v>
      </c>
      <c r="D228" s="309">
        <v>243.04</v>
      </c>
    </row>
    <row r="229" spans="1:4" ht="24.95" customHeight="1" x14ac:dyDescent="0.2">
      <c r="A229" s="306">
        <v>60103</v>
      </c>
      <c r="B229" s="306" t="s">
        <v>8869</v>
      </c>
      <c r="C229" s="307" t="s">
        <v>1512</v>
      </c>
      <c r="D229" s="309">
        <v>243.04</v>
      </c>
    </row>
    <row r="230" spans="1:4" ht="12.75" x14ac:dyDescent="0.2">
      <c r="A230" s="310">
        <v>60107</v>
      </c>
      <c r="B230" s="310" t="s">
        <v>8870</v>
      </c>
      <c r="C230" s="307" t="s">
        <v>5</v>
      </c>
      <c r="D230" s="309">
        <v>14.45</v>
      </c>
    </row>
    <row r="231" spans="1:4" ht="25.5" x14ac:dyDescent="0.2">
      <c r="A231" s="310">
        <v>60108</v>
      </c>
      <c r="B231" s="310" t="s">
        <v>8871</v>
      </c>
      <c r="C231" s="307" t="s">
        <v>1512</v>
      </c>
      <c r="D231" s="309">
        <v>243.04</v>
      </c>
    </row>
    <row r="232" spans="1:4" ht="12.75" x14ac:dyDescent="0.2">
      <c r="A232" s="310">
        <v>60110</v>
      </c>
      <c r="B232" s="310" t="s">
        <v>8872</v>
      </c>
      <c r="C232" s="307" t="s">
        <v>5</v>
      </c>
      <c r="D232" s="309">
        <v>55.53</v>
      </c>
    </row>
    <row r="233" spans="1:4" ht="12.75" x14ac:dyDescent="0.2">
      <c r="A233" s="310">
        <v>60112</v>
      </c>
      <c r="B233" s="310" t="s">
        <v>8873</v>
      </c>
      <c r="C233" s="307" t="s">
        <v>5</v>
      </c>
      <c r="D233" s="309">
        <v>51.08</v>
      </c>
    </row>
    <row r="234" spans="1:4" ht="24.95" customHeight="1" x14ac:dyDescent="0.2">
      <c r="A234" s="310">
        <v>60113</v>
      </c>
      <c r="B234" s="310" t="s">
        <v>8874</v>
      </c>
      <c r="C234" s="307" t="s">
        <v>5</v>
      </c>
      <c r="D234" s="309">
        <v>25.04</v>
      </c>
    </row>
    <row r="235" spans="1:4" ht="24.95" customHeight="1" x14ac:dyDescent="0.2">
      <c r="A235" s="310">
        <v>611</v>
      </c>
      <c r="B235" s="310" t="s">
        <v>912</v>
      </c>
      <c r="C235" s="307"/>
      <c r="D235" s="309"/>
    </row>
    <row r="236" spans="1:4" ht="24.95" customHeight="1" x14ac:dyDescent="0.2">
      <c r="A236" s="310">
        <v>61101</v>
      </c>
      <c r="B236" s="310" t="s">
        <v>8875</v>
      </c>
      <c r="C236" s="307" t="s">
        <v>1512</v>
      </c>
      <c r="D236" s="309">
        <v>8.36</v>
      </c>
    </row>
    <row r="237" spans="1:4" ht="24.95" customHeight="1" x14ac:dyDescent="0.2">
      <c r="A237" s="310">
        <v>61102</v>
      </c>
      <c r="B237" s="310" t="s">
        <v>8876</v>
      </c>
      <c r="C237" s="307" t="s">
        <v>1512</v>
      </c>
      <c r="D237" s="309">
        <v>88.67</v>
      </c>
    </row>
    <row r="238" spans="1:4" ht="24.95" customHeight="1" x14ac:dyDescent="0.2">
      <c r="A238" s="306">
        <v>61103</v>
      </c>
      <c r="B238" s="306" t="s">
        <v>8877</v>
      </c>
      <c r="C238" s="307" t="s">
        <v>1512</v>
      </c>
      <c r="D238" s="309">
        <v>198.92</v>
      </c>
    </row>
    <row r="239" spans="1:4" ht="24.95" customHeight="1" x14ac:dyDescent="0.2">
      <c r="A239" s="310">
        <v>61104</v>
      </c>
      <c r="B239" s="310" t="s">
        <v>8878</v>
      </c>
      <c r="C239" s="307" t="s">
        <v>1512</v>
      </c>
      <c r="D239" s="309">
        <v>64.83</v>
      </c>
    </row>
    <row r="240" spans="1:4" ht="24.95" customHeight="1" x14ac:dyDescent="0.2">
      <c r="A240" s="310">
        <v>61106</v>
      </c>
      <c r="B240" s="310" t="s">
        <v>8879</v>
      </c>
      <c r="C240" s="307" t="s">
        <v>1512</v>
      </c>
      <c r="D240" s="309">
        <v>108.54</v>
      </c>
    </row>
    <row r="241" spans="1:4" ht="24.95" customHeight="1" x14ac:dyDescent="0.2">
      <c r="A241" s="310">
        <v>61107</v>
      </c>
      <c r="B241" s="310" t="s">
        <v>8880</v>
      </c>
      <c r="C241" s="307" t="s">
        <v>1512</v>
      </c>
      <c r="D241" s="309">
        <v>102.08</v>
      </c>
    </row>
    <row r="242" spans="1:4" ht="24.95" customHeight="1" x14ac:dyDescent="0.2">
      <c r="A242" s="310">
        <v>61108</v>
      </c>
      <c r="B242" s="310" t="s">
        <v>8881</v>
      </c>
      <c r="C242" s="307" t="s">
        <v>1512</v>
      </c>
      <c r="D242" s="309">
        <v>80.19</v>
      </c>
    </row>
    <row r="243" spans="1:4" ht="24.95" customHeight="1" x14ac:dyDescent="0.2">
      <c r="A243" s="310">
        <v>61112</v>
      </c>
      <c r="B243" s="310" t="s">
        <v>8882</v>
      </c>
      <c r="C243" s="307" t="s">
        <v>1512</v>
      </c>
      <c r="D243" s="309">
        <v>45.33</v>
      </c>
    </row>
    <row r="244" spans="1:4" ht="24.95" customHeight="1" x14ac:dyDescent="0.2">
      <c r="A244" s="310">
        <v>613</v>
      </c>
      <c r="B244" s="310" t="s">
        <v>8883</v>
      </c>
      <c r="C244" s="307"/>
      <c r="D244" s="309"/>
    </row>
    <row r="245" spans="1:4" ht="24.95" customHeight="1" x14ac:dyDescent="0.2">
      <c r="A245" s="310">
        <v>61301</v>
      </c>
      <c r="B245" s="310" t="s">
        <v>8884</v>
      </c>
      <c r="C245" s="307" t="s">
        <v>1512</v>
      </c>
      <c r="D245" s="309">
        <v>798.63</v>
      </c>
    </row>
    <row r="246" spans="1:4" ht="24.95" customHeight="1" x14ac:dyDescent="0.2">
      <c r="A246" s="310">
        <v>61302</v>
      </c>
      <c r="B246" s="310" t="s">
        <v>8885</v>
      </c>
      <c r="C246" s="307" t="s">
        <v>1512</v>
      </c>
      <c r="D246" s="309">
        <v>813.48</v>
      </c>
    </row>
    <row r="247" spans="1:4" ht="24.95" customHeight="1" x14ac:dyDescent="0.2">
      <c r="A247" s="306">
        <v>61303</v>
      </c>
      <c r="B247" s="306" t="s">
        <v>8886</v>
      </c>
      <c r="C247" s="307" t="s">
        <v>1512</v>
      </c>
      <c r="D247" s="309">
        <v>830.78</v>
      </c>
    </row>
    <row r="248" spans="1:4" ht="24.95" customHeight="1" x14ac:dyDescent="0.2">
      <c r="A248" s="310">
        <v>61304</v>
      </c>
      <c r="B248" s="310" t="s">
        <v>8887</v>
      </c>
      <c r="C248" s="307" t="s">
        <v>1512</v>
      </c>
      <c r="D248" s="309">
        <v>864.73</v>
      </c>
    </row>
    <row r="249" spans="1:4" ht="24.95" customHeight="1" x14ac:dyDescent="0.2">
      <c r="A249" s="310">
        <v>614</v>
      </c>
      <c r="B249" s="310" t="s">
        <v>8888</v>
      </c>
      <c r="C249" s="307"/>
      <c r="D249" s="309"/>
    </row>
    <row r="250" spans="1:4" ht="24.95" customHeight="1" x14ac:dyDescent="0.2">
      <c r="A250" s="310">
        <v>61401</v>
      </c>
      <c r="B250" s="310" t="s">
        <v>8889</v>
      </c>
      <c r="C250" s="307" t="s">
        <v>1512</v>
      </c>
      <c r="D250" s="309">
        <v>431.09</v>
      </c>
    </row>
    <row r="251" spans="1:4" ht="24.95" customHeight="1" x14ac:dyDescent="0.2">
      <c r="A251" s="310">
        <v>61402</v>
      </c>
      <c r="B251" s="310" t="s">
        <v>8890</v>
      </c>
      <c r="C251" s="307" t="s">
        <v>1512</v>
      </c>
      <c r="D251" s="309">
        <v>443.2</v>
      </c>
    </row>
    <row r="252" spans="1:4" ht="24.95" customHeight="1" x14ac:dyDescent="0.2">
      <c r="A252" s="306">
        <v>61403</v>
      </c>
      <c r="B252" s="306" t="s">
        <v>8891</v>
      </c>
      <c r="C252" s="307" t="s">
        <v>1512</v>
      </c>
      <c r="D252" s="309">
        <v>429.46</v>
      </c>
    </row>
    <row r="253" spans="1:4" ht="24.95" customHeight="1" x14ac:dyDescent="0.2">
      <c r="A253" s="310">
        <v>61404</v>
      </c>
      <c r="B253" s="310" t="s">
        <v>8892</v>
      </c>
      <c r="C253" s="307" t="s">
        <v>1512</v>
      </c>
      <c r="D253" s="309">
        <v>439.93</v>
      </c>
    </row>
    <row r="254" spans="1:4" ht="24.95" customHeight="1" x14ac:dyDescent="0.2">
      <c r="A254" s="310">
        <v>617</v>
      </c>
      <c r="B254" s="310" t="s">
        <v>8893</v>
      </c>
      <c r="C254" s="307"/>
      <c r="D254" s="309"/>
    </row>
    <row r="255" spans="1:4" ht="24.95" customHeight="1" x14ac:dyDescent="0.2">
      <c r="A255" s="310">
        <v>61701</v>
      </c>
      <c r="B255" s="310" t="s">
        <v>8894</v>
      </c>
      <c r="C255" s="307" t="s">
        <v>1512</v>
      </c>
      <c r="D255" s="309">
        <v>588.70000000000005</v>
      </c>
    </row>
    <row r="256" spans="1:4" ht="24.95" customHeight="1" x14ac:dyDescent="0.2">
      <c r="A256" s="310">
        <v>61702</v>
      </c>
      <c r="B256" s="310" t="s">
        <v>8895</v>
      </c>
      <c r="C256" s="307" t="s">
        <v>1512</v>
      </c>
      <c r="D256" s="309">
        <v>642.99</v>
      </c>
    </row>
    <row r="257" spans="1:4" ht="24.95" customHeight="1" x14ac:dyDescent="0.2">
      <c r="A257" s="306">
        <v>61703</v>
      </c>
      <c r="B257" s="306" t="s">
        <v>8896</v>
      </c>
      <c r="C257" s="307" t="s">
        <v>1512</v>
      </c>
      <c r="D257" s="309">
        <v>678.34</v>
      </c>
    </row>
    <row r="258" spans="1:4" ht="24.95" customHeight="1" x14ac:dyDescent="0.2">
      <c r="A258" s="310">
        <v>619</v>
      </c>
      <c r="B258" s="310" t="s">
        <v>913</v>
      </c>
      <c r="C258" s="307"/>
      <c r="D258" s="309"/>
    </row>
    <row r="259" spans="1:4" ht="24.95" customHeight="1" x14ac:dyDescent="0.2">
      <c r="A259" s="310">
        <v>61901</v>
      </c>
      <c r="B259" s="310" t="s">
        <v>8897</v>
      </c>
      <c r="C259" s="307" t="s">
        <v>1512</v>
      </c>
      <c r="D259" s="309">
        <v>1141.72</v>
      </c>
    </row>
    <row r="260" spans="1:4" ht="24.95" customHeight="1" x14ac:dyDescent="0.2">
      <c r="A260" s="310">
        <v>61902</v>
      </c>
      <c r="B260" s="310" t="s">
        <v>8898</v>
      </c>
      <c r="C260" s="307" t="s">
        <v>1512</v>
      </c>
      <c r="D260" s="309">
        <v>1181.6300000000001</v>
      </c>
    </row>
    <row r="261" spans="1:4" ht="24.95" customHeight="1" x14ac:dyDescent="0.2">
      <c r="A261" s="306">
        <v>61903</v>
      </c>
      <c r="B261" s="306" t="s">
        <v>8899</v>
      </c>
      <c r="C261" s="307" t="s">
        <v>1512</v>
      </c>
      <c r="D261" s="309">
        <v>1242.18</v>
      </c>
    </row>
    <row r="262" spans="1:4" ht="24.95" customHeight="1" x14ac:dyDescent="0.2">
      <c r="A262" s="310">
        <v>622</v>
      </c>
      <c r="B262" s="310" t="s">
        <v>914</v>
      </c>
      <c r="C262" s="307"/>
      <c r="D262" s="311"/>
    </row>
    <row r="263" spans="1:4" ht="24.95" customHeight="1" x14ac:dyDescent="0.2">
      <c r="A263" s="310">
        <v>62201</v>
      </c>
      <c r="B263" s="310" t="s">
        <v>915</v>
      </c>
      <c r="C263" s="307" t="s">
        <v>1512</v>
      </c>
      <c r="D263" s="311">
        <v>65.41</v>
      </c>
    </row>
    <row r="264" spans="1:4" ht="24.95" customHeight="1" x14ac:dyDescent="0.2">
      <c r="A264" s="310">
        <v>62202</v>
      </c>
      <c r="B264" s="310" t="s">
        <v>916</v>
      </c>
      <c r="C264" s="307" t="s">
        <v>1512</v>
      </c>
      <c r="D264" s="311">
        <v>175.65</v>
      </c>
    </row>
    <row r="265" spans="1:4" ht="24.95" customHeight="1" x14ac:dyDescent="0.2">
      <c r="A265" s="306">
        <v>62203</v>
      </c>
      <c r="B265" s="306" t="s">
        <v>917</v>
      </c>
      <c r="C265" s="307" t="s">
        <v>1512</v>
      </c>
      <c r="D265" s="309">
        <v>85.28</v>
      </c>
    </row>
    <row r="266" spans="1:4" ht="24.95" customHeight="1" x14ac:dyDescent="0.2">
      <c r="A266" s="310">
        <v>62204</v>
      </c>
      <c r="B266" s="310" t="s">
        <v>918</v>
      </c>
      <c r="C266" s="307" t="s">
        <v>1512</v>
      </c>
      <c r="D266" s="309">
        <v>65.84</v>
      </c>
    </row>
    <row r="267" spans="1:4" ht="24.95" customHeight="1" x14ac:dyDescent="0.2">
      <c r="A267" s="310">
        <v>62205</v>
      </c>
      <c r="B267" s="310" t="s">
        <v>919</v>
      </c>
      <c r="C267" s="307" t="s">
        <v>1512</v>
      </c>
      <c r="D267" s="309">
        <v>53.26</v>
      </c>
    </row>
    <row r="268" spans="1:4" ht="24.95" customHeight="1" x14ac:dyDescent="0.2">
      <c r="A268" s="310">
        <v>62206</v>
      </c>
      <c r="B268" s="310" t="s">
        <v>8900</v>
      </c>
      <c r="C268" s="307" t="s">
        <v>1512</v>
      </c>
      <c r="D268" s="309">
        <v>7.45</v>
      </c>
    </row>
    <row r="269" spans="1:4" ht="24.95" customHeight="1" x14ac:dyDescent="0.2">
      <c r="A269" s="310">
        <v>62207</v>
      </c>
      <c r="B269" s="310" t="s">
        <v>920</v>
      </c>
      <c r="C269" s="307" t="s">
        <v>1512</v>
      </c>
      <c r="D269" s="309">
        <v>40.549999999999997</v>
      </c>
    </row>
    <row r="270" spans="1:4" ht="24.95" customHeight="1" x14ac:dyDescent="0.2">
      <c r="A270" s="310">
        <v>62208</v>
      </c>
      <c r="B270" s="310" t="s">
        <v>921</v>
      </c>
      <c r="C270" s="307" t="s">
        <v>1512</v>
      </c>
      <c r="D270" s="309">
        <v>60.02</v>
      </c>
    </row>
    <row r="271" spans="1:4" ht="24.95" customHeight="1" x14ac:dyDescent="0.2">
      <c r="A271" s="310">
        <v>62211</v>
      </c>
      <c r="B271" s="310" t="s">
        <v>8901</v>
      </c>
      <c r="C271" s="307" t="s">
        <v>5</v>
      </c>
      <c r="D271" s="309">
        <v>2.5</v>
      </c>
    </row>
    <row r="272" spans="1:4" ht="24.95" customHeight="1" x14ac:dyDescent="0.2">
      <c r="A272" s="310">
        <v>62212</v>
      </c>
      <c r="B272" s="310" t="s">
        <v>922</v>
      </c>
      <c r="C272" s="307" t="s">
        <v>5</v>
      </c>
      <c r="D272" s="309">
        <v>12.2</v>
      </c>
    </row>
    <row r="273" spans="1:4" ht="24.95" customHeight="1" x14ac:dyDescent="0.2">
      <c r="A273" s="310">
        <v>623</v>
      </c>
      <c r="B273" s="310" t="s">
        <v>8902</v>
      </c>
      <c r="C273" s="307"/>
      <c r="D273" s="309"/>
    </row>
    <row r="274" spans="1:4" ht="24.95" customHeight="1" x14ac:dyDescent="0.2">
      <c r="A274" s="310">
        <v>62301</v>
      </c>
      <c r="B274" s="310" t="s">
        <v>8903</v>
      </c>
      <c r="C274" s="307" t="s">
        <v>1512</v>
      </c>
      <c r="D274" s="309">
        <v>575.24</v>
      </c>
    </row>
    <row r="275" spans="1:4" ht="24.95" customHeight="1" x14ac:dyDescent="0.2">
      <c r="A275" s="310">
        <v>62302</v>
      </c>
      <c r="B275" s="310" t="s">
        <v>8904</v>
      </c>
      <c r="C275" s="307" t="s">
        <v>1512</v>
      </c>
      <c r="D275" s="309">
        <v>585.71</v>
      </c>
    </row>
    <row r="276" spans="1:4" ht="24.95" customHeight="1" x14ac:dyDescent="0.2">
      <c r="A276" s="306">
        <v>625</v>
      </c>
      <c r="B276" s="306" t="s">
        <v>8905</v>
      </c>
      <c r="C276" s="307"/>
      <c r="D276" s="309"/>
    </row>
    <row r="277" spans="1:4" ht="24.95" customHeight="1" x14ac:dyDescent="0.2">
      <c r="A277" s="310">
        <v>62501</v>
      </c>
      <c r="B277" s="310" t="s">
        <v>8906</v>
      </c>
      <c r="C277" s="307" t="s">
        <v>1512</v>
      </c>
      <c r="D277" s="309">
        <v>1466.25</v>
      </c>
    </row>
    <row r="278" spans="1:4" ht="24.95" customHeight="1" x14ac:dyDescent="0.2">
      <c r="A278" s="310">
        <v>62502</v>
      </c>
      <c r="B278" s="310" t="s">
        <v>8907</v>
      </c>
      <c r="C278" s="307" t="s">
        <v>1512</v>
      </c>
      <c r="D278" s="309">
        <v>1539.19</v>
      </c>
    </row>
    <row r="279" spans="1:4" ht="24.95" customHeight="1" x14ac:dyDescent="0.2">
      <c r="A279" s="306">
        <v>62503</v>
      </c>
      <c r="B279" s="306" t="s">
        <v>8908</v>
      </c>
      <c r="C279" s="307" t="s">
        <v>1512</v>
      </c>
      <c r="D279" s="309">
        <v>1622.36</v>
      </c>
    </row>
    <row r="280" spans="1:4" ht="24.95" customHeight="1" x14ac:dyDescent="0.2">
      <c r="A280" s="310">
        <v>62504</v>
      </c>
      <c r="B280" s="310" t="s">
        <v>8909</v>
      </c>
      <c r="C280" s="307" t="s">
        <v>1512</v>
      </c>
      <c r="D280" s="311">
        <v>1721.62</v>
      </c>
    </row>
    <row r="281" spans="1:4" ht="24.95" customHeight="1" x14ac:dyDescent="0.2">
      <c r="A281" s="310">
        <v>62505</v>
      </c>
      <c r="B281" s="310" t="s">
        <v>8910</v>
      </c>
      <c r="C281" s="307" t="s">
        <v>1512</v>
      </c>
      <c r="D281" s="311">
        <v>3007.55</v>
      </c>
    </row>
    <row r="282" spans="1:4" ht="24.95" customHeight="1" x14ac:dyDescent="0.2">
      <c r="A282" s="310">
        <v>7</v>
      </c>
      <c r="B282" s="310" t="s">
        <v>923</v>
      </c>
      <c r="C282" s="307"/>
      <c r="D282" s="311"/>
    </row>
    <row r="283" spans="1:4" ht="24.95" customHeight="1" x14ac:dyDescent="0.2">
      <c r="A283" s="310">
        <v>711</v>
      </c>
      <c r="B283" s="310" t="s">
        <v>924</v>
      </c>
      <c r="C283" s="307"/>
      <c r="D283" s="311"/>
    </row>
    <row r="284" spans="1:4" ht="24.95" customHeight="1" x14ac:dyDescent="0.2">
      <c r="A284" s="310">
        <v>71101</v>
      </c>
      <c r="B284" s="310" t="s">
        <v>925</v>
      </c>
      <c r="C284" s="307" t="s">
        <v>8716</v>
      </c>
      <c r="D284" s="311">
        <v>454.43</v>
      </c>
    </row>
    <row r="285" spans="1:4" ht="24.95" customHeight="1" x14ac:dyDescent="0.2">
      <c r="A285" s="306">
        <v>71103</v>
      </c>
      <c r="B285" s="306" t="s">
        <v>8911</v>
      </c>
      <c r="C285" s="307" t="s">
        <v>8716</v>
      </c>
      <c r="D285" s="309">
        <v>103.61</v>
      </c>
    </row>
    <row r="286" spans="1:4" ht="24.95" customHeight="1" x14ac:dyDescent="0.2">
      <c r="A286" s="306">
        <v>71104</v>
      </c>
      <c r="B286" s="306" t="s">
        <v>8912</v>
      </c>
      <c r="C286" s="307" t="s">
        <v>8716</v>
      </c>
      <c r="D286" s="309">
        <v>420.22</v>
      </c>
    </row>
    <row r="287" spans="1:4" ht="24.95" customHeight="1" x14ac:dyDescent="0.2">
      <c r="A287" s="310">
        <v>71105</v>
      </c>
      <c r="B287" s="310" t="s">
        <v>926</v>
      </c>
      <c r="C287" s="307" t="s">
        <v>8716</v>
      </c>
      <c r="D287" s="309">
        <v>266.43</v>
      </c>
    </row>
    <row r="288" spans="1:4" ht="24.95" customHeight="1" x14ac:dyDescent="0.2">
      <c r="A288" s="310">
        <v>71106</v>
      </c>
      <c r="B288" s="310" t="s">
        <v>927</v>
      </c>
      <c r="C288" s="307" t="s">
        <v>8716</v>
      </c>
      <c r="D288" s="309">
        <v>503.3</v>
      </c>
    </row>
    <row r="289" spans="1:4" ht="24.95" customHeight="1" x14ac:dyDescent="0.2">
      <c r="A289" s="310">
        <v>71107</v>
      </c>
      <c r="B289" s="310" t="s">
        <v>928</v>
      </c>
      <c r="C289" s="307" t="s">
        <v>8716</v>
      </c>
      <c r="D289" s="309">
        <v>589.74</v>
      </c>
    </row>
    <row r="290" spans="1:4" ht="24.95" customHeight="1" x14ac:dyDescent="0.2">
      <c r="A290" s="310">
        <v>717</v>
      </c>
      <c r="B290" s="310" t="s">
        <v>929</v>
      </c>
      <c r="C290" s="307"/>
      <c r="D290" s="309"/>
    </row>
    <row r="291" spans="1:4" ht="24.95" customHeight="1" x14ac:dyDescent="0.2">
      <c r="A291" s="310">
        <v>71701</v>
      </c>
      <c r="B291" s="310" t="s">
        <v>930</v>
      </c>
      <c r="C291" s="307" t="s">
        <v>8716</v>
      </c>
      <c r="D291" s="309">
        <v>411.09</v>
      </c>
    </row>
    <row r="292" spans="1:4" ht="24.95" customHeight="1" x14ac:dyDescent="0.2">
      <c r="A292" s="310">
        <v>71702</v>
      </c>
      <c r="B292" s="310" t="s">
        <v>931</v>
      </c>
      <c r="C292" s="307" t="s">
        <v>8716</v>
      </c>
      <c r="D292" s="309">
        <v>443.45</v>
      </c>
    </row>
    <row r="293" spans="1:4" ht="24.95" customHeight="1" x14ac:dyDescent="0.2">
      <c r="A293" s="306">
        <v>71703</v>
      </c>
      <c r="B293" s="306" t="s">
        <v>8913</v>
      </c>
      <c r="C293" s="307" t="s">
        <v>8716</v>
      </c>
      <c r="D293" s="309">
        <v>333.15</v>
      </c>
    </row>
    <row r="294" spans="1:4" ht="24.95" customHeight="1" x14ac:dyDescent="0.2">
      <c r="A294" s="310">
        <v>71704</v>
      </c>
      <c r="B294" s="310" t="s">
        <v>932</v>
      </c>
      <c r="C294" s="307" t="s">
        <v>8716</v>
      </c>
      <c r="D294" s="309">
        <v>716.26</v>
      </c>
    </row>
    <row r="295" spans="1:4" ht="24.95" customHeight="1" x14ac:dyDescent="0.2">
      <c r="A295" s="310">
        <v>71706</v>
      </c>
      <c r="B295" s="310" t="s">
        <v>933</v>
      </c>
      <c r="C295" s="307" t="s">
        <v>8716</v>
      </c>
      <c r="D295" s="309">
        <v>198.67</v>
      </c>
    </row>
    <row r="296" spans="1:4" ht="24.95" customHeight="1" x14ac:dyDescent="0.2">
      <c r="A296" s="310">
        <v>718</v>
      </c>
      <c r="B296" s="310" t="s">
        <v>914</v>
      </c>
      <c r="C296" s="307"/>
      <c r="D296" s="309"/>
    </row>
    <row r="297" spans="1:4" ht="24.95" customHeight="1" x14ac:dyDescent="0.2">
      <c r="A297" s="310">
        <v>71801</v>
      </c>
      <c r="B297" s="310" t="s">
        <v>934</v>
      </c>
      <c r="C297" s="307" t="s">
        <v>8716</v>
      </c>
      <c r="D297" s="309">
        <v>20.85</v>
      </c>
    </row>
    <row r="298" spans="1:4" ht="24.95" customHeight="1" x14ac:dyDescent="0.2">
      <c r="A298" s="310">
        <v>8</v>
      </c>
      <c r="B298" s="310" t="s">
        <v>8914</v>
      </c>
      <c r="C298" s="307"/>
      <c r="D298" s="309"/>
    </row>
    <row r="299" spans="1:4" ht="24.95" customHeight="1" x14ac:dyDescent="0.2">
      <c r="A299" s="306">
        <v>801</v>
      </c>
      <c r="B299" s="306" t="s">
        <v>935</v>
      </c>
      <c r="C299" s="307"/>
      <c r="D299" s="309"/>
    </row>
    <row r="300" spans="1:4" ht="24.95" customHeight="1" x14ac:dyDescent="0.2">
      <c r="A300" s="310">
        <v>80102</v>
      </c>
      <c r="B300" s="310" t="s">
        <v>8915</v>
      </c>
      <c r="C300" s="307" t="s">
        <v>8716</v>
      </c>
      <c r="D300" s="309">
        <v>107.34</v>
      </c>
    </row>
    <row r="301" spans="1:4" ht="24.95" customHeight="1" x14ac:dyDescent="0.2">
      <c r="A301" s="306">
        <v>80103</v>
      </c>
      <c r="B301" s="306" t="s">
        <v>8916</v>
      </c>
      <c r="C301" s="307" t="s">
        <v>8716</v>
      </c>
      <c r="D301" s="309">
        <v>132.07</v>
      </c>
    </row>
    <row r="302" spans="1:4" ht="24.95" customHeight="1" x14ac:dyDescent="0.2">
      <c r="A302" s="306">
        <v>80107</v>
      </c>
      <c r="B302" s="306" t="s">
        <v>936</v>
      </c>
      <c r="C302" s="307" t="s">
        <v>8716</v>
      </c>
      <c r="D302" s="309">
        <v>513.13</v>
      </c>
    </row>
    <row r="303" spans="1:4" ht="24.95" customHeight="1" x14ac:dyDescent="0.2">
      <c r="A303" s="310">
        <v>802</v>
      </c>
      <c r="B303" s="310" t="s">
        <v>8917</v>
      </c>
      <c r="C303" s="307"/>
      <c r="D303" s="309"/>
    </row>
    <row r="304" spans="1:4" ht="24.95" customHeight="1" x14ac:dyDescent="0.2">
      <c r="A304" s="310">
        <v>80201</v>
      </c>
      <c r="B304" s="310" t="s">
        <v>937</v>
      </c>
      <c r="C304" s="307" t="s">
        <v>8716</v>
      </c>
      <c r="D304" s="309">
        <v>459.66</v>
      </c>
    </row>
    <row r="305" spans="1:4" ht="24.95" customHeight="1" x14ac:dyDescent="0.2">
      <c r="A305" s="310">
        <v>80202</v>
      </c>
      <c r="B305" s="310" t="s">
        <v>938</v>
      </c>
      <c r="C305" s="307" t="s">
        <v>8716</v>
      </c>
      <c r="D305" s="309">
        <v>652.29</v>
      </c>
    </row>
    <row r="306" spans="1:4" ht="24.95" customHeight="1" x14ac:dyDescent="0.2">
      <c r="A306" s="306">
        <v>80203</v>
      </c>
      <c r="B306" s="306" t="s">
        <v>939</v>
      </c>
      <c r="C306" s="307" t="s">
        <v>8716</v>
      </c>
      <c r="D306" s="309">
        <v>511.65</v>
      </c>
    </row>
    <row r="307" spans="1:4" ht="24.95" customHeight="1" x14ac:dyDescent="0.2">
      <c r="A307" s="310">
        <v>9</v>
      </c>
      <c r="B307" s="310" t="s">
        <v>940</v>
      </c>
      <c r="C307" s="307"/>
      <c r="D307" s="309"/>
    </row>
    <row r="308" spans="1:4" ht="24.95" customHeight="1" x14ac:dyDescent="0.2">
      <c r="A308" s="310">
        <v>901</v>
      </c>
      <c r="B308" s="310" t="s">
        <v>941</v>
      </c>
      <c r="C308" s="307"/>
      <c r="D308" s="309"/>
    </row>
    <row r="309" spans="1:4" ht="24.95" customHeight="1" x14ac:dyDescent="0.2">
      <c r="A309" s="310">
        <v>90101</v>
      </c>
      <c r="B309" s="310" t="s">
        <v>8918</v>
      </c>
      <c r="C309" s="307" t="s">
        <v>8716</v>
      </c>
      <c r="D309" s="309">
        <v>179.32</v>
      </c>
    </row>
    <row r="310" spans="1:4" ht="24.95" customHeight="1" x14ac:dyDescent="0.2">
      <c r="A310" s="306">
        <v>90102</v>
      </c>
      <c r="B310" s="306" t="s">
        <v>8919</v>
      </c>
      <c r="C310" s="307" t="s">
        <v>8716</v>
      </c>
      <c r="D310" s="309">
        <v>87.66</v>
      </c>
    </row>
    <row r="311" spans="1:4" ht="24.95" customHeight="1" x14ac:dyDescent="0.2">
      <c r="A311" s="306">
        <v>90103</v>
      </c>
      <c r="B311" s="306" t="s">
        <v>942</v>
      </c>
      <c r="C311" s="307" t="s">
        <v>8716</v>
      </c>
      <c r="D311" s="309">
        <v>62.86</v>
      </c>
    </row>
    <row r="312" spans="1:4" ht="24.95" customHeight="1" x14ac:dyDescent="0.2">
      <c r="A312" s="310">
        <v>90104</v>
      </c>
      <c r="B312" s="310" t="s">
        <v>8920</v>
      </c>
      <c r="C312" s="307" t="s">
        <v>8716</v>
      </c>
      <c r="D312" s="309">
        <v>297.64999999999998</v>
      </c>
    </row>
    <row r="313" spans="1:4" ht="24.95" customHeight="1" x14ac:dyDescent="0.2">
      <c r="A313" s="310">
        <v>90105</v>
      </c>
      <c r="B313" s="310" t="s">
        <v>8921</v>
      </c>
      <c r="C313" s="307" t="s">
        <v>8716</v>
      </c>
      <c r="D313" s="309">
        <v>169.54</v>
      </c>
    </row>
    <row r="314" spans="1:4" ht="24.95" customHeight="1" x14ac:dyDescent="0.2">
      <c r="A314" s="310">
        <v>902</v>
      </c>
      <c r="B314" s="310" t="s">
        <v>943</v>
      </c>
      <c r="C314" s="307"/>
      <c r="D314" s="309"/>
    </row>
    <row r="315" spans="1:4" ht="24.95" customHeight="1" x14ac:dyDescent="0.2">
      <c r="A315" s="310">
        <v>90202</v>
      </c>
      <c r="B315" s="310" t="s">
        <v>944</v>
      </c>
      <c r="C315" s="307" t="s">
        <v>8716</v>
      </c>
      <c r="D315" s="309">
        <v>44.43</v>
      </c>
    </row>
    <row r="316" spans="1:4" ht="24.95" customHeight="1" x14ac:dyDescent="0.2">
      <c r="A316" s="310">
        <v>90203</v>
      </c>
      <c r="B316" s="310" t="s">
        <v>945</v>
      </c>
      <c r="C316" s="307" t="s">
        <v>8716</v>
      </c>
      <c r="D316" s="309">
        <v>64.83</v>
      </c>
    </row>
    <row r="317" spans="1:4" ht="24.95" customHeight="1" x14ac:dyDescent="0.2">
      <c r="A317" s="306">
        <v>90206</v>
      </c>
      <c r="B317" s="306" t="s">
        <v>946</v>
      </c>
      <c r="C317" s="307" t="s">
        <v>8716</v>
      </c>
      <c r="D317" s="309">
        <v>51.1</v>
      </c>
    </row>
    <row r="318" spans="1:4" ht="24.95" customHeight="1" x14ac:dyDescent="0.2">
      <c r="A318" s="310">
        <v>90211</v>
      </c>
      <c r="B318" s="310" t="s">
        <v>8922</v>
      </c>
      <c r="C318" s="307" t="s">
        <v>8716</v>
      </c>
      <c r="D318" s="309">
        <v>122.38</v>
      </c>
    </row>
    <row r="319" spans="1:4" ht="24.95" customHeight="1" x14ac:dyDescent="0.2">
      <c r="A319" s="310">
        <v>90212</v>
      </c>
      <c r="B319" s="310" t="s">
        <v>947</v>
      </c>
      <c r="C319" s="307" t="s">
        <v>8716</v>
      </c>
      <c r="D319" s="309">
        <v>105.27</v>
      </c>
    </row>
    <row r="320" spans="1:4" ht="24.95" customHeight="1" x14ac:dyDescent="0.2">
      <c r="A320" s="310">
        <v>90215</v>
      </c>
      <c r="B320" s="310" t="s">
        <v>8923</v>
      </c>
      <c r="C320" s="307" t="s">
        <v>5</v>
      </c>
      <c r="D320" s="309">
        <v>30.85</v>
      </c>
    </row>
    <row r="321" spans="1:4" ht="24.95" customHeight="1" x14ac:dyDescent="0.2">
      <c r="A321" s="310">
        <v>90216</v>
      </c>
      <c r="B321" s="310" t="s">
        <v>948</v>
      </c>
      <c r="C321" s="307" t="s">
        <v>5</v>
      </c>
      <c r="D321" s="309">
        <v>67.709999999999994</v>
      </c>
    </row>
    <row r="322" spans="1:4" ht="24.95" customHeight="1" x14ac:dyDescent="0.2">
      <c r="A322" s="310">
        <v>90219</v>
      </c>
      <c r="B322" s="310" t="s">
        <v>949</v>
      </c>
      <c r="C322" s="307" t="s">
        <v>8716</v>
      </c>
      <c r="D322" s="309">
        <v>51.22</v>
      </c>
    </row>
    <row r="323" spans="1:4" ht="24.95" customHeight="1" x14ac:dyDescent="0.2">
      <c r="A323" s="310">
        <v>90220</v>
      </c>
      <c r="B323" s="310" t="s">
        <v>950</v>
      </c>
      <c r="C323" s="307" t="s">
        <v>8716</v>
      </c>
      <c r="D323" s="309">
        <v>63.75</v>
      </c>
    </row>
    <row r="324" spans="1:4" ht="24.95" customHeight="1" x14ac:dyDescent="0.2">
      <c r="A324" s="310">
        <v>90221</v>
      </c>
      <c r="B324" s="310" t="s">
        <v>8924</v>
      </c>
      <c r="C324" s="307" t="s">
        <v>8716</v>
      </c>
      <c r="D324" s="309">
        <v>143.01</v>
      </c>
    </row>
    <row r="325" spans="1:4" ht="24.95" customHeight="1" x14ac:dyDescent="0.2">
      <c r="A325" s="310">
        <v>90223</v>
      </c>
      <c r="B325" s="310" t="s">
        <v>951</v>
      </c>
      <c r="C325" s="307" t="s">
        <v>8716</v>
      </c>
      <c r="D325" s="309">
        <v>146.66999999999999</v>
      </c>
    </row>
    <row r="326" spans="1:4" ht="24.95" customHeight="1" x14ac:dyDescent="0.2">
      <c r="A326" s="310">
        <v>903</v>
      </c>
      <c r="B326" s="310" t="s">
        <v>952</v>
      </c>
      <c r="C326" s="307"/>
      <c r="D326" s="309"/>
    </row>
    <row r="327" spans="1:4" ht="24.95" customHeight="1" x14ac:dyDescent="0.2">
      <c r="A327" s="310">
        <v>90301</v>
      </c>
      <c r="B327" s="310" t="s">
        <v>953</v>
      </c>
      <c r="C327" s="307" t="s">
        <v>5</v>
      </c>
      <c r="D327" s="309">
        <v>127.09</v>
      </c>
    </row>
    <row r="328" spans="1:4" ht="24.95" customHeight="1" x14ac:dyDescent="0.2">
      <c r="A328" s="310">
        <v>90302</v>
      </c>
      <c r="B328" s="310" t="s">
        <v>954</v>
      </c>
      <c r="C328" s="307" t="s">
        <v>5</v>
      </c>
      <c r="D328" s="309">
        <v>30.62</v>
      </c>
    </row>
    <row r="329" spans="1:4" ht="24.95" customHeight="1" x14ac:dyDescent="0.2">
      <c r="A329" s="306">
        <v>90305</v>
      </c>
      <c r="B329" s="306" t="s">
        <v>955</v>
      </c>
      <c r="C329" s="307" t="s">
        <v>5</v>
      </c>
      <c r="D329" s="309">
        <v>321.56</v>
      </c>
    </row>
    <row r="330" spans="1:4" ht="24.95" customHeight="1" x14ac:dyDescent="0.2">
      <c r="A330" s="310">
        <v>90312</v>
      </c>
      <c r="B330" s="310" t="s">
        <v>956</v>
      </c>
      <c r="C330" s="307" t="s">
        <v>5</v>
      </c>
      <c r="D330" s="309">
        <v>106.08</v>
      </c>
    </row>
    <row r="331" spans="1:4" ht="24.95" customHeight="1" x14ac:dyDescent="0.2">
      <c r="A331" s="310">
        <v>90314</v>
      </c>
      <c r="B331" s="310" t="s">
        <v>8925</v>
      </c>
      <c r="C331" s="307" t="s">
        <v>5</v>
      </c>
      <c r="D331" s="309">
        <v>41.78</v>
      </c>
    </row>
    <row r="332" spans="1:4" ht="24.95" customHeight="1" x14ac:dyDescent="0.2">
      <c r="A332" s="310">
        <v>904</v>
      </c>
      <c r="B332" s="310" t="s">
        <v>957</v>
      </c>
      <c r="C332" s="307"/>
      <c r="D332" s="309"/>
    </row>
    <row r="333" spans="1:4" ht="24.95" customHeight="1" x14ac:dyDescent="0.2">
      <c r="A333" s="310">
        <v>90403</v>
      </c>
      <c r="B333" s="310" t="s">
        <v>958</v>
      </c>
      <c r="C333" s="307" t="s">
        <v>5</v>
      </c>
      <c r="D333" s="309">
        <v>95.95</v>
      </c>
    </row>
    <row r="334" spans="1:4" ht="24.95" customHeight="1" x14ac:dyDescent="0.2">
      <c r="A334" s="310">
        <v>905</v>
      </c>
      <c r="B334" s="310" t="s">
        <v>914</v>
      </c>
      <c r="C334" s="307"/>
      <c r="D334" s="309"/>
    </row>
    <row r="335" spans="1:4" ht="24.95" customHeight="1" x14ac:dyDescent="0.2">
      <c r="A335" s="306">
        <v>90501</v>
      </c>
      <c r="B335" s="306" t="s">
        <v>959</v>
      </c>
      <c r="C335" s="307" t="s">
        <v>8716</v>
      </c>
      <c r="D335" s="309">
        <v>52.94</v>
      </c>
    </row>
    <row r="336" spans="1:4" ht="24.95" customHeight="1" x14ac:dyDescent="0.2">
      <c r="A336" s="310">
        <v>90502</v>
      </c>
      <c r="B336" s="310" t="s">
        <v>960</v>
      </c>
      <c r="C336" s="307" t="s">
        <v>8716</v>
      </c>
      <c r="D336" s="309">
        <v>18.170000000000002</v>
      </c>
    </row>
    <row r="337" spans="1:4" ht="24.95" customHeight="1" x14ac:dyDescent="0.2">
      <c r="A337" s="306">
        <v>90506</v>
      </c>
      <c r="B337" s="306" t="s">
        <v>961</v>
      </c>
      <c r="C337" s="307" t="s">
        <v>8716</v>
      </c>
      <c r="D337" s="309">
        <v>13.85</v>
      </c>
    </row>
    <row r="338" spans="1:4" ht="24.95" customHeight="1" x14ac:dyDescent="0.2">
      <c r="A338" s="310">
        <v>90509</v>
      </c>
      <c r="B338" s="310" t="s">
        <v>962</v>
      </c>
      <c r="C338" s="307" t="s">
        <v>8716</v>
      </c>
      <c r="D338" s="309">
        <v>75.14</v>
      </c>
    </row>
    <row r="339" spans="1:4" ht="24.95" customHeight="1" x14ac:dyDescent="0.2">
      <c r="A339" s="310">
        <v>90511</v>
      </c>
      <c r="B339" s="310" t="s">
        <v>963</v>
      </c>
      <c r="C339" s="307" t="s">
        <v>8716</v>
      </c>
      <c r="D339" s="309">
        <v>43.17</v>
      </c>
    </row>
    <row r="340" spans="1:4" ht="24.95" customHeight="1" x14ac:dyDescent="0.2">
      <c r="A340" s="310">
        <v>90512</v>
      </c>
      <c r="B340" s="310" t="s">
        <v>8926</v>
      </c>
      <c r="C340" s="307" t="s">
        <v>8712</v>
      </c>
      <c r="D340" s="309">
        <v>19.11</v>
      </c>
    </row>
    <row r="341" spans="1:4" ht="24.95" customHeight="1" x14ac:dyDescent="0.2">
      <c r="A341" s="310">
        <v>10</v>
      </c>
      <c r="B341" s="310" t="s">
        <v>964</v>
      </c>
      <c r="C341" s="307"/>
      <c r="D341" s="309"/>
    </row>
    <row r="342" spans="1:4" ht="24.95" customHeight="1" x14ac:dyDescent="0.2">
      <c r="A342" s="310">
        <v>1001</v>
      </c>
      <c r="B342" s="310" t="s">
        <v>965</v>
      </c>
      <c r="C342" s="307"/>
      <c r="D342" s="309"/>
    </row>
    <row r="343" spans="1:4" ht="24.95" customHeight="1" x14ac:dyDescent="0.2">
      <c r="A343" s="310">
        <v>100102</v>
      </c>
      <c r="B343" s="310" t="s">
        <v>966</v>
      </c>
      <c r="C343" s="307" t="s">
        <v>8716</v>
      </c>
      <c r="D343" s="309">
        <v>65.27</v>
      </c>
    </row>
    <row r="344" spans="1:4" ht="24.95" customHeight="1" x14ac:dyDescent="0.2">
      <c r="A344" s="306">
        <v>100105</v>
      </c>
      <c r="B344" s="306" t="s">
        <v>967</v>
      </c>
      <c r="C344" s="307" t="s">
        <v>8716</v>
      </c>
      <c r="D344" s="309">
        <v>198.51</v>
      </c>
    </row>
    <row r="345" spans="1:4" ht="24.95" customHeight="1" x14ac:dyDescent="0.2">
      <c r="A345" s="306">
        <v>1002</v>
      </c>
      <c r="B345" s="306" t="s">
        <v>968</v>
      </c>
      <c r="C345" s="307"/>
      <c r="D345" s="309"/>
    </row>
    <row r="346" spans="1:4" ht="24.95" customHeight="1" x14ac:dyDescent="0.2">
      <c r="A346" s="310">
        <v>100202</v>
      </c>
      <c r="B346" s="310" t="s">
        <v>8927</v>
      </c>
      <c r="C346" s="307" t="s">
        <v>8716</v>
      </c>
      <c r="D346" s="309">
        <v>44.91</v>
      </c>
    </row>
    <row r="347" spans="1:4" ht="24.95" customHeight="1" x14ac:dyDescent="0.2">
      <c r="A347" s="310">
        <v>100203</v>
      </c>
      <c r="B347" s="310" t="s">
        <v>969</v>
      </c>
      <c r="C347" s="307" t="s">
        <v>8716</v>
      </c>
      <c r="D347" s="309">
        <v>41.4</v>
      </c>
    </row>
    <row r="348" spans="1:4" ht="24.95" customHeight="1" x14ac:dyDescent="0.2">
      <c r="A348" s="306">
        <v>100204</v>
      </c>
      <c r="B348" s="306" t="s">
        <v>970</v>
      </c>
      <c r="C348" s="307" t="s">
        <v>8716</v>
      </c>
      <c r="D348" s="309">
        <v>35.75</v>
      </c>
    </row>
    <row r="349" spans="1:4" ht="24.95" customHeight="1" x14ac:dyDescent="0.2">
      <c r="A349" s="310">
        <v>100208</v>
      </c>
      <c r="B349" s="310" t="s">
        <v>971</v>
      </c>
      <c r="C349" s="307" t="s">
        <v>8716</v>
      </c>
      <c r="D349" s="309">
        <v>176.77</v>
      </c>
    </row>
    <row r="350" spans="1:4" ht="24.95" customHeight="1" x14ac:dyDescent="0.2">
      <c r="A350" s="310">
        <v>1003</v>
      </c>
      <c r="B350" s="310" t="s">
        <v>972</v>
      </c>
      <c r="C350" s="307"/>
      <c r="D350" s="309"/>
    </row>
    <row r="351" spans="1:4" ht="24.95" customHeight="1" x14ac:dyDescent="0.2">
      <c r="A351" s="310">
        <v>100301</v>
      </c>
      <c r="B351" s="310" t="s">
        <v>973</v>
      </c>
      <c r="C351" s="307" t="s">
        <v>8716</v>
      </c>
      <c r="D351" s="309">
        <v>73.209999999999994</v>
      </c>
    </row>
    <row r="352" spans="1:4" ht="24.95" customHeight="1" x14ac:dyDescent="0.2">
      <c r="A352" s="310">
        <v>11</v>
      </c>
      <c r="B352" s="310" t="s">
        <v>974</v>
      </c>
      <c r="C352" s="307"/>
      <c r="D352" s="309"/>
    </row>
    <row r="353" spans="1:4" ht="24.95" customHeight="1" x14ac:dyDescent="0.2">
      <c r="A353" s="306">
        <v>1101</v>
      </c>
      <c r="B353" s="306" t="s">
        <v>975</v>
      </c>
      <c r="C353" s="307"/>
      <c r="D353" s="309"/>
    </row>
    <row r="354" spans="1:4" ht="24.95" customHeight="1" x14ac:dyDescent="0.2">
      <c r="A354" s="310">
        <v>110101</v>
      </c>
      <c r="B354" s="310" t="s">
        <v>976</v>
      </c>
      <c r="C354" s="307" t="s">
        <v>8716</v>
      </c>
      <c r="D354" s="309">
        <v>10.77</v>
      </c>
    </row>
    <row r="355" spans="1:4" ht="24.95" customHeight="1" x14ac:dyDescent="0.2">
      <c r="A355" s="306">
        <v>1102</v>
      </c>
      <c r="B355" s="306" t="s">
        <v>977</v>
      </c>
      <c r="C355" s="307"/>
      <c r="D355" s="309"/>
    </row>
    <row r="356" spans="1:4" ht="24.95" customHeight="1" x14ac:dyDescent="0.2">
      <c r="A356" s="306">
        <v>110201</v>
      </c>
      <c r="B356" s="306" t="s">
        <v>8928</v>
      </c>
      <c r="C356" s="307" t="s">
        <v>8716</v>
      </c>
      <c r="D356" s="309">
        <v>34.729999999999997</v>
      </c>
    </row>
    <row r="357" spans="1:4" ht="24.95" customHeight="1" x14ac:dyDescent="0.2">
      <c r="A357" s="310">
        <v>110210</v>
      </c>
      <c r="B357" s="310" t="s">
        <v>978</v>
      </c>
      <c r="C357" s="307" t="s">
        <v>8716</v>
      </c>
      <c r="D357" s="309">
        <v>52.36</v>
      </c>
    </row>
    <row r="358" spans="1:4" ht="24.95" customHeight="1" x14ac:dyDescent="0.2">
      <c r="A358" s="306">
        <v>1103</v>
      </c>
      <c r="B358" s="306" t="s">
        <v>979</v>
      </c>
      <c r="C358" s="307"/>
      <c r="D358" s="309"/>
    </row>
    <row r="359" spans="1:4" ht="24.95" customHeight="1" x14ac:dyDescent="0.2">
      <c r="A359" s="310">
        <v>110301</v>
      </c>
      <c r="B359" s="310" t="s">
        <v>980</v>
      </c>
      <c r="C359" s="307" t="s">
        <v>8716</v>
      </c>
      <c r="D359" s="309">
        <v>30.32</v>
      </c>
    </row>
    <row r="360" spans="1:4" ht="24.95" customHeight="1" x14ac:dyDescent="0.2">
      <c r="A360" s="310">
        <v>110302</v>
      </c>
      <c r="B360" s="310" t="s">
        <v>757</v>
      </c>
      <c r="C360" s="307" t="s">
        <v>8716</v>
      </c>
      <c r="D360" s="309">
        <v>52.52</v>
      </c>
    </row>
    <row r="361" spans="1:4" ht="24.95" customHeight="1" x14ac:dyDescent="0.2">
      <c r="A361" s="306">
        <v>1104</v>
      </c>
      <c r="B361" s="306" t="s">
        <v>914</v>
      </c>
      <c r="C361" s="307"/>
      <c r="D361" s="309"/>
    </row>
    <row r="362" spans="1:4" ht="24.95" customHeight="1" x14ac:dyDescent="0.2">
      <c r="A362" s="310">
        <v>110401</v>
      </c>
      <c r="B362" s="310" t="s">
        <v>8929</v>
      </c>
      <c r="C362" s="307" t="s">
        <v>8716</v>
      </c>
      <c r="D362" s="309">
        <v>46.63</v>
      </c>
    </row>
    <row r="363" spans="1:4" ht="24.95" customHeight="1" x14ac:dyDescent="0.2">
      <c r="A363" s="310">
        <v>12</v>
      </c>
      <c r="B363" s="310" t="s">
        <v>981</v>
      </c>
      <c r="C363" s="307"/>
      <c r="D363" s="309"/>
    </row>
    <row r="364" spans="1:4" ht="24.95" customHeight="1" x14ac:dyDescent="0.2">
      <c r="A364" s="306">
        <v>1201</v>
      </c>
      <c r="B364" s="306" t="s">
        <v>975</v>
      </c>
      <c r="C364" s="307"/>
      <c r="D364" s="309"/>
    </row>
    <row r="365" spans="1:4" ht="24.95" customHeight="1" x14ac:dyDescent="0.2">
      <c r="A365" s="310">
        <v>120101</v>
      </c>
      <c r="B365" s="310" t="s">
        <v>982</v>
      </c>
      <c r="C365" s="307" t="s">
        <v>8716</v>
      </c>
      <c r="D365" s="309">
        <v>5.42</v>
      </c>
    </row>
    <row r="366" spans="1:4" ht="24.95" customHeight="1" x14ac:dyDescent="0.2">
      <c r="A366" s="306">
        <v>1202</v>
      </c>
      <c r="B366" s="306" t="s">
        <v>983</v>
      </c>
      <c r="C366" s="307"/>
      <c r="D366" s="309"/>
    </row>
    <row r="367" spans="1:4" ht="24.95" customHeight="1" x14ac:dyDescent="0.2">
      <c r="A367" s="306">
        <v>120201</v>
      </c>
      <c r="B367" s="306" t="s">
        <v>984</v>
      </c>
      <c r="C367" s="307" t="s">
        <v>8716</v>
      </c>
      <c r="D367" s="309">
        <v>62.13</v>
      </c>
    </row>
    <row r="368" spans="1:4" ht="24.95" customHeight="1" x14ac:dyDescent="0.2">
      <c r="A368" s="310">
        <v>120205</v>
      </c>
      <c r="B368" s="310" t="s">
        <v>8930</v>
      </c>
      <c r="C368" s="307" t="s">
        <v>5</v>
      </c>
      <c r="D368" s="309">
        <v>45.32</v>
      </c>
    </row>
    <row r="369" spans="1:4" ht="24.95" customHeight="1" x14ac:dyDescent="0.2">
      <c r="A369" s="306">
        <v>120207</v>
      </c>
      <c r="B369" s="306" t="s">
        <v>8931</v>
      </c>
      <c r="C369" s="307" t="s">
        <v>5</v>
      </c>
      <c r="D369" s="309">
        <v>55.08</v>
      </c>
    </row>
    <row r="370" spans="1:4" ht="24.95" customHeight="1" x14ac:dyDescent="0.2">
      <c r="A370" s="310">
        <v>120208</v>
      </c>
      <c r="B370" s="310" t="s">
        <v>985</v>
      </c>
      <c r="C370" s="307" t="s">
        <v>5</v>
      </c>
      <c r="D370" s="309">
        <v>15.01</v>
      </c>
    </row>
    <row r="371" spans="1:4" ht="24.95" customHeight="1" x14ac:dyDescent="0.2">
      <c r="A371" s="310">
        <v>120216</v>
      </c>
      <c r="B371" s="310" t="s">
        <v>986</v>
      </c>
      <c r="C371" s="307" t="s">
        <v>5</v>
      </c>
      <c r="D371" s="309">
        <v>14.71</v>
      </c>
    </row>
    <row r="372" spans="1:4" ht="24.95" customHeight="1" x14ac:dyDescent="0.2">
      <c r="A372" s="310">
        <v>120220</v>
      </c>
      <c r="B372" s="310" t="s">
        <v>987</v>
      </c>
      <c r="C372" s="307" t="s">
        <v>8716</v>
      </c>
      <c r="D372" s="309">
        <v>64.61</v>
      </c>
    </row>
    <row r="373" spans="1:4" ht="24.95" customHeight="1" x14ac:dyDescent="0.2">
      <c r="A373" s="310">
        <v>120221</v>
      </c>
      <c r="B373" s="310" t="s">
        <v>8932</v>
      </c>
      <c r="C373" s="307" t="s">
        <v>8716</v>
      </c>
      <c r="D373" s="309">
        <v>151.06</v>
      </c>
    </row>
    <row r="374" spans="1:4" ht="24.95" customHeight="1" x14ac:dyDescent="0.2">
      <c r="A374" s="310">
        <v>120224</v>
      </c>
      <c r="B374" s="310" t="s">
        <v>988</v>
      </c>
      <c r="C374" s="307" t="s">
        <v>8716</v>
      </c>
      <c r="D374" s="309">
        <v>13.16</v>
      </c>
    </row>
    <row r="375" spans="1:4" ht="24.95" customHeight="1" x14ac:dyDescent="0.2">
      <c r="A375" s="310">
        <v>120227</v>
      </c>
      <c r="B375" s="310" t="s">
        <v>989</v>
      </c>
      <c r="C375" s="307" t="s">
        <v>5</v>
      </c>
      <c r="D375" s="309">
        <v>43.76</v>
      </c>
    </row>
    <row r="376" spans="1:4" ht="24.95" customHeight="1" x14ac:dyDescent="0.2">
      <c r="A376" s="310">
        <v>120232</v>
      </c>
      <c r="B376" s="310" t="s">
        <v>990</v>
      </c>
      <c r="C376" s="307" t="s">
        <v>8716</v>
      </c>
      <c r="D376" s="309">
        <v>69.489999999999995</v>
      </c>
    </row>
    <row r="377" spans="1:4" ht="24.95" customHeight="1" x14ac:dyDescent="0.2">
      <c r="A377" s="310">
        <v>120233</v>
      </c>
      <c r="B377" s="310" t="s">
        <v>991</v>
      </c>
      <c r="C377" s="307" t="s">
        <v>8716</v>
      </c>
      <c r="D377" s="309">
        <v>46.6</v>
      </c>
    </row>
    <row r="378" spans="1:4" ht="24.95" customHeight="1" x14ac:dyDescent="0.2">
      <c r="A378" s="310">
        <v>120236</v>
      </c>
      <c r="B378" s="310" t="s">
        <v>8933</v>
      </c>
      <c r="C378" s="307" t="s">
        <v>8716</v>
      </c>
      <c r="D378" s="309">
        <v>57.94</v>
      </c>
    </row>
    <row r="379" spans="1:4" ht="24.95" customHeight="1" x14ac:dyDescent="0.2">
      <c r="A379" s="310">
        <v>1203</v>
      </c>
      <c r="B379" s="310" t="s">
        <v>979</v>
      </c>
      <c r="C379" s="307"/>
      <c r="D379" s="309"/>
    </row>
    <row r="380" spans="1:4" ht="24.95" customHeight="1" x14ac:dyDescent="0.2">
      <c r="A380" s="310">
        <v>120301</v>
      </c>
      <c r="B380" s="310" t="s">
        <v>992</v>
      </c>
      <c r="C380" s="307" t="s">
        <v>8716</v>
      </c>
      <c r="D380" s="309">
        <v>27.04</v>
      </c>
    </row>
    <row r="381" spans="1:4" ht="24.95" customHeight="1" x14ac:dyDescent="0.2">
      <c r="A381" s="310">
        <v>120302</v>
      </c>
      <c r="B381" s="310" t="s">
        <v>993</v>
      </c>
      <c r="C381" s="307" t="s">
        <v>8716</v>
      </c>
      <c r="D381" s="309">
        <v>19.36</v>
      </c>
    </row>
    <row r="382" spans="1:4" ht="24.95" customHeight="1" x14ac:dyDescent="0.2">
      <c r="A382" s="306">
        <v>120303</v>
      </c>
      <c r="B382" s="306" t="s">
        <v>994</v>
      </c>
      <c r="C382" s="307" t="s">
        <v>8716</v>
      </c>
      <c r="D382" s="309">
        <v>46.48</v>
      </c>
    </row>
    <row r="383" spans="1:4" ht="24.95" customHeight="1" x14ac:dyDescent="0.2">
      <c r="A383" s="310">
        <v>120304</v>
      </c>
      <c r="B383" s="310" t="s">
        <v>995</v>
      </c>
      <c r="C383" s="307" t="s">
        <v>8716</v>
      </c>
      <c r="D383" s="309">
        <v>52.75</v>
      </c>
    </row>
    <row r="384" spans="1:4" ht="24.95" customHeight="1" x14ac:dyDescent="0.2">
      <c r="A384" s="310">
        <v>120308</v>
      </c>
      <c r="B384" s="310" t="s">
        <v>996</v>
      </c>
      <c r="C384" s="307" t="s">
        <v>8716</v>
      </c>
      <c r="D384" s="309">
        <v>6.13</v>
      </c>
    </row>
    <row r="385" spans="1:4" ht="24.95" customHeight="1" x14ac:dyDescent="0.2">
      <c r="A385" s="310">
        <v>13</v>
      </c>
      <c r="B385" s="310" t="s">
        <v>8934</v>
      </c>
      <c r="C385" s="307"/>
      <c r="D385" s="309"/>
    </row>
    <row r="386" spans="1:4" ht="24.95" customHeight="1" x14ac:dyDescent="0.2">
      <c r="A386" s="310">
        <v>1301</v>
      </c>
      <c r="B386" s="310" t="s">
        <v>997</v>
      </c>
      <c r="C386" s="307"/>
      <c r="D386" s="309"/>
    </row>
    <row r="387" spans="1:4" ht="24.95" customHeight="1" x14ac:dyDescent="0.2">
      <c r="A387" s="310">
        <v>130103</v>
      </c>
      <c r="B387" s="310" t="s">
        <v>998</v>
      </c>
      <c r="C387" s="307" t="s">
        <v>8716</v>
      </c>
      <c r="D387" s="309">
        <v>18.649999999999999</v>
      </c>
    </row>
    <row r="388" spans="1:4" ht="24.95" customHeight="1" x14ac:dyDescent="0.2">
      <c r="A388" s="306">
        <v>130104</v>
      </c>
      <c r="B388" s="306" t="s">
        <v>999</v>
      </c>
      <c r="C388" s="307" t="s">
        <v>8716</v>
      </c>
      <c r="D388" s="309">
        <v>28.9</v>
      </c>
    </row>
    <row r="389" spans="1:4" ht="24.95" customHeight="1" x14ac:dyDescent="0.2">
      <c r="A389" s="306">
        <v>130109</v>
      </c>
      <c r="B389" s="306" t="s">
        <v>1000</v>
      </c>
      <c r="C389" s="307" t="s">
        <v>8716</v>
      </c>
      <c r="D389" s="309">
        <v>64.44</v>
      </c>
    </row>
    <row r="390" spans="1:4" ht="24.95" customHeight="1" x14ac:dyDescent="0.2">
      <c r="A390" s="310">
        <v>130110</v>
      </c>
      <c r="B390" s="310" t="s">
        <v>1001</v>
      </c>
      <c r="C390" s="307" t="s">
        <v>8716</v>
      </c>
      <c r="D390" s="309">
        <v>49.64</v>
      </c>
    </row>
    <row r="391" spans="1:4" ht="24.95" customHeight="1" x14ac:dyDescent="0.2">
      <c r="A391" s="310">
        <v>130111</v>
      </c>
      <c r="B391" s="310" t="s">
        <v>1002</v>
      </c>
      <c r="C391" s="307" t="s">
        <v>8716</v>
      </c>
      <c r="D391" s="309">
        <v>48.81</v>
      </c>
    </row>
    <row r="392" spans="1:4" ht="24.95" customHeight="1" x14ac:dyDescent="0.2">
      <c r="A392" s="310">
        <v>130112</v>
      </c>
      <c r="B392" s="310" t="s">
        <v>1003</v>
      </c>
      <c r="C392" s="307" t="s">
        <v>8716</v>
      </c>
      <c r="D392" s="309">
        <v>37.700000000000003</v>
      </c>
    </row>
    <row r="393" spans="1:4" ht="24.95" customHeight="1" x14ac:dyDescent="0.2">
      <c r="A393" s="310">
        <v>130113</v>
      </c>
      <c r="B393" s="310" t="s">
        <v>1004</v>
      </c>
      <c r="C393" s="307" t="s">
        <v>8716</v>
      </c>
      <c r="D393" s="309">
        <v>64.930000000000007</v>
      </c>
    </row>
    <row r="394" spans="1:4" ht="24.95" customHeight="1" x14ac:dyDescent="0.2">
      <c r="A394" s="310">
        <v>1302</v>
      </c>
      <c r="B394" s="310" t="s">
        <v>983</v>
      </c>
      <c r="C394" s="307"/>
      <c r="D394" s="309"/>
    </row>
    <row r="395" spans="1:4" ht="24.95" customHeight="1" x14ac:dyDescent="0.2">
      <c r="A395" s="310">
        <v>130202</v>
      </c>
      <c r="B395" s="310" t="s">
        <v>1005</v>
      </c>
      <c r="C395" s="307" t="s">
        <v>8716</v>
      </c>
      <c r="D395" s="309">
        <v>43.04</v>
      </c>
    </row>
    <row r="396" spans="1:4" ht="24.95" customHeight="1" x14ac:dyDescent="0.2">
      <c r="A396" s="310">
        <v>130205</v>
      </c>
      <c r="B396" s="310" t="s">
        <v>1006</v>
      </c>
      <c r="C396" s="307" t="s">
        <v>8716</v>
      </c>
      <c r="D396" s="309">
        <v>261.92</v>
      </c>
    </row>
    <row r="397" spans="1:4" ht="24.95" customHeight="1" x14ac:dyDescent="0.2">
      <c r="A397" s="306">
        <v>130208</v>
      </c>
      <c r="B397" s="306" t="s">
        <v>1007</v>
      </c>
      <c r="C397" s="307" t="s">
        <v>5</v>
      </c>
      <c r="D397" s="309">
        <v>7.16</v>
      </c>
    </row>
    <row r="398" spans="1:4" ht="24.95" customHeight="1" x14ac:dyDescent="0.2">
      <c r="A398" s="310">
        <v>130209</v>
      </c>
      <c r="B398" s="310" t="s">
        <v>1008</v>
      </c>
      <c r="C398" s="307" t="s">
        <v>8716</v>
      </c>
      <c r="D398" s="309">
        <v>60.53</v>
      </c>
    </row>
    <row r="399" spans="1:4" ht="24.95" customHeight="1" x14ac:dyDescent="0.2">
      <c r="A399" s="310">
        <v>130210</v>
      </c>
      <c r="B399" s="310" t="s">
        <v>1009</v>
      </c>
      <c r="C399" s="307" t="s">
        <v>8716</v>
      </c>
      <c r="D399" s="309">
        <v>50.27</v>
      </c>
    </row>
    <row r="400" spans="1:4" ht="24.95" customHeight="1" x14ac:dyDescent="0.2">
      <c r="A400" s="310">
        <v>130211</v>
      </c>
      <c r="B400" s="310" t="s">
        <v>1010</v>
      </c>
      <c r="C400" s="307" t="s">
        <v>8716</v>
      </c>
      <c r="D400" s="309">
        <v>137.01</v>
      </c>
    </row>
    <row r="401" spans="1:4" ht="24.95" customHeight="1" x14ac:dyDescent="0.2">
      <c r="A401" s="310">
        <v>130219</v>
      </c>
      <c r="B401" s="310" t="s">
        <v>1011</v>
      </c>
      <c r="C401" s="307" t="s">
        <v>8716</v>
      </c>
      <c r="D401" s="309">
        <v>70.760000000000005</v>
      </c>
    </row>
    <row r="402" spans="1:4" ht="24.95" customHeight="1" x14ac:dyDescent="0.2">
      <c r="A402" s="310">
        <v>130222</v>
      </c>
      <c r="B402" s="310" t="s">
        <v>1012</v>
      </c>
      <c r="C402" s="307" t="s">
        <v>8716</v>
      </c>
      <c r="D402" s="309">
        <v>91.67</v>
      </c>
    </row>
    <row r="403" spans="1:4" ht="24.95" customHeight="1" x14ac:dyDescent="0.2">
      <c r="A403" s="310">
        <v>130223</v>
      </c>
      <c r="B403" s="310" t="s">
        <v>1013</v>
      </c>
      <c r="C403" s="307" t="s">
        <v>8716</v>
      </c>
      <c r="D403" s="309">
        <v>11.74</v>
      </c>
    </row>
    <row r="404" spans="1:4" ht="24.95" customHeight="1" x14ac:dyDescent="0.2">
      <c r="A404" s="310">
        <v>130225</v>
      </c>
      <c r="B404" s="310" t="s">
        <v>1014</v>
      </c>
      <c r="C404" s="307" t="s">
        <v>8716</v>
      </c>
      <c r="D404" s="309">
        <v>8.4700000000000006</v>
      </c>
    </row>
    <row r="405" spans="1:4" ht="24.95" customHeight="1" x14ac:dyDescent="0.2">
      <c r="A405" s="310">
        <v>130226</v>
      </c>
      <c r="B405" s="310" t="s">
        <v>1015</v>
      </c>
      <c r="C405" s="307" t="s">
        <v>8716</v>
      </c>
      <c r="D405" s="309">
        <v>12.89</v>
      </c>
    </row>
    <row r="406" spans="1:4" ht="24.95" customHeight="1" x14ac:dyDescent="0.2">
      <c r="A406" s="310">
        <v>130228</v>
      </c>
      <c r="B406" s="310" t="s">
        <v>1016</v>
      </c>
      <c r="C406" s="307" t="s">
        <v>8716</v>
      </c>
      <c r="D406" s="309">
        <v>46.6</v>
      </c>
    </row>
    <row r="407" spans="1:4" ht="24.95" customHeight="1" x14ac:dyDescent="0.2">
      <c r="A407" s="310">
        <v>130230</v>
      </c>
      <c r="B407" s="310" t="s">
        <v>8935</v>
      </c>
      <c r="C407" s="307" t="s">
        <v>8716</v>
      </c>
      <c r="D407" s="309">
        <v>108.12</v>
      </c>
    </row>
    <row r="408" spans="1:4" ht="24.95" customHeight="1" x14ac:dyDescent="0.2">
      <c r="A408" s="310">
        <v>130231</v>
      </c>
      <c r="B408" s="310" t="s">
        <v>1017</v>
      </c>
      <c r="C408" s="307" t="s">
        <v>8716</v>
      </c>
      <c r="D408" s="309">
        <v>119.37</v>
      </c>
    </row>
    <row r="409" spans="1:4" ht="24.95" customHeight="1" x14ac:dyDescent="0.2">
      <c r="A409" s="310">
        <v>130232</v>
      </c>
      <c r="B409" s="310" t="s">
        <v>1018</v>
      </c>
      <c r="C409" s="307" t="s">
        <v>8716</v>
      </c>
      <c r="D409" s="309">
        <v>172.95</v>
      </c>
    </row>
    <row r="410" spans="1:4" ht="24.95" customHeight="1" x14ac:dyDescent="0.2">
      <c r="A410" s="310">
        <v>130233</v>
      </c>
      <c r="B410" s="310" t="s">
        <v>1019</v>
      </c>
      <c r="C410" s="307" t="s">
        <v>8716</v>
      </c>
      <c r="D410" s="309">
        <v>123.71</v>
      </c>
    </row>
    <row r="411" spans="1:4" ht="24.95" customHeight="1" x14ac:dyDescent="0.2">
      <c r="A411" s="310">
        <v>130234</v>
      </c>
      <c r="B411" s="310" t="s">
        <v>1020</v>
      </c>
      <c r="C411" s="307" t="s">
        <v>8716</v>
      </c>
      <c r="D411" s="309">
        <v>172.95</v>
      </c>
    </row>
    <row r="412" spans="1:4" ht="24.95" customHeight="1" x14ac:dyDescent="0.2">
      <c r="A412" s="310">
        <v>130235</v>
      </c>
      <c r="B412" s="310" t="s">
        <v>1021</v>
      </c>
      <c r="C412" s="307" t="s">
        <v>8716</v>
      </c>
      <c r="D412" s="309">
        <v>51.18</v>
      </c>
    </row>
    <row r="413" spans="1:4" ht="24.95" customHeight="1" x14ac:dyDescent="0.2">
      <c r="A413" s="310">
        <v>130236</v>
      </c>
      <c r="B413" s="310" t="s">
        <v>1022</v>
      </c>
      <c r="C413" s="307" t="s">
        <v>8716</v>
      </c>
      <c r="D413" s="309">
        <v>67.900000000000006</v>
      </c>
    </row>
    <row r="414" spans="1:4" ht="24.95" customHeight="1" x14ac:dyDescent="0.2">
      <c r="A414" s="310">
        <v>1303</v>
      </c>
      <c r="B414" s="310" t="s">
        <v>1023</v>
      </c>
      <c r="C414" s="307"/>
      <c r="D414" s="309"/>
    </row>
    <row r="415" spans="1:4" ht="24.95" customHeight="1" x14ac:dyDescent="0.2">
      <c r="A415" s="310">
        <v>130301</v>
      </c>
      <c r="B415" s="310" t="s">
        <v>1024</v>
      </c>
      <c r="C415" s="307" t="s">
        <v>5</v>
      </c>
      <c r="D415" s="309">
        <v>11.61</v>
      </c>
    </row>
    <row r="416" spans="1:4" ht="24.95" customHeight="1" x14ac:dyDescent="0.2">
      <c r="A416" s="310">
        <v>130303</v>
      </c>
      <c r="B416" s="310" t="s">
        <v>8936</v>
      </c>
      <c r="C416" s="307" t="s">
        <v>5</v>
      </c>
      <c r="D416" s="309">
        <v>12.19</v>
      </c>
    </row>
    <row r="417" spans="1:4" ht="24.95" customHeight="1" x14ac:dyDescent="0.2">
      <c r="A417" s="306">
        <v>130304</v>
      </c>
      <c r="B417" s="306" t="s">
        <v>1025</v>
      </c>
      <c r="C417" s="307" t="s">
        <v>5</v>
      </c>
      <c r="D417" s="309">
        <v>27.74</v>
      </c>
    </row>
    <row r="418" spans="1:4" ht="24.95" customHeight="1" x14ac:dyDescent="0.2">
      <c r="A418" s="310">
        <v>130307</v>
      </c>
      <c r="B418" s="310" t="s">
        <v>8937</v>
      </c>
      <c r="C418" s="307" t="s">
        <v>5</v>
      </c>
      <c r="D418" s="309">
        <v>130.91</v>
      </c>
    </row>
    <row r="419" spans="1:4" ht="24.95" customHeight="1" x14ac:dyDescent="0.2">
      <c r="A419" s="310">
        <v>130308</v>
      </c>
      <c r="B419" s="310" t="s">
        <v>1026</v>
      </c>
      <c r="C419" s="307" t="s">
        <v>5</v>
      </c>
      <c r="D419" s="309">
        <v>48.5</v>
      </c>
    </row>
    <row r="420" spans="1:4" ht="24.95" customHeight="1" x14ac:dyDescent="0.2">
      <c r="A420" s="310">
        <v>130311</v>
      </c>
      <c r="B420" s="310" t="s">
        <v>1027</v>
      </c>
      <c r="C420" s="307" t="s">
        <v>5</v>
      </c>
      <c r="D420" s="309">
        <v>14.82</v>
      </c>
    </row>
    <row r="421" spans="1:4" ht="24.95" customHeight="1" x14ac:dyDescent="0.2">
      <c r="A421" s="310">
        <v>130315</v>
      </c>
      <c r="B421" s="310" t="s">
        <v>1028</v>
      </c>
      <c r="C421" s="307" t="s">
        <v>5</v>
      </c>
      <c r="D421" s="309">
        <v>41.38</v>
      </c>
    </row>
    <row r="422" spans="1:4" ht="24.95" customHeight="1" x14ac:dyDescent="0.2">
      <c r="A422" s="310">
        <v>130317</v>
      </c>
      <c r="B422" s="310" t="s">
        <v>1029</v>
      </c>
      <c r="C422" s="307" t="s">
        <v>5</v>
      </c>
      <c r="D422" s="309">
        <v>72.44</v>
      </c>
    </row>
    <row r="423" spans="1:4" ht="24.95" customHeight="1" x14ac:dyDescent="0.2">
      <c r="A423" s="310">
        <v>130320</v>
      </c>
      <c r="B423" s="310" t="s">
        <v>8938</v>
      </c>
      <c r="C423" s="307" t="s">
        <v>5</v>
      </c>
      <c r="D423" s="309">
        <v>26.15</v>
      </c>
    </row>
    <row r="424" spans="1:4" ht="24.95" customHeight="1" x14ac:dyDescent="0.2">
      <c r="A424" s="310">
        <v>130321</v>
      </c>
      <c r="B424" s="310" t="s">
        <v>1030</v>
      </c>
      <c r="C424" s="307" t="s">
        <v>5</v>
      </c>
      <c r="D424" s="309">
        <v>41</v>
      </c>
    </row>
    <row r="425" spans="1:4" ht="24.95" customHeight="1" x14ac:dyDescent="0.2">
      <c r="A425" s="310">
        <v>130322</v>
      </c>
      <c r="B425" s="310" t="s">
        <v>1031</v>
      </c>
      <c r="C425" s="307" t="s">
        <v>5</v>
      </c>
      <c r="D425" s="309">
        <v>23.97</v>
      </c>
    </row>
    <row r="426" spans="1:4" ht="24.95" customHeight="1" x14ac:dyDescent="0.2">
      <c r="A426" s="310">
        <v>130323</v>
      </c>
      <c r="B426" s="310" t="s">
        <v>1032</v>
      </c>
      <c r="C426" s="307" t="s">
        <v>5</v>
      </c>
      <c r="D426" s="309">
        <v>40.53</v>
      </c>
    </row>
    <row r="427" spans="1:4" ht="24.95" customHeight="1" x14ac:dyDescent="0.2">
      <c r="A427" s="310">
        <v>1304</v>
      </c>
      <c r="B427" s="310" t="s">
        <v>914</v>
      </c>
      <c r="C427" s="307"/>
      <c r="D427" s="309"/>
    </row>
    <row r="428" spans="1:4" ht="24.95" customHeight="1" x14ac:dyDescent="0.2">
      <c r="A428" s="310">
        <v>130403</v>
      </c>
      <c r="B428" s="310" t="s">
        <v>1033</v>
      </c>
      <c r="C428" s="307" t="s">
        <v>8716</v>
      </c>
      <c r="D428" s="309">
        <v>99.46</v>
      </c>
    </row>
    <row r="429" spans="1:4" ht="24.95" customHeight="1" x14ac:dyDescent="0.2">
      <c r="A429" s="310">
        <v>14</v>
      </c>
      <c r="B429" s="310" t="s">
        <v>8939</v>
      </c>
      <c r="C429" s="307"/>
      <c r="D429" s="309"/>
    </row>
    <row r="430" spans="1:4" ht="24.95" customHeight="1" x14ac:dyDescent="0.2">
      <c r="A430" s="306">
        <v>1401</v>
      </c>
      <c r="B430" s="306" t="s">
        <v>1034</v>
      </c>
      <c r="C430" s="307"/>
      <c r="D430" s="309"/>
    </row>
    <row r="431" spans="1:4" ht="24.95" customHeight="1" x14ac:dyDescent="0.2">
      <c r="A431" s="310">
        <v>140102</v>
      </c>
      <c r="B431" s="310" t="s">
        <v>8940</v>
      </c>
      <c r="C431" s="307" t="s">
        <v>1512</v>
      </c>
      <c r="D431" s="309">
        <v>1370.46</v>
      </c>
    </row>
    <row r="432" spans="1:4" ht="24.95" customHeight="1" x14ac:dyDescent="0.2">
      <c r="A432" s="306">
        <v>140103</v>
      </c>
      <c r="B432" s="306" t="s">
        <v>8941</v>
      </c>
      <c r="C432" s="307" t="s">
        <v>1512</v>
      </c>
      <c r="D432" s="309">
        <v>2105.4499999999998</v>
      </c>
    </row>
    <row r="433" spans="1:4" ht="24.95" customHeight="1" x14ac:dyDescent="0.2">
      <c r="A433" s="306">
        <v>140108</v>
      </c>
      <c r="B433" s="306" t="s">
        <v>8942</v>
      </c>
      <c r="C433" s="307" t="s">
        <v>1512</v>
      </c>
      <c r="D433" s="309">
        <v>4250.38</v>
      </c>
    </row>
    <row r="434" spans="1:4" ht="24.95" customHeight="1" x14ac:dyDescent="0.2">
      <c r="A434" s="310">
        <v>140109</v>
      </c>
      <c r="B434" s="310" t="s">
        <v>8943</v>
      </c>
      <c r="C434" s="307" t="s">
        <v>1512</v>
      </c>
      <c r="D434" s="311">
        <v>4103.0600000000004</v>
      </c>
    </row>
    <row r="435" spans="1:4" ht="24.95" customHeight="1" x14ac:dyDescent="0.2">
      <c r="A435" s="310">
        <v>1402</v>
      </c>
      <c r="B435" s="310" t="s">
        <v>1035</v>
      </c>
      <c r="C435" s="307"/>
      <c r="D435" s="311"/>
    </row>
    <row r="436" spans="1:4" ht="24.95" customHeight="1" x14ac:dyDescent="0.2">
      <c r="A436" s="310">
        <v>140201</v>
      </c>
      <c r="B436" s="310" t="s">
        <v>20342</v>
      </c>
      <c r="C436" s="307" t="s">
        <v>1512</v>
      </c>
      <c r="D436" s="311">
        <v>273.88</v>
      </c>
    </row>
    <row r="437" spans="1:4" ht="24.95" customHeight="1" x14ac:dyDescent="0.2">
      <c r="A437" s="310">
        <v>140207</v>
      </c>
      <c r="B437" s="310" t="s">
        <v>20343</v>
      </c>
      <c r="C437" s="307" t="s">
        <v>1512</v>
      </c>
      <c r="D437" s="311">
        <v>305.72000000000003</v>
      </c>
    </row>
    <row r="438" spans="1:4" ht="24.95" customHeight="1" x14ac:dyDescent="0.2">
      <c r="A438" s="306">
        <v>140208</v>
      </c>
      <c r="B438" s="306" t="s">
        <v>20344</v>
      </c>
      <c r="C438" s="307" t="s">
        <v>1512</v>
      </c>
      <c r="D438" s="309">
        <v>516.95000000000005</v>
      </c>
    </row>
    <row r="439" spans="1:4" ht="24.95" customHeight="1" x14ac:dyDescent="0.2">
      <c r="A439" s="310">
        <v>140209</v>
      </c>
      <c r="B439" s="310" t="s">
        <v>8944</v>
      </c>
      <c r="C439" s="307" t="s">
        <v>1512</v>
      </c>
      <c r="D439" s="309">
        <v>217.78</v>
      </c>
    </row>
    <row r="440" spans="1:4" ht="24.95" customHeight="1" x14ac:dyDescent="0.2">
      <c r="A440" s="310">
        <v>1407</v>
      </c>
      <c r="B440" s="310" t="s">
        <v>8945</v>
      </c>
      <c r="C440" s="307"/>
      <c r="D440" s="309"/>
    </row>
    <row r="441" spans="1:4" ht="24.95" customHeight="1" x14ac:dyDescent="0.2">
      <c r="A441" s="310">
        <v>140701</v>
      </c>
      <c r="B441" s="310" t="s">
        <v>1036</v>
      </c>
      <c r="C441" s="307" t="s">
        <v>1037</v>
      </c>
      <c r="D441" s="309">
        <v>76.22</v>
      </c>
    </row>
    <row r="442" spans="1:4" ht="24.95" customHeight="1" x14ac:dyDescent="0.2">
      <c r="A442" s="310">
        <v>140702</v>
      </c>
      <c r="B442" s="310" t="s">
        <v>1038</v>
      </c>
      <c r="C442" s="307" t="s">
        <v>1037</v>
      </c>
      <c r="D442" s="309">
        <v>137.13999999999999</v>
      </c>
    </row>
    <row r="443" spans="1:4" ht="24.95" customHeight="1" x14ac:dyDescent="0.2">
      <c r="A443" s="306">
        <v>140703</v>
      </c>
      <c r="B443" s="306" t="s">
        <v>1039</v>
      </c>
      <c r="C443" s="307" t="s">
        <v>1037</v>
      </c>
      <c r="D443" s="309">
        <v>266.58</v>
      </c>
    </row>
    <row r="444" spans="1:4" ht="24.95" customHeight="1" x14ac:dyDescent="0.2">
      <c r="A444" s="310">
        <v>140704</v>
      </c>
      <c r="B444" s="310" t="s">
        <v>8946</v>
      </c>
      <c r="C444" s="307" t="s">
        <v>1037</v>
      </c>
      <c r="D444" s="309">
        <v>303.70999999999998</v>
      </c>
    </row>
    <row r="445" spans="1:4" ht="24.95" customHeight="1" x14ac:dyDescent="0.2">
      <c r="A445" s="310">
        <v>140705</v>
      </c>
      <c r="B445" s="310" t="s">
        <v>1040</v>
      </c>
      <c r="C445" s="307" t="s">
        <v>1037</v>
      </c>
      <c r="D445" s="309">
        <v>92.18</v>
      </c>
    </row>
    <row r="446" spans="1:4" ht="24.95" customHeight="1" x14ac:dyDescent="0.2">
      <c r="A446" s="310">
        <v>140706</v>
      </c>
      <c r="B446" s="310" t="s">
        <v>1041</v>
      </c>
      <c r="C446" s="307" t="s">
        <v>1037</v>
      </c>
      <c r="D446" s="309">
        <v>72.349999999999994</v>
      </c>
    </row>
    <row r="447" spans="1:4" ht="24.95" customHeight="1" x14ac:dyDescent="0.2">
      <c r="A447" s="310">
        <v>140707</v>
      </c>
      <c r="B447" s="310" t="s">
        <v>1042</v>
      </c>
      <c r="C447" s="307" t="s">
        <v>1037</v>
      </c>
      <c r="D447" s="309">
        <v>129.76</v>
      </c>
    </row>
    <row r="448" spans="1:4" ht="24.95" customHeight="1" x14ac:dyDescent="0.2">
      <c r="A448" s="310">
        <v>140708</v>
      </c>
      <c r="B448" s="310" t="s">
        <v>1043</v>
      </c>
      <c r="C448" s="307" t="s">
        <v>1037</v>
      </c>
      <c r="D448" s="309">
        <v>69.78</v>
      </c>
    </row>
    <row r="449" spans="1:4" ht="24.95" customHeight="1" x14ac:dyDescent="0.2">
      <c r="A449" s="310">
        <v>140709</v>
      </c>
      <c r="B449" s="310" t="s">
        <v>1044</v>
      </c>
      <c r="C449" s="307" t="s">
        <v>1037</v>
      </c>
      <c r="D449" s="309">
        <v>69.09</v>
      </c>
    </row>
    <row r="450" spans="1:4" ht="24.95" customHeight="1" x14ac:dyDescent="0.2">
      <c r="A450" s="310">
        <v>140710</v>
      </c>
      <c r="B450" s="310" t="s">
        <v>1045</v>
      </c>
      <c r="C450" s="307" t="s">
        <v>1512</v>
      </c>
      <c r="D450" s="309">
        <v>155.19999999999999</v>
      </c>
    </row>
    <row r="451" spans="1:4" ht="24.95" customHeight="1" x14ac:dyDescent="0.2">
      <c r="A451" s="310">
        <v>140711</v>
      </c>
      <c r="B451" s="310" t="s">
        <v>1046</v>
      </c>
      <c r="C451" s="307" t="s">
        <v>1512</v>
      </c>
      <c r="D451" s="309">
        <v>83.11</v>
      </c>
    </row>
    <row r="452" spans="1:4" ht="24.95" customHeight="1" x14ac:dyDescent="0.2">
      <c r="A452" s="310">
        <v>140712</v>
      </c>
      <c r="B452" s="310" t="s">
        <v>8947</v>
      </c>
      <c r="C452" s="307" t="s">
        <v>1512</v>
      </c>
      <c r="D452" s="309">
        <v>515.62</v>
      </c>
    </row>
    <row r="453" spans="1:4" ht="24.95" customHeight="1" x14ac:dyDescent="0.2">
      <c r="A453" s="310">
        <v>140713</v>
      </c>
      <c r="B453" s="310" t="s">
        <v>1047</v>
      </c>
      <c r="C453" s="307" t="s">
        <v>1512</v>
      </c>
      <c r="D453" s="309">
        <v>877.83</v>
      </c>
    </row>
    <row r="454" spans="1:4" ht="24.95" customHeight="1" x14ac:dyDescent="0.2">
      <c r="A454" s="310">
        <v>140714</v>
      </c>
      <c r="B454" s="310" t="s">
        <v>1048</v>
      </c>
      <c r="C454" s="307" t="s">
        <v>1512</v>
      </c>
      <c r="D454" s="309">
        <v>664.45</v>
      </c>
    </row>
    <row r="455" spans="1:4" ht="24.95" customHeight="1" x14ac:dyDescent="0.2">
      <c r="A455" s="310">
        <v>1409</v>
      </c>
      <c r="B455" s="310" t="s">
        <v>1049</v>
      </c>
      <c r="C455" s="307"/>
      <c r="D455" s="309"/>
    </row>
    <row r="456" spans="1:4" ht="24.95" customHeight="1" x14ac:dyDescent="0.2">
      <c r="A456" s="310">
        <v>140901</v>
      </c>
      <c r="B456" s="310" t="s">
        <v>1050</v>
      </c>
      <c r="C456" s="307" t="s">
        <v>5</v>
      </c>
      <c r="D456" s="309">
        <v>80.48</v>
      </c>
    </row>
    <row r="457" spans="1:4" ht="24.95" customHeight="1" x14ac:dyDescent="0.2">
      <c r="A457" s="310">
        <v>140902</v>
      </c>
      <c r="B457" s="310" t="s">
        <v>1051</v>
      </c>
      <c r="C457" s="307" t="s">
        <v>5</v>
      </c>
      <c r="D457" s="309">
        <v>102.19</v>
      </c>
    </row>
    <row r="458" spans="1:4" ht="24.95" customHeight="1" x14ac:dyDescent="0.2">
      <c r="A458" s="306">
        <v>140903</v>
      </c>
      <c r="B458" s="306" t="s">
        <v>1052</v>
      </c>
      <c r="C458" s="307" t="s">
        <v>5</v>
      </c>
      <c r="D458" s="309">
        <v>41.73</v>
      </c>
    </row>
    <row r="459" spans="1:4" ht="24.95" customHeight="1" x14ac:dyDescent="0.2">
      <c r="A459" s="310">
        <v>140904</v>
      </c>
      <c r="B459" s="310" t="s">
        <v>1053</v>
      </c>
      <c r="C459" s="307" t="s">
        <v>5</v>
      </c>
      <c r="D459" s="309">
        <v>75.040000000000006</v>
      </c>
    </row>
    <row r="460" spans="1:4" ht="24.95" customHeight="1" x14ac:dyDescent="0.2">
      <c r="A460" s="310">
        <v>140905</v>
      </c>
      <c r="B460" s="310" t="s">
        <v>1054</v>
      </c>
      <c r="C460" s="307" t="s">
        <v>5</v>
      </c>
      <c r="D460" s="309">
        <v>102.4</v>
      </c>
    </row>
    <row r="461" spans="1:4" ht="24.95" customHeight="1" x14ac:dyDescent="0.2">
      <c r="A461" s="310">
        <v>140906</v>
      </c>
      <c r="B461" s="310" t="s">
        <v>1055</v>
      </c>
      <c r="C461" s="307" t="s">
        <v>5</v>
      </c>
      <c r="D461" s="309">
        <v>40.81</v>
      </c>
    </row>
    <row r="462" spans="1:4" ht="24.95" customHeight="1" x14ac:dyDescent="0.2">
      <c r="A462" s="310">
        <v>1411</v>
      </c>
      <c r="B462" s="310" t="s">
        <v>1056</v>
      </c>
      <c r="C462" s="307"/>
      <c r="D462" s="309"/>
    </row>
    <row r="463" spans="1:4" ht="24.95" customHeight="1" x14ac:dyDescent="0.2">
      <c r="A463" s="310">
        <v>141101</v>
      </c>
      <c r="B463" s="310" t="s">
        <v>1057</v>
      </c>
      <c r="C463" s="307" t="s">
        <v>1512</v>
      </c>
      <c r="D463" s="309">
        <v>439.03</v>
      </c>
    </row>
    <row r="464" spans="1:4" ht="24.95" customHeight="1" x14ac:dyDescent="0.2">
      <c r="A464" s="310">
        <v>141102</v>
      </c>
      <c r="B464" s="310" t="s">
        <v>760</v>
      </c>
      <c r="C464" s="307" t="s">
        <v>1512</v>
      </c>
      <c r="D464" s="309">
        <v>433</v>
      </c>
    </row>
    <row r="465" spans="1:4" ht="24.95" customHeight="1" x14ac:dyDescent="0.2">
      <c r="A465" s="306">
        <v>141103</v>
      </c>
      <c r="B465" s="306" t="s">
        <v>1058</v>
      </c>
      <c r="C465" s="307" t="s">
        <v>1512</v>
      </c>
      <c r="D465" s="309">
        <v>483.45</v>
      </c>
    </row>
    <row r="466" spans="1:4" ht="24.95" customHeight="1" x14ac:dyDescent="0.2">
      <c r="A466" s="310">
        <v>141104</v>
      </c>
      <c r="B466" s="310" t="s">
        <v>1059</v>
      </c>
      <c r="C466" s="307" t="s">
        <v>1512</v>
      </c>
      <c r="D466" s="309">
        <v>471.88</v>
      </c>
    </row>
    <row r="467" spans="1:4" ht="24.95" customHeight="1" x14ac:dyDescent="0.2">
      <c r="A467" s="310">
        <v>141105</v>
      </c>
      <c r="B467" s="310" t="s">
        <v>1060</v>
      </c>
      <c r="C467" s="307" t="s">
        <v>1512</v>
      </c>
      <c r="D467" s="309">
        <v>453.95</v>
      </c>
    </row>
    <row r="468" spans="1:4" ht="24.95" customHeight="1" x14ac:dyDescent="0.2">
      <c r="A468" s="310">
        <v>141106</v>
      </c>
      <c r="B468" s="310" t="s">
        <v>1061</v>
      </c>
      <c r="C468" s="307" t="s">
        <v>1512</v>
      </c>
      <c r="D468" s="309">
        <v>627.94000000000005</v>
      </c>
    </row>
    <row r="469" spans="1:4" ht="24.95" customHeight="1" x14ac:dyDescent="0.2">
      <c r="A469" s="310">
        <v>141107</v>
      </c>
      <c r="B469" s="310" t="s">
        <v>1062</v>
      </c>
      <c r="C469" s="307" t="s">
        <v>1512</v>
      </c>
      <c r="D469" s="309">
        <v>617.1</v>
      </c>
    </row>
    <row r="470" spans="1:4" ht="24.95" customHeight="1" x14ac:dyDescent="0.2">
      <c r="A470" s="310">
        <v>141108</v>
      </c>
      <c r="B470" s="310" t="s">
        <v>8948</v>
      </c>
      <c r="C470" s="307" t="s">
        <v>1512</v>
      </c>
      <c r="D470" s="309">
        <v>886.08</v>
      </c>
    </row>
    <row r="471" spans="1:4" ht="24.95" customHeight="1" x14ac:dyDescent="0.2">
      <c r="A471" s="310">
        <v>141109</v>
      </c>
      <c r="B471" s="310" t="s">
        <v>1063</v>
      </c>
      <c r="C471" s="307" t="s">
        <v>5</v>
      </c>
      <c r="D471" s="309">
        <v>120.66</v>
      </c>
    </row>
    <row r="472" spans="1:4" ht="24.95" customHeight="1" x14ac:dyDescent="0.2">
      <c r="A472" s="310">
        <v>141110</v>
      </c>
      <c r="B472" s="310" t="s">
        <v>1064</v>
      </c>
      <c r="C472" s="307" t="s">
        <v>1512</v>
      </c>
      <c r="D472" s="309">
        <v>620.05999999999995</v>
      </c>
    </row>
    <row r="473" spans="1:4" ht="24.95" customHeight="1" x14ac:dyDescent="0.2">
      <c r="A473" s="310">
        <v>141111</v>
      </c>
      <c r="B473" s="310" t="s">
        <v>1065</v>
      </c>
      <c r="C473" s="307" t="s">
        <v>1512</v>
      </c>
      <c r="D473" s="309">
        <v>614.04</v>
      </c>
    </row>
    <row r="474" spans="1:4" ht="24.95" customHeight="1" x14ac:dyDescent="0.2">
      <c r="A474" s="310">
        <v>141112</v>
      </c>
      <c r="B474" s="310" t="s">
        <v>1066</v>
      </c>
      <c r="C474" s="307" t="s">
        <v>1512</v>
      </c>
      <c r="D474" s="309">
        <v>664.49</v>
      </c>
    </row>
    <row r="475" spans="1:4" ht="24.95" customHeight="1" x14ac:dyDescent="0.2">
      <c r="A475" s="310">
        <v>141113</v>
      </c>
      <c r="B475" s="310" t="s">
        <v>1067</v>
      </c>
      <c r="C475" s="307" t="s">
        <v>1512</v>
      </c>
      <c r="D475" s="309">
        <v>652.91999999999996</v>
      </c>
    </row>
    <row r="476" spans="1:4" ht="24.95" customHeight="1" x14ac:dyDescent="0.2">
      <c r="A476" s="310">
        <v>141114</v>
      </c>
      <c r="B476" s="310" t="s">
        <v>1068</v>
      </c>
      <c r="C476" s="307" t="s">
        <v>1512</v>
      </c>
      <c r="D476" s="309">
        <v>634.96</v>
      </c>
    </row>
    <row r="477" spans="1:4" ht="24.95" customHeight="1" x14ac:dyDescent="0.2">
      <c r="A477" s="310">
        <v>1412</v>
      </c>
      <c r="B477" s="310" t="s">
        <v>8949</v>
      </c>
      <c r="C477" s="307"/>
      <c r="D477" s="309"/>
    </row>
    <row r="478" spans="1:4" ht="24.95" customHeight="1" x14ac:dyDescent="0.2">
      <c r="A478" s="310">
        <v>141210</v>
      </c>
      <c r="B478" s="310" t="s">
        <v>1069</v>
      </c>
      <c r="C478" s="307" t="s">
        <v>5</v>
      </c>
      <c r="D478" s="309">
        <v>44.66</v>
      </c>
    </row>
    <row r="479" spans="1:4" ht="24.95" customHeight="1" x14ac:dyDescent="0.2">
      <c r="A479" s="310">
        <v>141211</v>
      </c>
      <c r="B479" s="310" t="s">
        <v>8950</v>
      </c>
      <c r="C479" s="307" t="s">
        <v>5</v>
      </c>
      <c r="D479" s="309">
        <v>55.17</v>
      </c>
    </row>
    <row r="480" spans="1:4" ht="24.95" customHeight="1" x14ac:dyDescent="0.2">
      <c r="A480" s="306">
        <v>141212</v>
      </c>
      <c r="B480" s="306" t="s">
        <v>1070</v>
      </c>
      <c r="C480" s="307" t="s">
        <v>5</v>
      </c>
      <c r="D480" s="309">
        <v>73.319999999999993</v>
      </c>
    </row>
    <row r="481" spans="1:4" ht="24.95" customHeight="1" x14ac:dyDescent="0.2">
      <c r="A481" s="310">
        <v>141213</v>
      </c>
      <c r="B481" s="310" t="s">
        <v>8951</v>
      </c>
      <c r="C481" s="307" t="s">
        <v>5</v>
      </c>
      <c r="D481" s="309">
        <v>85.02</v>
      </c>
    </row>
    <row r="482" spans="1:4" ht="24.95" customHeight="1" x14ac:dyDescent="0.2">
      <c r="A482" s="310">
        <v>141214</v>
      </c>
      <c r="B482" s="310" t="s">
        <v>1071</v>
      </c>
      <c r="C482" s="307" t="s">
        <v>5</v>
      </c>
      <c r="D482" s="309">
        <v>101.89</v>
      </c>
    </row>
    <row r="483" spans="1:4" ht="24.95" customHeight="1" x14ac:dyDescent="0.2">
      <c r="A483" s="310">
        <v>141215</v>
      </c>
      <c r="B483" s="310" t="s">
        <v>1072</v>
      </c>
      <c r="C483" s="307" t="s">
        <v>5</v>
      </c>
      <c r="D483" s="309">
        <v>124.66</v>
      </c>
    </row>
    <row r="484" spans="1:4" ht="24.95" customHeight="1" x14ac:dyDescent="0.2">
      <c r="A484" s="310">
        <v>141216</v>
      </c>
      <c r="B484" s="310" t="s">
        <v>8952</v>
      </c>
      <c r="C484" s="307" t="s">
        <v>5</v>
      </c>
      <c r="D484" s="309">
        <v>152.41999999999999</v>
      </c>
    </row>
    <row r="485" spans="1:4" ht="24.95" customHeight="1" x14ac:dyDescent="0.2">
      <c r="A485" s="310">
        <v>141217</v>
      </c>
      <c r="B485" s="310" t="s">
        <v>1073</v>
      </c>
      <c r="C485" s="307" t="s">
        <v>5</v>
      </c>
      <c r="D485" s="309">
        <v>171.28</v>
      </c>
    </row>
    <row r="486" spans="1:4" ht="24.95" customHeight="1" x14ac:dyDescent="0.2">
      <c r="A486" s="310">
        <v>141218</v>
      </c>
      <c r="B486" s="310" t="s">
        <v>1074</v>
      </c>
      <c r="C486" s="307" t="s">
        <v>5</v>
      </c>
      <c r="D486" s="309">
        <v>209.82</v>
      </c>
    </row>
    <row r="487" spans="1:4" ht="24.95" customHeight="1" x14ac:dyDescent="0.2">
      <c r="A487" s="310">
        <v>1414</v>
      </c>
      <c r="B487" s="310" t="s">
        <v>8953</v>
      </c>
      <c r="C487" s="307"/>
      <c r="D487" s="309"/>
    </row>
    <row r="488" spans="1:4" ht="24.95" customHeight="1" x14ac:dyDescent="0.2">
      <c r="A488" s="310">
        <v>141409</v>
      </c>
      <c r="B488" s="310" t="s">
        <v>1075</v>
      </c>
      <c r="C488" s="307" t="s">
        <v>5</v>
      </c>
      <c r="D488" s="309">
        <v>15.8</v>
      </c>
    </row>
    <row r="489" spans="1:4" ht="24.95" customHeight="1" x14ac:dyDescent="0.2">
      <c r="A489" s="310">
        <v>141410</v>
      </c>
      <c r="B489" s="310" t="s">
        <v>1076</v>
      </c>
      <c r="C489" s="307" t="s">
        <v>5</v>
      </c>
      <c r="D489" s="309">
        <v>18.09</v>
      </c>
    </row>
    <row r="490" spans="1:4" ht="24.95" customHeight="1" x14ac:dyDescent="0.2">
      <c r="A490" s="306">
        <v>141411</v>
      </c>
      <c r="B490" s="306" t="s">
        <v>1077</v>
      </c>
      <c r="C490" s="307" t="s">
        <v>5</v>
      </c>
      <c r="D490" s="309">
        <v>25.08</v>
      </c>
    </row>
    <row r="491" spans="1:4" ht="24.95" customHeight="1" x14ac:dyDescent="0.2">
      <c r="A491" s="310">
        <v>141412</v>
      </c>
      <c r="B491" s="310" t="s">
        <v>1078</v>
      </c>
      <c r="C491" s="307" t="s">
        <v>5</v>
      </c>
      <c r="D491" s="309">
        <v>31.14</v>
      </c>
    </row>
    <row r="492" spans="1:4" ht="24.95" customHeight="1" x14ac:dyDescent="0.2">
      <c r="A492" s="310">
        <v>141413</v>
      </c>
      <c r="B492" s="310" t="s">
        <v>1079</v>
      </c>
      <c r="C492" s="307" t="s">
        <v>5</v>
      </c>
      <c r="D492" s="309">
        <v>37.700000000000003</v>
      </c>
    </row>
    <row r="493" spans="1:4" ht="24.95" customHeight="1" x14ac:dyDescent="0.2">
      <c r="A493" s="310">
        <v>141414</v>
      </c>
      <c r="B493" s="310" t="s">
        <v>8954</v>
      </c>
      <c r="C493" s="307" t="s">
        <v>5</v>
      </c>
      <c r="D493" s="309">
        <v>48.49</v>
      </c>
    </row>
    <row r="494" spans="1:4" ht="24.95" customHeight="1" x14ac:dyDescent="0.2">
      <c r="A494" s="310">
        <v>141415</v>
      </c>
      <c r="B494" s="310" t="s">
        <v>1080</v>
      </c>
      <c r="C494" s="307" t="s">
        <v>5</v>
      </c>
      <c r="D494" s="309">
        <v>70.52</v>
      </c>
    </row>
    <row r="495" spans="1:4" ht="24.95" customHeight="1" x14ac:dyDescent="0.2">
      <c r="A495" s="310">
        <v>141416</v>
      </c>
      <c r="B495" s="310" t="s">
        <v>1081</v>
      </c>
      <c r="C495" s="307" t="s">
        <v>5</v>
      </c>
      <c r="D495" s="309">
        <v>81.2</v>
      </c>
    </row>
    <row r="496" spans="1:4" ht="24.95" customHeight="1" x14ac:dyDescent="0.2">
      <c r="A496" s="310">
        <v>1415</v>
      </c>
      <c r="B496" s="310" t="s">
        <v>8955</v>
      </c>
      <c r="C496" s="307"/>
      <c r="D496" s="309"/>
    </row>
    <row r="497" spans="1:4" ht="24.95" customHeight="1" x14ac:dyDescent="0.2">
      <c r="A497" s="310">
        <v>141522</v>
      </c>
      <c r="B497" s="310" t="s">
        <v>20345</v>
      </c>
      <c r="C497" s="307" t="s">
        <v>1512</v>
      </c>
      <c r="D497" s="309">
        <v>15.33</v>
      </c>
    </row>
    <row r="498" spans="1:4" ht="24.95" customHeight="1" x14ac:dyDescent="0.2">
      <c r="A498" s="310">
        <v>141524</v>
      </c>
      <c r="B498" s="310" t="s">
        <v>20346</v>
      </c>
      <c r="C498" s="307" t="s">
        <v>1512</v>
      </c>
      <c r="D498" s="309">
        <v>30.19</v>
      </c>
    </row>
    <row r="499" spans="1:4" ht="24.95" customHeight="1" x14ac:dyDescent="0.2">
      <c r="A499" s="306">
        <v>141525</v>
      </c>
      <c r="B499" s="306" t="s">
        <v>20347</v>
      </c>
      <c r="C499" s="307" t="s">
        <v>1512</v>
      </c>
      <c r="D499" s="309">
        <v>31.48</v>
      </c>
    </row>
    <row r="500" spans="1:4" ht="24.95" customHeight="1" x14ac:dyDescent="0.2">
      <c r="A500" s="310">
        <v>141526</v>
      </c>
      <c r="B500" s="310" t="s">
        <v>20348</v>
      </c>
      <c r="C500" s="307" t="s">
        <v>1512</v>
      </c>
      <c r="D500" s="309">
        <v>46.52</v>
      </c>
    </row>
    <row r="501" spans="1:4" ht="24.95" customHeight="1" x14ac:dyDescent="0.2">
      <c r="A501" s="310">
        <v>141527</v>
      </c>
      <c r="B501" s="310" t="s">
        <v>20349</v>
      </c>
      <c r="C501" s="307" t="s">
        <v>1512</v>
      </c>
      <c r="D501" s="309">
        <v>138.82</v>
      </c>
    </row>
    <row r="502" spans="1:4" ht="24.95" customHeight="1" x14ac:dyDescent="0.2">
      <c r="A502" s="310">
        <v>141529</v>
      </c>
      <c r="B502" s="310" t="s">
        <v>8956</v>
      </c>
      <c r="C502" s="307" t="s">
        <v>1512</v>
      </c>
      <c r="D502" s="309">
        <v>6.89</v>
      </c>
    </row>
    <row r="503" spans="1:4" ht="24.95" customHeight="1" x14ac:dyDescent="0.2">
      <c r="A503" s="310">
        <v>1419</v>
      </c>
      <c r="B503" s="310" t="s">
        <v>8957</v>
      </c>
      <c r="C503" s="307"/>
      <c r="D503" s="309"/>
    </row>
    <row r="504" spans="1:4" ht="24.95" customHeight="1" x14ac:dyDescent="0.2">
      <c r="A504" s="310">
        <v>141906</v>
      </c>
      <c r="B504" s="310" t="s">
        <v>1082</v>
      </c>
      <c r="C504" s="307" t="s">
        <v>5</v>
      </c>
      <c r="D504" s="309">
        <v>27.54</v>
      </c>
    </row>
    <row r="505" spans="1:4" ht="24.95" customHeight="1" x14ac:dyDescent="0.2">
      <c r="A505" s="310">
        <v>141907</v>
      </c>
      <c r="B505" s="310" t="s">
        <v>1083</v>
      </c>
      <c r="C505" s="307" t="s">
        <v>5</v>
      </c>
      <c r="D505" s="309">
        <v>36.020000000000003</v>
      </c>
    </row>
    <row r="506" spans="1:4" ht="24.95" customHeight="1" x14ac:dyDescent="0.2">
      <c r="A506" s="306">
        <v>141908</v>
      </c>
      <c r="B506" s="306" t="s">
        <v>1084</v>
      </c>
      <c r="C506" s="307" t="s">
        <v>5</v>
      </c>
      <c r="D506" s="309">
        <v>50.11</v>
      </c>
    </row>
    <row r="507" spans="1:4" ht="24.95" customHeight="1" x14ac:dyDescent="0.2">
      <c r="A507" s="310">
        <v>141909</v>
      </c>
      <c r="B507" s="310" t="s">
        <v>1085</v>
      </c>
      <c r="C507" s="307" t="s">
        <v>5</v>
      </c>
      <c r="D507" s="309">
        <v>52.96</v>
      </c>
    </row>
    <row r="508" spans="1:4" ht="24.95" customHeight="1" x14ac:dyDescent="0.2">
      <c r="A508" s="310">
        <v>141910</v>
      </c>
      <c r="B508" s="310" t="s">
        <v>1086</v>
      </c>
      <c r="C508" s="307" t="s">
        <v>5</v>
      </c>
      <c r="D508" s="309">
        <v>83.96</v>
      </c>
    </row>
    <row r="509" spans="1:4" ht="24.95" customHeight="1" x14ac:dyDescent="0.2">
      <c r="A509" s="310">
        <v>1421</v>
      </c>
      <c r="B509" s="310" t="s">
        <v>1087</v>
      </c>
      <c r="C509" s="307"/>
      <c r="D509" s="309"/>
    </row>
    <row r="510" spans="1:4" ht="24.95" customHeight="1" x14ac:dyDescent="0.2">
      <c r="A510" s="310">
        <v>142103</v>
      </c>
      <c r="B510" s="310" t="s">
        <v>1088</v>
      </c>
      <c r="C510" s="307" t="s">
        <v>1512</v>
      </c>
      <c r="D510" s="309">
        <v>74.59</v>
      </c>
    </row>
    <row r="511" spans="1:4" ht="24.95" customHeight="1" x14ac:dyDescent="0.2">
      <c r="A511" s="310">
        <v>142104</v>
      </c>
      <c r="B511" s="310" t="s">
        <v>8958</v>
      </c>
      <c r="C511" s="307" t="s">
        <v>1512</v>
      </c>
      <c r="D511" s="309">
        <v>21.77</v>
      </c>
    </row>
    <row r="512" spans="1:4" ht="24.95" customHeight="1" x14ac:dyDescent="0.2">
      <c r="A512" s="306">
        <v>142106</v>
      </c>
      <c r="B512" s="306" t="s">
        <v>1089</v>
      </c>
      <c r="C512" s="307" t="s">
        <v>1512</v>
      </c>
      <c r="D512" s="309">
        <v>20.18</v>
      </c>
    </row>
    <row r="513" spans="1:4" ht="24.95" customHeight="1" x14ac:dyDescent="0.2">
      <c r="A513" s="310">
        <v>142107</v>
      </c>
      <c r="B513" s="310" t="s">
        <v>8959</v>
      </c>
      <c r="C513" s="307" t="s">
        <v>1512</v>
      </c>
      <c r="D513" s="309">
        <v>46.27</v>
      </c>
    </row>
    <row r="514" spans="1:4" ht="24.95" customHeight="1" x14ac:dyDescent="0.2">
      <c r="A514" s="310">
        <v>142109</v>
      </c>
      <c r="B514" s="310" t="s">
        <v>1090</v>
      </c>
      <c r="C514" s="307" t="s">
        <v>1512</v>
      </c>
      <c r="D514" s="309">
        <v>44.15</v>
      </c>
    </row>
    <row r="515" spans="1:4" ht="24.95" customHeight="1" x14ac:dyDescent="0.2">
      <c r="A515" s="310">
        <v>142111</v>
      </c>
      <c r="B515" s="310" t="s">
        <v>1091</v>
      </c>
      <c r="C515" s="307" t="s">
        <v>1512</v>
      </c>
      <c r="D515" s="309">
        <v>90.82</v>
      </c>
    </row>
    <row r="516" spans="1:4" ht="24.95" customHeight="1" x14ac:dyDescent="0.2">
      <c r="A516" s="310">
        <v>142112</v>
      </c>
      <c r="B516" s="310" t="s">
        <v>1092</v>
      </c>
      <c r="C516" s="307" t="s">
        <v>1512</v>
      </c>
      <c r="D516" s="309">
        <v>57.31</v>
      </c>
    </row>
    <row r="517" spans="1:4" ht="24.95" customHeight="1" x14ac:dyDescent="0.2">
      <c r="A517" s="310">
        <v>142113</v>
      </c>
      <c r="B517" s="310" t="s">
        <v>8960</v>
      </c>
      <c r="C517" s="307" t="s">
        <v>1512</v>
      </c>
      <c r="D517" s="309">
        <v>70.61</v>
      </c>
    </row>
    <row r="518" spans="1:4" ht="24.95" customHeight="1" x14ac:dyDescent="0.2">
      <c r="A518" s="310">
        <v>142114</v>
      </c>
      <c r="B518" s="310" t="s">
        <v>1093</v>
      </c>
      <c r="C518" s="307" t="s">
        <v>1512</v>
      </c>
      <c r="D518" s="309">
        <v>6.32</v>
      </c>
    </row>
    <row r="519" spans="1:4" ht="24.95" customHeight="1" x14ac:dyDescent="0.2">
      <c r="A519" s="310">
        <v>142115</v>
      </c>
      <c r="B519" s="310" t="s">
        <v>8961</v>
      </c>
      <c r="C519" s="307" t="s">
        <v>1512</v>
      </c>
      <c r="D519" s="309">
        <v>28.72</v>
      </c>
    </row>
    <row r="520" spans="1:4" ht="24.95" customHeight="1" x14ac:dyDescent="0.2">
      <c r="A520" s="310">
        <v>142116</v>
      </c>
      <c r="B520" s="310" t="s">
        <v>1094</v>
      </c>
      <c r="C520" s="307" t="s">
        <v>1512</v>
      </c>
      <c r="D520" s="309">
        <v>3.53</v>
      </c>
    </row>
    <row r="521" spans="1:4" ht="24.95" customHeight="1" x14ac:dyDescent="0.2">
      <c r="A521" s="310">
        <v>142117</v>
      </c>
      <c r="B521" s="310" t="s">
        <v>8962</v>
      </c>
      <c r="C521" s="307" t="s">
        <v>1512</v>
      </c>
      <c r="D521" s="309">
        <v>15.46</v>
      </c>
    </row>
    <row r="522" spans="1:4" ht="24.95" customHeight="1" x14ac:dyDescent="0.2">
      <c r="A522" s="310">
        <v>142118</v>
      </c>
      <c r="B522" s="310" t="s">
        <v>8963</v>
      </c>
      <c r="C522" s="307" t="s">
        <v>1512</v>
      </c>
      <c r="D522" s="309">
        <v>12.8</v>
      </c>
    </row>
    <row r="523" spans="1:4" ht="24.95" customHeight="1" x14ac:dyDescent="0.2">
      <c r="A523" s="310">
        <v>142119</v>
      </c>
      <c r="B523" s="310" t="s">
        <v>8964</v>
      </c>
      <c r="C523" s="307" t="s">
        <v>1512</v>
      </c>
      <c r="D523" s="309">
        <v>65.92</v>
      </c>
    </row>
    <row r="524" spans="1:4" ht="24.95" customHeight="1" x14ac:dyDescent="0.2">
      <c r="A524" s="310">
        <v>142120</v>
      </c>
      <c r="B524" s="310" t="s">
        <v>8965</v>
      </c>
      <c r="C524" s="307" t="s">
        <v>1512</v>
      </c>
      <c r="D524" s="309">
        <v>87.14</v>
      </c>
    </row>
    <row r="525" spans="1:4" ht="24.95" customHeight="1" x14ac:dyDescent="0.2">
      <c r="A525" s="310">
        <v>142121</v>
      </c>
      <c r="B525" s="310" t="s">
        <v>8966</v>
      </c>
      <c r="C525" s="307" t="s">
        <v>1512</v>
      </c>
      <c r="D525" s="309">
        <v>151.27000000000001</v>
      </c>
    </row>
    <row r="526" spans="1:4" ht="24.95" customHeight="1" x14ac:dyDescent="0.2">
      <c r="A526" s="310">
        <v>142122</v>
      </c>
      <c r="B526" s="310" t="s">
        <v>8967</v>
      </c>
      <c r="C526" s="307" t="s">
        <v>1512</v>
      </c>
      <c r="D526" s="309">
        <v>81.66</v>
      </c>
    </row>
    <row r="527" spans="1:4" ht="24.95" customHeight="1" x14ac:dyDescent="0.2">
      <c r="A527" s="310">
        <v>142123</v>
      </c>
      <c r="B527" s="310" t="s">
        <v>20350</v>
      </c>
      <c r="C527" s="307" t="s">
        <v>1512</v>
      </c>
      <c r="D527" s="309">
        <v>13.19</v>
      </c>
    </row>
    <row r="528" spans="1:4" ht="24.95" customHeight="1" x14ac:dyDescent="0.2">
      <c r="A528" s="310">
        <v>142124</v>
      </c>
      <c r="B528" s="310" t="s">
        <v>20351</v>
      </c>
      <c r="C528" s="307" t="s">
        <v>1512</v>
      </c>
      <c r="D528" s="309">
        <v>15.33</v>
      </c>
    </row>
    <row r="529" spans="1:4" ht="24.95" customHeight="1" x14ac:dyDescent="0.2">
      <c r="A529" s="310">
        <v>142125</v>
      </c>
      <c r="B529" s="310" t="s">
        <v>20352</v>
      </c>
      <c r="C529" s="307" t="s">
        <v>1512</v>
      </c>
      <c r="D529" s="309">
        <v>18.78</v>
      </c>
    </row>
    <row r="530" spans="1:4" ht="24.95" customHeight="1" x14ac:dyDescent="0.2">
      <c r="A530" s="310">
        <v>1422</v>
      </c>
      <c r="B530" s="310" t="s">
        <v>1095</v>
      </c>
      <c r="C530" s="307"/>
      <c r="D530" s="309"/>
    </row>
    <row r="531" spans="1:4" ht="24.95" customHeight="1" x14ac:dyDescent="0.2">
      <c r="A531" s="310">
        <v>142201</v>
      </c>
      <c r="B531" s="310" t="s">
        <v>1096</v>
      </c>
      <c r="C531" s="307" t="s">
        <v>5</v>
      </c>
      <c r="D531" s="309">
        <v>10.16</v>
      </c>
    </row>
    <row r="532" spans="1:4" ht="24.95" customHeight="1" x14ac:dyDescent="0.2">
      <c r="A532" s="310">
        <v>142202</v>
      </c>
      <c r="B532" s="310" t="s">
        <v>1097</v>
      </c>
      <c r="C532" s="307" t="s">
        <v>5</v>
      </c>
      <c r="D532" s="309">
        <v>15.22</v>
      </c>
    </row>
    <row r="533" spans="1:4" ht="24.95" customHeight="1" x14ac:dyDescent="0.2">
      <c r="A533" s="306">
        <v>142203</v>
      </c>
      <c r="B533" s="306" t="s">
        <v>1098</v>
      </c>
      <c r="C533" s="307" t="s">
        <v>5</v>
      </c>
      <c r="D533" s="309">
        <v>22.89</v>
      </c>
    </row>
    <row r="534" spans="1:4" ht="24.95" customHeight="1" x14ac:dyDescent="0.2">
      <c r="A534" s="310">
        <v>142204</v>
      </c>
      <c r="B534" s="310" t="s">
        <v>1099</v>
      </c>
      <c r="C534" s="307" t="s">
        <v>5</v>
      </c>
      <c r="D534" s="309">
        <v>19.39</v>
      </c>
    </row>
    <row r="535" spans="1:4" ht="24.95" customHeight="1" x14ac:dyDescent="0.2">
      <c r="A535" s="310">
        <v>142205</v>
      </c>
      <c r="B535" s="310" t="s">
        <v>1100</v>
      </c>
      <c r="C535" s="307" t="s">
        <v>5</v>
      </c>
      <c r="D535" s="309">
        <v>29.52</v>
      </c>
    </row>
    <row r="536" spans="1:4" ht="24.95" customHeight="1" x14ac:dyDescent="0.2">
      <c r="A536" s="310">
        <v>142206</v>
      </c>
      <c r="B536" s="310" t="s">
        <v>1101</v>
      </c>
      <c r="C536" s="307" t="s">
        <v>5</v>
      </c>
      <c r="D536" s="309">
        <v>42.94</v>
      </c>
    </row>
    <row r="537" spans="1:4" ht="24.95" customHeight="1" x14ac:dyDescent="0.2">
      <c r="A537" s="310">
        <v>1423</v>
      </c>
      <c r="B537" s="310" t="s">
        <v>914</v>
      </c>
      <c r="C537" s="307"/>
      <c r="D537" s="309"/>
    </row>
    <row r="538" spans="1:4" ht="24.95" customHeight="1" x14ac:dyDescent="0.2">
      <c r="A538" s="310">
        <v>142301</v>
      </c>
      <c r="B538" s="310" t="s">
        <v>1102</v>
      </c>
      <c r="C538" s="307" t="s">
        <v>1512</v>
      </c>
      <c r="D538" s="309">
        <v>17.440000000000001</v>
      </c>
    </row>
    <row r="539" spans="1:4" ht="24.95" customHeight="1" x14ac:dyDescent="0.2">
      <c r="A539" s="310">
        <v>142302</v>
      </c>
      <c r="B539" s="310" t="s">
        <v>8968</v>
      </c>
      <c r="C539" s="307" t="s">
        <v>1512</v>
      </c>
      <c r="D539" s="309">
        <v>24.41</v>
      </c>
    </row>
    <row r="540" spans="1:4" ht="24.95" customHeight="1" x14ac:dyDescent="0.2">
      <c r="A540" s="306">
        <v>142303</v>
      </c>
      <c r="B540" s="306" t="s">
        <v>8969</v>
      </c>
      <c r="C540" s="307" t="s">
        <v>1512</v>
      </c>
      <c r="D540" s="309">
        <v>17.440000000000001</v>
      </c>
    </row>
    <row r="541" spans="1:4" ht="24.95" customHeight="1" x14ac:dyDescent="0.2">
      <c r="A541" s="310">
        <v>142304</v>
      </c>
      <c r="B541" s="310" t="s">
        <v>8970</v>
      </c>
      <c r="C541" s="307" t="s">
        <v>1512</v>
      </c>
      <c r="D541" s="309">
        <v>26.23</v>
      </c>
    </row>
    <row r="542" spans="1:4" ht="24.95" customHeight="1" x14ac:dyDescent="0.2">
      <c r="A542" s="310">
        <v>15</v>
      </c>
      <c r="B542" s="310" t="s">
        <v>1103</v>
      </c>
      <c r="C542" s="307"/>
      <c r="D542" s="309"/>
    </row>
    <row r="543" spans="1:4" ht="24.95" customHeight="1" x14ac:dyDescent="0.2">
      <c r="A543" s="310">
        <v>1501</v>
      </c>
      <c r="B543" s="310" t="s">
        <v>1104</v>
      </c>
      <c r="C543" s="307"/>
      <c r="D543" s="309"/>
    </row>
    <row r="544" spans="1:4" ht="24.95" customHeight="1" x14ac:dyDescent="0.2">
      <c r="A544" s="310">
        <v>150115</v>
      </c>
      <c r="B544" s="310" t="s">
        <v>1105</v>
      </c>
      <c r="C544" s="307" t="s">
        <v>1512</v>
      </c>
      <c r="D544" s="309">
        <v>12392.68</v>
      </c>
    </row>
    <row r="545" spans="1:4" ht="24.95" customHeight="1" x14ac:dyDescent="0.2">
      <c r="A545" s="306">
        <v>150122</v>
      </c>
      <c r="B545" s="306" t="s">
        <v>1106</v>
      </c>
      <c r="C545" s="307" t="s">
        <v>1512</v>
      </c>
      <c r="D545" s="309">
        <v>1297.25</v>
      </c>
    </row>
    <row r="546" spans="1:4" ht="24.95" customHeight="1" x14ac:dyDescent="0.2">
      <c r="A546" s="306">
        <v>150123</v>
      </c>
      <c r="B546" s="306" t="s">
        <v>1107</v>
      </c>
      <c r="C546" s="307" t="s">
        <v>1512</v>
      </c>
      <c r="D546" s="309">
        <v>2129.5300000000002</v>
      </c>
    </row>
    <row r="547" spans="1:4" ht="24.95" customHeight="1" x14ac:dyDescent="0.2">
      <c r="A547" s="310">
        <v>1503</v>
      </c>
      <c r="B547" s="310" t="s">
        <v>1108</v>
      </c>
      <c r="C547" s="307"/>
      <c r="D547" s="311"/>
    </row>
    <row r="548" spans="1:4" ht="24.95" customHeight="1" x14ac:dyDescent="0.2">
      <c r="A548" s="310">
        <v>150302</v>
      </c>
      <c r="B548" s="310" t="s">
        <v>1109</v>
      </c>
      <c r="C548" s="307" t="s">
        <v>1512</v>
      </c>
      <c r="D548" s="311">
        <v>288.83999999999997</v>
      </c>
    </row>
    <row r="549" spans="1:4" ht="24.95" customHeight="1" x14ac:dyDescent="0.2">
      <c r="A549" s="310">
        <v>150306</v>
      </c>
      <c r="B549" s="310" t="s">
        <v>1110</v>
      </c>
      <c r="C549" s="307" t="s">
        <v>1512</v>
      </c>
      <c r="D549" s="311">
        <v>451.98</v>
      </c>
    </row>
    <row r="550" spans="1:4" ht="24.95" customHeight="1" x14ac:dyDescent="0.2">
      <c r="A550" s="306">
        <v>150307</v>
      </c>
      <c r="B550" s="306" t="s">
        <v>1111</v>
      </c>
      <c r="C550" s="307" t="s">
        <v>1512</v>
      </c>
      <c r="D550" s="309">
        <v>451.98</v>
      </c>
    </row>
    <row r="551" spans="1:4" ht="24.95" customHeight="1" x14ac:dyDescent="0.2">
      <c r="A551" s="310">
        <v>150308</v>
      </c>
      <c r="B551" s="310" t="s">
        <v>1112</v>
      </c>
      <c r="C551" s="307" t="s">
        <v>1512</v>
      </c>
      <c r="D551" s="309">
        <v>532.54</v>
      </c>
    </row>
    <row r="552" spans="1:4" ht="24.95" customHeight="1" x14ac:dyDescent="0.2">
      <c r="A552" s="310">
        <v>150309</v>
      </c>
      <c r="B552" s="310" t="s">
        <v>1113</v>
      </c>
      <c r="C552" s="307" t="s">
        <v>1512</v>
      </c>
      <c r="D552" s="309">
        <v>565.70000000000005</v>
      </c>
    </row>
    <row r="553" spans="1:4" ht="24.95" customHeight="1" x14ac:dyDescent="0.2">
      <c r="A553" s="310">
        <v>150310</v>
      </c>
      <c r="B553" s="310" t="s">
        <v>1114</v>
      </c>
      <c r="C553" s="307" t="s">
        <v>1512</v>
      </c>
      <c r="D553" s="309">
        <v>80.290000000000006</v>
      </c>
    </row>
    <row r="554" spans="1:4" ht="24.95" customHeight="1" x14ac:dyDescent="0.2">
      <c r="A554" s="310">
        <v>150311</v>
      </c>
      <c r="B554" s="310" t="s">
        <v>1115</v>
      </c>
      <c r="C554" s="307" t="s">
        <v>1512</v>
      </c>
      <c r="D554" s="309">
        <v>137.1</v>
      </c>
    </row>
    <row r="555" spans="1:4" ht="24.95" customHeight="1" x14ac:dyDescent="0.2">
      <c r="A555" s="310">
        <v>150312</v>
      </c>
      <c r="B555" s="310" t="s">
        <v>1116</v>
      </c>
      <c r="C555" s="307" t="s">
        <v>1512</v>
      </c>
      <c r="D555" s="309">
        <v>114.05</v>
      </c>
    </row>
    <row r="556" spans="1:4" ht="24.95" customHeight="1" x14ac:dyDescent="0.2">
      <c r="A556" s="310">
        <v>150313</v>
      </c>
      <c r="B556" s="310" t="s">
        <v>1117</v>
      </c>
      <c r="C556" s="307" t="s">
        <v>1512</v>
      </c>
      <c r="D556" s="309">
        <v>181.44</v>
      </c>
    </row>
    <row r="557" spans="1:4" ht="24.95" customHeight="1" x14ac:dyDescent="0.2">
      <c r="A557" s="310">
        <v>150315</v>
      </c>
      <c r="B557" s="310" t="s">
        <v>8971</v>
      </c>
      <c r="C557" s="307" t="s">
        <v>1512</v>
      </c>
      <c r="D557" s="309">
        <v>1111.5999999999999</v>
      </c>
    </row>
    <row r="558" spans="1:4" ht="24.95" customHeight="1" x14ac:dyDescent="0.2">
      <c r="A558" s="310">
        <v>150316</v>
      </c>
      <c r="B558" s="310" t="s">
        <v>8972</v>
      </c>
      <c r="C558" s="307" t="s">
        <v>1512</v>
      </c>
      <c r="D558" s="309">
        <v>1206.06</v>
      </c>
    </row>
    <row r="559" spans="1:4" ht="24.95" customHeight="1" x14ac:dyDescent="0.2">
      <c r="A559" s="310">
        <v>150317</v>
      </c>
      <c r="B559" s="310" t="s">
        <v>1118</v>
      </c>
      <c r="C559" s="307" t="s">
        <v>1512</v>
      </c>
      <c r="D559" s="309">
        <v>1630.01</v>
      </c>
    </row>
    <row r="560" spans="1:4" ht="24.95" customHeight="1" x14ac:dyDescent="0.2">
      <c r="A560" s="310">
        <v>1506</v>
      </c>
      <c r="B560" s="310" t="s">
        <v>1119</v>
      </c>
      <c r="C560" s="307"/>
      <c r="D560" s="309"/>
    </row>
    <row r="561" spans="1:4" ht="24.95" customHeight="1" x14ac:dyDescent="0.2">
      <c r="A561" s="310">
        <v>150609</v>
      </c>
      <c r="B561" s="310" t="s">
        <v>8973</v>
      </c>
      <c r="C561" s="307" t="s">
        <v>1512</v>
      </c>
      <c r="D561" s="311">
        <v>146.32</v>
      </c>
    </row>
    <row r="562" spans="1:4" ht="24.95" customHeight="1" x14ac:dyDescent="0.2">
      <c r="A562" s="310">
        <v>150610</v>
      </c>
      <c r="B562" s="310" t="s">
        <v>1120</v>
      </c>
      <c r="C562" s="307" t="s">
        <v>1512</v>
      </c>
      <c r="D562" s="311">
        <v>215.88</v>
      </c>
    </row>
    <row r="563" spans="1:4" ht="24.95" customHeight="1" x14ac:dyDescent="0.2">
      <c r="A563" s="306">
        <v>150612</v>
      </c>
      <c r="B563" s="306" t="s">
        <v>8974</v>
      </c>
      <c r="C563" s="307" t="s">
        <v>1512</v>
      </c>
      <c r="D563" s="309">
        <v>31.66</v>
      </c>
    </row>
    <row r="564" spans="1:4" ht="24.95" customHeight="1" x14ac:dyDescent="0.2">
      <c r="A564" s="310">
        <v>150614</v>
      </c>
      <c r="B564" s="310" t="s">
        <v>1121</v>
      </c>
      <c r="C564" s="307" t="s">
        <v>1512</v>
      </c>
      <c r="D564" s="309">
        <v>107.77</v>
      </c>
    </row>
    <row r="565" spans="1:4" ht="24.95" customHeight="1" x14ac:dyDescent="0.2">
      <c r="A565" s="310">
        <v>150615</v>
      </c>
      <c r="B565" s="310" t="s">
        <v>1122</v>
      </c>
      <c r="C565" s="307" t="s">
        <v>1512</v>
      </c>
      <c r="D565" s="309">
        <v>138.4</v>
      </c>
    </row>
    <row r="566" spans="1:4" ht="24.95" customHeight="1" x14ac:dyDescent="0.2">
      <c r="A566" s="310">
        <v>150616</v>
      </c>
      <c r="B566" s="310" t="s">
        <v>1123</v>
      </c>
      <c r="C566" s="307" t="s">
        <v>1512</v>
      </c>
      <c r="D566" s="309">
        <v>194.7</v>
      </c>
    </row>
    <row r="567" spans="1:4" ht="24.95" customHeight="1" x14ac:dyDescent="0.2">
      <c r="A567" s="310">
        <v>150623</v>
      </c>
      <c r="B567" s="310" t="s">
        <v>1124</v>
      </c>
      <c r="C567" s="307" t="s">
        <v>1512</v>
      </c>
      <c r="D567" s="309">
        <v>7.67</v>
      </c>
    </row>
    <row r="568" spans="1:4" ht="24.95" customHeight="1" x14ac:dyDescent="0.2">
      <c r="A568" s="310">
        <v>150626</v>
      </c>
      <c r="B568" s="310" t="s">
        <v>8975</v>
      </c>
      <c r="C568" s="307" t="s">
        <v>1512</v>
      </c>
      <c r="D568" s="309">
        <v>107.95</v>
      </c>
    </row>
    <row r="569" spans="1:4" ht="24.95" customHeight="1" x14ac:dyDescent="0.2">
      <c r="A569" s="310">
        <v>150628</v>
      </c>
      <c r="B569" s="310" t="s">
        <v>8976</v>
      </c>
      <c r="C569" s="307" t="s">
        <v>1512</v>
      </c>
      <c r="D569" s="309">
        <v>7.53</v>
      </c>
    </row>
    <row r="570" spans="1:4" ht="24.95" customHeight="1" x14ac:dyDescent="0.2">
      <c r="A570" s="310">
        <v>150629</v>
      </c>
      <c r="B570" s="310" t="s">
        <v>8977</v>
      </c>
      <c r="C570" s="307" t="s">
        <v>1512</v>
      </c>
      <c r="D570" s="309">
        <v>12.53</v>
      </c>
    </row>
    <row r="571" spans="1:4" ht="24.95" customHeight="1" x14ac:dyDescent="0.2">
      <c r="A571" s="310">
        <v>150630</v>
      </c>
      <c r="B571" s="310" t="s">
        <v>1125</v>
      </c>
      <c r="C571" s="307" t="s">
        <v>1512</v>
      </c>
      <c r="D571" s="309">
        <v>9.01</v>
      </c>
    </row>
    <row r="572" spans="1:4" ht="24.95" customHeight="1" x14ac:dyDescent="0.2">
      <c r="A572" s="310">
        <v>150632</v>
      </c>
      <c r="B572" s="310" t="s">
        <v>8978</v>
      </c>
      <c r="C572" s="307" t="s">
        <v>1512</v>
      </c>
      <c r="D572" s="309">
        <v>46.17</v>
      </c>
    </row>
    <row r="573" spans="1:4" ht="24.95" customHeight="1" x14ac:dyDescent="0.2">
      <c r="A573" s="310">
        <v>150633</v>
      </c>
      <c r="B573" s="310" t="s">
        <v>1126</v>
      </c>
      <c r="C573" s="307" t="s">
        <v>1512</v>
      </c>
      <c r="D573" s="309">
        <v>77.739999999999995</v>
      </c>
    </row>
    <row r="574" spans="1:4" ht="24.95" customHeight="1" x14ac:dyDescent="0.2">
      <c r="A574" s="310">
        <v>150634</v>
      </c>
      <c r="B574" s="310" t="s">
        <v>1127</v>
      </c>
      <c r="C574" s="307" t="s">
        <v>1512</v>
      </c>
      <c r="D574" s="309">
        <v>109.16</v>
      </c>
    </row>
    <row r="575" spans="1:4" ht="24.95" customHeight="1" x14ac:dyDescent="0.2">
      <c r="A575" s="310">
        <v>150635</v>
      </c>
      <c r="B575" s="310" t="s">
        <v>8979</v>
      </c>
      <c r="C575" s="307" t="s">
        <v>1512</v>
      </c>
      <c r="D575" s="309">
        <v>151.47999999999999</v>
      </c>
    </row>
    <row r="576" spans="1:4" ht="24.95" customHeight="1" x14ac:dyDescent="0.2">
      <c r="A576" s="310">
        <v>150636</v>
      </c>
      <c r="B576" s="310" t="s">
        <v>8980</v>
      </c>
      <c r="C576" s="307" t="s">
        <v>1512</v>
      </c>
      <c r="D576" s="309">
        <v>9.5399999999999991</v>
      </c>
    </row>
    <row r="577" spans="1:4" ht="24.95" customHeight="1" x14ac:dyDescent="0.2">
      <c r="A577" s="310">
        <v>1507</v>
      </c>
      <c r="B577" s="310" t="s">
        <v>1128</v>
      </c>
      <c r="C577" s="307"/>
      <c r="D577" s="309"/>
    </row>
    <row r="578" spans="1:4" ht="24.95" customHeight="1" x14ac:dyDescent="0.2">
      <c r="A578" s="310">
        <v>150701</v>
      </c>
      <c r="B578" s="310" t="s">
        <v>1129</v>
      </c>
      <c r="C578" s="307" t="s">
        <v>5</v>
      </c>
      <c r="D578" s="309">
        <v>43.18</v>
      </c>
    </row>
    <row r="579" spans="1:4" ht="24.95" customHeight="1" x14ac:dyDescent="0.2">
      <c r="A579" s="310">
        <v>150702</v>
      </c>
      <c r="B579" s="310" t="s">
        <v>1130</v>
      </c>
      <c r="C579" s="307" t="s">
        <v>5</v>
      </c>
      <c r="D579" s="309">
        <v>51.82</v>
      </c>
    </row>
    <row r="580" spans="1:4" ht="24.95" customHeight="1" x14ac:dyDescent="0.2">
      <c r="A580" s="306">
        <v>150703</v>
      </c>
      <c r="B580" s="306" t="s">
        <v>1131</v>
      </c>
      <c r="C580" s="307" t="s">
        <v>5</v>
      </c>
      <c r="D580" s="309">
        <v>134.76</v>
      </c>
    </row>
    <row r="581" spans="1:4" ht="24.95" customHeight="1" x14ac:dyDescent="0.2">
      <c r="A581" s="310">
        <v>150704</v>
      </c>
      <c r="B581" s="310" t="s">
        <v>1132</v>
      </c>
      <c r="C581" s="307" t="s">
        <v>5</v>
      </c>
      <c r="D581" s="309">
        <v>144.15</v>
      </c>
    </row>
    <row r="582" spans="1:4" ht="24.95" customHeight="1" x14ac:dyDescent="0.2">
      <c r="A582" s="310">
        <v>1508</v>
      </c>
      <c r="B582" s="310" t="s">
        <v>1133</v>
      </c>
      <c r="C582" s="307"/>
      <c r="D582" s="309"/>
    </row>
    <row r="583" spans="1:4" ht="24.95" customHeight="1" x14ac:dyDescent="0.2">
      <c r="A583" s="310">
        <v>150801</v>
      </c>
      <c r="B583" s="310" t="s">
        <v>1134</v>
      </c>
      <c r="C583" s="307" t="s">
        <v>5</v>
      </c>
      <c r="D583" s="309">
        <v>14.22</v>
      </c>
    </row>
    <row r="584" spans="1:4" ht="24.95" customHeight="1" x14ac:dyDescent="0.2">
      <c r="A584" s="310">
        <v>150802</v>
      </c>
      <c r="B584" s="310" t="s">
        <v>20353</v>
      </c>
      <c r="C584" s="307" t="s">
        <v>1512</v>
      </c>
      <c r="D584" s="309">
        <v>17.62</v>
      </c>
    </row>
    <row r="585" spans="1:4" ht="24.95" customHeight="1" x14ac:dyDescent="0.2">
      <c r="A585" s="306">
        <v>150803</v>
      </c>
      <c r="B585" s="306" t="s">
        <v>20354</v>
      </c>
      <c r="C585" s="307" t="s">
        <v>1512</v>
      </c>
      <c r="D585" s="309">
        <v>20.350000000000001</v>
      </c>
    </row>
    <row r="586" spans="1:4" ht="24.95" customHeight="1" x14ac:dyDescent="0.2">
      <c r="A586" s="310">
        <v>150804</v>
      </c>
      <c r="B586" s="310" t="s">
        <v>20355</v>
      </c>
      <c r="C586" s="307" t="s">
        <v>1512</v>
      </c>
      <c r="D586" s="309">
        <v>19.28</v>
      </c>
    </row>
    <row r="587" spans="1:4" ht="24.95" customHeight="1" x14ac:dyDescent="0.2">
      <c r="A587" s="310">
        <v>150805</v>
      </c>
      <c r="B587" s="310" t="s">
        <v>20356</v>
      </c>
      <c r="C587" s="307" t="s">
        <v>1512</v>
      </c>
      <c r="D587" s="309">
        <v>22.34</v>
      </c>
    </row>
    <row r="588" spans="1:4" ht="24.95" customHeight="1" x14ac:dyDescent="0.2">
      <c r="A588" s="310">
        <v>150806</v>
      </c>
      <c r="B588" s="310" t="s">
        <v>8981</v>
      </c>
      <c r="C588" s="307" t="s">
        <v>5</v>
      </c>
      <c r="D588" s="309">
        <v>21.6</v>
      </c>
    </row>
    <row r="589" spans="1:4" ht="24.95" customHeight="1" x14ac:dyDescent="0.2">
      <c r="A589" s="310">
        <v>150807</v>
      </c>
      <c r="B589" s="310" t="s">
        <v>1135</v>
      </c>
      <c r="C589" s="307" t="s">
        <v>5</v>
      </c>
      <c r="D589" s="309">
        <v>12.19</v>
      </c>
    </row>
    <row r="590" spans="1:4" ht="24.95" customHeight="1" x14ac:dyDescent="0.2">
      <c r="A590" s="310">
        <v>150835</v>
      </c>
      <c r="B590" s="310" t="s">
        <v>1136</v>
      </c>
      <c r="C590" s="307" t="s">
        <v>5</v>
      </c>
      <c r="D590" s="309">
        <v>42.36</v>
      </c>
    </row>
    <row r="591" spans="1:4" ht="24.95" customHeight="1" x14ac:dyDescent="0.2">
      <c r="A591" s="310">
        <v>150836</v>
      </c>
      <c r="B591" s="310" t="s">
        <v>1137</v>
      </c>
      <c r="C591" s="307" t="s">
        <v>5</v>
      </c>
      <c r="D591" s="309">
        <v>59.65</v>
      </c>
    </row>
    <row r="592" spans="1:4" ht="24.95" customHeight="1" x14ac:dyDescent="0.2">
      <c r="A592" s="310">
        <v>150837</v>
      </c>
      <c r="B592" s="310" t="s">
        <v>1138</v>
      </c>
      <c r="C592" s="307" t="s">
        <v>5</v>
      </c>
      <c r="D592" s="309">
        <v>80.58</v>
      </c>
    </row>
    <row r="593" spans="1:4" ht="24.95" customHeight="1" x14ac:dyDescent="0.2">
      <c r="A593" s="310">
        <v>150838</v>
      </c>
      <c r="B593" s="310" t="s">
        <v>1139</v>
      </c>
      <c r="C593" s="307" t="s">
        <v>5</v>
      </c>
      <c r="D593" s="309">
        <v>91.75</v>
      </c>
    </row>
    <row r="594" spans="1:4" ht="24.95" customHeight="1" x14ac:dyDescent="0.2">
      <c r="A594" s="310">
        <v>150843</v>
      </c>
      <c r="B594" s="310" t="s">
        <v>1140</v>
      </c>
      <c r="C594" s="307" t="s">
        <v>1512</v>
      </c>
      <c r="D594" s="309">
        <v>39.729999999999997</v>
      </c>
    </row>
    <row r="595" spans="1:4" ht="24.95" customHeight="1" x14ac:dyDescent="0.2">
      <c r="A595" s="310">
        <v>150844</v>
      </c>
      <c r="B595" s="310" t="s">
        <v>1141</v>
      </c>
      <c r="C595" s="307" t="s">
        <v>1512</v>
      </c>
      <c r="D595" s="309">
        <v>53.58</v>
      </c>
    </row>
    <row r="596" spans="1:4" ht="24.95" customHeight="1" x14ac:dyDescent="0.2">
      <c r="A596" s="310">
        <v>150845</v>
      </c>
      <c r="B596" s="310" t="s">
        <v>1142</v>
      </c>
      <c r="C596" s="307" t="s">
        <v>1512</v>
      </c>
      <c r="D596" s="309">
        <v>59.81</v>
      </c>
    </row>
    <row r="597" spans="1:4" ht="24.95" customHeight="1" x14ac:dyDescent="0.2">
      <c r="A597" s="310">
        <v>150850</v>
      </c>
      <c r="B597" s="310" t="s">
        <v>1143</v>
      </c>
      <c r="C597" s="307" t="s">
        <v>1512</v>
      </c>
      <c r="D597" s="309">
        <v>7.3</v>
      </c>
    </row>
    <row r="598" spans="1:4" ht="24.95" customHeight="1" x14ac:dyDescent="0.2">
      <c r="A598" s="310">
        <v>150851</v>
      </c>
      <c r="B598" s="310" t="s">
        <v>1144</v>
      </c>
      <c r="C598" s="307" t="s">
        <v>1512</v>
      </c>
      <c r="D598" s="309">
        <v>7.3</v>
      </c>
    </row>
    <row r="599" spans="1:4" ht="24.95" customHeight="1" x14ac:dyDescent="0.2">
      <c r="A599" s="310">
        <v>150852</v>
      </c>
      <c r="B599" s="310" t="s">
        <v>1145</v>
      </c>
      <c r="C599" s="307" t="s">
        <v>1512</v>
      </c>
      <c r="D599" s="309">
        <v>8.33</v>
      </c>
    </row>
    <row r="600" spans="1:4" ht="24.95" customHeight="1" x14ac:dyDescent="0.2">
      <c r="A600" s="310">
        <v>150860</v>
      </c>
      <c r="B600" s="310" t="s">
        <v>1146</v>
      </c>
      <c r="C600" s="307" t="s">
        <v>1512</v>
      </c>
      <c r="D600" s="309">
        <v>21.13</v>
      </c>
    </row>
    <row r="601" spans="1:4" ht="24.95" customHeight="1" x14ac:dyDescent="0.2">
      <c r="A601" s="310">
        <v>150861</v>
      </c>
      <c r="B601" s="310" t="s">
        <v>1147</v>
      </c>
      <c r="C601" s="307" t="s">
        <v>1512</v>
      </c>
      <c r="D601" s="309">
        <v>25.42</v>
      </c>
    </row>
    <row r="602" spans="1:4" ht="24.95" customHeight="1" x14ac:dyDescent="0.2">
      <c r="A602" s="310">
        <v>150862</v>
      </c>
      <c r="B602" s="310" t="s">
        <v>1148</v>
      </c>
      <c r="C602" s="307" t="s">
        <v>1512</v>
      </c>
      <c r="D602" s="309">
        <v>34.909999999999997</v>
      </c>
    </row>
    <row r="603" spans="1:4" ht="24.95" customHeight="1" x14ac:dyDescent="0.2">
      <c r="A603" s="310">
        <v>150863</v>
      </c>
      <c r="B603" s="310" t="s">
        <v>1149</v>
      </c>
      <c r="C603" s="307" t="s">
        <v>1512</v>
      </c>
      <c r="D603" s="309">
        <v>43.96</v>
      </c>
    </row>
    <row r="604" spans="1:4" ht="24.95" customHeight="1" x14ac:dyDescent="0.2">
      <c r="A604" s="310">
        <v>150866</v>
      </c>
      <c r="B604" s="310" t="s">
        <v>1150</v>
      </c>
      <c r="C604" s="307" t="s">
        <v>1512</v>
      </c>
      <c r="D604" s="309">
        <v>9.94</v>
      </c>
    </row>
    <row r="605" spans="1:4" ht="24.95" customHeight="1" x14ac:dyDescent="0.2">
      <c r="A605" s="310">
        <v>150867</v>
      </c>
      <c r="B605" s="310" t="s">
        <v>1151</v>
      </c>
      <c r="C605" s="307" t="s">
        <v>1512</v>
      </c>
      <c r="D605" s="309">
        <v>10.01</v>
      </c>
    </row>
    <row r="606" spans="1:4" ht="24.95" customHeight="1" x14ac:dyDescent="0.2">
      <c r="A606" s="310">
        <v>150870</v>
      </c>
      <c r="B606" s="310" t="s">
        <v>1152</v>
      </c>
      <c r="C606" s="307" t="s">
        <v>1512</v>
      </c>
      <c r="D606" s="309">
        <v>64.89</v>
      </c>
    </row>
    <row r="607" spans="1:4" ht="24.95" customHeight="1" x14ac:dyDescent="0.2">
      <c r="A607" s="310">
        <v>150871</v>
      </c>
      <c r="B607" s="310" t="s">
        <v>1153</v>
      </c>
      <c r="C607" s="307" t="s">
        <v>1512</v>
      </c>
      <c r="D607" s="309">
        <v>85.77</v>
      </c>
    </row>
    <row r="608" spans="1:4" ht="24.95" customHeight="1" x14ac:dyDescent="0.2">
      <c r="A608" s="310">
        <v>150875</v>
      </c>
      <c r="B608" s="310" t="s">
        <v>1154</v>
      </c>
      <c r="C608" s="307" t="s">
        <v>1512</v>
      </c>
      <c r="D608" s="309">
        <v>52.56</v>
      </c>
    </row>
    <row r="609" spans="1:4" ht="24.95" customHeight="1" x14ac:dyDescent="0.2">
      <c r="A609" s="310">
        <v>150876</v>
      </c>
      <c r="B609" s="310" t="s">
        <v>1155</v>
      </c>
      <c r="C609" s="307" t="s">
        <v>1512</v>
      </c>
      <c r="D609" s="309">
        <v>75.92</v>
      </c>
    </row>
    <row r="610" spans="1:4" ht="24.95" customHeight="1" x14ac:dyDescent="0.2">
      <c r="A610" s="310">
        <v>150880</v>
      </c>
      <c r="B610" s="310" t="s">
        <v>1156</v>
      </c>
      <c r="C610" s="307" t="s">
        <v>1512</v>
      </c>
      <c r="D610" s="309">
        <v>20.239999999999998</v>
      </c>
    </row>
    <row r="611" spans="1:4" ht="24.95" customHeight="1" x14ac:dyDescent="0.2">
      <c r="A611" s="310">
        <v>150881</v>
      </c>
      <c r="B611" s="310" t="s">
        <v>1157</v>
      </c>
      <c r="C611" s="307" t="s">
        <v>1512</v>
      </c>
      <c r="D611" s="309">
        <v>23.68</v>
      </c>
    </row>
    <row r="612" spans="1:4" ht="24.95" customHeight="1" x14ac:dyDescent="0.2">
      <c r="A612" s="310">
        <v>150882</v>
      </c>
      <c r="B612" s="310" t="s">
        <v>1158</v>
      </c>
      <c r="C612" s="307" t="s">
        <v>1512</v>
      </c>
      <c r="D612" s="309">
        <v>38.479999999999997</v>
      </c>
    </row>
    <row r="613" spans="1:4" ht="24.95" customHeight="1" x14ac:dyDescent="0.2">
      <c r="A613" s="310">
        <v>150883</v>
      </c>
      <c r="B613" s="310" t="s">
        <v>1159</v>
      </c>
      <c r="C613" s="307" t="s">
        <v>1512</v>
      </c>
      <c r="D613" s="309">
        <v>44.79</v>
      </c>
    </row>
    <row r="614" spans="1:4" ht="24.95" customHeight="1" x14ac:dyDescent="0.2">
      <c r="A614" s="310">
        <v>150884</v>
      </c>
      <c r="B614" s="310" t="s">
        <v>1160</v>
      </c>
      <c r="C614" s="307" t="s">
        <v>1512</v>
      </c>
      <c r="D614" s="309">
        <v>25.12</v>
      </c>
    </row>
    <row r="615" spans="1:4" ht="24.95" customHeight="1" x14ac:dyDescent="0.2">
      <c r="A615" s="310">
        <v>150885</v>
      </c>
      <c r="B615" s="310" t="s">
        <v>20357</v>
      </c>
      <c r="C615" s="307" t="s">
        <v>1512</v>
      </c>
      <c r="D615" s="309">
        <v>34.35</v>
      </c>
    </row>
    <row r="616" spans="1:4" ht="24.95" customHeight="1" x14ac:dyDescent="0.2">
      <c r="A616" s="310">
        <v>150886</v>
      </c>
      <c r="B616" s="310" t="s">
        <v>20358</v>
      </c>
      <c r="C616" s="307" t="s">
        <v>1512</v>
      </c>
      <c r="D616" s="309">
        <v>34.92</v>
      </c>
    </row>
    <row r="617" spans="1:4" ht="24.95" customHeight="1" x14ac:dyDescent="0.2">
      <c r="A617" s="310">
        <v>1509</v>
      </c>
      <c r="B617" s="310" t="s">
        <v>1161</v>
      </c>
      <c r="C617" s="307"/>
      <c r="D617" s="309"/>
    </row>
    <row r="618" spans="1:4" ht="24.95" customHeight="1" x14ac:dyDescent="0.2">
      <c r="A618" s="310">
        <v>150906</v>
      </c>
      <c r="B618" s="310" t="s">
        <v>1162</v>
      </c>
      <c r="C618" s="307" t="s">
        <v>5</v>
      </c>
      <c r="D618" s="309">
        <v>1.53</v>
      </c>
    </row>
    <row r="619" spans="1:4" ht="24.95" customHeight="1" x14ac:dyDescent="0.2">
      <c r="A619" s="310">
        <v>150910</v>
      </c>
      <c r="B619" s="310" t="s">
        <v>1163</v>
      </c>
      <c r="C619" s="307" t="s">
        <v>1512</v>
      </c>
      <c r="D619" s="309">
        <v>10.24</v>
      </c>
    </row>
    <row r="620" spans="1:4" ht="24.95" customHeight="1" x14ac:dyDescent="0.2">
      <c r="A620" s="306">
        <v>150916</v>
      </c>
      <c r="B620" s="306" t="s">
        <v>1164</v>
      </c>
      <c r="C620" s="307" t="s">
        <v>1512</v>
      </c>
      <c r="D620" s="309">
        <v>29.06</v>
      </c>
    </row>
    <row r="621" spans="1:4" ht="24.95" customHeight="1" x14ac:dyDescent="0.2">
      <c r="A621" s="310">
        <v>150918</v>
      </c>
      <c r="B621" s="310" t="s">
        <v>1165</v>
      </c>
      <c r="C621" s="307" t="s">
        <v>1512</v>
      </c>
      <c r="D621" s="309">
        <v>25.59</v>
      </c>
    </row>
    <row r="622" spans="1:4" ht="24.95" customHeight="1" x14ac:dyDescent="0.2">
      <c r="A622" s="310">
        <v>150932</v>
      </c>
      <c r="B622" s="310" t="s">
        <v>1166</v>
      </c>
      <c r="C622" s="307" t="s">
        <v>1512</v>
      </c>
      <c r="D622" s="309">
        <v>6.48</v>
      </c>
    </row>
    <row r="623" spans="1:4" ht="24.95" customHeight="1" x14ac:dyDescent="0.2">
      <c r="A623" s="310">
        <v>150934</v>
      </c>
      <c r="B623" s="310" t="s">
        <v>8982</v>
      </c>
      <c r="C623" s="307" t="s">
        <v>1512</v>
      </c>
      <c r="D623" s="309">
        <v>10.69</v>
      </c>
    </row>
    <row r="624" spans="1:4" ht="24.95" customHeight="1" x14ac:dyDescent="0.2">
      <c r="A624" s="310">
        <v>150937</v>
      </c>
      <c r="B624" s="310" t="s">
        <v>8983</v>
      </c>
      <c r="C624" s="307" t="s">
        <v>5</v>
      </c>
      <c r="D624" s="309">
        <v>3.77</v>
      </c>
    </row>
    <row r="625" spans="1:4" ht="24.95" customHeight="1" x14ac:dyDescent="0.2">
      <c r="A625" s="310">
        <v>150964</v>
      </c>
      <c r="B625" s="310" t="s">
        <v>8984</v>
      </c>
      <c r="C625" s="307" t="s">
        <v>1512</v>
      </c>
      <c r="D625" s="309">
        <v>10.69</v>
      </c>
    </row>
    <row r="626" spans="1:4" ht="24.95" customHeight="1" x14ac:dyDescent="0.2">
      <c r="A626" s="310">
        <v>150967</v>
      </c>
      <c r="B626" s="310" t="s">
        <v>1167</v>
      </c>
      <c r="C626" s="307" t="s">
        <v>1512</v>
      </c>
      <c r="D626" s="309">
        <v>5.84</v>
      </c>
    </row>
    <row r="627" spans="1:4" ht="24.95" customHeight="1" x14ac:dyDescent="0.2">
      <c r="A627" s="310">
        <v>1510</v>
      </c>
      <c r="B627" s="310" t="s">
        <v>1168</v>
      </c>
      <c r="C627" s="307"/>
      <c r="D627" s="309"/>
    </row>
    <row r="628" spans="1:4" ht="24.95" customHeight="1" x14ac:dyDescent="0.2">
      <c r="A628" s="310">
        <v>151001</v>
      </c>
      <c r="B628" s="310" t="s">
        <v>1169</v>
      </c>
      <c r="C628" s="307" t="s">
        <v>1512</v>
      </c>
      <c r="D628" s="309">
        <v>97.21</v>
      </c>
    </row>
    <row r="629" spans="1:4" ht="24.95" customHeight="1" x14ac:dyDescent="0.2">
      <c r="A629" s="310">
        <v>151002</v>
      </c>
      <c r="B629" s="310" t="s">
        <v>1170</v>
      </c>
      <c r="C629" s="307" t="s">
        <v>1512</v>
      </c>
      <c r="D629" s="309">
        <v>243.58</v>
      </c>
    </row>
    <row r="630" spans="1:4" ht="24.95" customHeight="1" x14ac:dyDescent="0.2">
      <c r="A630" s="306">
        <v>151003</v>
      </c>
      <c r="B630" s="306" t="s">
        <v>1171</v>
      </c>
      <c r="C630" s="307" t="s">
        <v>1512</v>
      </c>
      <c r="D630" s="309">
        <v>100.35</v>
      </c>
    </row>
    <row r="631" spans="1:4" ht="24.95" customHeight="1" x14ac:dyDescent="0.2">
      <c r="A631" s="310">
        <v>151004</v>
      </c>
      <c r="B631" s="310" t="s">
        <v>1172</v>
      </c>
      <c r="C631" s="307" t="s">
        <v>1512</v>
      </c>
      <c r="D631" s="309">
        <v>238.98</v>
      </c>
    </row>
    <row r="632" spans="1:4" ht="24.95" customHeight="1" x14ac:dyDescent="0.2">
      <c r="A632" s="310">
        <v>151015</v>
      </c>
      <c r="B632" s="310" t="s">
        <v>1173</v>
      </c>
      <c r="C632" s="307" t="s">
        <v>1512</v>
      </c>
      <c r="D632" s="309">
        <v>183.67</v>
      </c>
    </row>
    <row r="633" spans="1:4" ht="24.95" customHeight="1" x14ac:dyDescent="0.2">
      <c r="A633" s="310">
        <v>151016</v>
      </c>
      <c r="B633" s="310" t="s">
        <v>1174</v>
      </c>
      <c r="C633" s="307" t="s">
        <v>1512</v>
      </c>
      <c r="D633" s="309">
        <v>574.67999999999995</v>
      </c>
    </row>
    <row r="634" spans="1:4" ht="24.95" customHeight="1" x14ac:dyDescent="0.2">
      <c r="A634" s="310">
        <v>151017</v>
      </c>
      <c r="B634" s="310" t="s">
        <v>1175</v>
      </c>
      <c r="C634" s="307" t="s">
        <v>1512</v>
      </c>
      <c r="D634" s="309">
        <v>867.07</v>
      </c>
    </row>
    <row r="635" spans="1:4" ht="24.95" customHeight="1" x14ac:dyDescent="0.2">
      <c r="A635" s="310">
        <v>1511</v>
      </c>
      <c r="B635" s="310" t="s">
        <v>1176</v>
      </c>
      <c r="C635" s="307"/>
      <c r="D635" s="309"/>
    </row>
    <row r="636" spans="1:4" ht="24.95" customHeight="1" x14ac:dyDescent="0.2">
      <c r="A636" s="310">
        <v>151125</v>
      </c>
      <c r="B636" s="310" t="s">
        <v>1177</v>
      </c>
      <c r="C636" s="307" t="s">
        <v>5</v>
      </c>
      <c r="D636" s="309">
        <v>12.89</v>
      </c>
    </row>
    <row r="637" spans="1:4" ht="24.95" customHeight="1" x14ac:dyDescent="0.2">
      <c r="A637" s="310">
        <v>151126</v>
      </c>
      <c r="B637" s="310" t="s">
        <v>1178</v>
      </c>
      <c r="C637" s="307" t="s">
        <v>5</v>
      </c>
      <c r="D637" s="309">
        <v>14.14</v>
      </c>
    </row>
    <row r="638" spans="1:4" ht="24.95" customHeight="1" x14ac:dyDescent="0.2">
      <c r="A638" s="306">
        <v>151127</v>
      </c>
      <c r="B638" s="306" t="s">
        <v>1179</v>
      </c>
      <c r="C638" s="307" t="s">
        <v>5</v>
      </c>
      <c r="D638" s="309">
        <v>21.56</v>
      </c>
    </row>
    <row r="639" spans="1:4" ht="24.95" customHeight="1" x14ac:dyDescent="0.2">
      <c r="A639" s="310">
        <v>151128</v>
      </c>
      <c r="B639" s="310" t="s">
        <v>1180</v>
      </c>
      <c r="C639" s="307" t="s">
        <v>5</v>
      </c>
      <c r="D639" s="309">
        <v>25.79</v>
      </c>
    </row>
    <row r="640" spans="1:4" ht="24.95" customHeight="1" x14ac:dyDescent="0.2">
      <c r="A640" s="310">
        <v>151129</v>
      </c>
      <c r="B640" s="310" t="s">
        <v>1181</v>
      </c>
      <c r="C640" s="307" t="s">
        <v>5</v>
      </c>
      <c r="D640" s="309">
        <v>33.47</v>
      </c>
    </row>
    <row r="641" spans="1:4" ht="24.95" customHeight="1" x14ac:dyDescent="0.2">
      <c r="A641" s="310">
        <v>151130</v>
      </c>
      <c r="B641" s="310" t="s">
        <v>1182</v>
      </c>
      <c r="C641" s="307" t="s">
        <v>5</v>
      </c>
      <c r="D641" s="309">
        <v>38.69</v>
      </c>
    </row>
    <row r="642" spans="1:4" ht="24.95" customHeight="1" x14ac:dyDescent="0.2">
      <c r="A642" s="310">
        <v>151131</v>
      </c>
      <c r="B642" s="310" t="s">
        <v>1183</v>
      </c>
      <c r="C642" s="307" t="s">
        <v>5</v>
      </c>
      <c r="D642" s="309">
        <v>69.08</v>
      </c>
    </row>
    <row r="643" spans="1:4" ht="24.95" customHeight="1" x14ac:dyDescent="0.2">
      <c r="A643" s="310">
        <v>151132</v>
      </c>
      <c r="B643" s="310" t="s">
        <v>8985</v>
      </c>
      <c r="C643" s="307" t="s">
        <v>5</v>
      </c>
      <c r="D643" s="309">
        <v>7.47</v>
      </c>
    </row>
    <row r="644" spans="1:4" ht="24.95" customHeight="1" x14ac:dyDescent="0.2">
      <c r="A644" s="310">
        <v>151133</v>
      </c>
      <c r="B644" s="310" t="s">
        <v>1184</v>
      </c>
      <c r="C644" s="307" t="s">
        <v>5</v>
      </c>
      <c r="D644" s="309">
        <v>9.15</v>
      </c>
    </row>
    <row r="645" spans="1:4" ht="24.95" customHeight="1" x14ac:dyDescent="0.2">
      <c r="A645" s="310">
        <v>151135</v>
      </c>
      <c r="B645" s="310" t="s">
        <v>1185</v>
      </c>
      <c r="C645" s="307" t="s">
        <v>5</v>
      </c>
      <c r="D645" s="309">
        <v>90.16</v>
      </c>
    </row>
    <row r="646" spans="1:4" ht="24.95" customHeight="1" x14ac:dyDescent="0.2">
      <c r="A646" s="310">
        <v>151136</v>
      </c>
      <c r="B646" s="310" t="s">
        <v>1186</v>
      </c>
      <c r="C646" s="307" t="s">
        <v>5</v>
      </c>
      <c r="D646" s="309">
        <v>170.01</v>
      </c>
    </row>
    <row r="647" spans="1:4" ht="24.95" customHeight="1" x14ac:dyDescent="0.2">
      <c r="A647" s="310">
        <v>151137</v>
      </c>
      <c r="B647" s="310" t="s">
        <v>1187</v>
      </c>
      <c r="C647" s="307" t="s">
        <v>5</v>
      </c>
      <c r="D647" s="309">
        <v>21.14</v>
      </c>
    </row>
    <row r="648" spans="1:4" ht="24.95" customHeight="1" x14ac:dyDescent="0.2">
      <c r="A648" s="310">
        <v>151138</v>
      </c>
      <c r="B648" s="310" t="s">
        <v>1188</v>
      </c>
      <c r="C648" s="307" t="s">
        <v>5</v>
      </c>
      <c r="D648" s="309">
        <v>18.77</v>
      </c>
    </row>
    <row r="649" spans="1:4" ht="24.95" customHeight="1" x14ac:dyDescent="0.2">
      <c r="A649" s="310">
        <v>151139</v>
      </c>
      <c r="B649" s="310" t="s">
        <v>1189</v>
      </c>
      <c r="C649" s="307" t="s">
        <v>5</v>
      </c>
      <c r="D649" s="309">
        <v>22.14</v>
      </c>
    </row>
    <row r="650" spans="1:4" ht="24.95" customHeight="1" x14ac:dyDescent="0.2">
      <c r="A650" s="310">
        <v>151140</v>
      </c>
      <c r="B650" s="310" t="s">
        <v>1190</v>
      </c>
      <c r="C650" s="307" t="s">
        <v>5</v>
      </c>
      <c r="D650" s="309">
        <v>35.880000000000003</v>
      </c>
    </row>
    <row r="651" spans="1:4" ht="24.95" customHeight="1" x14ac:dyDescent="0.2">
      <c r="A651" s="310">
        <v>151141</v>
      </c>
      <c r="B651" s="310" t="s">
        <v>1191</v>
      </c>
      <c r="C651" s="307" t="s">
        <v>5</v>
      </c>
      <c r="D651" s="309">
        <v>48.96</v>
      </c>
    </row>
    <row r="652" spans="1:4" ht="24.95" customHeight="1" x14ac:dyDescent="0.2">
      <c r="A652" s="310">
        <v>151142</v>
      </c>
      <c r="B652" s="310" t="s">
        <v>1192</v>
      </c>
      <c r="C652" s="307" t="s">
        <v>5</v>
      </c>
      <c r="D652" s="309">
        <v>92.77</v>
      </c>
    </row>
    <row r="653" spans="1:4" ht="24.95" customHeight="1" x14ac:dyDescent="0.2">
      <c r="A653" s="310">
        <v>1513</v>
      </c>
      <c r="B653" s="310" t="s">
        <v>8986</v>
      </c>
      <c r="C653" s="307"/>
      <c r="D653" s="309"/>
    </row>
    <row r="654" spans="1:4" ht="24.95" customHeight="1" x14ac:dyDescent="0.2">
      <c r="A654" s="310">
        <v>151301</v>
      </c>
      <c r="B654" s="310" t="s">
        <v>8987</v>
      </c>
      <c r="C654" s="307" t="s">
        <v>1512</v>
      </c>
      <c r="D654" s="309">
        <v>19.78</v>
      </c>
    </row>
    <row r="655" spans="1:4" ht="24.95" customHeight="1" x14ac:dyDescent="0.2">
      <c r="A655" s="310">
        <v>151302</v>
      </c>
      <c r="B655" s="310" t="s">
        <v>8988</v>
      </c>
      <c r="C655" s="307" t="s">
        <v>1512</v>
      </c>
      <c r="D655" s="309">
        <v>19.78</v>
      </c>
    </row>
    <row r="656" spans="1:4" ht="24.95" customHeight="1" x14ac:dyDescent="0.2">
      <c r="A656" s="306">
        <v>151303</v>
      </c>
      <c r="B656" s="306" t="s">
        <v>8989</v>
      </c>
      <c r="C656" s="307" t="s">
        <v>1512</v>
      </c>
      <c r="D656" s="309">
        <v>19.78</v>
      </c>
    </row>
    <row r="657" spans="1:4" ht="24.95" customHeight="1" x14ac:dyDescent="0.2">
      <c r="A657" s="310">
        <v>151304</v>
      </c>
      <c r="B657" s="310" t="s">
        <v>8990</v>
      </c>
      <c r="C657" s="307" t="s">
        <v>1512</v>
      </c>
      <c r="D657" s="309">
        <v>19.78</v>
      </c>
    </row>
    <row r="658" spans="1:4" ht="24.95" customHeight="1" x14ac:dyDescent="0.2">
      <c r="A658" s="310">
        <v>151305</v>
      </c>
      <c r="B658" s="310" t="s">
        <v>8991</v>
      </c>
      <c r="C658" s="307" t="s">
        <v>1512</v>
      </c>
      <c r="D658" s="309">
        <v>22.58</v>
      </c>
    </row>
    <row r="659" spans="1:4" ht="24.95" customHeight="1" x14ac:dyDescent="0.2">
      <c r="A659" s="310">
        <v>151306</v>
      </c>
      <c r="B659" s="310" t="s">
        <v>8992</v>
      </c>
      <c r="C659" s="307" t="s">
        <v>1512</v>
      </c>
      <c r="D659" s="309">
        <v>52.39</v>
      </c>
    </row>
    <row r="660" spans="1:4" ht="24.95" customHeight="1" x14ac:dyDescent="0.2">
      <c r="A660" s="310">
        <v>151307</v>
      </c>
      <c r="B660" s="310" t="s">
        <v>8993</v>
      </c>
      <c r="C660" s="307" t="s">
        <v>1512</v>
      </c>
      <c r="D660" s="309">
        <v>52.39</v>
      </c>
    </row>
    <row r="661" spans="1:4" ht="24.95" customHeight="1" x14ac:dyDescent="0.2">
      <c r="A661" s="310">
        <v>151308</v>
      </c>
      <c r="B661" s="310" t="s">
        <v>8994</v>
      </c>
      <c r="C661" s="307" t="s">
        <v>1512</v>
      </c>
      <c r="D661" s="309">
        <v>62.56</v>
      </c>
    </row>
    <row r="662" spans="1:4" ht="24.95" customHeight="1" x14ac:dyDescent="0.2">
      <c r="A662" s="310">
        <v>151309</v>
      </c>
      <c r="B662" s="310" t="s">
        <v>8995</v>
      </c>
      <c r="C662" s="307" t="s">
        <v>1512</v>
      </c>
      <c r="D662" s="309">
        <v>87.39</v>
      </c>
    </row>
    <row r="663" spans="1:4" ht="24.95" customHeight="1" x14ac:dyDescent="0.2">
      <c r="A663" s="310">
        <v>151310</v>
      </c>
      <c r="B663" s="310" t="s">
        <v>8996</v>
      </c>
      <c r="C663" s="307" t="s">
        <v>1512</v>
      </c>
      <c r="D663" s="309">
        <v>90.35</v>
      </c>
    </row>
    <row r="664" spans="1:4" ht="24.95" customHeight="1" x14ac:dyDescent="0.2">
      <c r="A664" s="310">
        <v>151311</v>
      </c>
      <c r="B664" s="310" t="s">
        <v>8997</v>
      </c>
      <c r="C664" s="307" t="s">
        <v>1512</v>
      </c>
      <c r="D664" s="309">
        <v>91.98</v>
      </c>
    </row>
    <row r="665" spans="1:4" ht="24.95" customHeight="1" x14ac:dyDescent="0.2">
      <c r="A665" s="310">
        <v>151313</v>
      </c>
      <c r="B665" s="310" t="s">
        <v>8998</v>
      </c>
      <c r="C665" s="307" t="s">
        <v>1512</v>
      </c>
      <c r="D665" s="309">
        <v>158.85</v>
      </c>
    </row>
    <row r="666" spans="1:4" ht="24.95" customHeight="1" x14ac:dyDescent="0.2">
      <c r="A666" s="310">
        <v>151314</v>
      </c>
      <c r="B666" s="310" t="s">
        <v>8999</v>
      </c>
      <c r="C666" s="307" t="s">
        <v>1512</v>
      </c>
      <c r="D666" s="309">
        <v>362.74</v>
      </c>
    </row>
    <row r="667" spans="1:4" ht="24.95" customHeight="1" x14ac:dyDescent="0.2">
      <c r="A667" s="310">
        <v>151315</v>
      </c>
      <c r="B667" s="310" t="s">
        <v>9000</v>
      </c>
      <c r="C667" s="307" t="s">
        <v>1512</v>
      </c>
      <c r="D667" s="309">
        <v>2980.25</v>
      </c>
    </row>
    <row r="668" spans="1:4" ht="24.95" customHeight="1" x14ac:dyDescent="0.2">
      <c r="A668" s="310">
        <v>151316</v>
      </c>
      <c r="B668" s="310" t="s">
        <v>9001</v>
      </c>
      <c r="C668" s="307" t="s">
        <v>1512</v>
      </c>
      <c r="D668" s="309">
        <v>156.29</v>
      </c>
    </row>
    <row r="669" spans="1:4" ht="24.95" customHeight="1" x14ac:dyDescent="0.2">
      <c r="A669" s="310">
        <v>151317</v>
      </c>
      <c r="B669" s="310" t="s">
        <v>9002</v>
      </c>
      <c r="C669" s="307" t="s">
        <v>1512</v>
      </c>
      <c r="D669" s="309">
        <v>22.88</v>
      </c>
    </row>
    <row r="670" spans="1:4" ht="24.95" customHeight="1" x14ac:dyDescent="0.2">
      <c r="A670" s="310">
        <v>151318</v>
      </c>
      <c r="B670" s="310" t="s">
        <v>9003</v>
      </c>
      <c r="C670" s="307" t="s">
        <v>1512</v>
      </c>
      <c r="D670" s="311">
        <v>25.55</v>
      </c>
    </row>
    <row r="671" spans="1:4" ht="24.95" customHeight="1" x14ac:dyDescent="0.2">
      <c r="A671" s="310">
        <v>151319</v>
      </c>
      <c r="B671" s="310" t="s">
        <v>9004</v>
      </c>
      <c r="C671" s="307" t="s">
        <v>1512</v>
      </c>
      <c r="D671" s="309">
        <v>25.55</v>
      </c>
    </row>
    <row r="672" spans="1:4" ht="24.95" customHeight="1" x14ac:dyDescent="0.2">
      <c r="A672" s="310">
        <v>151320</v>
      </c>
      <c r="B672" s="310" t="s">
        <v>9005</v>
      </c>
      <c r="C672" s="307" t="s">
        <v>1512</v>
      </c>
      <c r="D672" s="309">
        <v>37.76</v>
      </c>
    </row>
    <row r="673" spans="1:4" ht="24.95" customHeight="1" x14ac:dyDescent="0.2">
      <c r="A673" s="310">
        <v>151321</v>
      </c>
      <c r="B673" s="310" t="s">
        <v>9006</v>
      </c>
      <c r="C673" s="307" t="s">
        <v>1512</v>
      </c>
      <c r="D673" s="309">
        <v>52.39</v>
      </c>
    </row>
    <row r="674" spans="1:4" ht="24.95" customHeight="1" x14ac:dyDescent="0.2">
      <c r="A674" s="310">
        <v>151322</v>
      </c>
      <c r="B674" s="310" t="s">
        <v>9007</v>
      </c>
      <c r="C674" s="307" t="s">
        <v>1512</v>
      </c>
      <c r="D674" s="309">
        <v>52.39</v>
      </c>
    </row>
    <row r="675" spans="1:4" ht="24.95" customHeight="1" x14ac:dyDescent="0.2">
      <c r="A675" s="310">
        <v>151323</v>
      </c>
      <c r="B675" s="310" t="s">
        <v>9008</v>
      </c>
      <c r="C675" s="307" t="s">
        <v>1512</v>
      </c>
      <c r="D675" s="309">
        <v>62.56</v>
      </c>
    </row>
    <row r="676" spans="1:4" ht="24.95" customHeight="1" x14ac:dyDescent="0.2">
      <c r="A676" s="310">
        <v>151324</v>
      </c>
      <c r="B676" s="310" t="s">
        <v>9009</v>
      </c>
      <c r="C676" s="307" t="s">
        <v>1512</v>
      </c>
      <c r="D676" s="309">
        <v>77.37</v>
      </c>
    </row>
    <row r="677" spans="1:4" ht="24.95" customHeight="1" x14ac:dyDescent="0.2">
      <c r="A677" s="310">
        <v>151325</v>
      </c>
      <c r="B677" s="310" t="s">
        <v>9010</v>
      </c>
      <c r="C677" s="307" t="s">
        <v>1512</v>
      </c>
      <c r="D677" s="309">
        <v>89.06</v>
      </c>
    </row>
    <row r="678" spans="1:4" ht="24.95" customHeight="1" x14ac:dyDescent="0.2">
      <c r="A678" s="310">
        <v>151326</v>
      </c>
      <c r="B678" s="310" t="s">
        <v>9011</v>
      </c>
      <c r="C678" s="307" t="s">
        <v>1512</v>
      </c>
      <c r="D678" s="309">
        <v>117.55</v>
      </c>
    </row>
    <row r="679" spans="1:4" ht="24.95" customHeight="1" x14ac:dyDescent="0.2">
      <c r="A679" s="310">
        <v>151327</v>
      </c>
      <c r="B679" s="310" t="s">
        <v>9012</v>
      </c>
      <c r="C679" s="307" t="s">
        <v>1512</v>
      </c>
      <c r="D679" s="309">
        <v>87.39</v>
      </c>
    </row>
    <row r="680" spans="1:4" ht="24.95" customHeight="1" x14ac:dyDescent="0.2">
      <c r="A680" s="310">
        <v>151328</v>
      </c>
      <c r="B680" s="310" t="s">
        <v>9013</v>
      </c>
      <c r="C680" s="307" t="s">
        <v>1512</v>
      </c>
      <c r="D680" s="309">
        <v>87.39</v>
      </c>
    </row>
    <row r="681" spans="1:4" ht="24.95" customHeight="1" x14ac:dyDescent="0.2">
      <c r="A681" s="310">
        <v>151329</v>
      </c>
      <c r="B681" s="310" t="s">
        <v>9014</v>
      </c>
      <c r="C681" s="307" t="s">
        <v>1512</v>
      </c>
      <c r="D681" s="309">
        <v>87.39</v>
      </c>
    </row>
    <row r="682" spans="1:4" ht="24.95" customHeight="1" x14ac:dyDescent="0.2">
      <c r="A682" s="310">
        <v>151330</v>
      </c>
      <c r="B682" s="310" t="s">
        <v>9015</v>
      </c>
      <c r="C682" s="307" t="s">
        <v>1512</v>
      </c>
      <c r="D682" s="309">
        <v>107.68</v>
      </c>
    </row>
    <row r="683" spans="1:4" ht="24.95" customHeight="1" x14ac:dyDescent="0.2">
      <c r="A683" s="310">
        <v>151331</v>
      </c>
      <c r="B683" s="310" t="s">
        <v>9016</v>
      </c>
      <c r="C683" s="307" t="s">
        <v>1512</v>
      </c>
      <c r="D683" s="309">
        <v>156.29</v>
      </c>
    </row>
    <row r="684" spans="1:4" ht="24.95" customHeight="1" x14ac:dyDescent="0.2">
      <c r="A684" s="310">
        <v>151332</v>
      </c>
      <c r="B684" s="310" t="s">
        <v>9017</v>
      </c>
      <c r="C684" s="307" t="s">
        <v>1512</v>
      </c>
      <c r="D684" s="309">
        <v>424.93</v>
      </c>
    </row>
    <row r="685" spans="1:4" ht="24.95" customHeight="1" x14ac:dyDescent="0.2">
      <c r="A685" s="310">
        <v>151333</v>
      </c>
      <c r="B685" s="310" t="s">
        <v>9018</v>
      </c>
      <c r="C685" s="307" t="s">
        <v>1512</v>
      </c>
      <c r="D685" s="309">
        <v>583.6</v>
      </c>
    </row>
    <row r="686" spans="1:4" ht="24.95" customHeight="1" x14ac:dyDescent="0.2">
      <c r="A686" s="310">
        <v>151334</v>
      </c>
      <c r="B686" s="310" t="s">
        <v>9019</v>
      </c>
      <c r="C686" s="307" t="s">
        <v>1512</v>
      </c>
      <c r="D686" s="309">
        <v>1369.41</v>
      </c>
    </row>
    <row r="687" spans="1:4" ht="24.95" customHeight="1" x14ac:dyDescent="0.2">
      <c r="A687" s="310">
        <v>151335</v>
      </c>
      <c r="B687" s="310" t="s">
        <v>9020</v>
      </c>
      <c r="C687" s="307" t="s">
        <v>1512</v>
      </c>
      <c r="D687" s="309">
        <v>2544.17</v>
      </c>
    </row>
    <row r="688" spans="1:4" ht="24.95" customHeight="1" x14ac:dyDescent="0.2">
      <c r="A688" s="310">
        <v>151336</v>
      </c>
      <c r="B688" s="310" t="s">
        <v>1193</v>
      </c>
      <c r="C688" s="307" t="s">
        <v>1512</v>
      </c>
      <c r="D688" s="309">
        <v>180.13</v>
      </c>
    </row>
    <row r="689" spans="1:4" ht="24.95" customHeight="1" x14ac:dyDescent="0.2">
      <c r="A689" s="310">
        <v>151337</v>
      </c>
      <c r="B689" s="310" t="s">
        <v>1194</v>
      </c>
      <c r="C689" s="307" t="s">
        <v>1512</v>
      </c>
      <c r="D689" s="311">
        <v>187.36</v>
      </c>
    </row>
    <row r="690" spans="1:4" ht="24.95" customHeight="1" x14ac:dyDescent="0.2">
      <c r="A690" s="310">
        <v>151338</v>
      </c>
      <c r="B690" s="310" t="s">
        <v>9021</v>
      </c>
      <c r="C690" s="307" t="s">
        <v>1512</v>
      </c>
      <c r="D690" s="311">
        <v>19.78</v>
      </c>
    </row>
    <row r="691" spans="1:4" ht="24.95" customHeight="1" x14ac:dyDescent="0.2">
      <c r="A691" s="310">
        <v>151339</v>
      </c>
      <c r="B691" s="310" t="s">
        <v>9022</v>
      </c>
      <c r="C691" s="307" t="s">
        <v>1512</v>
      </c>
      <c r="D691" s="309">
        <v>437.7</v>
      </c>
    </row>
    <row r="692" spans="1:4" ht="24.95" customHeight="1" x14ac:dyDescent="0.2">
      <c r="A692" s="310">
        <v>151340</v>
      </c>
      <c r="B692" s="310" t="s">
        <v>9023</v>
      </c>
      <c r="C692" s="307" t="s">
        <v>1512</v>
      </c>
      <c r="D692" s="309">
        <v>1329.83</v>
      </c>
    </row>
    <row r="693" spans="1:4" ht="24.95" customHeight="1" x14ac:dyDescent="0.2">
      <c r="A693" s="310">
        <v>151341</v>
      </c>
      <c r="B693" s="310" t="s">
        <v>1195</v>
      </c>
      <c r="C693" s="307" t="s">
        <v>1512</v>
      </c>
      <c r="D693" s="309">
        <v>3146.33</v>
      </c>
    </row>
    <row r="694" spans="1:4" ht="24.95" customHeight="1" x14ac:dyDescent="0.2">
      <c r="A694" s="310">
        <v>151342</v>
      </c>
      <c r="B694" s="310" t="s">
        <v>1196</v>
      </c>
      <c r="C694" s="307" t="s">
        <v>1512</v>
      </c>
      <c r="D694" s="309">
        <v>4077.29</v>
      </c>
    </row>
    <row r="695" spans="1:4" ht="24.95" customHeight="1" x14ac:dyDescent="0.2">
      <c r="A695" s="310">
        <v>151343</v>
      </c>
      <c r="B695" s="310" t="s">
        <v>1197</v>
      </c>
      <c r="C695" s="307" t="s">
        <v>1512</v>
      </c>
      <c r="D695" s="309">
        <v>9924.2099999999991</v>
      </c>
    </row>
    <row r="696" spans="1:4" ht="24.95" customHeight="1" x14ac:dyDescent="0.2">
      <c r="A696" s="310">
        <v>151344</v>
      </c>
      <c r="B696" s="310" t="s">
        <v>9024</v>
      </c>
      <c r="C696" s="307" t="s">
        <v>1512</v>
      </c>
      <c r="D696" s="311">
        <v>43.54</v>
      </c>
    </row>
    <row r="697" spans="1:4" ht="24.95" customHeight="1" x14ac:dyDescent="0.2">
      <c r="A697" s="310">
        <v>151345</v>
      </c>
      <c r="B697" s="310" t="s">
        <v>9025</v>
      </c>
      <c r="C697" s="307" t="s">
        <v>1512</v>
      </c>
      <c r="D697" s="311">
        <v>43.54</v>
      </c>
    </row>
    <row r="698" spans="1:4" ht="24.95" customHeight="1" x14ac:dyDescent="0.2">
      <c r="A698" s="310">
        <v>151346</v>
      </c>
      <c r="B698" s="310" t="s">
        <v>9026</v>
      </c>
      <c r="C698" s="307" t="s">
        <v>1512</v>
      </c>
      <c r="D698" s="311">
        <v>80.39</v>
      </c>
    </row>
    <row r="699" spans="1:4" ht="24.95" customHeight="1" x14ac:dyDescent="0.2">
      <c r="A699" s="310">
        <v>151347</v>
      </c>
      <c r="B699" s="310" t="s">
        <v>9027</v>
      </c>
      <c r="C699" s="307" t="s">
        <v>1512</v>
      </c>
      <c r="D699" s="309">
        <v>80.39</v>
      </c>
    </row>
    <row r="700" spans="1:4" ht="24.95" customHeight="1" x14ac:dyDescent="0.2">
      <c r="A700" s="310">
        <v>151348</v>
      </c>
      <c r="B700" s="310" t="s">
        <v>9028</v>
      </c>
      <c r="C700" s="307" t="s">
        <v>1512</v>
      </c>
      <c r="D700" s="309">
        <v>80.39</v>
      </c>
    </row>
    <row r="701" spans="1:4" ht="24.95" customHeight="1" x14ac:dyDescent="0.2">
      <c r="A701" s="310">
        <v>151349</v>
      </c>
      <c r="B701" s="310" t="s">
        <v>1198</v>
      </c>
      <c r="C701" s="307" t="s">
        <v>1512</v>
      </c>
      <c r="D701" s="309">
        <v>43.54</v>
      </c>
    </row>
    <row r="702" spans="1:4" ht="24.95" customHeight="1" x14ac:dyDescent="0.2">
      <c r="A702" s="310">
        <v>151350</v>
      </c>
      <c r="B702" s="310" t="s">
        <v>9029</v>
      </c>
      <c r="C702" s="307" t="s">
        <v>1512</v>
      </c>
      <c r="D702" s="309">
        <v>180.13</v>
      </c>
    </row>
    <row r="703" spans="1:4" ht="24.95" customHeight="1" x14ac:dyDescent="0.2">
      <c r="A703" s="310">
        <v>151351</v>
      </c>
      <c r="B703" s="310" t="s">
        <v>9030</v>
      </c>
      <c r="C703" s="307" t="s">
        <v>1512</v>
      </c>
      <c r="D703" s="309">
        <v>180.13</v>
      </c>
    </row>
    <row r="704" spans="1:4" ht="24.95" customHeight="1" x14ac:dyDescent="0.2">
      <c r="A704" s="310">
        <v>1514</v>
      </c>
      <c r="B704" s="310" t="s">
        <v>1199</v>
      </c>
      <c r="C704" s="307"/>
      <c r="D704" s="309"/>
    </row>
    <row r="705" spans="1:4" ht="24.95" customHeight="1" x14ac:dyDescent="0.2">
      <c r="A705" s="310">
        <v>151401</v>
      </c>
      <c r="B705" s="310" t="s">
        <v>1200</v>
      </c>
      <c r="C705" s="307" t="s">
        <v>5</v>
      </c>
      <c r="D705" s="309">
        <v>4.2699999999999996</v>
      </c>
    </row>
    <row r="706" spans="1:4" ht="24.95" customHeight="1" x14ac:dyDescent="0.2">
      <c r="A706" s="310">
        <v>151402</v>
      </c>
      <c r="B706" s="310" t="s">
        <v>1201</v>
      </c>
      <c r="C706" s="307" t="s">
        <v>5</v>
      </c>
      <c r="D706" s="309">
        <v>5.04</v>
      </c>
    </row>
    <row r="707" spans="1:4" ht="24.95" customHeight="1" x14ac:dyDescent="0.2">
      <c r="A707" s="306">
        <v>151403</v>
      </c>
      <c r="B707" s="306" t="s">
        <v>1202</v>
      </c>
      <c r="C707" s="307" t="s">
        <v>5</v>
      </c>
      <c r="D707" s="309">
        <v>6.15</v>
      </c>
    </row>
    <row r="708" spans="1:4" ht="24.95" customHeight="1" x14ac:dyDescent="0.2">
      <c r="A708" s="310">
        <v>151404</v>
      </c>
      <c r="B708" s="310" t="s">
        <v>1203</v>
      </c>
      <c r="C708" s="307" t="s">
        <v>5</v>
      </c>
      <c r="D708" s="309">
        <v>7.15</v>
      </c>
    </row>
    <row r="709" spans="1:4" ht="24.95" customHeight="1" x14ac:dyDescent="0.2">
      <c r="A709" s="310">
        <v>151405</v>
      </c>
      <c r="B709" s="310" t="s">
        <v>1204</v>
      </c>
      <c r="C709" s="307" t="s">
        <v>5</v>
      </c>
      <c r="D709" s="309">
        <v>10.26</v>
      </c>
    </row>
    <row r="710" spans="1:4" ht="24.95" customHeight="1" x14ac:dyDescent="0.2">
      <c r="A710" s="310">
        <v>151406</v>
      </c>
      <c r="B710" s="310" t="s">
        <v>1205</v>
      </c>
      <c r="C710" s="307" t="s">
        <v>5</v>
      </c>
      <c r="D710" s="309">
        <v>12.84</v>
      </c>
    </row>
    <row r="711" spans="1:4" ht="24.95" customHeight="1" x14ac:dyDescent="0.2">
      <c r="A711" s="310">
        <v>151407</v>
      </c>
      <c r="B711" s="310" t="s">
        <v>1206</v>
      </c>
      <c r="C711" s="307" t="s">
        <v>5</v>
      </c>
      <c r="D711" s="309">
        <v>18.989999999999998</v>
      </c>
    </row>
    <row r="712" spans="1:4" ht="24.95" customHeight="1" x14ac:dyDescent="0.2">
      <c r="A712" s="310">
        <v>151413</v>
      </c>
      <c r="B712" s="310" t="s">
        <v>1207</v>
      </c>
      <c r="C712" s="307" t="s">
        <v>5</v>
      </c>
      <c r="D712" s="309">
        <v>17.989999999999998</v>
      </c>
    </row>
    <row r="713" spans="1:4" ht="24.95" customHeight="1" x14ac:dyDescent="0.2">
      <c r="A713" s="310">
        <v>151414</v>
      </c>
      <c r="B713" s="310" t="s">
        <v>9031</v>
      </c>
      <c r="C713" s="307" t="s">
        <v>5</v>
      </c>
      <c r="D713" s="309">
        <v>9.9700000000000006</v>
      </c>
    </row>
    <row r="714" spans="1:4" ht="24.95" customHeight="1" x14ac:dyDescent="0.2">
      <c r="A714" s="310">
        <v>151417</v>
      </c>
      <c r="B714" s="310" t="s">
        <v>1208</v>
      </c>
      <c r="C714" s="307" t="s">
        <v>5</v>
      </c>
      <c r="D714" s="309">
        <v>5.89</v>
      </c>
    </row>
    <row r="715" spans="1:4" ht="24.95" customHeight="1" x14ac:dyDescent="0.2">
      <c r="A715" s="310">
        <v>151418</v>
      </c>
      <c r="B715" s="310" t="s">
        <v>1209</v>
      </c>
      <c r="C715" s="307" t="s">
        <v>5</v>
      </c>
      <c r="D715" s="309">
        <v>7</v>
      </c>
    </row>
    <row r="716" spans="1:4" ht="24.95" customHeight="1" x14ac:dyDescent="0.2">
      <c r="A716" s="310">
        <v>151419</v>
      </c>
      <c r="B716" s="310" t="s">
        <v>1210</v>
      </c>
      <c r="C716" s="307" t="s">
        <v>5</v>
      </c>
      <c r="D716" s="309">
        <v>8.57</v>
      </c>
    </row>
    <row r="717" spans="1:4" ht="24.95" customHeight="1" x14ac:dyDescent="0.2">
      <c r="A717" s="310">
        <v>151420</v>
      </c>
      <c r="B717" s="310" t="s">
        <v>1211</v>
      </c>
      <c r="C717" s="307" t="s">
        <v>5</v>
      </c>
      <c r="D717" s="309">
        <v>10.9</v>
      </c>
    </row>
    <row r="718" spans="1:4" ht="24.95" customHeight="1" x14ac:dyDescent="0.2">
      <c r="A718" s="310">
        <v>151421</v>
      </c>
      <c r="B718" s="310" t="s">
        <v>9032</v>
      </c>
      <c r="C718" s="307" t="s">
        <v>5</v>
      </c>
      <c r="D718" s="309">
        <v>14.77</v>
      </c>
    </row>
    <row r="719" spans="1:4" ht="24.95" customHeight="1" x14ac:dyDescent="0.2">
      <c r="A719" s="310">
        <v>151422</v>
      </c>
      <c r="B719" s="310" t="s">
        <v>1212</v>
      </c>
      <c r="C719" s="307" t="s">
        <v>5</v>
      </c>
      <c r="D719" s="309">
        <v>21</v>
      </c>
    </row>
    <row r="720" spans="1:4" ht="24.95" customHeight="1" x14ac:dyDescent="0.2">
      <c r="A720" s="310">
        <v>151423</v>
      </c>
      <c r="B720" s="310" t="s">
        <v>1213</v>
      </c>
      <c r="C720" s="307" t="s">
        <v>5</v>
      </c>
      <c r="D720" s="309">
        <v>28.52</v>
      </c>
    </row>
    <row r="721" spans="1:4" ht="24.95" customHeight="1" x14ac:dyDescent="0.2">
      <c r="A721" s="310">
        <v>151424</v>
      </c>
      <c r="B721" s="310" t="s">
        <v>1214</v>
      </c>
      <c r="C721" s="307" t="s">
        <v>5</v>
      </c>
      <c r="D721" s="309">
        <v>8.7200000000000006</v>
      </c>
    </row>
    <row r="722" spans="1:4" ht="24.95" customHeight="1" x14ac:dyDescent="0.2">
      <c r="A722" s="310">
        <v>151425</v>
      </c>
      <c r="B722" s="310" t="s">
        <v>1215</v>
      </c>
      <c r="C722" s="307" t="s">
        <v>5</v>
      </c>
      <c r="D722" s="309">
        <v>40.57</v>
      </c>
    </row>
    <row r="723" spans="1:4" ht="24.95" customHeight="1" x14ac:dyDescent="0.2">
      <c r="A723" s="310">
        <v>151426</v>
      </c>
      <c r="B723" s="310" t="s">
        <v>1216</v>
      </c>
      <c r="C723" s="307" t="s">
        <v>5</v>
      </c>
      <c r="D723" s="309">
        <v>65.2</v>
      </c>
    </row>
    <row r="724" spans="1:4" ht="24.95" customHeight="1" x14ac:dyDescent="0.2">
      <c r="A724" s="310">
        <v>151427</v>
      </c>
      <c r="B724" s="310" t="s">
        <v>1217</v>
      </c>
      <c r="C724" s="307" t="s">
        <v>5</v>
      </c>
      <c r="D724" s="309">
        <v>79.349999999999994</v>
      </c>
    </row>
    <row r="725" spans="1:4" ht="24.95" customHeight="1" x14ac:dyDescent="0.2">
      <c r="A725" s="310">
        <v>151428</v>
      </c>
      <c r="B725" s="310" t="s">
        <v>1218</v>
      </c>
      <c r="C725" s="307" t="s">
        <v>5</v>
      </c>
      <c r="D725" s="309">
        <v>222.49</v>
      </c>
    </row>
    <row r="726" spans="1:4" ht="24.95" customHeight="1" x14ac:dyDescent="0.2">
      <c r="A726" s="310">
        <v>151429</v>
      </c>
      <c r="B726" s="310" t="s">
        <v>1219</v>
      </c>
      <c r="C726" s="307" t="s">
        <v>5</v>
      </c>
      <c r="D726" s="309">
        <v>52.05</v>
      </c>
    </row>
    <row r="727" spans="1:4" ht="24.95" customHeight="1" x14ac:dyDescent="0.2">
      <c r="A727" s="310">
        <v>151430</v>
      </c>
      <c r="B727" s="310" t="s">
        <v>1220</v>
      </c>
      <c r="C727" s="307" t="s">
        <v>5</v>
      </c>
      <c r="D727" s="309">
        <v>109.84</v>
      </c>
    </row>
    <row r="728" spans="1:4" ht="24.95" customHeight="1" x14ac:dyDescent="0.2">
      <c r="A728" s="310">
        <v>151431</v>
      </c>
      <c r="B728" s="310" t="s">
        <v>1221</v>
      </c>
      <c r="C728" s="307" t="s">
        <v>5</v>
      </c>
      <c r="D728" s="309">
        <v>137.51</v>
      </c>
    </row>
    <row r="729" spans="1:4" ht="24.95" customHeight="1" x14ac:dyDescent="0.2">
      <c r="A729" s="310">
        <v>151432</v>
      </c>
      <c r="B729" s="310" t="s">
        <v>1222</v>
      </c>
      <c r="C729" s="307" t="s">
        <v>5</v>
      </c>
      <c r="D729" s="309">
        <v>174.88</v>
      </c>
    </row>
    <row r="730" spans="1:4" ht="24.95" customHeight="1" x14ac:dyDescent="0.2">
      <c r="A730" s="310">
        <v>151433</v>
      </c>
      <c r="B730" s="310" t="s">
        <v>1223</v>
      </c>
      <c r="C730" s="307" t="s">
        <v>5</v>
      </c>
      <c r="D730" s="309">
        <v>43.84</v>
      </c>
    </row>
    <row r="731" spans="1:4" ht="24.95" customHeight="1" x14ac:dyDescent="0.2">
      <c r="A731" s="310">
        <v>151434</v>
      </c>
      <c r="B731" s="310" t="s">
        <v>1224</v>
      </c>
      <c r="C731" s="307" t="s">
        <v>5</v>
      </c>
      <c r="D731" s="309">
        <v>56.2</v>
      </c>
    </row>
    <row r="732" spans="1:4" ht="24.95" customHeight="1" x14ac:dyDescent="0.2">
      <c r="A732" s="310">
        <v>151435</v>
      </c>
      <c r="B732" s="310" t="s">
        <v>1225</v>
      </c>
      <c r="C732" s="307" t="s">
        <v>5</v>
      </c>
      <c r="D732" s="309">
        <v>9.67</v>
      </c>
    </row>
    <row r="733" spans="1:4" ht="24.95" customHeight="1" x14ac:dyDescent="0.2">
      <c r="A733" s="310">
        <v>151436</v>
      </c>
      <c r="B733" s="310" t="s">
        <v>1226</v>
      </c>
      <c r="C733" s="307" t="s">
        <v>5</v>
      </c>
      <c r="D733" s="309">
        <v>13.1</v>
      </c>
    </row>
    <row r="734" spans="1:4" ht="24.95" customHeight="1" x14ac:dyDescent="0.2">
      <c r="A734" s="310">
        <v>1515</v>
      </c>
      <c r="B734" s="310" t="s">
        <v>1227</v>
      </c>
      <c r="C734" s="307"/>
      <c r="D734" s="309"/>
    </row>
    <row r="735" spans="1:4" ht="24.95" customHeight="1" x14ac:dyDescent="0.2">
      <c r="A735" s="310">
        <v>151503</v>
      </c>
      <c r="B735" s="310" t="s">
        <v>9033</v>
      </c>
      <c r="C735" s="307" t="s">
        <v>1512</v>
      </c>
      <c r="D735" s="309">
        <v>15.41</v>
      </c>
    </row>
    <row r="736" spans="1:4" ht="24.95" customHeight="1" x14ac:dyDescent="0.2">
      <c r="A736" s="310">
        <v>151504</v>
      </c>
      <c r="B736" s="310" t="s">
        <v>1228</v>
      </c>
      <c r="C736" s="307" t="s">
        <v>1512</v>
      </c>
      <c r="D736" s="309">
        <v>15.83</v>
      </c>
    </row>
    <row r="737" spans="1:4" ht="24.95" customHeight="1" x14ac:dyDescent="0.2">
      <c r="A737" s="306">
        <v>151506</v>
      </c>
      <c r="B737" s="306" t="s">
        <v>9034</v>
      </c>
      <c r="C737" s="307" t="s">
        <v>1512</v>
      </c>
      <c r="D737" s="309">
        <v>112.95</v>
      </c>
    </row>
    <row r="738" spans="1:4" ht="24.95" customHeight="1" x14ac:dyDescent="0.2">
      <c r="A738" s="310">
        <v>151507</v>
      </c>
      <c r="B738" s="310" t="s">
        <v>1229</v>
      </c>
      <c r="C738" s="307" t="s">
        <v>1512</v>
      </c>
      <c r="D738" s="309">
        <v>10.63</v>
      </c>
    </row>
    <row r="739" spans="1:4" ht="24.95" customHeight="1" x14ac:dyDescent="0.2">
      <c r="A739" s="310">
        <v>151508</v>
      </c>
      <c r="B739" s="310" t="s">
        <v>9035</v>
      </c>
      <c r="C739" s="307" t="s">
        <v>1512</v>
      </c>
      <c r="D739" s="309">
        <v>1.47</v>
      </c>
    </row>
    <row r="740" spans="1:4" ht="24.95" customHeight="1" x14ac:dyDescent="0.2">
      <c r="A740" s="310">
        <v>151509</v>
      </c>
      <c r="B740" s="310" t="s">
        <v>9036</v>
      </c>
      <c r="C740" s="307" t="s">
        <v>1512</v>
      </c>
      <c r="D740" s="309">
        <v>2.09</v>
      </c>
    </row>
    <row r="741" spans="1:4" ht="24.95" customHeight="1" x14ac:dyDescent="0.2">
      <c r="A741" s="310">
        <v>151510</v>
      </c>
      <c r="B741" s="310" t="s">
        <v>9037</v>
      </c>
      <c r="C741" s="307" t="s">
        <v>1512</v>
      </c>
      <c r="D741" s="309">
        <v>4.29</v>
      </c>
    </row>
    <row r="742" spans="1:4" ht="24.95" customHeight="1" x14ac:dyDescent="0.2">
      <c r="A742" s="310">
        <v>151511</v>
      </c>
      <c r="B742" s="310" t="s">
        <v>9038</v>
      </c>
      <c r="C742" s="307" t="s">
        <v>1512</v>
      </c>
      <c r="D742" s="309">
        <v>15.92</v>
      </c>
    </row>
    <row r="743" spans="1:4" ht="24.95" customHeight="1" x14ac:dyDescent="0.2">
      <c r="A743" s="310">
        <v>151512</v>
      </c>
      <c r="B743" s="310" t="s">
        <v>9039</v>
      </c>
      <c r="C743" s="307" t="s">
        <v>1512</v>
      </c>
      <c r="D743" s="309">
        <v>81.66</v>
      </c>
    </row>
    <row r="744" spans="1:4" ht="24.95" customHeight="1" x14ac:dyDescent="0.2">
      <c r="A744" s="310">
        <v>151513</v>
      </c>
      <c r="B744" s="310" t="s">
        <v>1230</v>
      </c>
      <c r="C744" s="307" t="s">
        <v>1512</v>
      </c>
      <c r="D744" s="309">
        <v>11.05</v>
      </c>
    </row>
    <row r="745" spans="1:4" ht="24.95" customHeight="1" x14ac:dyDescent="0.2">
      <c r="A745" s="310">
        <v>1516</v>
      </c>
      <c r="B745" s="310" t="s">
        <v>1095</v>
      </c>
      <c r="C745" s="307"/>
      <c r="D745" s="309"/>
    </row>
    <row r="746" spans="1:4" ht="24.95" customHeight="1" x14ac:dyDescent="0.2">
      <c r="A746" s="310">
        <v>151601</v>
      </c>
      <c r="B746" s="310" t="s">
        <v>1231</v>
      </c>
      <c r="C746" s="307" t="s">
        <v>5</v>
      </c>
      <c r="D746" s="309">
        <v>10.16</v>
      </c>
    </row>
    <row r="747" spans="1:4" ht="24.95" customHeight="1" x14ac:dyDescent="0.2">
      <c r="A747" s="310">
        <v>151602</v>
      </c>
      <c r="B747" s="310" t="s">
        <v>1232</v>
      </c>
      <c r="C747" s="307" t="s">
        <v>5</v>
      </c>
      <c r="D747" s="309">
        <v>15.22</v>
      </c>
    </row>
    <row r="748" spans="1:4" ht="24.95" customHeight="1" x14ac:dyDescent="0.2">
      <c r="A748" s="306">
        <v>151603</v>
      </c>
      <c r="B748" s="306" t="s">
        <v>1233</v>
      </c>
      <c r="C748" s="307" t="s">
        <v>5</v>
      </c>
      <c r="D748" s="309">
        <v>22.89</v>
      </c>
    </row>
    <row r="749" spans="1:4" ht="24.95" customHeight="1" x14ac:dyDescent="0.2">
      <c r="A749" s="310">
        <v>151604</v>
      </c>
      <c r="B749" s="310" t="s">
        <v>1234</v>
      </c>
      <c r="C749" s="307" t="s">
        <v>5</v>
      </c>
      <c r="D749" s="309">
        <v>19.39</v>
      </c>
    </row>
    <row r="750" spans="1:4" ht="24.95" customHeight="1" x14ac:dyDescent="0.2">
      <c r="A750" s="310">
        <v>151605</v>
      </c>
      <c r="B750" s="310" t="s">
        <v>1235</v>
      </c>
      <c r="C750" s="307" t="s">
        <v>5</v>
      </c>
      <c r="D750" s="309">
        <v>29.52</v>
      </c>
    </row>
    <row r="751" spans="1:4" ht="24.95" customHeight="1" x14ac:dyDescent="0.2">
      <c r="A751" s="310">
        <v>151606</v>
      </c>
      <c r="B751" s="310" t="s">
        <v>1236</v>
      </c>
      <c r="C751" s="307" t="s">
        <v>5</v>
      </c>
      <c r="D751" s="309">
        <v>42.94</v>
      </c>
    </row>
    <row r="752" spans="1:4" ht="24.95" customHeight="1" x14ac:dyDescent="0.2">
      <c r="A752" s="310">
        <v>1517</v>
      </c>
      <c r="B752" s="310" t="s">
        <v>9040</v>
      </c>
      <c r="C752" s="307"/>
      <c r="D752" s="309"/>
    </row>
    <row r="753" spans="1:4" ht="24.95" customHeight="1" x14ac:dyDescent="0.2">
      <c r="A753" s="310">
        <v>151701</v>
      </c>
      <c r="B753" s="310" t="s">
        <v>1237</v>
      </c>
      <c r="C753" s="307" t="s">
        <v>1512</v>
      </c>
      <c r="D753" s="309">
        <v>1822.48</v>
      </c>
    </row>
    <row r="754" spans="1:4" ht="24.95" customHeight="1" x14ac:dyDescent="0.2">
      <c r="A754" s="310">
        <v>151702</v>
      </c>
      <c r="B754" s="310" t="s">
        <v>1238</v>
      </c>
      <c r="C754" s="307" t="s">
        <v>1512</v>
      </c>
      <c r="D754" s="309">
        <v>2403.91</v>
      </c>
    </row>
    <row r="755" spans="1:4" ht="24.95" customHeight="1" x14ac:dyDescent="0.2">
      <c r="A755" s="306">
        <v>151703</v>
      </c>
      <c r="B755" s="306" t="s">
        <v>1239</v>
      </c>
      <c r="C755" s="307" t="s">
        <v>1512</v>
      </c>
      <c r="D755" s="309">
        <v>2455.75</v>
      </c>
    </row>
    <row r="756" spans="1:4" ht="24.95" customHeight="1" x14ac:dyDescent="0.2">
      <c r="A756" s="310">
        <v>151704</v>
      </c>
      <c r="B756" s="310" t="s">
        <v>9041</v>
      </c>
      <c r="C756" s="307" t="s">
        <v>1512</v>
      </c>
      <c r="D756" s="311">
        <v>2642.88</v>
      </c>
    </row>
    <row r="757" spans="1:4" ht="24.95" customHeight="1" x14ac:dyDescent="0.2">
      <c r="A757" s="310">
        <v>151705</v>
      </c>
      <c r="B757" s="310" t="s">
        <v>1240</v>
      </c>
      <c r="C757" s="307" t="s">
        <v>1512</v>
      </c>
      <c r="D757" s="311">
        <v>2936.73</v>
      </c>
    </row>
    <row r="758" spans="1:4" ht="24.95" customHeight="1" x14ac:dyDescent="0.2">
      <c r="A758" s="310">
        <v>151706</v>
      </c>
      <c r="B758" s="310" t="s">
        <v>1241</v>
      </c>
      <c r="C758" s="307" t="s">
        <v>1512</v>
      </c>
      <c r="D758" s="311">
        <v>5553.73</v>
      </c>
    </row>
    <row r="759" spans="1:4" ht="24.95" customHeight="1" x14ac:dyDescent="0.2">
      <c r="A759" s="310">
        <v>151707</v>
      </c>
      <c r="B759" s="310" t="s">
        <v>1242</v>
      </c>
      <c r="C759" s="307" t="s">
        <v>1512</v>
      </c>
      <c r="D759" s="311">
        <v>6416.51</v>
      </c>
    </row>
    <row r="760" spans="1:4" ht="24.95" customHeight="1" x14ac:dyDescent="0.2">
      <c r="A760" s="310">
        <v>151708</v>
      </c>
      <c r="B760" s="310" t="s">
        <v>1243</v>
      </c>
      <c r="C760" s="307" t="s">
        <v>1512</v>
      </c>
      <c r="D760" s="311">
        <v>7442.52</v>
      </c>
    </row>
    <row r="761" spans="1:4" ht="24.95" customHeight="1" x14ac:dyDescent="0.2">
      <c r="A761" s="310">
        <v>151709</v>
      </c>
      <c r="B761" s="310" t="s">
        <v>1244</v>
      </c>
      <c r="C761" s="307" t="s">
        <v>1512</v>
      </c>
      <c r="D761" s="311">
        <v>7858.24</v>
      </c>
    </row>
    <row r="762" spans="1:4" ht="24.95" customHeight="1" x14ac:dyDescent="0.2">
      <c r="A762" s="310">
        <v>151710</v>
      </c>
      <c r="B762" s="310" t="s">
        <v>1245</v>
      </c>
      <c r="C762" s="307" t="s">
        <v>1512</v>
      </c>
      <c r="D762" s="311">
        <v>8630.41</v>
      </c>
    </row>
    <row r="763" spans="1:4" ht="24.95" customHeight="1" x14ac:dyDescent="0.2">
      <c r="A763" s="310">
        <v>151711</v>
      </c>
      <c r="B763" s="310" t="s">
        <v>1246</v>
      </c>
      <c r="C763" s="307" t="s">
        <v>1512</v>
      </c>
      <c r="D763" s="311">
        <v>9446.7099999999991</v>
      </c>
    </row>
    <row r="764" spans="1:4" ht="24.95" customHeight="1" x14ac:dyDescent="0.2">
      <c r="A764" s="310">
        <v>151712</v>
      </c>
      <c r="B764" s="310" t="s">
        <v>9042</v>
      </c>
      <c r="C764" s="307" t="s">
        <v>1512</v>
      </c>
      <c r="D764" s="311">
        <v>27040.9</v>
      </c>
    </row>
    <row r="765" spans="1:4" ht="24.95" customHeight="1" x14ac:dyDescent="0.2">
      <c r="A765" s="310">
        <v>151713</v>
      </c>
      <c r="B765" s="310" t="s">
        <v>9043</v>
      </c>
      <c r="C765" s="307" t="s">
        <v>1512</v>
      </c>
      <c r="D765" s="311">
        <v>32616.43</v>
      </c>
    </row>
    <row r="766" spans="1:4" ht="24.95" customHeight="1" x14ac:dyDescent="0.2">
      <c r="A766" s="310">
        <v>151714</v>
      </c>
      <c r="B766" s="310" t="s">
        <v>9044</v>
      </c>
      <c r="C766" s="307" t="s">
        <v>1512</v>
      </c>
      <c r="D766" s="311">
        <v>46577.15</v>
      </c>
    </row>
    <row r="767" spans="1:4" ht="24.95" customHeight="1" x14ac:dyDescent="0.2">
      <c r="A767" s="310">
        <v>151715</v>
      </c>
      <c r="B767" s="310" t="s">
        <v>9045</v>
      </c>
      <c r="C767" s="307" t="s">
        <v>1512</v>
      </c>
      <c r="D767" s="311">
        <v>64143.91</v>
      </c>
    </row>
    <row r="768" spans="1:4" ht="24.95" customHeight="1" x14ac:dyDescent="0.2">
      <c r="A768" s="310">
        <v>1518</v>
      </c>
      <c r="B768" s="310" t="s">
        <v>9046</v>
      </c>
      <c r="C768" s="307"/>
      <c r="D768" s="311"/>
    </row>
    <row r="769" spans="1:4" ht="24.95" customHeight="1" x14ac:dyDescent="0.2">
      <c r="A769" s="310">
        <v>151801</v>
      </c>
      <c r="B769" s="310" t="s">
        <v>9047</v>
      </c>
      <c r="C769" s="307" t="s">
        <v>1512</v>
      </c>
      <c r="D769" s="311">
        <v>160.63</v>
      </c>
    </row>
    <row r="770" spans="1:4" ht="24.95" customHeight="1" x14ac:dyDescent="0.2">
      <c r="A770" s="310">
        <v>151802</v>
      </c>
      <c r="B770" s="310" t="s">
        <v>9048</v>
      </c>
      <c r="C770" s="307" t="s">
        <v>1512</v>
      </c>
      <c r="D770" s="311">
        <v>142.33000000000001</v>
      </c>
    </row>
    <row r="771" spans="1:4" ht="24.95" customHeight="1" x14ac:dyDescent="0.2">
      <c r="A771" s="306">
        <v>151803</v>
      </c>
      <c r="B771" s="306" t="s">
        <v>9049</v>
      </c>
      <c r="C771" s="307" t="s">
        <v>1512</v>
      </c>
      <c r="D771" s="309">
        <v>164.37</v>
      </c>
    </row>
    <row r="772" spans="1:4" ht="24.95" customHeight="1" x14ac:dyDescent="0.2">
      <c r="A772" s="310">
        <v>151805</v>
      </c>
      <c r="B772" s="310" t="s">
        <v>9050</v>
      </c>
      <c r="C772" s="307" t="s">
        <v>1512</v>
      </c>
      <c r="D772" s="309">
        <v>370.17</v>
      </c>
    </row>
    <row r="773" spans="1:4" ht="24.95" customHeight="1" x14ac:dyDescent="0.2">
      <c r="A773" s="310">
        <v>151806</v>
      </c>
      <c r="B773" s="310" t="s">
        <v>9051</v>
      </c>
      <c r="C773" s="307" t="s">
        <v>1512</v>
      </c>
      <c r="D773" s="309">
        <v>228.17</v>
      </c>
    </row>
    <row r="774" spans="1:4" ht="24.95" customHeight="1" x14ac:dyDescent="0.2">
      <c r="A774" s="310">
        <v>151807</v>
      </c>
      <c r="B774" s="310" t="s">
        <v>9052</v>
      </c>
      <c r="C774" s="307" t="s">
        <v>1512</v>
      </c>
      <c r="D774" s="309">
        <v>187.82</v>
      </c>
    </row>
    <row r="775" spans="1:4" ht="24.95" customHeight="1" x14ac:dyDescent="0.2">
      <c r="A775" s="310">
        <v>151809</v>
      </c>
      <c r="B775" s="310" t="s">
        <v>9053</v>
      </c>
      <c r="C775" s="307" t="s">
        <v>1512</v>
      </c>
      <c r="D775" s="309">
        <v>143.88999999999999</v>
      </c>
    </row>
    <row r="776" spans="1:4" ht="24.95" customHeight="1" x14ac:dyDescent="0.2">
      <c r="A776" s="310">
        <v>151810</v>
      </c>
      <c r="B776" s="310" t="s">
        <v>9054</v>
      </c>
      <c r="C776" s="307" t="s">
        <v>1512</v>
      </c>
      <c r="D776" s="309">
        <v>275.81</v>
      </c>
    </row>
    <row r="777" spans="1:4" ht="24.95" customHeight="1" x14ac:dyDescent="0.2">
      <c r="A777" s="310">
        <v>151811</v>
      </c>
      <c r="B777" s="310" t="s">
        <v>9055</v>
      </c>
      <c r="C777" s="307" t="s">
        <v>1512</v>
      </c>
      <c r="D777" s="309">
        <v>171.68</v>
      </c>
    </row>
    <row r="778" spans="1:4" ht="24.95" customHeight="1" x14ac:dyDescent="0.2">
      <c r="A778" s="310">
        <v>151812</v>
      </c>
      <c r="B778" s="310" t="s">
        <v>9056</v>
      </c>
      <c r="C778" s="307" t="s">
        <v>1512</v>
      </c>
      <c r="D778" s="309">
        <v>189.29</v>
      </c>
    </row>
    <row r="779" spans="1:4" ht="24.95" customHeight="1" x14ac:dyDescent="0.2">
      <c r="A779" s="310">
        <v>151813</v>
      </c>
      <c r="B779" s="310" t="s">
        <v>9057</v>
      </c>
      <c r="C779" s="307" t="s">
        <v>1512</v>
      </c>
      <c r="D779" s="309">
        <v>152.85</v>
      </c>
    </row>
    <row r="780" spans="1:4" ht="24.95" customHeight="1" x14ac:dyDescent="0.2">
      <c r="A780" s="310">
        <v>151814</v>
      </c>
      <c r="B780" s="310" t="s">
        <v>9058</v>
      </c>
      <c r="C780" s="307" t="s">
        <v>1512</v>
      </c>
      <c r="D780" s="309">
        <v>239.36</v>
      </c>
    </row>
    <row r="781" spans="1:4" ht="24.95" customHeight="1" x14ac:dyDescent="0.2">
      <c r="A781" s="310">
        <v>151815</v>
      </c>
      <c r="B781" s="310" t="s">
        <v>9059</v>
      </c>
      <c r="C781" s="307" t="s">
        <v>1512</v>
      </c>
      <c r="D781" s="309">
        <v>117.68</v>
      </c>
    </row>
    <row r="782" spans="1:4" ht="24.95" customHeight="1" x14ac:dyDescent="0.2">
      <c r="A782" s="310">
        <v>151816</v>
      </c>
      <c r="B782" s="310" t="s">
        <v>9060</v>
      </c>
      <c r="C782" s="307" t="s">
        <v>1512</v>
      </c>
      <c r="D782" s="309">
        <v>204.16</v>
      </c>
    </row>
    <row r="783" spans="1:4" ht="24.95" customHeight="1" x14ac:dyDescent="0.2">
      <c r="A783" s="310">
        <v>151817</v>
      </c>
      <c r="B783" s="310" t="s">
        <v>9061</v>
      </c>
      <c r="C783" s="307" t="s">
        <v>1512</v>
      </c>
      <c r="D783" s="309">
        <v>192.54</v>
      </c>
    </row>
    <row r="784" spans="1:4" ht="24.95" customHeight="1" x14ac:dyDescent="0.2">
      <c r="A784" s="310">
        <v>151819</v>
      </c>
      <c r="B784" s="310" t="s">
        <v>9062</v>
      </c>
      <c r="C784" s="307" t="s">
        <v>1512</v>
      </c>
      <c r="D784" s="309">
        <v>82.43</v>
      </c>
    </row>
    <row r="785" spans="1:4" ht="24.95" customHeight="1" x14ac:dyDescent="0.2">
      <c r="A785" s="310">
        <v>151820</v>
      </c>
      <c r="B785" s="310" t="s">
        <v>9063</v>
      </c>
      <c r="C785" s="307" t="s">
        <v>1512</v>
      </c>
      <c r="D785" s="309">
        <v>136.82</v>
      </c>
    </row>
    <row r="786" spans="1:4" ht="24.95" customHeight="1" x14ac:dyDescent="0.2">
      <c r="A786" s="310">
        <v>1519</v>
      </c>
      <c r="B786" s="310" t="s">
        <v>1247</v>
      </c>
      <c r="C786" s="307"/>
      <c r="D786" s="309"/>
    </row>
    <row r="787" spans="1:4" ht="24.95" customHeight="1" x14ac:dyDescent="0.2">
      <c r="A787" s="310">
        <v>151901</v>
      </c>
      <c r="B787" s="310" t="s">
        <v>9064</v>
      </c>
      <c r="C787" s="307" t="s">
        <v>1512</v>
      </c>
      <c r="D787" s="309">
        <v>451.98</v>
      </c>
    </row>
    <row r="788" spans="1:4" ht="24.95" customHeight="1" x14ac:dyDescent="0.2">
      <c r="A788" s="310">
        <v>151902</v>
      </c>
      <c r="B788" s="310" t="s">
        <v>9065</v>
      </c>
      <c r="C788" s="307" t="s">
        <v>1512</v>
      </c>
      <c r="D788" s="309">
        <v>539.52</v>
      </c>
    </row>
    <row r="789" spans="1:4" ht="24.95" customHeight="1" x14ac:dyDescent="0.2">
      <c r="A789" s="306">
        <v>151903</v>
      </c>
      <c r="B789" s="306" t="s">
        <v>9066</v>
      </c>
      <c r="C789" s="307" t="s">
        <v>1512</v>
      </c>
      <c r="D789" s="309">
        <v>565.70000000000005</v>
      </c>
    </row>
    <row r="790" spans="1:4" ht="24.95" customHeight="1" x14ac:dyDescent="0.2">
      <c r="A790" s="310">
        <v>151904</v>
      </c>
      <c r="B790" s="310" t="s">
        <v>9067</v>
      </c>
      <c r="C790" s="307" t="s">
        <v>1512</v>
      </c>
      <c r="D790" s="309">
        <v>738.38</v>
      </c>
    </row>
    <row r="791" spans="1:4" ht="24.95" customHeight="1" x14ac:dyDescent="0.2">
      <c r="A791" s="310">
        <v>151905</v>
      </c>
      <c r="B791" s="310" t="s">
        <v>9068</v>
      </c>
      <c r="C791" s="307" t="s">
        <v>1512</v>
      </c>
      <c r="D791" s="309">
        <v>1573.88</v>
      </c>
    </row>
    <row r="792" spans="1:4" ht="24.95" customHeight="1" x14ac:dyDescent="0.2">
      <c r="A792" s="310">
        <v>1520</v>
      </c>
      <c r="B792" s="310" t="s">
        <v>1248</v>
      </c>
      <c r="C792" s="307"/>
      <c r="D792" s="309"/>
    </row>
    <row r="793" spans="1:4" ht="24.95" customHeight="1" x14ac:dyDescent="0.2">
      <c r="A793" s="310">
        <v>152001</v>
      </c>
      <c r="B793" s="310" t="s">
        <v>9069</v>
      </c>
      <c r="C793" s="307" t="s">
        <v>1512</v>
      </c>
      <c r="D793" s="309">
        <v>9.1999999999999993</v>
      </c>
    </row>
    <row r="794" spans="1:4" ht="24.95" customHeight="1" x14ac:dyDescent="0.2">
      <c r="A794" s="310">
        <v>152002</v>
      </c>
      <c r="B794" s="310" t="s">
        <v>9070</v>
      </c>
      <c r="C794" s="307" t="s">
        <v>1512</v>
      </c>
      <c r="D794" s="311">
        <v>11.22</v>
      </c>
    </row>
    <row r="795" spans="1:4" ht="24.95" customHeight="1" x14ac:dyDescent="0.2">
      <c r="A795" s="306">
        <v>152003</v>
      </c>
      <c r="B795" s="306" t="s">
        <v>9071</v>
      </c>
      <c r="C795" s="307" t="s">
        <v>1512</v>
      </c>
      <c r="D795" s="309">
        <v>16.149999999999999</v>
      </c>
    </row>
    <row r="796" spans="1:4" ht="24.95" customHeight="1" x14ac:dyDescent="0.2">
      <c r="A796" s="310">
        <v>152004</v>
      </c>
      <c r="B796" s="310" t="s">
        <v>9072</v>
      </c>
      <c r="C796" s="307" t="s">
        <v>1512</v>
      </c>
      <c r="D796" s="309">
        <v>16.309999999999999</v>
      </c>
    </row>
    <row r="797" spans="1:4" ht="24.95" customHeight="1" x14ac:dyDescent="0.2">
      <c r="A797" s="310">
        <v>152005</v>
      </c>
      <c r="B797" s="310" t="s">
        <v>9073</v>
      </c>
      <c r="C797" s="307" t="s">
        <v>1512</v>
      </c>
      <c r="D797" s="309">
        <v>17.02</v>
      </c>
    </row>
    <row r="798" spans="1:4" ht="24.95" customHeight="1" x14ac:dyDescent="0.2">
      <c r="A798" s="310">
        <v>152006</v>
      </c>
      <c r="B798" s="310" t="s">
        <v>9074</v>
      </c>
      <c r="C798" s="307" t="s">
        <v>1512</v>
      </c>
      <c r="D798" s="309">
        <v>19.75</v>
      </c>
    </row>
    <row r="799" spans="1:4" ht="24.95" customHeight="1" x14ac:dyDescent="0.2">
      <c r="A799" s="310">
        <v>152007</v>
      </c>
      <c r="B799" s="310" t="s">
        <v>9075</v>
      </c>
      <c r="C799" s="307" t="s">
        <v>1512</v>
      </c>
      <c r="D799" s="309">
        <v>26.77</v>
      </c>
    </row>
    <row r="800" spans="1:4" ht="24.95" customHeight="1" x14ac:dyDescent="0.2">
      <c r="A800" s="310">
        <v>152010</v>
      </c>
      <c r="B800" s="310" t="s">
        <v>9076</v>
      </c>
      <c r="C800" s="307" t="s">
        <v>1512</v>
      </c>
      <c r="D800" s="309">
        <v>27.08</v>
      </c>
    </row>
    <row r="801" spans="1:4" ht="24.95" customHeight="1" x14ac:dyDescent="0.2">
      <c r="A801" s="310">
        <v>152011</v>
      </c>
      <c r="B801" s="310" t="s">
        <v>1249</v>
      </c>
      <c r="C801" s="307" t="s">
        <v>1512</v>
      </c>
      <c r="D801" s="309">
        <v>32.700000000000003</v>
      </c>
    </row>
    <row r="802" spans="1:4" ht="24.95" customHeight="1" x14ac:dyDescent="0.2">
      <c r="A802" s="310">
        <v>152012</v>
      </c>
      <c r="B802" s="310" t="s">
        <v>9077</v>
      </c>
      <c r="C802" s="307" t="s">
        <v>1512</v>
      </c>
      <c r="D802" s="309">
        <v>48.49</v>
      </c>
    </row>
    <row r="803" spans="1:4" ht="24.95" customHeight="1" x14ac:dyDescent="0.2">
      <c r="A803" s="310">
        <v>152013</v>
      </c>
      <c r="B803" s="310" t="s">
        <v>9078</v>
      </c>
      <c r="C803" s="307" t="s">
        <v>1512</v>
      </c>
      <c r="D803" s="309">
        <v>49.79</v>
      </c>
    </row>
    <row r="804" spans="1:4" ht="24.95" customHeight="1" x14ac:dyDescent="0.2">
      <c r="A804" s="310">
        <v>152014</v>
      </c>
      <c r="B804" s="310" t="s">
        <v>9079</v>
      </c>
      <c r="C804" s="307" t="s">
        <v>1512</v>
      </c>
      <c r="D804" s="309">
        <v>55.83</v>
      </c>
    </row>
    <row r="805" spans="1:4" ht="24.95" customHeight="1" x14ac:dyDescent="0.2">
      <c r="A805" s="310">
        <v>152015</v>
      </c>
      <c r="B805" s="310" t="s">
        <v>9080</v>
      </c>
      <c r="C805" s="307" t="s">
        <v>1512</v>
      </c>
      <c r="D805" s="309">
        <v>58.05</v>
      </c>
    </row>
    <row r="806" spans="1:4" ht="24.95" customHeight="1" x14ac:dyDescent="0.2">
      <c r="A806" s="310">
        <v>152016</v>
      </c>
      <c r="B806" s="310" t="s">
        <v>9081</v>
      </c>
      <c r="C806" s="307" t="s">
        <v>1512</v>
      </c>
      <c r="D806" s="309">
        <v>60.83</v>
      </c>
    </row>
    <row r="807" spans="1:4" ht="24.95" customHeight="1" x14ac:dyDescent="0.2">
      <c r="A807" s="310">
        <v>152025</v>
      </c>
      <c r="B807" s="310" t="s">
        <v>9082</v>
      </c>
      <c r="C807" s="307" t="s">
        <v>1512</v>
      </c>
      <c r="D807" s="309">
        <v>210.8</v>
      </c>
    </row>
    <row r="808" spans="1:4" ht="24.95" customHeight="1" x14ac:dyDescent="0.2">
      <c r="A808" s="310">
        <v>152026</v>
      </c>
      <c r="B808" s="310" t="s">
        <v>9083</v>
      </c>
      <c r="C808" s="307" t="s">
        <v>1512</v>
      </c>
      <c r="D808" s="309">
        <v>223.39</v>
      </c>
    </row>
    <row r="809" spans="1:4" ht="24.95" customHeight="1" x14ac:dyDescent="0.2">
      <c r="A809" s="310">
        <v>152027</v>
      </c>
      <c r="B809" s="310" t="s">
        <v>9084</v>
      </c>
      <c r="C809" s="307" t="s">
        <v>1512</v>
      </c>
      <c r="D809" s="309">
        <v>293.41000000000003</v>
      </c>
    </row>
    <row r="810" spans="1:4" ht="24.95" customHeight="1" x14ac:dyDescent="0.2">
      <c r="A810" s="310">
        <v>152030</v>
      </c>
      <c r="B810" s="310" t="s">
        <v>1250</v>
      </c>
      <c r="C810" s="307" t="s">
        <v>1512</v>
      </c>
      <c r="D810" s="309">
        <v>10.14</v>
      </c>
    </row>
    <row r="811" spans="1:4" ht="24.95" customHeight="1" x14ac:dyDescent="0.2">
      <c r="A811" s="310">
        <v>152031</v>
      </c>
      <c r="B811" s="310" t="s">
        <v>9085</v>
      </c>
      <c r="C811" s="307" t="s">
        <v>1512</v>
      </c>
      <c r="D811" s="309">
        <v>16.55</v>
      </c>
    </row>
    <row r="812" spans="1:4" ht="24.95" customHeight="1" x14ac:dyDescent="0.2">
      <c r="A812" s="310">
        <v>152033</v>
      </c>
      <c r="B812" s="310" t="s">
        <v>1251</v>
      </c>
      <c r="C812" s="307" t="s">
        <v>1512</v>
      </c>
      <c r="D812" s="309">
        <v>15.97</v>
      </c>
    </row>
    <row r="813" spans="1:4" ht="24.95" customHeight="1" x14ac:dyDescent="0.2">
      <c r="A813" s="310">
        <v>152034</v>
      </c>
      <c r="B813" s="310" t="s">
        <v>1252</v>
      </c>
      <c r="C813" s="307" t="s">
        <v>1512</v>
      </c>
      <c r="D813" s="309">
        <v>15.97</v>
      </c>
    </row>
    <row r="814" spans="1:4" ht="24.95" customHeight="1" x14ac:dyDescent="0.2">
      <c r="A814" s="310">
        <v>152035</v>
      </c>
      <c r="B814" s="310" t="s">
        <v>9086</v>
      </c>
      <c r="C814" s="307" t="s">
        <v>1512</v>
      </c>
      <c r="D814" s="309">
        <v>19.79</v>
      </c>
    </row>
    <row r="815" spans="1:4" ht="24.95" customHeight="1" x14ac:dyDescent="0.2">
      <c r="A815" s="310">
        <v>152040</v>
      </c>
      <c r="B815" s="310" t="s">
        <v>1253</v>
      </c>
      <c r="C815" s="307" t="s">
        <v>1512</v>
      </c>
      <c r="D815" s="309">
        <v>25.91</v>
      </c>
    </row>
    <row r="816" spans="1:4" ht="24.95" customHeight="1" x14ac:dyDescent="0.2">
      <c r="A816" s="310">
        <v>152041</v>
      </c>
      <c r="B816" s="310" t="s">
        <v>9087</v>
      </c>
      <c r="C816" s="307" t="s">
        <v>1512</v>
      </c>
      <c r="D816" s="309">
        <v>27.15</v>
      </c>
    </row>
    <row r="817" spans="1:4" ht="24.95" customHeight="1" x14ac:dyDescent="0.2">
      <c r="A817" s="310">
        <v>152042</v>
      </c>
      <c r="B817" s="310" t="s">
        <v>9088</v>
      </c>
      <c r="C817" s="307" t="s">
        <v>1512</v>
      </c>
      <c r="D817" s="309">
        <v>32.409999999999997</v>
      </c>
    </row>
    <row r="818" spans="1:4" ht="24.95" customHeight="1" x14ac:dyDescent="0.2">
      <c r="A818" s="310">
        <v>16</v>
      </c>
      <c r="B818" s="310" t="s">
        <v>1254</v>
      </c>
      <c r="C818" s="307"/>
      <c r="D818" s="309"/>
    </row>
    <row r="819" spans="1:4" ht="24.95" customHeight="1" x14ac:dyDescent="0.2">
      <c r="A819" s="310">
        <v>1601</v>
      </c>
      <c r="B819" s="310" t="s">
        <v>1255</v>
      </c>
      <c r="C819" s="307"/>
      <c r="D819" s="309"/>
    </row>
    <row r="820" spans="1:4" ht="24.95" customHeight="1" x14ac:dyDescent="0.2">
      <c r="A820" s="310">
        <v>160105</v>
      </c>
      <c r="B820" s="310" t="s">
        <v>9089</v>
      </c>
      <c r="C820" s="307" t="s">
        <v>1512</v>
      </c>
      <c r="D820" s="309">
        <v>1099.93</v>
      </c>
    </row>
    <row r="821" spans="1:4" ht="24.95" customHeight="1" x14ac:dyDescent="0.2">
      <c r="A821" s="306">
        <v>160106</v>
      </c>
      <c r="B821" s="306" t="s">
        <v>1256</v>
      </c>
      <c r="C821" s="307" t="s">
        <v>1512</v>
      </c>
      <c r="D821" s="309">
        <v>309.8</v>
      </c>
    </row>
    <row r="822" spans="1:4" ht="24.95" customHeight="1" x14ac:dyDescent="0.2">
      <c r="A822" s="306">
        <v>160108</v>
      </c>
      <c r="B822" s="306" t="s">
        <v>9090</v>
      </c>
      <c r="C822" s="307" t="s">
        <v>1512</v>
      </c>
      <c r="D822" s="309">
        <v>105.19</v>
      </c>
    </row>
    <row r="823" spans="1:4" ht="24.95" customHeight="1" x14ac:dyDescent="0.2">
      <c r="A823" s="310">
        <v>160110</v>
      </c>
      <c r="B823" s="310" t="s">
        <v>9091</v>
      </c>
      <c r="C823" s="307" t="s">
        <v>1512</v>
      </c>
      <c r="D823" s="311">
        <v>319.49</v>
      </c>
    </row>
    <row r="824" spans="1:4" ht="24.95" customHeight="1" x14ac:dyDescent="0.2">
      <c r="A824" s="310">
        <v>160111</v>
      </c>
      <c r="B824" s="310" t="s">
        <v>1257</v>
      </c>
      <c r="C824" s="307" t="s">
        <v>1512</v>
      </c>
      <c r="D824" s="309">
        <v>898.51</v>
      </c>
    </row>
    <row r="825" spans="1:4" ht="24.95" customHeight="1" x14ac:dyDescent="0.2">
      <c r="A825" s="310">
        <v>160115</v>
      </c>
      <c r="B825" s="310" t="s">
        <v>9092</v>
      </c>
      <c r="C825" s="307" t="s">
        <v>5</v>
      </c>
      <c r="D825" s="309">
        <v>17.829999999999998</v>
      </c>
    </row>
    <row r="826" spans="1:4" ht="24.95" customHeight="1" x14ac:dyDescent="0.2">
      <c r="A826" s="310">
        <v>160120</v>
      </c>
      <c r="B826" s="310" t="s">
        <v>1258</v>
      </c>
      <c r="C826" s="307" t="s">
        <v>1512</v>
      </c>
      <c r="D826" s="309">
        <v>32.76</v>
      </c>
    </row>
    <row r="827" spans="1:4" ht="24.95" customHeight="1" x14ac:dyDescent="0.2">
      <c r="A827" s="310">
        <v>1602</v>
      </c>
      <c r="B827" s="310" t="s">
        <v>1259</v>
      </c>
      <c r="C827" s="307"/>
      <c r="D827" s="311"/>
    </row>
    <row r="828" spans="1:4" ht="24.95" customHeight="1" x14ac:dyDescent="0.2">
      <c r="A828" s="310">
        <v>160207</v>
      </c>
      <c r="B828" s="310" t="s">
        <v>1260</v>
      </c>
      <c r="C828" s="307" t="s">
        <v>1512</v>
      </c>
      <c r="D828" s="309">
        <v>6857.77</v>
      </c>
    </row>
    <row r="829" spans="1:4" ht="24.95" customHeight="1" x14ac:dyDescent="0.2">
      <c r="A829" s="310">
        <v>160208</v>
      </c>
      <c r="B829" s="310" t="s">
        <v>1261</v>
      </c>
      <c r="C829" s="307" t="s">
        <v>1512</v>
      </c>
      <c r="D829" s="309">
        <v>12168.92</v>
      </c>
    </row>
    <row r="830" spans="1:4" ht="24.95" customHeight="1" x14ac:dyDescent="0.2">
      <c r="A830" s="306">
        <v>1603</v>
      </c>
      <c r="B830" s="306" t="s">
        <v>9093</v>
      </c>
      <c r="C830" s="307"/>
      <c r="D830" s="309"/>
    </row>
    <row r="831" spans="1:4" ht="24.95" customHeight="1" x14ac:dyDescent="0.2">
      <c r="A831" s="310">
        <v>160303</v>
      </c>
      <c r="B831" s="310" t="s">
        <v>1262</v>
      </c>
      <c r="C831" s="307" t="s">
        <v>1512</v>
      </c>
      <c r="D831" s="311">
        <v>309.8</v>
      </c>
    </row>
    <row r="832" spans="1:4" ht="24.95" customHeight="1" x14ac:dyDescent="0.2">
      <c r="A832" s="310">
        <v>160304</v>
      </c>
      <c r="B832" s="310" t="s">
        <v>9094</v>
      </c>
      <c r="C832" s="307" t="s">
        <v>1512</v>
      </c>
      <c r="D832" s="311">
        <v>792.29</v>
      </c>
    </row>
    <row r="833" spans="1:4" ht="24.95" customHeight="1" x14ac:dyDescent="0.2">
      <c r="A833" s="306">
        <v>160305</v>
      </c>
      <c r="B833" s="306" t="s">
        <v>1263</v>
      </c>
      <c r="C833" s="307" t="s">
        <v>5</v>
      </c>
      <c r="D833" s="309">
        <v>69.459999999999994</v>
      </c>
    </row>
    <row r="834" spans="1:4" ht="24.95" customHeight="1" x14ac:dyDescent="0.2">
      <c r="A834" s="310">
        <v>160308</v>
      </c>
      <c r="B834" s="310" t="s">
        <v>1264</v>
      </c>
      <c r="C834" s="307" t="s">
        <v>5</v>
      </c>
      <c r="D834" s="309">
        <v>34.369999999999997</v>
      </c>
    </row>
    <row r="835" spans="1:4" ht="24.95" customHeight="1" x14ac:dyDescent="0.2">
      <c r="A835" s="310">
        <v>160309</v>
      </c>
      <c r="B835" s="310" t="s">
        <v>9095</v>
      </c>
      <c r="C835" s="307" t="s">
        <v>1512</v>
      </c>
      <c r="D835" s="309">
        <v>44.56</v>
      </c>
    </row>
    <row r="836" spans="1:4" ht="24.95" customHeight="1" x14ac:dyDescent="0.2">
      <c r="A836" s="310">
        <v>160310</v>
      </c>
      <c r="B836" s="310" t="s">
        <v>9096</v>
      </c>
      <c r="C836" s="307" t="s">
        <v>1512</v>
      </c>
      <c r="D836" s="309">
        <v>53.09</v>
      </c>
    </row>
    <row r="837" spans="1:4" ht="24.95" customHeight="1" x14ac:dyDescent="0.2">
      <c r="A837" s="310">
        <v>160311</v>
      </c>
      <c r="B837" s="310" t="s">
        <v>9034</v>
      </c>
      <c r="C837" s="307" t="s">
        <v>1512</v>
      </c>
      <c r="D837" s="309">
        <v>112.95</v>
      </c>
    </row>
    <row r="838" spans="1:4" ht="24.95" customHeight="1" x14ac:dyDescent="0.2">
      <c r="A838" s="310">
        <v>160312</v>
      </c>
      <c r="B838" s="310" t="s">
        <v>1265</v>
      </c>
      <c r="C838" s="307" t="s">
        <v>1512</v>
      </c>
      <c r="D838" s="309">
        <v>43.11</v>
      </c>
    </row>
    <row r="839" spans="1:4" ht="24.95" customHeight="1" x14ac:dyDescent="0.2">
      <c r="A839" s="310">
        <v>160313</v>
      </c>
      <c r="B839" s="310" t="s">
        <v>9097</v>
      </c>
      <c r="C839" s="307" t="s">
        <v>1512</v>
      </c>
      <c r="D839" s="309">
        <v>47.6</v>
      </c>
    </row>
    <row r="840" spans="1:4" ht="24.95" customHeight="1" x14ac:dyDescent="0.2">
      <c r="A840" s="310">
        <v>160314</v>
      </c>
      <c r="B840" s="310" t="s">
        <v>1266</v>
      </c>
      <c r="C840" s="307" t="s">
        <v>1512</v>
      </c>
      <c r="D840" s="309">
        <v>805.23</v>
      </c>
    </row>
    <row r="841" spans="1:4" ht="24.95" customHeight="1" x14ac:dyDescent="0.2">
      <c r="A841" s="310">
        <v>160315</v>
      </c>
      <c r="B841" s="310" t="s">
        <v>1267</v>
      </c>
      <c r="C841" s="307" t="s">
        <v>1512</v>
      </c>
      <c r="D841" s="309">
        <v>1114.5999999999999</v>
      </c>
    </row>
    <row r="842" spans="1:4" ht="24.95" customHeight="1" x14ac:dyDescent="0.2">
      <c r="A842" s="310">
        <v>160316</v>
      </c>
      <c r="B842" s="310" t="s">
        <v>9098</v>
      </c>
      <c r="C842" s="307" t="s">
        <v>1512</v>
      </c>
      <c r="D842" s="309">
        <v>98.75</v>
      </c>
    </row>
    <row r="843" spans="1:4" ht="24.95" customHeight="1" x14ac:dyDescent="0.2">
      <c r="A843" s="310">
        <v>160317</v>
      </c>
      <c r="B843" s="310" t="s">
        <v>1268</v>
      </c>
      <c r="C843" s="307" t="s">
        <v>5</v>
      </c>
      <c r="D843" s="309">
        <v>34.369999999999997</v>
      </c>
    </row>
    <row r="844" spans="1:4" ht="24.95" customHeight="1" x14ac:dyDescent="0.2">
      <c r="A844" s="310">
        <v>160318</v>
      </c>
      <c r="B844" s="310" t="s">
        <v>1269</v>
      </c>
      <c r="C844" s="307" t="s">
        <v>5</v>
      </c>
      <c r="D844" s="311">
        <v>27.74</v>
      </c>
    </row>
    <row r="845" spans="1:4" ht="24.95" customHeight="1" x14ac:dyDescent="0.2">
      <c r="A845" s="310">
        <v>160319</v>
      </c>
      <c r="B845" s="310" t="s">
        <v>1270</v>
      </c>
      <c r="C845" s="307" t="s">
        <v>1512</v>
      </c>
      <c r="D845" s="309">
        <v>9.8000000000000007</v>
      </c>
    </row>
    <row r="846" spans="1:4" ht="24.95" customHeight="1" x14ac:dyDescent="0.2">
      <c r="A846" s="310">
        <v>160321</v>
      </c>
      <c r="B846" s="310" t="s">
        <v>1271</v>
      </c>
      <c r="C846" s="307" t="s">
        <v>1512</v>
      </c>
      <c r="D846" s="309">
        <v>127.27</v>
      </c>
    </row>
    <row r="847" spans="1:4" ht="24.95" customHeight="1" x14ac:dyDescent="0.2">
      <c r="A847" s="310">
        <v>160322</v>
      </c>
      <c r="B847" s="310" t="s">
        <v>9099</v>
      </c>
      <c r="C847" s="307" t="s">
        <v>1512</v>
      </c>
      <c r="D847" s="309">
        <v>6.62</v>
      </c>
    </row>
    <row r="848" spans="1:4" ht="24.95" customHeight="1" x14ac:dyDescent="0.2">
      <c r="A848" s="310">
        <v>160323</v>
      </c>
      <c r="B848" s="310" t="s">
        <v>9100</v>
      </c>
      <c r="C848" s="307" t="s">
        <v>1512</v>
      </c>
      <c r="D848" s="309">
        <v>7.5</v>
      </c>
    </row>
    <row r="849" spans="1:4" ht="24.95" customHeight="1" x14ac:dyDescent="0.2">
      <c r="A849" s="310">
        <v>160324</v>
      </c>
      <c r="B849" s="310" t="s">
        <v>9101</v>
      </c>
      <c r="C849" s="307" t="s">
        <v>1512</v>
      </c>
      <c r="D849" s="309">
        <v>249.82</v>
      </c>
    </row>
    <row r="850" spans="1:4" ht="24.95" customHeight="1" x14ac:dyDescent="0.2">
      <c r="A850" s="310">
        <v>160325</v>
      </c>
      <c r="B850" s="310" t="s">
        <v>9102</v>
      </c>
      <c r="C850" s="307" t="s">
        <v>1512</v>
      </c>
      <c r="D850" s="309">
        <v>477.96</v>
      </c>
    </row>
    <row r="851" spans="1:4" ht="24.95" customHeight="1" x14ac:dyDescent="0.2">
      <c r="A851" s="310">
        <v>160326</v>
      </c>
      <c r="B851" s="310" t="s">
        <v>9103</v>
      </c>
      <c r="C851" s="307" t="s">
        <v>5</v>
      </c>
      <c r="D851" s="309">
        <v>33.94</v>
      </c>
    </row>
    <row r="852" spans="1:4" ht="24.95" customHeight="1" x14ac:dyDescent="0.2">
      <c r="A852" s="310">
        <v>160327</v>
      </c>
      <c r="B852" s="310" t="s">
        <v>9104</v>
      </c>
      <c r="C852" s="307" t="s">
        <v>5</v>
      </c>
      <c r="D852" s="309">
        <v>37.96</v>
      </c>
    </row>
    <row r="853" spans="1:4" ht="24.95" customHeight="1" x14ac:dyDescent="0.2">
      <c r="A853" s="310">
        <v>160328</v>
      </c>
      <c r="B853" s="310" t="s">
        <v>9105</v>
      </c>
      <c r="C853" s="307" t="s">
        <v>1512</v>
      </c>
      <c r="D853" s="309">
        <v>18.98</v>
      </c>
    </row>
    <row r="854" spans="1:4" ht="24.95" customHeight="1" x14ac:dyDescent="0.2">
      <c r="A854" s="310">
        <v>160329</v>
      </c>
      <c r="B854" s="310" t="s">
        <v>9106</v>
      </c>
      <c r="C854" s="307" t="s">
        <v>1512</v>
      </c>
      <c r="D854" s="309">
        <v>15.21</v>
      </c>
    </row>
    <row r="855" spans="1:4" ht="24.95" customHeight="1" x14ac:dyDescent="0.2">
      <c r="A855" s="310">
        <v>160330</v>
      </c>
      <c r="B855" s="310" t="s">
        <v>1272</v>
      </c>
      <c r="C855" s="307" t="s">
        <v>1512</v>
      </c>
      <c r="D855" s="309">
        <v>10.89</v>
      </c>
    </row>
    <row r="856" spans="1:4" ht="24.95" customHeight="1" x14ac:dyDescent="0.2">
      <c r="A856" s="310">
        <v>160331</v>
      </c>
      <c r="B856" s="310" t="s">
        <v>9107</v>
      </c>
      <c r="C856" s="307" t="s">
        <v>1512</v>
      </c>
      <c r="D856" s="309">
        <v>40.67</v>
      </c>
    </row>
    <row r="857" spans="1:4" ht="24.95" customHeight="1" x14ac:dyDescent="0.2">
      <c r="A857" s="310">
        <v>160332</v>
      </c>
      <c r="B857" s="310" t="s">
        <v>9108</v>
      </c>
      <c r="C857" s="307" t="s">
        <v>5</v>
      </c>
      <c r="D857" s="309">
        <v>26.11</v>
      </c>
    </row>
    <row r="858" spans="1:4" ht="24.95" customHeight="1" x14ac:dyDescent="0.2">
      <c r="A858" s="310">
        <v>160333</v>
      </c>
      <c r="B858" s="310" t="s">
        <v>9109</v>
      </c>
      <c r="C858" s="307" t="s">
        <v>5</v>
      </c>
      <c r="D858" s="309">
        <v>45.02</v>
      </c>
    </row>
    <row r="859" spans="1:4" ht="24.95" customHeight="1" x14ac:dyDescent="0.2">
      <c r="A859" s="310">
        <v>160334</v>
      </c>
      <c r="B859" s="310" t="s">
        <v>9110</v>
      </c>
      <c r="C859" s="307" t="s">
        <v>1512</v>
      </c>
      <c r="D859" s="309">
        <v>27.14</v>
      </c>
    </row>
    <row r="860" spans="1:4" ht="24.95" customHeight="1" x14ac:dyDescent="0.2">
      <c r="A860" s="310">
        <v>160335</v>
      </c>
      <c r="B860" s="310" t="s">
        <v>9111</v>
      </c>
      <c r="C860" s="307" t="s">
        <v>5</v>
      </c>
      <c r="D860" s="309">
        <v>45.58</v>
      </c>
    </row>
    <row r="861" spans="1:4" ht="24.95" customHeight="1" x14ac:dyDescent="0.2">
      <c r="A861" s="310">
        <v>1606</v>
      </c>
      <c r="B861" s="310" t="s">
        <v>1273</v>
      </c>
      <c r="C861" s="307"/>
      <c r="D861" s="309"/>
    </row>
    <row r="862" spans="1:4" ht="24.95" customHeight="1" x14ac:dyDescent="0.2">
      <c r="A862" s="310">
        <v>160602</v>
      </c>
      <c r="B862" s="310" t="s">
        <v>9112</v>
      </c>
      <c r="C862" s="307" t="s">
        <v>1512</v>
      </c>
      <c r="D862" s="309">
        <v>1682.54</v>
      </c>
    </row>
    <row r="863" spans="1:4" ht="24.95" customHeight="1" x14ac:dyDescent="0.2">
      <c r="A863" s="310">
        <v>160603</v>
      </c>
      <c r="B863" s="310" t="s">
        <v>1274</v>
      </c>
      <c r="C863" s="307" t="s">
        <v>1512</v>
      </c>
      <c r="D863" s="309">
        <v>671.09</v>
      </c>
    </row>
    <row r="864" spans="1:4" ht="24.95" customHeight="1" x14ac:dyDescent="0.2">
      <c r="A864" s="306">
        <v>160604</v>
      </c>
      <c r="B864" s="306" t="s">
        <v>9113</v>
      </c>
      <c r="C864" s="307" t="s">
        <v>1512</v>
      </c>
      <c r="D864" s="309">
        <v>186.94</v>
      </c>
    </row>
    <row r="865" spans="1:4" ht="24.95" customHeight="1" x14ac:dyDescent="0.2">
      <c r="A865" s="310">
        <v>160605</v>
      </c>
      <c r="B865" s="310" t="s">
        <v>9114</v>
      </c>
      <c r="C865" s="307" t="s">
        <v>1512</v>
      </c>
      <c r="D865" s="311">
        <v>220.12</v>
      </c>
    </row>
    <row r="866" spans="1:4" ht="24.95" customHeight="1" x14ac:dyDescent="0.2">
      <c r="A866" s="310">
        <v>160606</v>
      </c>
      <c r="B866" s="310" t="s">
        <v>9115</v>
      </c>
      <c r="C866" s="307" t="s">
        <v>1512</v>
      </c>
      <c r="D866" s="309">
        <v>502.47</v>
      </c>
    </row>
    <row r="867" spans="1:4" ht="24.95" customHeight="1" x14ac:dyDescent="0.2">
      <c r="A867" s="310">
        <v>160607</v>
      </c>
      <c r="B867" s="310" t="s">
        <v>9116</v>
      </c>
      <c r="C867" s="307" t="s">
        <v>1512</v>
      </c>
      <c r="D867" s="309">
        <v>187.57</v>
      </c>
    </row>
    <row r="868" spans="1:4" ht="24.95" customHeight="1" x14ac:dyDescent="0.2">
      <c r="A868" s="310">
        <v>160608</v>
      </c>
      <c r="B868" s="310" t="s">
        <v>1275</v>
      </c>
      <c r="C868" s="307" t="s">
        <v>1512</v>
      </c>
      <c r="D868" s="309">
        <v>312.85000000000002</v>
      </c>
    </row>
    <row r="869" spans="1:4" ht="24.95" customHeight="1" x14ac:dyDescent="0.2">
      <c r="A869" s="310">
        <v>160612</v>
      </c>
      <c r="B869" s="310" t="s">
        <v>9117</v>
      </c>
      <c r="C869" s="307" t="s">
        <v>1512</v>
      </c>
      <c r="D869" s="309">
        <v>32.28</v>
      </c>
    </row>
    <row r="870" spans="1:4" ht="24.95" customHeight="1" x14ac:dyDescent="0.2">
      <c r="A870" s="310">
        <v>160613</v>
      </c>
      <c r="B870" s="310" t="s">
        <v>1276</v>
      </c>
      <c r="C870" s="307" t="s">
        <v>1512</v>
      </c>
      <c r="D870" s="309">
        <v>198.58</v>
      </c>
    </row>
    <row r="871" spans="1:4" ht="24.95" customHeight="1" x14ac:dyDescent="0.2">
      <c r="A871" s="310">
        <v>160625</v>
      </c>
      <c r="B871" s="310" t="s">
        <v>9118</v>
      </c>
      <c r="C871" s="307" t="s">
        <v>1512</v>
      </c>
      <c r="D871" s="309">
        <v>670.95</v>
      </c>
    </row>
    <row r="872" spans="1:4" ht="24.95" customHeight="1" x14ac:dyDescent="0.2">
      <c r="A872" s="310">
        <v>160663</v>
      </c>
      <c r="B872" s="310" t="s">
        <v>9119</v>
      </c>
      <c r="C872" s="307" t="s">
        <v>1512</v>
      </c>
      <c r="D872" s="309">
        <v>536.91</v>
      </c>
    </row>
    <row r="873" spans="1:4" ht="24.95" customHeight="1" x14ac:dyDescent="0.2">
      <c r="A873" s="310">
        <v>160665</v>
      </c>
      <c r="B873" s="310" t="s">
        <v>9120</v>
      </c>
      <c r="C873" s="307" t="s">
        <v>1512</v>
      </c>
      <c r="D873" s="309">
        <v>2418.2600000000002</v>
      </c>
    </row>
    <row r="874" spans="1:4" ht="24.95" customHeight="1" x14ac:dyDescent="0.2">
      <c r="A874" s="310">
        <v>160671</v>
      </c>
      <c r="B874" s="310" t="s">
        <v>9121</v>
      </c>
      <c r="C874" s="307" t="s">
        <v>1512</v>
      </c>
      <c r="D874" s="309">
        <v>2127.14</v>
      </c>
    </row>
    <row r="875" spans="1:4" ht="24.95" customHeight="1" x14ac:dyDescent="0.2">
      <c r="A875" s="310">
        <v>160673</v>
      </c>
      <c r="B875" s="310" t="s">
        <v>9122</v>
      </c>
      <c r="C875" s="307" t="s">
        <v>1512</v>
      </c>
      <c r="D875" s="309">
        <v>2582.0500000000002</v>
      </c>
    </row>
    <row r="876" spans="1:4" ht="24.95" customHeight="1" x14ac:dyDescent="0.2">
      <c r="A876" s="310">
        <v>160674</v>
      </c>
      <c r="B876" s="310" t="s">
        <v>9123</v>
      </c>
      <c r="C876" s="307" t="s">
        <v>1512</v>
      </c>
      <c r="D876" s="311">
        <v>139.41</v>
      </c>
    </row>
    <row r="877" spans="1:4" ht="24.95" customHeight="1" x14ac:dyDescent="0.2">
      <c r="A877" s="310">
        <v>160675</v>
      </c>
      <c r="B877" s="310" t="s">
        <v>9124</v>
      </c>
      <c r="C877" s="307" t="s">
        <v>1512</v>
      </c>
      <c r="D877" s="311">
        <v>191.57</v>
      </c>
    </row>
    <row r="878" spans="1:4" ht="24.95" customHeight="1" x14ac:dyDescent="0.2">
      <c r="A878" s="310">
        <v>160676</v>
      </c>
      <c r="B878" s="310" t="s">
        <v>9125</v>
      </c>
      <c r="C878" s="307" t="s">
        <v>1512</v>
      </c>
      <c r="D878" s="311">
        <v>88.02</v>
      </c>
    </row>
    <row r="879" spans="1:4" ht="24.95" customHeight="1" x14ac:dyDescent="0.2">
      <c r="A879" s="310">
        <v>1607</v>
      </c>
      <c r="B879" s="310" t="s">
        <v>1277</v>
      </c>
      <c r="C879" s="307"/>
      <c r="D879" s="309"/>
    </row>
    <row r="880" spans="1:4" ht="24.95" customHeight="1" x14ac:dyDescent="0.2">
      <c r="A880" s="310">
        <v>160702</v>
      </c>
      <c r="B880" s="310" t="s">
        <v>1278</v>
      </c>
      <c r="C880" s="307" t="s">
        <v>8716</v>
      </c>
      <c r="D880" s="309">
        <v>5.42</v>
      </c>
    </row>
    <row r="881" spans="1:4" ht="24.95" customHeight="1" x14ac:dyDescent="0.2">
      <c r="A881" s="310">
        <v>160704</v>
      </c>
      <c r="B881" s="310" t="s">
        <v>1279</v>
      </c>
      <c r="C881" s="307" t="s">
        <v>8712</v>
      </c>
      <c r="D881" s="309">
        <v>2538.4</v>
      </c>
    </row>
    <row r="882" spans="1:4" ht="24.95" customHeight="1" x14ac:dyDescent="0.2">
      <c r="A882" s="306">
        <v>160707</v>
      </c>
      <c r="B882" s="306" t="s">
        <v>1280</v>
      </c>
      <c r="C882" s="307" t="s">
        <v>8716</v>
      </c>
      <c r="D882" s="309">
        <v>19.95</v>
      </c>
    </row>
    <row r="883" spans="1:4" ht="24.95" customHeight="1" x14ac:dyDescent="0.2">
      <c r="A883" s="310">
        <v>160708</v>
      </c>
      <c r="B883" s="310" t="s">
        <v>758</v>
      </c>
      <c r="C883" s="307" t="s">
        <v>8716</v>
      </c>
      <c r="D883" s="309">
        <v>21.06</v>
      </c>
    </row>
    <row r="884" spans="1:4" ht="24.95" customHeight="1" x14ac:dyDescent="0.2">
      <c r="A884" s="310">
        <v>160709</v>
      </c>
      <c r="B884" s="310" t="s">
        <v>1281</v>
      </c>
      <c r="C884" s="307" t="s">
        <v>8716</v>
      </c>
      <c r="D884" s="311">
        <v>965.83</v>
      </c>
    </row>
    <row r="885" spans="1:4" ht="24.95" customHeight="1" x14ac:dyDescent="0.2">
      <c r="A885" s="310">
        <v>160710</v>
      </c>
      <c r="B885" s="310" t="s">
        <v>1282</v>
      </c>
      <c r="C885" s="307" t="s">
        <v>8716</v>
      </c>
      <c r="D885" s="309">
        <v>45.49</v>
      </c>
    </row>
    <row r="886" spans="1:4" ht="24.95" customHeight="1" x14ac:dyDescent="0.2">
      <c r="A886" s="310">
        <v>160711</v>
      </c>
      <c r="B886" s="310" t="s">
        <v>1283</v>
      </c>
      <c r="C886" s="307" t="s">
        <v>8716</v>
      </c>
      <c r="D886" s="309">
        <v>46.48</v>
      </c>
    </row>
    <row r="887" spans="1:4" ht="24.95" customHeight="1" x14ac:dyDescent="0.2">
      <c r="A887" s="310">
        <v>160712</v>
      </c>
      <c r="B887" s="310" t="s">
        <v>1284</v>
      </c>
      <c r="C887" s="307" t="s">
        <v>8716</v>
      </c>
      <c r="D887" s="309">
        <v>154.34</v>
      </c>
    </row>
    <row r="888" spans="1:4" ht="24.95" customHeight="1" x14ac:dyDescent="0.2">
      <c r="A888" s="310">
        <v>160713</v>
      </c>
      <c r="B888" s="310" t="s">
        <v>9126</v>
      </c>
      <c r="C888" s="307" t="s">
        <v>8716</v>
      </c>
      <c r="D888" s="309">
        <v>336.43</v>
      </c>
    </row>
    <row r="889" spans="1:4" ht="24.95" customHeight="1" x14ac:dyDescent="0.2">
      <c r="A889" s="310">
        <v>160714</v>
      </c>
      <c r="B889" s="310" t="s">
        <v>1285</v>
      </c>
      <c r="C889" s="307" t="s">
        <v>8716</v>
      </c>
      <c r="D889" s="309">
        <v>64.44</v>
      </c>
    </row>
    <row r="890" spans="1:4" ht="24.95" customHeight="1" x14ac:dyDescent="0.2">
      <c r="A890" s="310">
        <v>160715</v>
      </c>
      <c r="B890" s="310" t="s">
        <v>1286</v>
      </c>
      <c r="C890" s="307" t="s">
        <v>8716</v>
      </c>
      <c r="D890" s="309">
        <v>176.77</v>
      </c>
    </row>
    <row r="891" spans="1:4" ht="24.95" customHeight="1" x14ac:dyDescent="0.2">
      <c r="A891" s="310">
        <v>160716</v>
      </c>
      <c r="B891" s="310" t="s">
        <v>9127</v>
      </c>
      <c r="C891" s="307" t="s">
        <v>8712</v>
      </c>
      <c r="D891" s="309">
        <v>493.26</v>
      </c>
    </row>
    <row r="892" spans="1:4" ht="24.95" customHeight="1" x14ac:dyDescent="0.2">
      <c r="A892" s="310">
        <v>160718</v>
      </c>
      <c r="B892" s="310" t="s">
        <v>1287</v>
      </c>
      <c r="C892" s="307" t="s">
        <v>8716</v>
      </c>
      <c r="D892" s="309">
        <v>18.739999999999998</v>
      </c>
    </row>
    <row r="893" spans="1:4" ht="24.95" customHeight="1" x14ac:dyDescent="0.2">
      <c r="A893" s="310">
        <v>1608</v>
      </c>
      <c r="B893" s="310" t="s">
        <v>1288</v>
      </c>
      <c r="C893" s="307"/>
      <c r="D893" s="309"/>
    </row>
    <row r="894" spans="1:4" ht="24.95" customHeight="1" x14ac:dyDescent="0.2">
      <c r="A894" s="310">
        <v>160806</v>
      </c>
      <c r="B894" s="310" t="s">
        <v>9128</v>
      </c>
      <c r="C894" s="307" t="s">
        <v>1512</v>
      </c>
      <c r="D894" s="309">
        <v>25.38</v>
      </c>
    </row>
    <row r="895" spans="1:4" ht="24.95" customHeight="1" x14ac:dyDescent="0.2">
      <c r="A895" s="310">
        <v>160807</v>
      </c>
      <c r="B895" s="310" t="s">
        <v>1289</v>
      </c>
      <c r="C895" s="307" t="s">
        <v>1512</v>
      </c>
      <c r="D895" s="309">
        <v>10.039999999999999</v>
      </c>
    </row>
    <row r="896" spans="1:4" ht="24.95" customHeight="1" x14ac:dyDescent="0.2">
      <c r="A896" s="306">
        <v>160808</v>
      </c>
      <c r="B896" s="306" t="s">
        <v>9129</v>
      </c>
      <c r="C896" s="307" t="s">
        <v>5</v>
      </c>
      <c r="D896" s="309">
        <v>6.95</v>
      </c>
    </row>
    <row r="897" spans="1:4" ht="24.95" customHeight="1" x14ac:dyDescent="0.2">
      <c r="A897" s="310">
        <v>17</v>
      </c>
      <c r="B897" s="310" t="s">
        <v>9130</v>
      </c>
      <c r="C897" s="307"/>
      <c r="D897" s="309"/>
    </row>
    <row r="898" spans="1:4" ht="24.95" customHeight="1" x14ac:dyDescent="0.2">
      <c r="A898" s="310">
        <v>1701</v>
      </c>
      <c r="B898" s="310" t="s">
        <v>1290</v>
      </c>
      <c r="C898" s="307"/>
      <c r="D898" s="309"/>
    </row>
    <row r="899" spans="1:4" ht="24.95" customHeight="1" x14ac:dyDescent="0.2">
      <c r="A899" s="310">
        <v>170101</v>
      </c>
      <c r="B899" s="310" t="s">
        <v>1291</v>
      </c>
      <c r="C899" s="307" t="s">
        <v>1512</v>
      </c>
      <c r="D899" s="309">
        <v>462.08</v>
      </c>
    </row>
    <row r="900" spans="1:4" ht="24.95" customHeight="1" x14ac:dyDescent="0.2">
      <c r="A900" s="306">
        <v>170107</v>
      </c>
      <c r="B900" s="306" t="s">
        <v>9131</v>
      </c>
      <c r="C900" s="307" t="s">
        <v>1512</v>
      </c>
      <c r="D900" s="309">
        <v>479.93</v>
      </c>
    </row>
    <row r="901" spans="1:4" ht="24.95" customHeight="1" x14ac:dyDescent="0.2">
      <c r="A901" s="306">
        <v>170108</v>
      </c>
      <c r="B901" s="306" t="s">
        <v>1292</v>
      </c>
      <c r="C901" s="307" t="s">
        <v>1512</v>
      </c>
      <c r="D901" s="309">
        <v>75.290000000000006</v>
      </c>
    </row>
    <row r="902" spans="1:4" ht="24.95" customHeight="1" x14ac:dyDescent="0.2">
      <c r="A902" s="310">
        <v>170110</v>
      </c>
      <c r="B902" s="310" t="s">
        <v>1293</v>
      </c>
      <c r="C902" s="307" t="s">
        <v>1512</v>
      </c>
      <c r="D902" s="309">
        <v>58.22</v>
      </c>
    </row>
    <row r="903" spans="1:4" ht="24.95" customHeight="1" x14ac:dyDescent="0.2">
      <c r="A903" s="310">
        <v>170111</v>
      </c>
      <c r="B903" s="310" t="s">
        <v>1294</v>
      </c>
      <c r="C903" s="307" t="s">
        <v>1512</v>
      </c>
      <c r="D903" s="309">
        <v>79.73</v>
      </c>
    </row>
    <row r="904" spans="1:4" ht="24.95" customHeight="1" x14ac:dyDescent="0.2">
      <c r="A904" s="310">
        <v>170114</v>
      </c>
      <c r="B904" s="310" t="s">
        <v>1295</v>
      </c>
      <c r="C904" s="307" t="s">
        <v>1512</v>
      </c>
      <c r="D904" s="309">
        <v>564.86</v>
      </c>
    </row>
    <row r="905" spans="1:4" ht="24.95" customHeight="1" x14ac:dyDescent="0.2">
      <c r="A905" s="310">
        <v>170115</v>
      </c>
      <c r="B905" s="310" t="s">
        <v>1296</v>
      </c>
      <c r="C905" s="307" t="s">
        <v>1512</v>
      </c>
      <c r="D905" s="309">
        <v>279.79000000000002</v>
      </c>
    </row>
    <row r="906" spans="1:4" ht="24.95" customHeight="1" x14ac:dyDescent="0.2">
      <c r="A906" s="310">
        <v>170116</v>
      </c>
      <c r="B906" s="310" t="s">
        <v>1297</v>
      </c>
      <c r="C906" s="307" t="s">
        <v>1512</v>
      </c>
      <c r="D906" s="309">
        <v>397.73</v>
      </c>
    </row>
    <row r="907" spans="1:4" ht="24.95" customHeight="1" x14ac:dyDescent="0.2">
      <c r="A907" s="310">
        <v>170117</v>
      </c>
      <c r="B907" s="310" t="s">
        <v>1298</v>
      </c>
      <c r="C907" s="307" t="s">
        <v>1512</v>
      </c>
      <c r="D907" s="309">
        <v>178.47</v>
      </c>
    </row>
    <row r="908" spans="1:4" ht="24.95" customHeight="1" x14ac:dyDescent="0.2">
      <c r="A908" s="310">
        <v>170118</v>
      </c>
      <c r="B908" s="310" t="s">
        <v>1299</v>
      </c>
      <c r="C908" s="307" t="s">
        <v>1512</v>
      </c>
      <c r="D908" s="309">
        <v>62.16</v>
      </c>
    </row>
    <row r="909" spans="1:4" ht="24.95" customHeight="1" x14ac:dyDescent="0.2">
      <c r="A909" s="310">
        <v>170119</v>
      </c>
      <c r="B909" s="310" t="s">
        <v>1300</v>
      </c>
      <c r="C909" s="307" t="s">
        <v>1512</v>
      </c>
      <c r="D909" s="309">
        <v>51.31</v>
      </c>
    </row>
    <row r="910" spans="1:4" ht="24.95" customHeight="1" x14ac:dyDescent="0.2">
      <c r="A910" s="310">
        <v>170120</v>
      </c>
      <c r="B910" s="310" t="s">
        <v>1301</v>
      </c>
      <c r="C910" s="307" t="s">
        <v>1512</v>
      </c>
      <c r="D910" s="309">
        <v>273.38</v>
      </c>
    </row>
    <row r="911" spans="1:4" ht="24.95" customHeight="1" x14ac:dyDescent="0.2">
      <c r="A911" s="310">
        <v>170121</v>
      </c>
      <c r="B911" s="310" t="s">
        <v>1302</v>
      </c>
      <c r="C911" s="307" t="s">
        <v>1512</v>
      </c>
      <c r="D911" s="309">
        <v>190.16</v>
      </c>
    </row>
    <row r="912" spans="1:4" ht="24.95" customHeight="1" x14ac:dyDescent="0.2">
      <c r="A912" s="310">
        <v>170122</v>
      </c>
      <c r="B912" s="310" t="s">
        <v>1303</v>
      </c>
      <c r="C912" s="307" t="s">
        <v>1512</v>
      </c>
      <c r="D912" s="309">
        <v>255.24</v>
      </c>
    </row>
    <row r="913" spans="1:4" ht="24.95" customHeight="1" x14ac:dyDescent="0.2">
      <c r="A913" s="310">
        <v>170123</v>
      </c>
      <c r="B913" s="310" t="s">
        <v>1304</v>
      </c>
      <c r="C913" s="307" t="s">
        <v>1512</v>
      </c>
      <c r="D913" s="309">
        <v>116.21</v>
      </c>
    </row>
    <row r="914" spans="1:4" ht="24.95" customHeight="1" x14ac:dyDescent="0.2">
      <c r="A914" s="310">
        <v>170124</v>
      </c>
      <c r="B914" s="310" t="s">
        <v>1305</v>
      </c>
      <c r="C914" s="307" t="s">
        <v>1512</v>
      </c>
      <c r="D914" s="309">
        <v>395.75</v>
      </c>
    </row>
    <row r="915" spans="1:4" ht="24.95" customHeight="1" x14ac:dyDescent="0.2">
      <c r="A915" s="310">
        <v>170126</v>
      </c>
      <c r="B915" s="310" t="s">
        <v>9132</v>
      </c>
      <c r="C915" s="307" t="s">
        <v>1512</v>
      </c>
      <c r="D915" s="309">
        <v>1733.61</v>
      </c>
    </row>
    <row r="916" spans="1:4" ht="24.95" customHeight="1" x14ac:dyDescent="0.2">
      <c r="A916" s="310">
        <v>170127</v>
      </c>
      <c r="B916" s="310" t="s">
        <v>9133</v>
      </c>
      <c r="C916" s="307" t="s">
        <v>1512</v>
      </c>
      <c r="D916" s="309">
        <v>844.51</v>
      </c>
    </row>
    <row r="917" spans="1:4" ht="24.95" customHeight="1" x14ac:dyDescent="0.2">
      <c r="A917" s="310">
        <v>170128</v>
      </c>
      <c r="B917" s="310" t="s">
        <v>1306</v>
      </c>
      <c r="C917" s="307" t="s">
        <v>1512</v>
      </c>
      <c r="D917" s="309">
        <v>789.1</v>
      </c>
    </row>
    <row r="918" spans="1:4" ht="24.95" customHeight="1" x14ac:dyDescent="0.2">
      <c r="A918" s="310">
        <v>170129</v>
      </c>
      <c r="B918" s="310" t="s">
        <v>1307</v>
      </c>
      <c r="C918" s="307" t="s">
        <v>1512</v>
      </c>
      <c r="D918" s="311">
        <v>547.28</v>
      </c>
    </row>
    <row r="919" spans="1:4" ht="24.95" customHeight="1" x14ac:dyDescent="0.2">
      <c r="A919" s="310">
        <v>170130</v>
      </c>
      <c r="B919" s="310" t="s">
        <v>1308</v>
      </c>
      <c r="C919" s="307" t="s">
        <v>1512</v>
      </c>
      <c r="D919" s="309">
        <v>475.86</v>
      </c>
    </row>
    <row r="920" spans="1:4" ht="24.95" customHeight="1" x14ac:dyDescent="0.2">
      <c r="A920" s="310">
        <v>170131</v>
      </c>
      <c r="B920" s="310" t="s">
        <v>9134</v>
      </c>
      <c r="C920" s="307" t="s">
        <v>1512</v>
      </c>
      <c r="D920" s="309">
        <v>771.26</v>
      </c>
    </row>
    <row r="921" spans="1:4" ht="24.95" customHeight="1" x14ac:dyDescent="0.2">
      <c r="A921" s="310">
        <v>170132</v>
      </c>
      <c r="B921" s="310" t="s">
        <v>9135</v>
      </c>
      <c r="C921" s="307" t="s">
        <v>1512</v>
      </c>
      <c r="D921" s="309">
        <v>1321.63</v>
      </c>
    </row>
    <row r="922" spans="1:4" ht="24.95" customHeight="1" x14ac:dyDescent="0.2">
      <c r="A922" s="310">
        <v>170133</v>
      </c>
      <c r="B922" s="310" t="s">
        <v>1309</v>
      </c>
      <c r="C922" s="307" t="s">
        <v>1512</v>
      </c>
      <c r="D922" s="309">
        <v>286.8</v>
      </c>
    </row>
    <row r="923" spans="1:4" ht="24.95" customHeight="1" x14ac:dyDescent="0.2">
      <c r="A923" s="310">
        <v>170134</v>
      </c>
      <c r="B923" s="310" t="s">
        <v>1310</v>
      </c>
      <c r="C923" s="307" t="s">
        <v>1512</v>
      </c>
      <c r="D923" s="309">
        <v>503.07</v>
      </c>
    </row>
    <row r="924" spans="1:4" ht="24.95" customHeight="1" x14ac:dyDescent="0.2">
      <c r="A924" s="310">
        <v>170135</v>
      </c>
      <c r="B924" s="310" t="s">
        <v>9136</v>
      </c>
      <c r="C924" s="307" t="s">
        <v>1512</v>
      </c>
      <c r="D924" s="311">
        <v>1852.31</v>
      </c>
    </row>
    <row r="925" spans="1:4" ht="24.95" customHeight="1" x14ac:dyDescent="0.2">
      <c r="A925" s="310">
        <v>170136</v>
      </c>
      <c r="B925" s="310" t="s">
        <v>1311</v>
      </c>
      <c r="C925" s="307" t="s">
        <v>1512</v>
      </c>
      <c r="D925" s="309">
        <v>849.78</v>
      </c>
    </row>
    <row r="926" spans="1:4" ht="24.95" customHeight="1" x14ac:dyDescent="0.2">
      <c r="A926" s="310">
        <v>170137</v>
      </c>
      <c r="B926" s="310" t="s">
        <v>9137</v>
      </c>
      <c r="C926" s="307" t="s">
        <v>1512</v>
      </c>
      <c r="D926" s="309">
        <v>834.93</v>
      </c>
    </row>
    <row r="927" spans="1:4" ht="24.95" customHeight="1" x14ac:dyDescent="0.2">
      <c r="A927" s="310">
        <v>1702</v>
      </c>
      <c r="B927" s="310" t="s">
        <v>1312</v>
      </c>
      <c r="C927" s="307"/>
      <c r="D927" s="311"/>
    </row>
    <row r="928" spans="1:4" ht="24.95" customHeight="1" x14ac:dyDescent="0.2">
      <c r="A928" s="310">
        <v>170205</v>
      </c>
      <c r="B928" s="310" t="s">
        <v>1313</v>
      </c>
      <c r="C928" s="307" t="s">
        <v>8716</v>
      </c>
      <c r="D928" s="309">
        <v>469.26</v>
      </c>
    </row>
    <row r="929" spans="1:4" ht="24.95" customHeight="1" x14ac:dyDescent="0.2">
      <c r="A929" s="310">
        <v>170220</v>
      </c>
      <c r="B929" s="310" t="s">
        <v>1314</v>
      </c>
      <c r="C929" s="307" t="s">
        <v>8716</v>
      </c>
      <c r="D929" s="309">
        <v>371.76</v>
      </c>
    </row>
    <row r="930" spans="1:4" ht="24.95" customHeight="1" x14ac:dyDescent="0.2">
      <c r="A930" s="306">
        <v>170221</v>
      </c>
      <c r="B930" s="306" t="s">
        <v>1315</v>
      </c>
      <c r="C930" s="307" t="s">
        <v>8716</v>
      </c>
      <c r="D930" s="309">
        <v>15.56</v>
      </c>
    </row>
    <row r="931" spans="1:4" ht="24.95" customHeight="1" x14ac:dyDescent="0.2">
      <c r="A931" s="310">
        <v>170222</v>
      </c>
      <c r="B931" s="310" t="s">
        <v>1316</v>
      </c>
      <c r="C931" s="307" t="s">
        <v>1512</v>
      </c>
      <c r="D931" s="309">
        <v>1706.03</v>
      </c>
    </row>
    <row r="932" spans="1:4" ht="24.95" customHeight="1" x14ac:dyDescent="0.2">
      <c r="A932" s="310">
        <v>1703</v>
      </c>
      <c r="B932" s="310" t="s">
        <v>1317</v>
      </c>
      <c r="C932" s="307"/>
      <c r="D932" s="309"/>
    </row>
    <row r="933" spans="1:4" ht="24.95" customHeight="1" x14ac:dyDescent="0.2">
      <c r="A933" s="310">
        <v>170304</v>
      </c>
      <c r="B933" s="310" t="s">
        <v>1318</v>
      </c>
      <c r="C933" s="307" t="s">
        <v>1512</v>
      </c>
      <c r="D933" s="309">
        <v>80.67</v>
      </c>
    </row>
    <row r="934" spans="1:4" ht="24.95" customHeight="1" x14ac:dyDescent="0.2">
      <c r="A934" s="310">
        <v>170306</v>
      </c>
      <c r="B934" s="310" t="s">
        <v>1319</v>
      </c>
      <c r="C934" s="307" t="s">
        <v>1512</v>
      </c>
      <c r="D934" s="311">
        <v>85.83</v>
      </c>
    </row>
    <row r="935" spans="1:4" ht="24.95" customHeight="1" x14ac:dyDescent="0.2">
      <c r="A935" s="306">
        <v>170309</v>
      </c>
      <c r="B935" s="306" t="s">
        <v>1320</v>
      </c>
      <c r="C935" s="307" t="s">
        <v>1512</v>
      </c>
      <c r="D935" s="309">
        <v>79.77</v>
      </c>
    </row>
    <row r="936" spans="1:4" ht="24.95" customHeight="1" x14ac:dyDescent="0.2">
      <c r="A936" s="310">
        <v>170310</v>
      </c>
      <c r="B936" s="310" t="s">
        <v>1321</v>
      </c>
      <c r="C936" s="307" t="s">
        <v>1512</v>
      </c>
      <c r="D936" s="309">
        <v>102.94</v>
      </c>
    </row>
    <row r="937" spans="1:4" ht="24.95" customHeight="1" x14ac:dyDescent="0.2">
      <c r="A937" s="310">
        <v>170311</v>
      </c>
      <c r="B937" s="310" t="s">
        <v>1322</v>
      </c>
      <c r="C937" s="307" t="s">
        <v>1512</v>
      </c>
      <c r="D937" s="309">
        <v>31.22</v>
      </c>
    </row>
    <row r="938" spans="1:4" ht="24.95" customHeight="1" x14ac:dyDescent="0.2">
      <c r="A938" s="310">
        <v>170312</v>
      </c>
      <c r="B938" s="310" t="s">
        <v>1323</v>
      </c>
      <c r="C938" s="307" t="s">
        <v>1512</v>
      </c>
      <c r="D938" s="309">
        <v>96.49</v>
      </c>
    </row>
    <row r="939" spans="1:4" ht="24.95" customHeight="1" x14ac:dyDescent="0.2">
      <c r="A939" s="310">
        <v>170313</v>
      </c>
      <c r="B939" s="310" t="s">
        <v>1324</v>
      </c>
      <c r="C939" s="307" t="s">
        <v>1512</v>
      </c>
      <c r="D939" s="309">
        <v>85.83</v>
      </c>
    </row>
    <row r="940" spans="1:4" ht="24.95" customHeight="1" x14ac:dyDescent="0.2">
      <c r="A940" s="310">
        <v>170315</v>
      </c>
      <c r="B940" s="310" t="s">
        <v>1325</v>
      </c>
      <c r="C940" s="307" t="s">
        <v>1512</v>
      </c>
      <c r="D940" s="309">
        <v>102.56</v>
      </c>
    </row>
    <row r="941" spans="1:4" ht="24.95" customHeight="1" x14ac:dyDescent="0.2">
      <c r="A941" s="310">
        <v>170316</v>
      </c>
      <c r="B941" s="310" t="s">
        <v>1326</v>
      </c>
      <c r="C941" s="307" t="s">
        <v>1512</v>
      </c>
      <c r="D941" s="309">
        <v>63.93</v>
      </c>
    </row>
    <row r="942" spans="1:4" ht="24.95" customHeight="1" x14ac:dyDescent="0.2">
      <c r="A942" s="310">
        <v>170317</v>
      </c>
      <c r="B942" s="310" t="s">
        <v>1327</v>
      </c>
      <c r="C942" s="307" t="s">
        <v>1512</v>
      </c>
      <c r="D942" s="309">
        <v>60.37</v>
      </c>
    </row>
    <row r="943" spans="1:4" ht="24.95" customHeight="1" x14ac:dyDescent="0.2">
      <c r="A943" s="310">
        <v>170318</v>
      </c>
      <c r="B943" s="310" t="s">
        <v>9138</v>
      </c>
      <c r="C943" s="307" t="s">
        <v>1512</v>
      </c>
      <c r="D943" s="309">
        <v>50.36</v>
      </c>
    </row>
    <row r="944" spans="1:4" ht="24.95" customHeight="1" x14ac:dyDescent="0.2">
      <c r="A944" s="310">
        <v>170319</v>
      </c>
      <c r="B944" s="310" t="s">
        <v>9139</v>
      </c>
      <c r="C944" s="307" t="s">
        <v>1512</v>
      </c>
      <c r="D944" s="309">
        <v>40.5</v>
      </c>
    </row>
    <row r="945" spans="1:4" ht="24.95" customHeight="1" x14ac:dyDescent="0.2">
      <c r="A945" s="310">
        <v>170320</v>
      </c>
      <c r="B945" s="310" t="s">
        <v>9140</v>
      </c>
      <c r="C945" s="307" t="s">
        <v>1512</v>
      </c>
      <c r="D945" s="309">
        <v>46.51</v>
      </c>
    </row>
    <row r="946" spans="1:4" ht="24.95" customHeight="1" x14ac:dyDescent="0.2">
      <c r="A946" s="310">
        <v>170321</v>
      </c>
      <c r="B946" s="310" t="s">
        <v>9141</v>
      </c>
      <c r="C946" s="307" t="s">
        <v>1512</v>
      </c>
      <c r="D946" s="309">
        <v>64.73</v>
      </c>
    </row>
    <row r="947" spans="1:4" ht="24.95" customHeight="1" x14ac:dyDescent="0.2">
      <c r="A947" s="310">
        <v>170322</v>
      </c>
      <c r="B947" s="310" t="s">
        <v>9142</v>
      </c>
      <c r="C947" s="307" t="s">
        <v>1512</v>
      </c>
      <c r="D947" s="309">
        <v>86.35</v>
      </c>
    </row>
    <row r="948" spans="1:4" ht="24.95" customHeight="1" x14ac:dyDescent="0.2">
      <c r="A948" s="310">
        <v>170323</v>
      </c>
      <c r="B948" s="310" t="s">
        <v>9143</v>
      </c>
      <c r="C948" s="307" t="s">
        <v>1512</v>
      </c>
      <c r="D948" s="309">
        <v>97.28</v>
      </c>
    </row>
    <row r="949" spans="1:4" ht="24.95" customHeight="1" x14ac:dyDescent="0.2">
      <c r="A949" s="310">
        <v>170324</v>
      </c>
      <c r="B949" s="310" t="s">
        <v>9144</v>
      </c>
      <c r="C949" s="307" t="s">
        <v>1512</v>
      </c>
      <c r="D949" s="309">
        <v>164.37</v>
      </c>
    </row>
    <row r="950" spans="1:4" ht="24.95" customHeight="1" x14ac:dyDescent="0.2">
      <c r="A950" s="310">
        <v>170325</v>
      </c>
      <c r="B950" s="310" t="s">
        <v>9145</v>
      </c>
      <c r="C950" s="307" t="s">
        <v>1512</v>
      </c>
      <c r="D950" s="309">
        <v>299.98</v>
      </c>
    </row>
    <row r="951" spans="1:4" ht="24.95" customHeight="1" x14ac:dyDescent="0.2">
      <c r="A951" s="310">
        <v>170326</v>
      </c>
      <c r="B951" s="310" t="s">
        <v>1328</v>
      </c>
      <c r="C951" s="307" t="s">
        <v>1512</v>
      </c>
      <c r="D951" s="309">
        <v>426.49</v>
      </c>
    </row>
    <row r="952" spans="1:4" ht="24.95" customHeight="1" x14ac:dyDescent="0.2">
      <c r="A952" s="310">
        <v>170327</v>
      </c>
      <c r="B952" s="310" t="s">
        <v>1329</v>
      </c>
      <c r="C952" s="307" t="s">
        <v>1512</v>
      </c>
      <c r="D952" s="309">
        <v>72.150000000000006</v>
      </c>
    </row>
    <row r="953" spans="1:4" ht="24.95" customHeight="1" x14ac:dyDescent="0.2">
      <c r="A953" s="310">
        <v>170328</v>
      </c>
      <c r="B953" s="310" t="s">
        <v>1330</v>
      </c>
      <c r="C953" s="307" t="s">
        <v>1512</v>
      </c>
      <c r="D953" s="309">
        <v>81.16</v>
      </c>
    </row>
    <row r="954" spans="1:4" ht="24.95" customHeight="1" x14ac:dyDescent="0.2">
      <c r="A954" s="310">
        <v>170329</v>
      </c>
      <c r="B954" s="310" t="s">
        <v>1331</v>
      </c>
      <c r="C954" s="307" t="s">
        <v>1512</v>
      </c>
      <c r="D954" s="309">
        <v>107.52</v>
      </c>
    </row>
    <row r="955" spans="1:4" ht="24.95" customHeight="1" x14ac:dyDescent="0.2">
      <c r="A955" s="310">
        <v>170330</v>
      </c>
      <c r="B955" s="310" t="s">
        <v>1332</v>
      </c>
      <c r="C955" s="307" t="s">
        <v>1512</v>
      </c>
      <c r="D955" s="309">
        <v>163.82</v>
      </c>
    </row>
    <row r="956" spans="1:4" ht="24.95" customHeight="1" x14ac:dyDescent="0.2">
      <c r="A956" s="310">
        <v>170331</v>
      </c>
      <c r="B956" s="310" t="s">
        <v>1333</v>
      </c>
      <c r="C956" s="307" t="s">
        <v>1512</v>
      </c>
      <c r="D956" s="309">
        <v>177.43</v>
      </c>
    </row>
    <row r="957" spans="1:4" ht="24.95" customHeight="1" x14ac:dyDescent="0.2">
      <c r="A957" s="310">
        <v>170332</v>
      </c>
      <c r="B957" s="310" t="s">
        <v>9146</v>
      </c>
      <c r="C957" s="307" t="s">
        <v>1512</v>
      </c>
      <c r="D957" s="309">
        <v>64.34</v>
      </c>
    </row>
    <row r="958" spans="1:4" ht="24.95" customHeight="1" x14ac:dyDescent="0.2">
      <c r="A958" s="310">
        <v>170333</v>
      </c>
      <c r="B958" s="310" t="s">
        <v>9147</v>
      </c>
      <c r="C958" s="307" t="s">
        <v>1512</v>
      </c>
      <c r="D958" s="309">
        <v>74.53</v>
      </c>
    </row>
    <row r="959" spans="1:4" ht="24.95" customHeight="1" x14ac:dyDescent="0.2">
      <c r="A959" s="310">
        <v>170334</v>
      </c>
      <c r="B959" s="310" t="s">
        <v>9148</v>
      </c>
      <c r="C959" s="307" t="s">
        <v>1512</v>
      </c>
      <c r="D959" s="309">
        <v>85.67</v>
      </c>
    </row>
    <row r="960" spans="1:4" ht="24.95" customHeight="1" x14ac:dyDescent="0.2">
      <c r="A960" s="310">
        <v>170335</v>
      </c>
      <c r="B960" s="310" t="s">
        <v>9149</v>
      </c>
      <c r="C960" s="307" t="s">
        <v>1512</v>
      </c>
      <c r="D960" s="309">
        <v>144.19999999999999</v>
      </c>
    </row>
    <row r="961" spans="1:4" ht="24.95" customHeight="1" x14ac:dyDescent="0.2">
      <c r="A961" s="310">
        <v>170336</v>
      </c>
      <c r="B961" s="310" t="s">
        <v>9150</v>
      </c>
      <c r="C961" s="307" t="s">
        <v>1512</v>
      </c>
      <c r="D961" s="309">
        <v>164.07</v>
      </c>
    </row>
    <row r="962" spans="1:4" ht="24.95" customHeight="1" x14ac:dyDescent="0.2">
      <c r="A962" s="310">
        <v>170337</v>
      </c>
      <c r="B962" s="310" t="s">
        <v>9151</v>
      </c>
      <c r="C962" s="307" t="s">
        <v>1512</v>
      </c>
      <c r="D962" s="309">
        <v>204.32</v>
      </c>
    </row>
    <row r="963" spans="1:4" ht="24.95" customHeight="1" x14ac:dyDescent="0.2">
      <c r="A963" s="310">
        <v>170338</v>
      </c>
      <c r="B963" s="310" t="s">
        <v>9152</v>
      </c>
      <c r="C963" s="307" t="s">
        <v>1512</v>
      </c>
      <c r="D963" s="309">
        <v>336.71</v>
      </c>
    </row>
    <row r="964" spans="1:4" ht="24.95" customHeight="1" x14ac:dyDescent="0.2">
      <c r="A964" s="310">
        <v>170339</v>
      </c>
      <c r="B964" s="310" t="s">
        <v>9153</v>
      </c>
      <c r="C964" s="307" t="s">
        <v>1512</v>
      </c>
      <c r="D964" s="309">
        <v>447.9</v>
      </c>
    </row>
    <row r="965" spans="1:4" ht="24.95" customHeight="1" x14ac:dyDescent="0.2">
      <c r="A965" s="310">
        <v>170345</v>
      </c>
      <c r="B965" s="310" t="s">
        <v>1334</v>
      </c>
      <c r="C965" s="307" t="s">
        <v>1512</v>
      </c>
      <c r="D965" s="309">
        <v>265.94</v>
      </c>
    </row>
    <row r="966" spans="1:4" ht="24.95" customHeight="1" x14ac:dyDescent="0.2">
      <c r="A966" s="310">
        <v>170346</v>
      </c>
      <c r="B966" s="310" t="s">
        <v>1335</v>
      </c>
      <c r="C966" s="307" t="s">
        <v>1512</v>
      </c>
      <c r="D966" s="309">
        <v>294.18</v>
      </c>
    </row>
    <row r="967" spans="1:4" ht="24.95" customHeight="1" x14ac:dyDescent="0.2">
      <c r="A967" s="310">
        <v>170347</v>
      </c>
      <c r="B967" s="310" t="s">
        <v>1336</v>
      </c>
      <c r="C967" s="307" t="s">
        <v>1512</v>
      </c>
      <c r="D967" s="309">
        <v>6.91</v>
      </c>
    </row>
    <row r="968" spans="1:4" ht="24.95" customHeight="1" x14ac:dyDescent="0.2">
      <c r="A968" s="310">
        <v>170348</v>
      </c>
      <c r="B968" s="310" t="s">
        <v>1337</v>
      </c>
      <c r="C968" s="307" t="s">
        <v>1512</v>
      </c>
      <c r="D968" s="309">
        <v>9.3699999999999992</v>
      </c>
    </row>
    <row r="969" spans="1:4" ht="24.95" customHeight="1" x14ac:dyDescent="0.2">
      <c r="A969" s="310">
        <v>170349</v>
      </c>
      <c r="B969" s="310" t="s">
        <v>1338</v>
      </c>
      <c r="C969" s="307" t="s">
        <v>1512</v>
      </c>
      <c r="D969" s="309">
        <v>75.61</v>
      </c>
    </row>
    <row r="970" spans="1:4" ht="24.95" customHeight="1" x14ac:dyDescent="0.2">
      <c r="A970" s="310">
        <v>170350</v>
      </c>
      <c r="B970" s="310" t="s">
        <v>1339</v>
      </c>
      <c r="C970" s="307" t="s">
        <v>1512</v>
      </c>
      <c r="D970" s="309">
        <v>18.23</v>
      </c>
    </row>
    <row r="971" spans="1:4" ht="24.95" customHeight="1" x14ac:dyDescent="0.2">
      <c r="A971" s="310">
        <v>170351</v>
      </c>
      <c r="B971" s="310" t="s">
        <v>1340</v>
      </c>
      <c r="C971" s="307" t="s">
        <v>1512</v>
      </c>
      <c r="D971" s="309">
        <v>335.89</v>
      </c>
    </row>
    <row r="972" spans="1:4" ht="24.95" customHeight="1" x14ac:dyDescent="0.2">
      <c r="A972" s="310">
        <v>170352</v>
      </c>
      <c r="B972" s="310" t="s">
        <v>9154</v>
      </c>
      <c r="C972" s="307" t="s">
        <v>1512</v>
      </c>
      <c r="D972" s="309">
        <v>397.88</v>
      </c>
    </row>
    <row r="973" spans="1:4" ht="24.95" customHeight="1" x14ac:dyDescent="0.2">
      <c r="A973" s="310">
        <v>170353</v>
      </c>
      <c r="B973" s="310" t="s">
        <v>9155</v>
      </c>
      <c r="C973" s="307" t="s">
        <v>1512</v>
      </c>
      <c r="D973" s="309">
        <v>358.54</v>
      </c>
    </row>
    <row r="974" spans="1:4" ht="24.95" customHeight="1" x14ac:dyDescent="0.2">
      <c r="A974" s="310">
        <v>170354</v>
      </c>
      <c r="B974" s="310" t="s">
        <v>9156</v>
      </c>
      <c r="C974" s="307" t="s">
        <v>1512</v>
      </c>
      <c r="D974" s="309">
        <v>593.12</v>
      </c>
    </row>
    <row r="975" spans="1:4" ht="24.95" customHeight="1" x14ac:dyDescent="0.2">
      <c r="A975" s="310">
        <v>170356</v>
      </c>
      <c r="B975" s="310" t="s">
        <v>1341</v>
      </c>
      <c r="C975" s="307" t="s">
        <v>1512</v>
      </c>
      <c r="D975" s="309">
        <v>246.41</v>
      </c>
    </row>
    <row r="976" spans="1:4" ht="24.95" customHeight="1" x14ac:dyDescent="0.2">
      <c r="A976" s="310">
        <v>170357</v>
      </c>
      <c r="B976" s="310" t="s">
        <v>1342</v>
      </c>
      <c r="C976" s="307" t="s">
        <v>1512</v>
      </c>
      <c r="D976" s="309">
        <v>733.42</v>
      </c>
    </row>
    <row r="977" spans="1:4" ht="24.95" customHeight="1" x14ac:dyDescent="0.2">
      <c r="A977" s="310">
        <v>1705</v>
      </c>
      <c r="B977" s="310" t="s">
        <v>1343</v>
      </c>
      <c r="C977" s="307"/>
      <c r="D977" s="309"/>
    </row>
    <row r="978" spans="1:4" ht="24.95" customHeight="1" x14ac:dyDescent="0.2">
      <c r="A978" s="310">
        <v>170502</v>
      </c>
      <c r="B978" s="310" t="s">
        <v>9157</v>
      </c>
      <c r="C978" s="307" t="s">
        <v>1512</v>
      </c>
      <c r="D978" s="309">
        <v>146.91999999999999</v>
      </c>
    </row>
    <row r="979" spans="1:4" ht="24.95" customHeight="1" x14ac:dyDescent="0.2">
      <c r="A979" s="310">
        <v>170506</v>
      </c>
      <c r="B979" s="310" t="s">
        <v>9158</v>
      </c>
      <c r="C979" s="307" t="s">
        <v>1512</v>
      </c>
      <c r="D979" s="309">
        <v>543.35</v>
      </c>
    </row>
    <row r="980" spans="1:4" ht="24.95" customHeight="1" x14ac:dyDescent="0.2">
      <c r="A980" s="306">
        <v>170507</v>
      </c>
      <c r="B980" s="306" t="s">
        <v>1344</v>
      </c>
      <c r="C980" s="307" t="s">
        <v>5</v>
      </c>
      <c r="D980" s="309">
        <v>1277.2</v>
      </c>
    </row>
    <row r="981" spans="1:4" ht="24.95" customHeight="1" x14ac:dyDescent="0.2">
      <c r="A981" s="310">
        <v>170508</v>
      </c>
      <c r="B981" s="310" t="s">
        <v>1345</v>
      </c>
      <c r="C981" s="307" t="s">
        <v>5</v>
      </c>
      <c r="D981" s="309">
        <v>1277.2</v>
      </c>
    </row>
    <row r="982" spans="1:4" ht="24.95" customHeight="1" x14ac:dyDescent="0.2">
      <c r="A982" s="310">
        <v>170509</v>
      </c>
      <c r="B982" s="310" t="s">
        <v>1346</v>
      </c>
      <c r="C982" s="307" t="s">
        <v>1512</v>
      </c>
      <c r="D982" s="309">
        <v>1631.51</v>
      </c>
    </row>
    <row r="983" spans="1:4" ht="24.95" customHeight="1" x14ac:dyDescent="0.2">
      <c r="A983" s="310">
        <v>170510</v>
      </c>
      <c r="B983" s="310" t="s">
        <v>1347</v>
      </c>
      <c r="C983" s="307" t="s">
        <v>1512</v>
      </c>
      <c r="D983" s="311">
        <v>4134.8</v>
      </c>
    </row>
    <row r="984" spans="1:4" ht="24.95" customHeight="1" x14ac:dyDescent="0.2">
      <c r="A984" s="310">
        <v>170511</v>
      </c>
      <c r="B984" s="310" t="s">
        <v>9159</v>
      </c>
      <c r="C984" s="307" t="s">
        <v>1512</v>
      </c>
      <c r="D984" s="311">
        <v>2065.56</v>
      </c>
    </row>
    <row r="985" spans="1:4" ht="24.95" customHeight="1" x14ac:dyDescent="0.2">
      <c r="A985" s="310">
        <v>170512</v>
      </c>
      <c r="B985" s="310" t="s">
        <v>1348</v>
      </c>
      <c r="C985" s="307" t="s">
        <v>1512</v>
      </c>
      <c r="D985" s="311">
        <v>465.05</v>
      </c>
    </row>
    <row r="986" spans="1:4" ht="24.95" customHeight="1" x14ac:dyDescent="0.2">
      <c r="A986" s="310">
        <v>170514</v>
      </c>
      <c r="B986" s="310" t="s">
        <v>9160</v>
      </c>
      <c r="C986" s="307" t="s">
        <v>1512</v>
      </c>
      <c r="D986" s="311">
        <v>1514.67</v>
      </c>
    </row>
    <row r="987" spans="1:4" ht="24.95" customHeight="1" x14ac:dyDescent="0.2">
      <c r="A987" s="310">
        <v>170515</v>
      </c>
      <c r="B987" s="310" t="s">
        <v>1349</v>
      </c>
      <c r="C987" s="307" t="s">
        <v>1512</v>
      </c>
      <c r="D987" s="311">
        <v>1683.58</v>
      </c>
    </row>
    <row r="988" spans="1:4" ht="24.95" customHeight="1" x14ac:dyDescent="0.2">
      <c r="A988" s="310">
        <v>170516</v>
      </c>
      <c r="B988" s="310" t="s">
        <v>9161</v>
      </c>
      <c r="C988" s="307" t="s">
        <v>1512</v>
      </c>
      <c r="D988" s="309">
        <v>2434.94</v>
      </c>
    </row>
    <row r="989" spans="1:4" ht="24.95" customHeight="1" x14ac:dyDescent="0.2">
      <c r="A989" s="310">
        <v>170519</v>
      </c>
      <c r="B989" s="310" t="s">
        <v>1350</v>
      </c>
      <c r="C989" s="307" t="s">
        <v>1512</v>
      </c>
      <c r="D989" s="311">
        <v>267.06</v>
      </c>
    </row>
    <row r="990" spans="1:4" ht="24.95" customHeight="1" x14ac:dyDescent="0.2">
      <c r="A990" s="310">
        <v>170524</v>
      </c>
      <c r="B990" s="310" t="s">
        <v>1351</v>
      </c>
      <c r="C990" s="307" t="s">
        <v>1512</v>
      </c>
      <c r="D990" s="311">
        <v>66.540000000000006</v>
      </c>
    </row>
    <row r="991" spans="1:4" ht="24.95" customHeight="1" x14ac:dyDescent="0.2">
      <c r="A991" s="310">
        <v>170528</v>
      </c>
      <c r="B991" s="310" t="s">
        <v>9162</v>
      </c>
      <c r="C991" s="307" t="s">
        <v>1512</v>
      </c>
      <c r="D991" s="311">
        <v>2934.2</v>
      </c>
    </row>
    <row r="992" spans="1:4" ht="24.95" customHeight="1" x14ac:dyDescent="0.2">
      <c r="A992" s="310">
        <v>170530</v>
      </c>
      <c r="B992" s="310" t="s">
        <v>1352</v>
      </c>
      <c r="C992" s="307" t="s">
        <v>1512</v>
      </c>
      <c r="D992" s="309">
        <v>375.64</v>
      </c>
    </row>
    <row r="993" spans="1:4" ht="24.95" customHeight="1" x14ac:dyDescent="0.2">
      <c r="A993" s="310">
        <v>170533</v>
      </c>
      <c r="B993" s="310" t="s">
        <v>1353</v>
      </c>
      <c r="C993" s="307" t="s">
        <v>1512</v>
      </c>
      <c r="D993" s="309">
        <v>1710.93</v>
      </c>
    </row>
    <row r="994" spans="1:4" ht="24.95" customHeight="1" x14ac:dyDescent="0.2">
      <c r="A994" s="310">
        <v>170534</v>
      </c>
      <c r="B994" s="310" t="s">
        <v>1354</v>
      </c>
      <c r="C994" s="307" t="s">
        <v>1512</v>
      </c>
      <c r="D994" s="311">
        <v>2753.6</v>
      </c>
    </row>
    <row r="995" spans="1:4" ht="24.95" customHeight="1" x14ac:dyDescent="0.2">
      <c r="A995" s="310">
        <v>170535</v>
      </c>
      <c r="B995" s="310" t="s">
        <v>1355</v>
      </c>
      <c r="C995" s="307" t="s">
        <v>1512</v>
      </c>
      <c r="D995" s="309">
        <v>2059.58</v>
      </c>
    </row>
    <row r="996" spans="1:4" ht="24.95" customHeight="1" x14ac:dyDescent="0.2">
      <c r="A996" s="310">
        <v>170536</v>
      </c>
      <c r="B996" s="310" t="s">
        <v>1356</v>
      </c>
      <c r="C996" s="307" t="s">
        <v>1512</v>
      </c>
      <c r="D996" s="311">
        <v>2407.08</v>
      </c>
    </row>
    <row r="997" spans="1:4" ht="24.95" customHeight="1" x14ac:dyDescent="0.2">
      <c r="A997" s="310">
        <v>170537</v>
      </c>
      <c r="B997" s="310" t="s">
        <v>1357</v>
      </c>
      <c r="C997" s="307" t="s">
        <v>1512</v>
      </c>
      <c r="D997" s="311">
        <v>34.96</v>
      </c>
    </row>
    <row r="998" spans="1:4" ht="24.95" customHeight="1" x14ac:dyDescent="0.2">
      <c r="A998" s="310">
        <v>170538</v>
      </c>
      <c r="B998" s="310" t="s">
        <v>1358</v>
      </c>
      <c r="C998" s="307" t="s">
        <v>1512</v>
      </c>
      <c r="D998" s="311">
        <v>19.18</v>
      </c>
    </row>
    <row r="999" spans="1:4" ht="24.95" customHeight="1" x14ac:dyDescent="0.2">
      <c r="A999" s="310">
        <v>170539</v>
      </c>
      <c r="B999" s="310" t="s">
        <v>9163</v>
      </c>
      <c r="C999" s="307" t="s">
        <v>1512</v>
      </c>
      <c r="D999" s="311">
        <v>572.83000000000004</v>
      </c>
    </row>
    <row r="1000" spans="1:4" ht="24.95" customHeight="1" x14ac:dyDescent="0.2">
      <c r="A1000" s="310">
        <v>170540</v>
      </c>
      <c r="B1000" s="310" t="s">
        <v>9164</v>
      </c>
      <c r="C1000" s="307" t="s">
        <v>1512</v>
      </c>
      <c r="D1000" s="309">
        <v>709.29</v>
      </c>
    </row>
    <row r="1001" spans="1:4" ht="24.95" customHeight="1" x14ac:dyDescent="0.2">
      <c r="A1001" s="310">
        <v>170541</v>
      </c>
      <c r="B1001" s="310" t="s">
        <v>9165</v>
      </c>
      <c r="C1001" s="307" t="s">
        <v>1512</v>
      </c>
      <c r="D1001" s="309">
        <v>188.08</v>
      </c>
    </row>
    <row r="1002" spans="1:4" ht="24.95" customHeight="1" x14ac:dyDescent="0.2">
      <c r="A1002" s="310">
        <v>170545</v>
      </c>
      <c r="B1002" s="310" t="s">
        <v>1359</v>
      </c>
      <c r="C1002" s="307" t="s">
        <v>5</v>
      </c>
      <c r="D1002" s="309">
        <v>1273.6199999999999</v>
      </c>
    </row>
    <row r="1003" spans="1:4" ht="24.95" customHeight="1" x14ac:dyDescent="0.2">
      <c r="A1003" s="310">
        <v>170546</v>
      </c>
      <c r="B1003" s="310" t="s">
        <v>1360</v>
      </c>
      <c r="C1003" s="307" t="s">
        <v>1512</v>
      </c>
      <c r="D1003" s="309">
        <v>312.52</v>
      </c>
    </row>
    <row r="1004" spans="1:4" ht="24.95" customHeight="1" x14ac:dyDescent="0.2">
      <c r="A1004" s="310">
        <v>170547</v>
      </c>
      <c r="B1004" s="310" t="s">
        <v>9166</v>
      </c>
      <c r="C1004" s="307" t="s">
        <v>1512</v>
      </c>
      <c r="D1004" s="309">
        <v>516.80999999999995</v>
      </c>
    </row>
    <row r="1005" spans="1:4" ht="24.95" customHeight="1" x14ac:dyDescent="0.2">
      <c r="A1005" s="310">
        <v>170548</v>
      </c>
      <c r="B1005" s="310" t="s">
        <v>9167</v>
      </c>
      <c r="C1005" s="307" t="s">
        <v>1512</v>
      </c>
      <c r="D1005" s="311">
        <v>1015.38</v>
      </c>
    </row>
    <row r="1006" spans="1:4" ht="24.95" customHeight="1" x14ac:dyDescent="0.2">
      <c r="A1006" s="310">
        <v>170549</v>
      </c>
      <c r="B1006" s="310" t="s">
        <v>9168</v>
      </c>
      <c r="C1006" s="307" t="s">
        <v>1512</v>
      </c>
      <c r="D1006" s="309">
        <v>1814.52</v>
      </c>
    </row>
    <row r="1007" spans="1:4" ht="24.95" customHeight="1" x14ac:dyDescent="0.2">
      <c r="A1007" s="310">
        <v>170550</v>
      </c>
      <c r="B1007" s="310" t="s">
        <v>9169</v>
      </c>
      <c r="C1007" s="307" t="s">
        <v>1512</v>
      </c>
      <c r="D1007" s="309">
        <v>1338.99</v>
      </c>
    </row>
    <row r="1008" spans="1:4" ht="24.95" customHeight="1" x14ac:dyDescent="0.2">
      <c r="A1008" s="310">
        <v>170555</v>
      </c>
      <c r="B1008" s="310" t="s">
        <v>1361</v>
      </c>
      <c r="C1008" s="307" t="s">
        <v>1512</v>
      </c>
      <c r="D1008" s="311">
        <v>195.76</v>
      </c>
    </row>
    <row r="1009" spans="1:4" ht="24.95" customHeight="1" x14ac:dyDescent="0.2">
      <c r="A1009" s="310">
        <v>170557</v>
      </c>
      <c r="B1009" s="310" t="s">
        <v>1362</v>
      </c>
      <c r="C1009" s="307" t="s">
        <v>5</v>
      </c>
      <c r="D1009" s="311">
        <v>1556.03</v>
      </c>
    </row>
    <row r="1010" spans="1:4" ht="24.95" customHeight="1" x14ac:dyDescent="0.2">
      <c r="A1010" s="310">
        <v>170561</v>
      </c>
      <c r="B1010" s="310" t="s">
        <v>9170</v>
      </c>
      <c r="C1010" s="307" t="s">
        <v>1512</v>
      </c>
      <c r="D1010" s="311">
        <v>8286.6</v>
      </c>
    </row>
    <row r="1011" spans="1:4" ht="24.95" customHeight="1" x14ac:dyDescent="0.2">
      <c r="A1011" s="310">
        <v>170562</v>
      </c>
      <c r="B1011" s="310" t="s">
        <v>1363</v>
      </c>
      <c r="C1011" s="307" t="s">
        <v>1512</v>
      </c>
      <c r="D1011" s="309">
        <v>2915.43</v>
      </c>
    </row>
    <row r="1012" spans="1:4" ht="24.95" customHeight="1" x14ac:dyDescent="0.2">
      <c r="A1012" s="310">
        <v>18</v>
      </c>
      <c r="B1012" s="310" t="s">
        <v>9171</v>
      </c>
      <c r="C1012" s="307"/>
      <c r="D1012" s="311"/>
    </row>
    <row r="1013" spans="1:4" ht="24.95" customHeight="1" x14ac:dyDescent="0.2">
      <c r="A1013" s="310">
        <v>1801</v>
      </c>
      <c r="B1013" s="310" t="s">
        <v>1364</v>
      </c>
      <c r="C1013" s="307"/>
      <c r="D1013" s="311"/>
    </row>
    <row r="1014" spans="1:4" ht="24.95" customHeight="1" x14ac:dyDescent="0.2">
      <c r="A1014" s="310">
        <v>180101</v>
      </c>
      <c r="B1014" s="310" t="s">
        <v>9172</v>
      </c>
      <c r="C1014" s="307" t="s">
        <v>1512</v>
      </c>
      <c r="D1014" s="311">
        <v>98.54</v>
      </c>
    </row>
    <row r="1015" spans="1:4" ht="24.95" customHeight="1" x14ac:dyDescent="0.2">
      <c r="A1015" s="306">
        <v>180102</v>
      </c>
      <c r="B1015" s="306" t="s">
        <v>9173</v>
      </c>
      <c r="C1015" s="307" t="s">
        <v>1512</v>
      </c>
      <c r="D1015" s="309">
        <v>111.68</v>
      </c>
    </row>
    <row r="1016" spans="1:4" ht="24.95" customHeight="1" x14ac:dyDescent="0.2">
      <c r="A1016" s="306">
        <v>180103</v>
      </c>
      <c r="B1016" s="306" t="s">
        <v>9174</v>
      </c>
      <c r="C1016" s="307" t="s">
        <v>1512</v>
      </c>
      <c r="D1016" s="309">
        <v>194.95</v>
      </c>
    </row>
    <row r="1017" spans="1:4" ht="24.95" customHeight="1" x14ac:dyDescent="0.2">
      <c r="A1017" s="310">
        <v>180104</v>
      </c>
      <c r="B1017" s="310" t="s">
        <v>9175</v>
      </c>
      <c r="C1017" s="307" t="s">
        <v>1512</v>
      </c>
      <c r="D1017" s="309">
        <v>207.06</v>
      </c>
    </row>
    <row r="1018" spans="1:4" ht="24.95" customHeight="1" x14ac:dyDescent="0.2">
      <c r="A1018" s="310">
        <v>180107</v>
      </c>
      <c r="B1018" s="310" t="s">
        <v>1365</v>
      </c>
      <c r="C1018" s="307" t="s">
        <v>1512</v>
      </c>
      <c r="D1018" s="309">
        <v>312.67</v>
      </c>
    </row>
    <row r="1019" spans="1:4" ht="24.95" customHeight="1" x14ac:dyDescent="0.2">
      <c r="A1019" s="310">
        <v>180108</v>
      </c>
      <c r="B1019" s="310" t="s">
        <v>9176</v>
      </c>
      <c r="C1019" s="307" t="s">
        <v>1512</v>
      </c>
      <c r="D1019" s="309">
        <v>71.900000000000006</v>
      </c>
    </row>
    <row r="1020" spans="1:4" ht="24.95" customHeight="1" x14ac:dyDescent="0.2">
      <c r="A1020" s="310">
        <v>180109</v>
      </c>
      <c r="B1020" s="310" t="s">
        <v>9177</v>
      </c>
      <c r="C1020" s="307" t="s">
        <v>1512</v>
      </c>
      <c r="D1020" s="309">
        <v>80.77</v>
      </c>
    </row>
    <row r="1021" spans="1:4" ht="24.95" customHeight="1" x14ac:dyDescent="0.2">
      <c r="A1021" s="310">
        <v>180110</v>
      </c>
      <c r="B1021" s="310" t="s">
        <v>1366</v>
      </c>
      <c r="C1021" s="307" t="s">
        <v>1512</v>
      </c>
      <c r="D1021" s="309">
        <v>93.29</v>
      </c>
    </row>
    <row r="1022" spans="1:4" ht="24.95" customHeight="1" x14ac:dyDescent="0.2">
      <c r="A1022" s="310">
        <v>180111</v>
      </c>
      <c r="B1022" s="310" t="s">
        <v>9178</v>
      </c>
      <c r="C1022" s="307" t="s">
        <v>1512</v>
      </c>
      <c r="D1022" s="309">
        <v>205.67</v>
      </c>
    </row>
    <row r="1023" spans="1:4" ht="24.95" customHeight="1" x14ac:dyDescent="0.2">
      <c r="A1023" s="310">
        <v>180114</v>
      </c>
      <c r="B1023" s="310" t="s">
        <v>9179</v>
      </c>
      <c r="C1023" s="307" t="s">
        <v>1512</v>
      </c>
      <c r="D1023" s="309">
        <v>163.18</v>
      </c>
    </row>
    <row r="1024" spans="1:4" ht="24.95" customHeight="1" x14ac:dyDescent="0.2">
      <c r="A1024" s="310">
        <v>180115</v>
      </c>
      <c r="B1024" s="310" t="s">
        <v>1367</v>
      </c>
      <c r="C1024" s="307" t="s">
        <v>1512</v>
      </c>
      <c r="D1024" s="309">
        <v>65.150000000000006</v>
      </c>
    </row>
    <row r="1025" spans="1:4" ht="24.95" customHeight="1" x14ac:dyDescent="0.2">
      <c r="A1025" s="310">
        <v>180123</v>
      </c>
      <c r="B1025" s="310" t="s">
        <v>9180</v>
      </c>
      <c r="C1025" s="307" t="s">
        <v>1512</v>
      </c>
      <c r="D1025" s="309">
        <v>203.69</v>
      </c>
    </row>
    <row r="1026" spans="1:4" ht="24.95" customHeight="1" x14ac:dyDescent="0.2">
      <c r="A1026" s="310">
        <v>180124</v>
      </c>
      <c r="B1026" s="310" t="s">
        <v>9181</v>
      </c>
      <c r="C1026" s="307" t="s">
        <v>1512</v>
      </c>
      <c r="D1026" s="309">
        <v>265.45</v>
      </c>
    </row>
    <row r="1027" spans="1:4" ht="24.95" customHeight="1" x14ac:dyDescent="0.2">
      <c r="A1027" s="310">
        <v>180125</v>
      </c>
      <c r="B1027" s="310" t="s">
        <v>9182</v>
      </c>
      <c r="C1027" s="307" t="s">
        <v>1512</v>
      </c>
      <c r="D1027" s="309">
        <v>184.61</v>
      </c>
    </row>
    <row r="1028" spans="1:4" ht="24.95" customHeight="1" x14ac:dyDescent="0.2">
      <c r="A1028" s="310">
        <v>180126</v>
      </c>
      <c r="B1028" s="310" t="s">
        <v>9183</v>
      </c>
      <c r="C1028" s="307" t="s">
        <v>1512</v>
      </c>
      <c r="D1028" s="309">
        <v>243.06</v>
      </c>
    </row>
    <row r="1029" spans="1:4" ht="24.95" customHeight="1" x14ac:dyDescent="0.2">
      <c r="A1029" s="310">
        <v>180127</v>
      </c>
      <c r="B1029" s="310" t="s">
        <v>9184</v>
      </c>
      <c r="C1029" s="307" t="s">
        <v>1512</v>
      </c>
      <c r="D1029" s="309">
        <v>294.5</v>
      </c>
    </row>
    <row r="1030" spans="1:4" ht="24.95" customHeight="1" x14ac:dyDescent="0.2">
      <c r="A1030" s="310">
        <v>180128</v>
      </c>
      <c r="B1030" s="310" t="s">
        <v>9185</v>
      </c>
      <c r="C1030" s="307" t="s">
        <v>1512</v>
      </c>
      <c r="D1030" s="309">
        <v>270.11</v>
      </c>
    </row>
    <row r="1031" spans="1:4" ht="24.95" customHeight="1" x14ac:dyDescent="0.2">
      <c r="A1031" s="310">
        <v>180129</v>
      </c>
      <c r="B1031" s="310" t="s">
        <v>9186</v>
      </c>
      <c r="C1031" s="307" t="s">
        <v>1512</v>
      </c>
      <c r="D1031" s="309">
        <v>209.53</v>
      </c>
    </row>
    <row r="1032" spans="1:4" ht="24.95" customHeight="1" x14ac:dyDescent="0.2">
      <c r="A1032" s="310">
        <v>1802</v>
      </c>
      <c r="B1032" s="310" t="s">
        <v>1368</v>
      </c>
      <c r="C1032" s="307"/>
      <c r="D1032" s="309"/>
    </row>
    <row r="1033" spans="1:4" ht="24.95" customHeight="1" x14ac:dyDescent="0.2">
      <c r="A1033" s="310">
        <v>180201</v>
      </c>
      <c r="B1033" s="310" t="s">
        <v>9187</v>
      </c>
      <c r="C1033" s="307" t="s">
        <v>1512</v>
      </c>
      <c r="D1033" s="309">
        <v>27.53</v>
      </c>
    </row>
    <row r="1034" spans="1:4" ht="24.95" customHeight="1" x14ac:dyDescent="0.2">
      <c r="A1034" s="310">
        <v>180202</v>
      </c>
      <c r="B1034" s="310" t="s">
        <v>9188</v>
      </c>
      <c r="C1034" s="307" t="s">
        <v>1512</v>
      </c>
      <c r="D1034" s="309">
        <v>32.06</v>
      </c>
    </row>
    <row r="1035" spans="1:4" ht="24.95" customHeight="1" x14ac:dyDescent="0.2">
      <c r="A1035" s="306">
        <v>180204</v>
      </c>
      <c r="B1035" s="306" t="s">
        <v>9189</v>
      </c>
      <c r="C1035" s="307" t="s">
        <v>1512</v>
      </c>
      <c r="D1035" s="309">
        <v>22.96</v>
      </c>
    </row>
    <row r="1036" spans="1:4" ht="24.95" customHeight="1" x14ac:dyDescent="0.2">
      <c r="A1036" s="310">
        <v>180205</v>
      </c>
      <c r="B1036" s="310" t="s">
        <v>9190</v>
      </c>
      <c r="C1036" s="307" t="s">
        <v>1512</v>
      </c>
      <c r="D1036" s="309">
        <v>33.380000000000003</v>
      </c>
    </row>
    <row r="1037" spans="1:4" ht="24.95" customHeight="1" x14ac:dyDescent="0.2">
      <c r="A1037" s="310">
        <v>180206</v>
      </c>
      <c r="B1037" s="310" t="s">
        <v>1369</v>
      </c>
      <c r="C1037" s="307" t="s">
        <v>1512</v>
      </c>
      <c r="D1037" s="309">
        <v>28.17</v>
      </c>
    </row>
    <row r="1038" spans="1:4" ht="24.95" customHeight="1" x14ac:dyDescent="0.2">
      <c r="A1038" s="310">
        <v>180207</v>
      </c>
      <c r="B1038" s="310" t="s">
        <v>1370</v>
      </c>
      <c r="C1038" s="307" t="s">
        <v>1512</v>
      </c>
      <c r="D1038" s="309">
        <v>36.47</v>
      </c>
    </row>
    <row r="1039" spans="1:4" ht="24.95" customHeight="1" x14ac:dyDescent="0.2">
      <c r="A1039" s="310">
        <v>180208</v>
      </c>
      <c r="B1039" s="310" t="s">
        <v>1371</v>
      </c>
      <c r="C1039" s="307" t="s">
        <v>1512</v>
      </c>
      <c r="D1039" s="309">
        <v>47.54</v>
      </c>
    </row>
    <row r="1040" spans="1:4" ht="24.95" customHeight="1" x14ac:dyDescent="0.2">
      <c r="A1040" s="310">
        <v>180209</v>
      </c>
      <c r="B1040" s="310" t="s">
        <v>1372</v>
      </c>
      <c r="C1040" s="307" t="s">
        <v>1512</v>
      </c>
      <c r="D1040" s="309">
        <v>25.3</v>
      </c>
    </row>
    <row r="1041" spans="1:4" ht="24.95" customHeight="1" x14ac:dyDescent="0.2">
      <c r="A1041" s="310">
        <v>180210</v>
      </c>
      <c r="B1041" s="310" t="s">
        <v>1373</v>
      </c>
      <c r="C1041" s="307" t="s">
        <v>1512</v>
      </c>
      <c r="D1041" s="309">
        <v>30.15</v>
      </c>
    </row>
    <row r="1042" spans="1:4" ht="24.95" customHeight="1" x14ac:dyDescent="0.2">
      <c r="A1042" s="310">
        <v>180211</v>
      </c>
      <c r="B1042" s="310" t="s">
        <v>1374</v>
      </c>
      <c r="C1042" s="307" t="s">
        <v>1512</v>
      </c>
      <c r="D1042" s="309">
        <v>77.819999999999993</v>
      </c>
    </row>
    <row r="1043" spans="1:4" ht="24.95" customHeight="1" x14ac:dyDescent="0.2">
      <c r="A1043" s="310">
        <v>180212</v>
      </c>
      <c r="B1043" s="310" t="s">
        <v>9191</v>
      </c>
      <c r="C1043" s="307" t="s">
        <v>1512</v>
      </c>
      <c r="D1043" s="309">
        <v>45.37</v>
      </c>
    </row>
    <row r="1044" spans="1:4" ht="24.95" customHeight="1" x14ac:dyDescent="0.2">
      <c r="A1044" s="310">
        <v>180217</v>
      </c>
      <c r="B1044" s="310" t="s">
        <v>1375</v>
      </c>
      <c r="C1044" s="307" t="s">
        <v>1512</v>
      </c>
      <c r="D1044" s="309">
        <v>7.79</v>
      </c>
    </row>
    <row r="1045" spans="1:4" ht="24.95" customHeight="1" x14ac:dyDescent="0.2">
      <c r="A1045" s="310">
        <v>180218</v>
      </c>
      <c r="B1045" s="310" t="s">
        <v>9192</v>
      </c>
      <c r="C1045" s="307" t="s">
        <v>1512</v>
      </c>
      <c r="D1045" s="309">
        <v>14.66</v>
      </c>
    </row>
    <row r="1046" spans="1:4" ht="24.95" customHeight="1" x14ac:dyDescent="0.2">
      <c r="A1046" s="310">
        <v>180220</v>
      </c>
      <c r="B1046" s="310" t="s">
        <v>9193</v>
      </c>
      <c r="C1046" s="307" t="s">
        <v>1512</v>
      </c>
      <c r="D1046" s="309">
        <v>19.09</v>
      </c>
    </row>
    <row r="1047" spans="1:4" ht="24.95" customHeight="1" x14ac:dyDescent="0.2">
      <c r="A1047" s="310">
        <v>1803</v>
      </c>
      <c r="B1047" s="310" t="s">
        <v>1376</v>
      </c>
      <c r="C1047" s="307"/>
      <c r="D1047" s="309"/>
    </row>
    <row r="1048" spans="1:4" ht="24.95" customHeight="1" x14ac:dyDescent="0.2">
      <c r="A1048" s="310">
        <v>180301</v>
      </c>
      <c r="B1048" s="310" t="s">
        <v>9194</v>
      </c>
      <c r="C1048" s="307" t="s">
        <v>1512</v>
      </c>
      <c r="D1048" s="309">
        <v>2777.54</v>
      </c>
    </row>
    <row r="1049" spans="1:4" ht="24.95" customHeight="1" x14ac:dyDescent="0.2">
      <c r="A1049" s="310">
        <v>180302</v>
      </c>
      <c r="B1049" s="310" t="s">
        <v>1377</v>
      </c>
      <c r="C1049" s="307" t="s">
        <v>1512</v>
      </c>
      <c r="D1049" s="309">
        <v>749.26</v>
      </c>
    </row>
    <row r="1050" spans="1:4" ht="24.95" customHeight="1" x14ac:dyDescent="0.2">
      <c r="A1050" s="306">
        <v>180303</v>
      </c>
      <c r="B1050" s="306" t="s">
        <v>9195</v>
      </c>
      <c r="C1050" s="307" t="s">
        <v>1512</v>
      </c>
      <c r="D1050" s="309">
        <v>1190.33</v>
      </c>
    </row>
    <row r="1051" spans="1:4" ht="24.95" customHeight="1" x14ac:dyDescent="0.2">
      <c r="A1051" s="310">
        <v>180304</v>
      </c>
      <c r="B1051" s="310" t="s">
        <v>1378</v>
      </c>
      <c r="C1051" s="307" t="s">
        <v>1512</v>
      </c>
      <c r="D1051" s="311">
        <v>1219.48</v>
      </c>
    </row>
    <row r="1052" spans="1:4" ht="24.95" customHeight="1" x14ac:dyDescent="0.2">
      <c r="A1052" s="310">
        <v>180305</v>
      </c>
      <c r="B1052" s="310" t="s">
        <v>1379</v>
      </c>
      <c r="C1052" s="307" t="s">
        <v>1512</v>
      </c>
      <c r="D1052" s="309">
        <v>1352.8</v>
      </c>
    </row>
    <row r="1053" spans="1:4" ht="24.95" customHeight="1" x14ac:dyDescent="0.2">
      <c r="A1053" s="310">
        <v>1804</v>
      </c>
      <c r="B1053" s="310" t="s">
        <v>9196</v>
      </c>
      <c r="C1053" s="307"/>
      <c r="D1053" s="311"/>
    </row>
    <row r="1054" spans="1:4" ht="24.95" customHeight="1" x14ac:dyDescent="0.2">
      <c r="A1054" s="310">
        <v>180405</v>
      </c>
      <c r="B1054" s="310" t="s">
        <v>1380</v>
      </c>
      <c r="C1054" s="307" t="s">
        <v>1512</v>
      </c>
      <c r="D1054" s="311">
        <v>3623.98</v>
      </c>
    </row>
    <row r="1055" spans="1:4" ht="24.95" customHeight="1" x14ac:dyDescent="0.2">
      <c r="A1055" s="310">
        <v>180408</v>
      </c>
      <c r="B1055" s="310" t="s">
        <v>1381</v>
      </c>
      <c r="C1055" s="307" t="s">
        <v>1512</v>
      </c>
      <c r="D1055" s="311">
        <v>4142.33</v>
      </c>
    </row>
    <row r="1056" spans="1:4" ht="24.95" customHeight="1" x14ac:dyDescent="0.2">
      <c r="A1056" s="306">
        <v>1807</v>
      </c>
      <c r="B1056" s="306" t="s">
        <v>1382</v>
      </c>
      <c r="C1056" s="307"/>
      <c r="D1056" s="309"/>
    </row>
    <row r="1057" spans="1:4" ht="24.95" customHeight="1" x14ac:dyDescent="0.2">
      <c r="A1057" s="310">
        <v>180702</v>
      </c>
      <c r="B1057" s="310" t="s">
        <v>1383</v>
      </c>
      <c r="C1057" s="307" t="s">
        <v>1512</v>
      </c>
      <c r="D1057" s="311">
        <v>204.44</v>
      </c>
    </row>
    <row r="1058" spans="1:4" ht="24.95" customHeight="1" x14ac:dyDescent="0.2">
      <c r="A1058" s="310">
        <v>1808</v>
      </c>
      <c r="B1058" s="310" t="s">
        <v>1343</v>
      </c>
      <c r="C1058" s="307"/>
      <c r="D1058" s="311"/>
    </row>
    <row r="1059" spans="1:4" ht="24.95" customHeight="1" x14ac:dyDescent="0.2">
      <c r="A1059" s="306">
        <v>180803</v>
      </c>
      <c r="B1059" s="306" t="s">
        <v>9197</v>
      </c>
      <c r="C1059" s="307" t="s">
        <v>1512</v>
      </c>
      <c r="D1059" s="309">
        <v>160.85</v>
      </c>
    </row>
    <row r="1060" spans="1:4" ht="24.95" customHeight="1" x14ac:dyDescent="0.2">
      <c r="A1060" s="310">
        <v>180804</v>
      </c>
      <c r="B1060" s="310" t="s">
        <v>1384</v>
      </c>
      <c r="C1060" s="307" t="s">
        <v>1512</v>
      </c>
      <c r="D1060" s="309">
        <v>693</v>
      </c>
    </row>
    <row r="1061" spans="1:4" ht="24.95" customHeight="1" x14ac:dyDescent="0.2">
      <c r="A1061" s="306">
        <v>180809</v>
      </c>
      <c r="B1061" s="306" t="s">
        <v>1385</v>
      </c>
      <c r="C1061" s="307" t="s">
        <v>1512</v>
      </c>
      <c r="D1061" s="309">
        <v>75.62</v>
      </c>
    </row>
    <row r="1062" spans="1:4" ht="24.95" customHeight="1" x14ac:dyDescent="0.2">
      <c r="A1062" s="310">
        <v>19</v>
      </c>
      <c r="B1062" s="310" t="s">
        <v>1386</v>
      </c>
      <c r="C1062" s="307"/>
      <c r="D1062" s="309"/>
    </row>
    <row r="1063" spans="1:4" ht="24.95" customHeight="1" x14ac:dyDescent="0.2">
      <c r="A1063" s="310">
        <v>1901</v>
      </c>
      <c r="B1063" s="310" t="s">
        <v>1387</v>
      </c>
      <c r="C1063" s="307"/>
      <c r="D1063" s="309"/>
    </row>
    <row r="1064" spans="1:4" ht="24.95" customHeight="1" x14ac:dyDescent="0.2">
      <c r="A1064" s="310">
        <v>190101</v>
      </c>
      <c r="B1064" s="310" t="s">
        <v>1388</v>
      </c>
      <c r="C1064" s="307" t="s">
        <v>8716</v>
      </c>
      <c r="D1064" s="309">
        <v>11.74</v>
      </c>
    </row>
    <row r="1065" spans="1:4" ht="24.95" customHeight="1" x14ac:dyDescent="0.2">
      <c r="A1065" s="306">
        <v>190102</v>
      </c>
      <c r="B1065" s="306" t="s">
        <v>1389</v>
      </c>
      <c r="C1065" s="307" t="s">
        <v>8716</v>
      </c>
      <c r="D1065" s="309">
        <v>18.84</v>
      </c>
    </row>
    <row r="1066" spans="1:4" ht="24.95" customHeight="1" x14ac:dyDescent="0.2">
      <c r="A1066" s="306">
        <v>190103</v>
      </c>
      <c r="B1066" s="306" t="s">
        <v>1390</v>
      </c>
      <c r="C1066" s="307" t="s">
        <v>8716</v>
      </c>
      <c r="D1066" s="309">
        <v>16.739999999999998</v>
      </c>
    </row>
    <row r="1067" spans="1:4" ht="24.95" customHeight="1" x14ac:dyDescent="0.2">
      <c r="A1067" s="310">
        <v>190104</v>
      </c>
      <c r="B1067" s="310" t="s">
        <v>9198</v>
      </c>
      <c r="C1067" s="307" t="s">
        <v>8716</v>
      </c>
      <c r="D1067" s="309">
        <v>19.95</v>
      </c>
    </row>
    <row r="1068" spans="1:4" ht="24.95" customHeight="1" x14ac:dyDescent="0.2">
      <c r="A1068" s="310">
        <v>190105</v>
      </c>
      <c r="B1068" s="310" t="s">
        <v>1392</v>
      </c>
      <c r="C1068" s="307" t="s">
        <v>8716</v>
      </c>
      <c r="D1068" s="309">
        <v>23.69</v>
      </c>
    </row>
    <row r="1069" spans="1:4" ht="24.95" customHeight="1" x14ac:dyDescent="0.2">
      <c r="A1069" s="310">
        <v>190106</v>
      </c>
      <c r="B1069" s="310" t="s">
        <v>1393</v>
      </c>
      <c r="C1069" s="307" t="s">
        <v>8716</v>
      </c>
      <c r="D1069" s="309">
        <v>21.06</v>
      </c>
    </row>
    <row r="1070" spans="1:4" ht="24.95" customHeight="1" x14ac:dyDescent="0.2">
      <c r="A1070" s="310">
        <v>190107</v>
      </c>
      <c r="B1070" s="310" t="s">
        <v>9199</v>
      </c>
      <c r="C1070" s="307" t="s">
        <v>8716</v>
      </c>
      <c r="D1070" s="309">
        <v>3.18</v>
      </c>
    </row>
    <row r="1071" spans="1:4" ht="24.95" customHeight="1" x14ac:dyDescent="0.2">
      <c r="A1071" s="310">
        <v>190108</v>
      </c>
      <c r="B1071" s="310" t="s">
        <v>1394</v>
      </c>
      <c r="C1071" s="307" t="s">
        <v>8716</v>
      </c>
      <c r="D1071" s="309">
        <v>11.66</v>
      </c>
    </row>
    <row r="1072" spans="1:4" ht="24.95" customHeight="1" x14ac:dyDescent="0.2">
      <c r="A1072" s="310">
        <v>190109</v>
      </c>
      <c r="B1072" s="310" t="s">
        <v>1395</v>
      </c>
      <c r="C1072" s="307" t="s">
        <v>1512</v>
      </c>
      <c r="D1072" s="309">
        <v>17.670000000000002</v>
      </c>
    </row>
    <row r="1073" spans="1:4" ht="24.95" customHeight="1" x14ac:dyDescent="0.2">
      <c r="A1073" s="310">
        <v>190114</v>
      </c>
      <c r="B1073" s="310" t="s">
        <v>1396</v>
      </c>
      <c r="C1073" s="307" t="s">
        <v>8716</v>
      </c>
      <c r="D1073" s="309">
        <v>4.88</v>
      </c>
    </row>
    <row r="1074" spans="1:4" ht="24.95" customHeight="1" x14ac:dyDescent="0.2">
      <c r="A1074" s="310">
        <v>190115</v>
      </c>
      <c r="B1074" s="310" t="s">
        <v>1391</v>
      </c>
      <c r="C1074" s="307" t="s">
        <v>8716</v>
      </c>
      <c r="D1074" s="309">
        <v>16.34</v>
      </c>
    </row>
    <row r="1075" spans="1:4" ht="24.95" customHeight="1" x14ac:dyDescent="0.2">
      <c r="A1075" s="310">
        <v>190116</v>
      </c>
      <c r="B1075" s="310" t="s">
        <v>1397</v>
      </c>
      <c r="C1075" s="307" t="s">
        <v>8716</v>
      </c>
      <c r="D1075" s="309">
        <v>19.18</v>
      </c>
    </row>
    <row r="1076" spans="1:4" ht="24.95" customHeight="1" x14ac:dyDescent="0.2">
      <c r="A1076" s="310">
        <v>190117</v>
      </c>
      <c r="B1076" s="310" t="s">
        <v>1398</v>
      </c>
      <c r="C1076" s="307" t="s">
        <v>8716</v>
      </c>
      <c r="D1076" s="309">
        <v>17.13</v>
      </c>
    </row>
    <row r="1077" spans="1:4" ht="24.95" customHeight="1" x14ac:dyDescent="0.2">
      <c r="A1077" s="310">
        <v>190121</v>
      </c>
      <c r="B1077" s="310" t="s">
        <v>1399</v>
      </c>
      <c r="C1077" s="307" t="s">
        <v>8716</v>
      </c>
      <c r="D1077" s="309">
        <v>2.17</v>
      </c>
    </row>
    <row r="1078" spans="1:4" ht="24.95" customHeight="1" x14ac:dyDescent="0.2">
      <c r="A1078" s="310">
        <v>1902</v>
      </c>
      <c r="B1078" s="310" t="s">
        <v>1400</v>
      </c>
      <c r="C1078" s="307"/>
      <c r="D1078" s="309"/>
    </row>
    <row r="1079" spans="1:4" ht="24.95" customHeight="1" x14ac:dyDescent="0.2">
      <c r="A1079" s="310">
        <v>190201</v>
      </c>
      <c r="B1079" s="310" t="s">
        <v>1401</v>
      </c>
      <c r="C1079" s="307" t="s">
        <v>8716</v>
      </c>
      <c r="D1079" s="309">
        <v>9.59</v>
      </c>
    </row>
    <row r="1080" spans="1:4" ht="24.95" customHeight="1" x14ac:dyDescent="0.2">
      <c r="A1080" s="310">
        <v>190202</v>
      </c>
      <c r="B1080" s="310" t="s">
        <v>1402</v>
      </c>
      <c r="C1080" s="307" t="s">
        <v>8716</v>
      </c>
      <c r="D1080" s="309">
        <v>16.28</v>
      </c>
    </row>
    <row r="1081" spans="1:4" ht="24.95" customHeight="1" x14ac:dyDescent="0.2">
      <c r="A1081" s="306">
        <v>190203</v>
      </c>
      <c r="B1081" s="306" t="s">
        <v>1403</v>
      </c>
      <c r="C1081" s="307" t="s">
        <v>8716</v>
      </c>
      <c r="D1081" s="309">
        <v>19.690000000000001</v>
      </c>
    </row>
    <row r="1082" spans="1:4" ht="24.95" customHeight="1" x14ac:dyDescent="0.2">
      <c r="A1082" s="310">
        <v>190204</v>
      </c>
      <c r="B1082" s="310" t="s">
        <v>1404</v>
      </c>
      <c r="C1082" s="307" t="s">
        <v>8716</v>
      </c>
      <c r="D1082" s="309">
        <v>25.85</v>
      </c>
    </row>
    <row r="1083" spans="1:4" ht="24.95" customHeight="1" x14ac:dyDescent="0.2">
      <c r="A1083" s="310">
        <v>190205</v>
      </c>
      <c r="B1083" s="310" t="s">
        <v>9200</v>
      </c>
      <c r="C1083" s="307" t="s">
        <v>8716</v>
      </c>
      <c r="D1083" s="309">
        <v>9.35</v>
      </c>
    </row>
    <row r="1084" spans="1:4" ht="24.95" customHeight="1" x14ac:dyDescent="0.2">
      <c r="A1084" s="310">
        <v>190211</v>
      </c>
      <c r="B1084" s="310" t="s">
        <v>1405</v>
      </c>
      <c r="C1084" s="307" t="s">
        <v>8716</v>
      </c>
      <c r="D1084" s="309">
        <v>16.34</v>
      </c>
    </row>
    <row r="1085" spans="1:4" ht="24.95" customHeight="1" x14ac:dyDescent="0.2">
      <c r="A1085" s="310">
        <v>1903</v>
      </c>
      <c r="B1085" s="310" t="s">
        <v>1406</v>
      </c>
      <c r="C1085" s="307"/>
      <c r="D1085" s="309"/>
    </row>
    <row r="1086" spans="1:4" ht="24.95" customHeight="1" x14ac:dyDescent="0.2">
      <c r="A1086" s="310">
        <v>190301</v>
      </c>
      <c r="B1086" s="310" t="s">
        <v>1407</v>
      </c>
      <c r="C1086" s="307" t="s">
        <v>8716</v>
      </c>
      <c r="D1086" s="309">
        <v>17.87</v>
      </c>
    </row>
    <row r="1087" spans="1:4" ht="24.95" customHeight="1" x14ac:dyDescent="0.2">
      <c r="A1087" s="310">
        <v>190302</v>
      </c>
      <c r="B1087" s="310" t="s">
        <v>1408</v>
      </c>
      <c r="C1087" s="307" t="s">
        <v>8716</v>
      </c>
      <c r="D1087" s="309">
        <v>21.6</v>
      </c>
    </row>
    <row r="1088" spans="1:4" ht="24.95" customHeight="1" x14ac:dyDescent="0.2">
      <c r="A1088" s="306">
        <v>190303</v>
      </c>
      <c r="B1088" s="306" t="s">
        <v>1409</v>
      </c>
      <c r="C1088" s="307" t="s">
        <v>8716</v>
      </c>
      <c r="D1088" s="309">
        <v>27.17</v>
      </c>
    </row>
    <row r="1089" spans="1:4" ht="24.95" customHeight="1" x14ac:dyDescent="0.2">
      <c r="A1089" s="310">
        <v>190306</v>
      </c>
      <c r="B1089" s="310" t="s">
        <v>1410</v>
      </c>
      <c r="C1089" s="307" t="s">
        <v>8716</v>
      </c>
      <c r="D1089" s="309">
        <v>22.4</v>
      </c>
    </row>
    <row r="1090" spans="1:4" ht="24.95" customHeight="1" x14ac:dyDescent="0.2">
      <c r="A1090" s="310">
        <v>1904</v>
      </c>
      <c r="B1090" s="310" t="s">
        <v>1411</v>
      </c>
      <c r="C1090" s="307"/>
      <c r="D1090" s="309"/>
    </row>
    <row r="1091" spans="1:4" ht="24.95" customHeight="1" x14ac:dyDescent="0.2">
      <c r="A1091" s="310">
        <v>190417</v>
      </c>
      <c r="B1091" s="310" t="s">
        <v>1412</v>
      </c>
      <c r="C1091" s="307" t="s">
        <v>8716</v>
      </c>
      <c r="D1091" s="309">
        <v>18.739999999999998</v>
      </c>
    </row>
    <row r="1092" spans="1:4" ht="24.95" customHeight="1" x14ac:dyDescent="0.2">
      <c r="A1092" s="310">
        <v>190418</v>
      </c>
      <c r="B1092" s="310" t="s">
        <v>1413</v>
      </c>
      <c r="C1092" s="307" t="s">
        <v>8716</v>
      </c>
      <c r="D1092" s="309">
        <v>28.22</v>
      </c>
    </row>
    <row r="1093" spans="1:4" ht="24.95" customHeight="1" x14ac:dyDescent="0.2">
      <c r="A1093" s="306">
        <v>1905</v>
      </c>
      <c r="B1093" s="306" t="s">
        <v>1414</v>
      </c>
      <c r="C1093" s="307"/>
      <c r="D1093" s="309"/>
    </row>
    <row r="1094" spans="1:4" ht="24.95" customHeight="1" x14ac:dyDescent="0.2">
      <c r="A1094" s="310">
        <v>190501</v>
      </c>
      <c r="B1094" s="310" t="s">
        <v>1415</v>
      </c>
      <c r="C1094" s="307" t="s">
        <v>1512</v>
      </c>
      <c r="D1094" s="309">
        <v>4.53</v>
      </c>
    </row>
    <row r="1095" spans="1:4" ht="24.95" customHeight="1" x14ac:dyDescent="0.2">
      <c r="A1095" s="310">
        <v>1906</v>
      </c>
      <c r="B1095" s="310" t="s">
        <v>1416</v>
      </c>
      <c r="C1095" s="307"/>
      <c r="D1095" s="309"/>
    </row>
    <row r="1096" spans="1:4" ht="24.95" customHeight="1" x14ac:dyDescent="0.2">
      <c r="A1096" s="306">
        <v>190601</v>
      </c>
      <c r="B1096" s="306" t="s">
        <v>1417</v>
      </c>
      <c r="C1096" s="307" t="s">
        <v>5</v>
      </c>
      <c r="D1096" s="309">
        <v>28.5</v>
      </c>
    </row>
    <row r="1097" spans="1:4" ht="24.95" customHeight="1" x14ac:dyDescent="0.2">
      <c r="A1097" s="310">
        <v>190602</v>
      </c>
      <c r="B1097" s="310" t="s">
        <v>1418</v>
      </c>
      <c r="C1097" s="307" t="s">
        <v>8716</v>
      </c>
      <c r="D1097" s="309">
        <v>31.38</v>
      </c>
    </row>
    <row r="1098" spans="1:4" ht="24.95" customHeight="1" x14ac:dyDescent="0.2">
      <c r="A1098" s="306">
        <v>190603</v>
      </c>
      <c r="B1098" s="306" t="s">
        <v>1419</v>
      </c>
      <c r="C1098" s="307" t="s">
        <v>8716</v>
      </c>
      <c r="D1098" s="309">
        <v>18.559999999999999</v>
      </c>
    </row>
    <row r="1099" spans="1:4" ht="24.95" customHeight="1" x14ac:dyDescent="0.2">
      <c r="A1099" s="310">
        <v>190604</v>
      </c>
      <c r="B1099" s="310" t="s">
        <v>1420</v>
      </c>
      <c r="C1099" s="307" t="s">
        <v>5</v>
      </c>
      <c r="D1099" s="309">
        <v>45.58</v>
      </c>
    </row>
    <row r="1100" spans="1:4" ht="24.95" customHeight="1" x14ac:dyDescent="0.2">
      <c r="A1100" s="310">
        <v>190605</v>
      </c>
      <c r="B1100" s="310" t="s">
        <v>20359</v>
      </c>
      <c r="C1100" s="307" t="s">
        <v>8716</v>
      </c>
      <c r="D1100" s="309">
        <v>51.19</v>
      </c>
    </row>
    <row r="1101" spans="1:4" ht="24.95" customHeight="1" x14ac:dyDescent="0.2">
      <c r="A1101" s="310">
        <v>20</v>
      </c>
      <c r="B1101" s="310" t="s">
        <v>1421</v>
      </c>
      <c r="C1101" s="307"/>
      <c r="D1101" s="309"/>
    </row>
    <row r="1102" spans="1:4" ht="24.95" customHeight="1" x14ac:dyDescent="0.2">
      <c r="A1102" s="310">
        <v>2001</v>
      </c>
      <c r="B1102" s="310" t="s">
        <v>1422</v>
      </c>
      <c r="C1102" s="307"/>
      <c r="D1102" s="309"/>
    </row>
    <row r="1103" spans="1:4" ht="24.95" customHeight="1" x14ac:dyDescent="0.2">
      <c r="A1103" s="310">
        <v>200101</v>
      </c>
      <c r="B1103" s="310" t="s">
        <v>1423</v>
      </c>
      <c r="C1103" s="307" t="s">
        <v>8716</v>
      </c>
      <c r="D1103" s="309">
        <v>149.88</v>
      </c>
    </row>
    <row r="1104" spans="1:4" ht="24.95" customHeight="1" x14ac:dyDescent="0.2">
      <c r="A1104" s="306">
        <v>200104</v>
      </c>
      <c r="B1104" s="306" t="s">
        <v>1424</v>
      </c>
      <c r="C1104" s="307" t="s">
        <v>5</v>
      </c>
      <c r="D1104" s="309">
        <v>208.14</v>
      </c>
    </row>
    <row r="1105" spans="1:4" ht="24.95" customHeight="1" x14ac:dyDescent="0.2">
      <c r="A1105" s="306">
        <v>200105</v>
      </c>
      <c r="B1105" s="306" t="s">
        <v>9201</v>
      </c>
      <c r="C1105" s="307" t="s">
        <v>5</v>
      </c>
      <c r="D1105" s="309">
        <v>144.51</v>
      </c>
    </row>
    <row r="1106" spans="1:4" ht="24.95" customHeight="1" x14ac:dyDescent="0.2">
      <c r="A1106" s="310">
        <v>200107</v>
      </c>
      <c r="B1106" s="310" t="s">
        <v>9202</v>
      </c>
      <c r="C1106" s="307" t="s">
        <v>5</v>
      </c>
      <c r="D1106" s="309">
        <v>81.459999999999994</v>
      </c>
    </row>
    <row r="1107" spans="1:4" ht="24.95" customHeight="1" x14ac:dyDescent="0.2">
      <c r="A1107" s="310">
        <v>200108</v>
      </c>
      <c r="B1107" s="310" t="s">
        <v>1425</v>
      </c>
      <c r="C1107" s="307" t="s">
        <v>8712</v>
      </c>
      <c r="D1107" s="309">
        <v>1004.34</v>
      </c>
    </row>
    <row r="1108" spans="1:4" ht="24.95" customHeight="1" x14ac:dyDescent="0.2">
      <c r="A1108" s="310">
        <v>200120</v>
      </c>
      <c r="B1108" s="310" t="s">
        <v>9203</v>
      </c>
      <c r="C1108" s="307" t="s">
        <v>5</v>
      </c>
      <c r="D1108" s="309">
        <v>172.43</v>
      </c>
    </row>
    <row r="1109" spans="1:4" ht="24.95" customHeight="1" x14ac:dyDescent="0.2">
      <c r="A1109" s="310">
        <v>200124</v>
      </c>
      <c r="B1109" s="310" t="s">
        <v>1426</v>
      </c>
      <c r="C1109" s="307" t="s">
        <v>5</v>
      </c>
      <c r="D1109" s="309">
        <v>750.52</v>
      </c>
    </row>
    <row r="1110" spans="1:4" ht="24.95" customHeight="1" x14ac:dyDescent="0.2">
      <c r="A1110" s="310">
        <v>200128</v>
      </c>
      <c r="B1110" s="310" t="s">
        <v>1427</v>
      </c>
      <c r="C1110" s="307" t="s">
        <v>8716</v>
      </c>
      <c r="D1110" s="309">
        <v>172.75</v>
      </c>
    </row>
    <row r="1111" spans="1:4" ht="24.95" customHeight="1" x14ac:dyDescent="0.2">
      <c r="A1111" s="310">
        <v>200129</v>
      </c>
      <c r="B1111" s="310" t="s">
        <v>9204</v>
      </c>
      <c r="C1111" s="307" t="s">
        <v>5</v>
      </c>
      <c r="D1111" s="309">
        <v>83.34</v>
      </c>
    </row>
    <row r="1112" spans="1:4" ht="24.95" customHeight="1" x14ac:dyDescent="0.2">
      <c r="A1112" s="310">
        <v>200130</v>
      </c>
      <c r="B1112" s="310" t="s">
        <v>1428</v>
      </c>
      <c r="C1112" s="307" t="s">
        <v>5</v>
      </c>
      <c r="D1112" s="309">
        <v>652.58000000000004</v>
      </c>
    </row>
    <row r="1113" spans="1:4" ht="24.95" customHeight="1" x14ac:dyDescent="0.2">
      <c r="A1113" s="310">
        <v>200131</v>
      </c>
      <c r="B1113" s="310" t="s">
        <v>1429</v>
      </c>
      <c r="C1113" s="307" t="s">
        <v>5</v>
      </c>
      <c r="D1113" s="309">
        <v>1149.17</v>
      </c>
    </row>
    <row r="1114" spans="1:4" ht="24.95" customHeight="1" x14ac:dyDescent="0.2">
      <c r="A1114" s="310">
        <v>2002</v>
      </c>
      <c r="B1114" s="310" t="s">
        <v>1430</v>
      </c>
      <c r="C1114" s="307"/>
      <c r="D1114" s="309"/>
    </row>
    <row r="1115" spans="1:4" ht="24.95" customHeight="1" x14ac:dyDescent="0.2">
      <c r="A1115" s="310">
        <v>200202</v>
      </c>
      <c r="B1115" s="310" t="s">
        <v>9205</v>
      </c>
      <c r="C1115" s="307" t="s">
        <v>5</v>
      </c>
      <c r="D1115" s="309">
        <v>45.16</v>
      </c>
    </row>
    <row r="1116" spans="1:4" ht="24.95" customHeight="1" x14ac:dyDescent="0.2">
      <c r="A1116" s="310">
        <v>200206</v>
      </c>
      <c r="B1116" s="310" t="s">
        <v>9206</v>
      </c>
      <c r="C1116" s="307" t="s">
        <v>8716</v>
      </c>
      <c r="D1116" s="311">
        <v>66.790000000000006</v>
      </c>
    </row>
    <row r="1117" spans="1:4" ht="24.95" customHeight="1" x14ac:dyDescent="0.2">
      <c r="A1117" s="306">
        <v>200209</v>
      </c>
      <c r="B1117" s="306" t="s">
        <v>1431</v>
      </c>
      <c r="C1117" s="307" t="s">
        <v>8716</v>
      </c>
      <c r="D1117" s="309">
        <v>105.69</v>
      </c>
    </row>
    <row r="1118" spans="1:4" ht="24.95" customHeight="1" x14ac:dyDescent="0.2">
      <c r="A1118" s="310">
        <v>200214</v>
      </c>
      <c r="B1118" s="310" t="s">
        <v>9207</v>
      </c>
      <c r="C1118" s="307" t="s">
        <v>8716</v>
      </c>
      <c r="D1118" s="309">
        <v>83.12</v>
      </c>
    </row>
    <row r="1119" spans="1:4" ht="24.95" customHeight="1" x14ac:dyDescent="0.2">
      <c r="A1119" s="310">
        <v>200223</v>
      </c>
      <c r="B1119" s="310" t="s">
        <v>1432</v>
      </c>
      <c r="C1119" s="307" t="s">
        <v>8712</v>
      </c>
      <c r="D1119" s="309">
        <v>178.22</v>
      </c>
    </row>
    <row r="1120" spans="1:4" ht="24.95" customHeight="1" x14ac:dyDescent="0.2">
      <c r="A1120" s="310">
        <v>200229</v>
      </c>
      <c r="B1120" s="310" t="s">
        <v>9208</v>
      </c>
      <c r="C1120" s="307" t="s">
        <v>5</v>
      </c>
      <c r="D1120" s="309">
        <v>68.7</v>
      </c>
    </row>
    <row r="1121" spans="1:4" ht="24.95" customHeight="1" x14ac:dyDescent="0.2">
      <c r="A1121" s="310">
        <v>200237</v>
      </c>
      <c r="B1121" s="310" t="s">
        <v>9209</v>
      </c>
      <c r="C1121" s="307" t="s">
        <v>8716</v>
      </c>
      <c r="D1121" s="309">
        <v>57.99</v>
      </c>
    </row>
    <row r="1122" spans="1:4" ht="24.95" customHeight="1" x14ac:dyDescent="0.2">
      <c r="A1122" s="310">
        <v>200243</v>
      </c>
      <c r="B1122" s="310" t="s">
        <v>1433</v>
      </c>
      <c r="C1122" s="307" t="s">
        <v>5</v>
      </c>
      <c r="D1122" s="309">
        <v>204.15</v>
      </c>
    </row>
    <row r="1123" spans="1:4" ht="24.95" customHeight="1" x14ac:dyDescent="0.2">
      <c r="A1123" s="310">
        <v>200253</v>
      </c>
      <c r="B1123" s="310" t="s">
        <v>1434</v>
      </c>
      <c r="C1123" s="307" t="s">
        <v>8716</v>
      </c>
      <c r="D1123" s="309">
        <v>65.25</v>
      </c>
    </row>
    <row r="1124" spans="1:4" ht="24.95" customHeight="1" x14ac:dyDescent="0.2">
      <c r="A1124" s="310">
        <v>200254</v>
      </c>
      <c r="B1124" s="310" t="s">
        <v>1435</v>
      </c>
      <c r="C1124" s="307" t="s">
        <v>8716</v>
      </c>
      <c r="D1124" s="309">
        <v>65.25</v>
      </c>
    </row>
    <row r="1125" spans="1:4" ht="24.95" customHeight="1" x14ac:dyDescent="0.2">
      <c r="A1125" s="310">
        <v>2003</v>
      </c>
      <c r="B1125" s="310" t="s">
        <v>65</v>
      </c>
      <c r="C1125" s="307"/>
      <c r="D1125" s="309"/>
    </row>
    <row r="1126" spans="1:4" ht="24.95" customHeight="1" x14ac:dyDescent="0.2">
      <c r="A1126" s="310">
        <v>200303</v>
      </c>
      <c r="B1126" s="310" t="s">
        <v>1436</v>
      </c>
      <c r="C1126" s="307" t="s">
        <v>8716</v>
      </c>
      <c r="D1126" s="309">
        <v>8.1300000000000008</v>
      </c>
    </row>
    <row r="1127" spans="1:4" ht="24.95" customHeight="1" x14ac:dyDescent="0.2">
      <c r="A1127" s="310">
        <v>200305</v>
      </c>
      <c r="B1127" s="310" t="s">
        <v>9210</v>
      </c>
      <c r="C1127" s="307" t="s">
        <v>8712</v>
      </c>
      <c r="D1127" s="309">
        <v>134.46</v>
      </c>
    </row>
    <row r="1128" spans="1:4" ht="24.95" customHeight="1" x14ac:dyDescent="0.2">
      <c r="A1128" s="306">
        <v>200306</v>
      </c>
      <c r="B1128" s="306" t="s">
        <v>9211</v>
      </c>
      <c r="C1128" s="307" t="s">
        <v>8712</v>
      </c>
      <c r="D1128" s="309">
        <v>144.06</v>
      </c>
    </row>
    <row r="1129" spans="1:4" ht="24.95" customHeight="1" x14ac:dyDescent="0.2">
      <c r="A1129" s="310">
        <v>200307</v>
      </c>
      <c r="B1129" s="310" t="s">
        <v>1437</v>
      </c>
      <c r="C1129" s="307" t="s">
        <v>8712</v>
      </c>
      <c r="D1129" s="309">
        <v>123.05</v>
      </c>
    </row>
    <row r="1130" spans="1:4" ht="24.95" customHeight="1" x14ac:dyDescent="0.2">
      <c r="A1130" s="310">
        <v>200323</v>
      </c>
      <c r="B1130" s="310" t="s">
        <v>1438</v>
      </c>
      <c r="C1130" s="307" t="s">
        <v>8712</v>
      </c>
      <c r="D1130" s="309">
        <v>118.24</v>
      </c>
    </row>
    <row r="1131" spans="1:4" ht="24.95" customHeight="1" x14ac:dyDescent="0.2">
      <c r="A1131" s="310">
        <v>200326</v>
      </c>
      <c r="B1131" s="310" t="s">
        <v>1439</v>
      </c>
      <c r="C1131" s="307" t="s">
        <v>8716</v>
      </c>
      <c r="D1131" s="309">
        <v>16.059999999999999</v>
      </c>
    </row>
    <row r="1132" spans="1:4" ht="24.95" customHeight="1" x14ac:dyDescent="0.2">
      <c r="A1132" s="310">
        <v>2004</v>
      </c>
      <c r="B1132" s="310" t="s">
        <v>1440</v>
      </c>
      <c r="C1132" s="307"/>
      <c r="D1132" s="309"/>
    </row>
    <row r="1133" spans="1:4" ht="24.95" customHeight="1" x14ac:dyDescent="0.2">
      <c r="A1133" s="310">
        <v>200401</v>
      </c>
      <c r="B1133" s="310" t="s">
        <v>1441</v>
      </c>
      <c r="C1133" s="307" t="s">
        <v>8716</v>
      </c>
      <c r="D1133" s="309">
        <v>9.73</v>
      </c>
    </row>
    <row r="1134" spans="1:4" ht="24.95" customHeight="1" x14ac:dyDescent="0.2">
      <c r="A1134" s="310">
        <v>200402</v>
      </c>
      <c r="B1134" s="310" t="s">
        <v>9212</v>
      </c>
      <c r="C1134" s="307" t="s">
        <v>8716</v>
      </c>
      <c r="D1134" s="309">
        <v>0.97</v>
      </c>
    </row>
    <row r="1135" spans="1:4" ht="24.95" customHeight="1" x14ac:dyDescent="0.2">
      <c r="A1135" s="306">
        <v>200404</v>
      </c>
      <c r="B1135" s="306" t="s">
        <v>1442</v>
      </c>
      <c r="C1135" s="307" t="s">
        <v>8716</v>
      </c>
      <c r="D1135" s="309">
        <v>8.89</v>
      </c>
    </row>
    <row r="1136" spans="1:4" ht="24.95" customHeight="1" x14ac:dyDescent="0.2">
      <c r="A1136" s="310">
        <v>2005</v>
      </c>
      <c r="B1136" s="310" t="s">
        <v>1443</v>
      </c>
      <c r="C1136" s="307"/>
      <c r="D1136" s="309"/>
    </row>
    <row r="1137" spans="1:4" ht="24.95" customHeight="1" x14ac:dyDescent="0.2">
      <c r="A1137" s="310">
        <v>200511</v>
      </c>
      <c r="B1137" s="310" t="s">
        <v>754</v>
      </c>
      <c r="C1137" s="307" t="s">
        <v>1512</v>
      </c>
      <c r="D1137" s="309">
        <v>165.29</v>
      </c>
    </row>
    <row r="1138" spans="1:4" ht="24.95" customHeight="1" x14ac:dyDescent="0.2">
      <c r="A1138" s="310">
        <v>200512</v>
      </c>
      <c r="B1138" s="310" t="s">
        <v>1444</v>
      </c>
      <c r="C1138" s="307" t="s">
        <v>1512</v>
      </c>
      <c r="D1138" s="309">
        <v>505.3</v>
      </c>
    </row>
    <row r="1139" spans="1:4" ht="24.95" customHeight="1" x14ac:dyDescent="0.2">
      <c r="A1139" s="306">
        <v>200513</v>
      </c>
      <c r="B1139" s="306" t="s">
        <v>20360</v>
      </c>
      <c r="C1139" s="307" t="s">
        <v>1512</v>
      </c>
      <c r="D1139" s="309">
        <v>1061.98</v>
      </c>
    </row>
    <row r="1140" spans="1:4" ht="24.95" customHeight="1" x14ac:dyDescent="0.2">
      <c r="A1140" s="310">
        <v>200549</v>
      </c>
      <c r="B1140" s="310" t="s">
        <v>1445</v>
      </c>
      <c r="C1140" s="307" t="s">
        <v>1512</v>
      </c>
      <c r="D1140" s="311">
        <v>52.35</v>
      </c>
    </row>
    <row r="1141" spans="1:4" ht="24.95" customHeight="1" x14ac:dyDescent="0.2">
      <c r="A1141" s="310">
        <v>200562</v>
      </c>
      <c r="B1141" s="310" t="s">
        <v>9213</v>
      </c>
      <c r="C1141" s="307" t="s">
        <v>1512</v>
      </c>
      <c r="D1141" s="309">
        <v>371.74</v>
      </c>
    </row>
    <row r="1142" spans="1:4" ht="24.95" customHeight="1" x14ac:dyDescent="0.2">
      <c r="A1142" s="310">
        <v>200563</v>
      </c>
      <c r="B1142" s="310" t="s">
        <v>1446</v>
      </c>
      <c r="C1142" s="307" t="s">
        <v>5</v>
      </c>
      <c r="D1142" s="309">
        <v>163.27000000000001</v>
      </c>
    </row>
    <row r="1143" spans="1:4" ht="24.95" customHeight="1" x14ac:dyDescent="0.2">
      <c r="A1143" s="310">
        <v>200572</v>
      </c>
      <c r="B1143" s="310" t="s">
        <v>9214</v>
      </c>
      <c r="C1143" s="307" t="s">
        <v>1512</v>
      </c>
      <c r="D1143" s="311">
        <v>2051.61</v>
      </c>
    </row>
    <row r="1144" spans="1:4" ht="24.95" customHeight="1" x14ac:dyDescent="0.2">
      <c r="A1144" s="310">
        <v>200573</v>
      </c>
      <c r="B1144" s="310" t="s">
        <v>63</v>
      </c>
      <c r="C1144" s="307" t="s">
        <v>5</v>
      </c>
      <c r="D1144" s="309">
        <v>149.08000000000001</v>
      </c>
    </row>
    <row r="1145" spans="1:4" ht="24.95" customHeight="1" x14ac:dyDescent="0.2">
      <c r="A1145" s="310">
        <v>200576</v>
      </c>
      <c r="B1145" s="310" t="s">
        <v>9215</v>
      </c>
      <c r="C1145" s="307" t="s">
        <v>1512</v>
      </c>
      <c r="D1145" s="309">
        <v>720.07</v>
      </c>
    </row>
    <row r="1146" spans="1:4" ht="24.95" customHeight="1" x14ac:dyDescent="0.2">
      <c r="A1146" s="310">
        <v>2007</v>
      </c>
      <c r="B1146" s="310" t="s">
        <v>1447</v>
      </c>
      <c r="C1146" s="307"/>
      <c r="D1146" s="309"/>
    </row>
    <row r="1147" spans="1:4" ht="24.95" customHeight="1" x14ac:dyDescent="0.2">
      <c r="A1147" s="310">
        <v>200702</v>
      </c>
      <c r="B1147" s="310" t="s">
        <v>9216</v>
      </c>
      <c r="C1147" s="307" t="s">
        <v>8716</v>
      </c>
      <c r="D1147" s="311">
        <v>94.65</v>
      </c>
    </row>
    <row r="1148" spans="1:4" ht="24.95" customHeight="1" x14ac:dyDescent="0.2">
      <c r="A1148" s="310">
        <v>200703</v>
      </c>
      <c r="B1148" s="310" t="s">
        <v>1448</v>
      </c>
      <c r="C1148" s="307" t="s">
        <v>5</v>
      </c>
      <c r="D1148" s="309">
        <v>28.5</v>
      </c>
    </row>
    <row r="1149" spans="1:4" ht="24.95" customHeight="1" x14ac:dyDescent="0.2">
      <c r="A1149" s="310">
        <v>200704</v>
      </c>
      <c r="B1149" s="310" t="s">
        <v>1449</v>
      </c>
      <c r="C1149" s="307" t="s">
        <v>8716</v>
      </c>
      <c r="D1149" s="309">
        <v>31.38</v>
      </c>
    </row>
    <row r="1150" spans="1:4" ht="24.95" customHeight="1" x14ac:dyDescent="0.2">
      <c r="A1150" s="306">
        <v>200705</v>
      </c>
      <c r="B1150" s="306" t="s">
        <v>1450</v>
      </c>
      <c r="C1150" s="307" t="s">
        <v>1512</v>
      </c>
      <c r="D1150" s="309">
        <v>236.05</v>
      </c>
    </row>
    <row r="1151" spans="1:4" ht="24.95" customHeight="1" x14ac:dyDescent="0.2">
      <c r="A1151" s="310">
        <v>200706</v>
      </c>
      <c r="B1151" s="310" t="s">
        <v>1451</v>
      </c>
      <c r="C1151" s="307" t="s">
        <v>1512</v>
      </c>
      <c r="D1151" s="309">
        <v>2852.72</v>
      </c>
    </row>
    <row r="1152" spans="1:4" ht="24.95" customHeight="1" x14ac:dyDescent="0.2">
      <c r="A1152" s="310">
        <v>200707</v>
      </c>
      <c r="B1152" s="310" t="s">
        <v>756</v>
      </c>
      <c r="C1152" s="307" t="s">
        <v>1512</v>
      </c>
      <c r="D1152" s="309">
        <v>1085.0999999999999</v>
      </c>
    </row>
    <row r="1153" spans="1:4" ht="24.95" customHeight="1" x14ac:dyDescent="0.2">
      <c r="A1153" s="310">
        <v>200708</v>
      </c>
      <c r="B1153" s="310" t="s">
        <v>1452</v>
      </c>
      <c r="C1153" s="307" t="s">
        <v>1512</v>
      </c>
      <c r="D1153" s="309">
        <v>1195.9000000000001</v>
      </c>
    </row>
    <row r="1154" spans="1:4" ht="24.95" customHeight="1" x14ac:dyDescent="0.2">
      <c r="A1154" s="310">
        <v>200709</v>
      </c>
      <c r="B1154" s="310" t="s">
        <v>1453</v>
      </c>
      <c r="C1154" s="307" t="s">
        <v>1512</v>
      </c>
      <c r="D1154" s="311">
        <v>689.49</v>
      </c>
    </row>
    <row r="1155" spans="1:4" ht="24.95" customHeight="1" x14ac:dyDescent="0.2">
      <c r="A1155" s="310">
        <v>200710</v>
      </c>
      <c r="B1155" s="310" t="s">
        <v>1454</v>
      </c>
      <c r="C1155" s="307" t="s">
        <v>1512</v>
      </c>
      <c r="D1155" s="311">
        <v>4853.68</v>
      </c>
    </row>
    <row r="1156" spans="1:4" ht="24.95" customHeight="1" x14ac:dyDescent="0.2">
      <c r="A1156" s="310">
        <v>200711</v>
      </c>
      <c r="B1156" s="310" t="s">
        <v>1455</v>
      </c>
      <c r="C1156" s="307" t="s">
        <v>8716</v>
      </c>
      <c r="D1156" s="311">
        <v>177.67</v>
      </c>
    </row>
    <row r="1157" spans="1:4" ht="24.95" customHeight="1" x14ac:dyDescent="0.2">
      <c r="A1157" s="310">
        <v>200713</v>
      </c>
      <c r="B1157" s="310" t="s">
        <v>755</v>
      </c>
      <c r="C1157" s="307" t="s">
        <v>1512</v>
      </c>
      <c r="D1157" s="309">
        <v>218.38</v>
      </c>
    </row>
    <row r="1158" spans="1:4" ht="24.95" customHeight="1" x14ac:dyDescent="0.2">
      <c r="A1158" s="310">
        <v>200714</v>
      </c>
      <c r="B1158" s="310" t="s">
        <v>1456</v>
      </c>
      <c r="C1158" s="307" t="s">
        <v>8716</v>
      </c>
      <c r="D1158" s="311">
        <v>12.89</v>
      </c>
    </row>
    <row r="1159" spans="1:4" ht="24.95" customHeight="1" x14ac:dyDescent="0.2">
      <c r="A1159" s="310">
        <v>200715</v>
      </c>
      <c r="B1159" s="310" t="s">
        <v>9217</v>
      </c>
      <c r="C1159" s="307" t="s">
        <v>8716</v>
      </c>
      <c r="D1159" s="309">
        <v>158.66</v>
      </c>
    </row>
    <row r="1160" spans="1:4" ht="24.95" customHeight="1" x14ac:dyDescent="0.2">
      <c r="A1160" s="310">
        <v>200716</v>
      </c>
      <c r="B1160" s="310" t="s">
        <v>1457</v>
      </c>
      <c r="C1160" s="307" t="s">
        <v>8716</v>
      </c>
      <c r="D1160" s="309">
        <v>126.45</v>
      </c>
    </row>
    <row r="1161" spans="1:4" ht="24.95" customHeight="1" x14ac:dyDescent="0.2">
      <c r="A1161" s="310">
        <v>200717</v>
      </c>
      <c r="B1161" s="310" t="s">
        <v>1458</v>
      </c>
      <c r="C1161" s="307" t="s">
        <v>5</v>
      </c>
      <c r="D1161" s="309">
        <v>4.6100000000000003</v>
      </c>
    </row>
    <row r="1162" spans="1:4" ht="24.95" customHeight="1" x14ac:dyDescent="0.2">
      <c r="A1162" s="310">
        <v>200720</v>
      </c>
      <c r="B1162" s="310" t="s">
        <v>9218</v>
      </c>
      <c r="C1162" s="307" t="s">
        <v>8716</v>
      </c>
      <c r="D1162" s="309">
        <v>44.66</v>
      </c>
    </row>
    <row r="1163" spans="1:4" ht="24.95" customHeight="1" x14ac:dyDescent="0.2">
      <c r="A1163" s="310">
        <v>200721</v>
      </c>
      <c r="B1163" s="310" t="s">
        <v>20361</v>
      </c>
      <c r="C1163" s="307" t="s">
        <v>8716</v>
      </c>
      <c r="D1163" s="309">
        <v>14.86</v>
      </c>
    </row>
    <row r="1164" spans="1:4" ht="24.95" customHeight="1" x14ac:dyDescent="0.2">
      <c r="A1164" s="310">
        <v>200722</v>
      </c>
      <c r="B1164" s="310" t="s">
        <v>1459</v>
      </c>
      <c r="C1164" s="307" t="s">
        <v>1512</v>
      </c>
      <c r="D1164" s="309">
        <v>466.82</v>
      </c>
    </row>
    <row r="1165" spans="1:4" ht="24.95" customHeight="1" x14ac:dyDescent="0.2">
      <c r="A1165" s="310">
        <v>200725</v>
      </c>
      <c r="B1165" s="310" t="s">
        <v>1460</v>
      </c>
      <c r="C1165" s="307" t="s">
        <v>5</v>
      </c>
      <c r="D1165" s="309">
        <v>45.58</v>
      </c>
    </row>
    <row r="1166" spans="1:4" ht="24.95" customHeight="1" x14ac:dyDescent="0.2">
      <c r="A1166" s="310">
        <v>200726</v>
      </c>
      <c r="B1166" s="310" t="s">
        <v>1461</v>
      </c>
      <c r="C1166" s="307" t="s">
        <v>8716</v>
      </c>
      <c r="D1166" s="309">
        <v>136.86000000000001</v>
      </c>
    </row>
    <row r="1167" spans="1:4" ht="24.95" customHeight="1" x14ac:dyDescent="0.2">
      <c r="A1167" s="310">
        <v>200728</v>
      </c>
      <c r="B1167" s="310" t="s">
        <v>1462</v>
      </c>
      <c r="C1167" s="307" t="s">
        <v>8716</v>
      </c>
      <c r="D1167" s="309">
        <v>135.15</v>
      </c>
    </row>
    <row r="1168" spans="1:4" ht="24.95" customHeight="1" x14ac:dyDescent="0.2">
      <c r="A1168" s="310">
        <v>200738</v>
      </c>
      <c r="B1168" s="310" t="s">
        <v>9219</v>
      </c>
      <c r="C1168" s="307" t="s">
        <v>173</v>
      </c>
      <c r="D1168" s="309">
        <v>23.43</v>
      </c>
    </row>
    <row r="1169" spans="1:4" ht="24.95" customHeight="1" x14ac:dyDescent="0.2">
      <c r="A1169" s="310">
        <v>21</v>
      </c>
      <c r="B1169" s="310" t="s">
        <v>1463</v>
      </c>
      <c r="C1169" s="307"/>
      <c r="D1169" s="309"/>
    </row>
    <row r="1170" spans="1:4" ht="24.95" customHeight="1" x14ac:dyDescent="0.2">
      <c r="A1170" s="310">
        <v>2101</v>
      </c>
      <c r="B1170" s="310" t="s">
        <v>1464</v>
      </c>
      <c r="C1170" s="307"/>
      <c r="D1170" s="309"/>
    </row>
    <row r="1171" spans="1:4" ht="24.95" customHeight="1" x14ac:dyDescent="0.2">
      <c r="A1171" s="310">
        <v>210102</v>
      </c>
      <c r="B1171" s="310" t="s">
        <v>9220</v>
      </c>
      <c r="C1171" s="307" t="s">
        <v>8716</v>
      </c>
      <c r="D1171" s="309">
        <v>324</v>
      </c>
    </row>
    <row r="1172" spans="1:4" ht="24.95" customHeight="1" x14ac:dyDescent="0.2">
      <c r="A1172" s="306">
        <v>210105</v>
      </c>
      <c r="B1172" s="306" t="s">
        <v>1465</v>
      </c>
      <c r="C1172" s="307" t="s">
        <v>8716</v>
      </c>
      <c r="D1172" s="309">
        <v>87.15</v>
      </c>
    </row>
    <row r="1173" spans="1:4" ht="24.95" customHeight="1" x14ac:dyDescent="0.2">
      <c r="A1173" s="306">
        <v>210107</v>
      </c>
      <c r="B1173" s="306" t="s">
        <v>1466</v>
      </c>
      <c r="C1173" s="307" t="s">
        <v>1512</v>
      </c>
      <c r="D1173" s="309">
        <v>4319.63</v>
      </c>
    </row>
    <row r="1174" spans="1:4" ht="24.95" customHeight="1" x14ac:dyDescent="0.2">
      <c r="A1174" s="310">
        <v>210109</v>
      </c>
      <c r="B1174" s="310" t="s">
        <v>1467</v>
      </c>
      <c r="C1174" s="307" t="s">
        <v>1512</v>
      </c>
      <c r="D1174" s="309">
        <v>661.87</v>
      </c>
    </row>
    <row r="1175" spans="1:4" ht="24.95" customHeight="1" x14ac:dyDescent="0.2">
      <c r="A1175" s="310">
        <v>210113</v>
      </c>
      <c r="B1175" s="310" t="s">
        <v>1468</v>
      </c>
      <c r="C1175" s="307" t="s">
        <v>1512</v>
      </c>
      <c r="D1175" s="309">
        <v>3907.31</v>
      </c>
    </row>
    <row r="1176" spans="1:4" ht="24.95" customHeight="1" x14ac:dyDescent="0.2">
      <c r="A1176" s="310">
        <v>2102</v>
      </c>
      <c r="B1176" s="310" t="s">
        <v>1469</v>
      </c>
      <c r="C1176" s="307"/>
      <c r="D1176" s="311"/>
    </row>
    <row r="1177" spans="1:4" ht="24.95" customHeight="1" x14ac:dyDescent="0.2">
      <c r="A1177" s="310">
        <v>210210</v>
      </c>
      <c r="B1177" s="310" t="s">
        <v>9221</v>
      </c>
      <c r="C1177" s="307" t="s">
        <v>8716</v>
      </c>
      <c r="D1177" s="309">
        <v>254.18</v>
      </c>
    </row>
    <row r="1178" spans="1:4" ht="24.95" customHeight="1" x14ac:dyDescent="0.2">
      <c r="A1178" s="310">
        <v>2103</v>
      </c>
      <c r="B1178" s="310" t="s">
        <v>1470</v>
      </c>
      <c r="C1178" s="307"/>
      <c r="D1178" s="311"/>
    </row>
    <row r="1179" spans="1:4" ht="24.95" customHeight="1" x14ac:dyDescent="0.2">
      <c r="A1179" s="306">
        <v>210301</v>
      </c>
      <c r="B1179" s="306" t="s">
        <v>1471</v>
      </c>
      <c r="C1179" s="307" t="s">
        <v>5</v>
      </c>
      <c r="D1179" s="309">
        <v>234.31</v>
      </c>
    </row>
    <row r="1180" spans="1:4" ht="24.95" customHeight="1" x14ac:dyDescent="0.2">
      <c r="A1180" s="310">
        <v>210302</v>
      </c>
      <c r="B1180" s="310" t="s">
        <v>1472</v>
      </c>
      <c r="C1180" s="307" t="s">
        <v>5</v>
      </c>
      <c r="D1180" s="309">
        <v>181.41</v>
      </c>
    </row>
    <row r="1181" spans="1:4" ht="24.95" customHeight="1" x14ac:dyDescent="0.2">
      <c r="A1181" s="306">
        <v>210304</v>
      </c>
      <c r="B1181" s="306" t="s">
        <v>1473</v>
      </c>
      <c r="C1181" s="307" t="s">
        <v>5</v>
      </c>
      <c r="D1181" s="309">
        <v>209.98</v>
      </c>
    </row>
    <row r="1182" spans="1:4" ht="24.95" customHeight="1" x14ac:dyDescent="0.2">
      <c r="A1182" s="310">
        <v>210316</v>
      </c>
      <c r="B1182" s="310" t="s">
        <v>9222</v>
      </c>
      <c r="C1182" s="307" t="s">
        <v>1512</v>
      </c>
      <c r="D1182" s="309">
        <v>541.27</v>
      </c>
    </row>
    <row r="1183" spans="1:4" ht="24.95" customHeight="1" x14ac:dyDescent="0.2">
      <c r="A1183" s="310">
        <v>210321</v>
      </c>
      <c r="B1183" s="310" t="s">
        <v>9223</v>
      </c>
      <c r="C1183" s="307" t="s">
        <v>1512</v>
      </c>
      <c r="D1183" s="309">
        <v>120.89</v>
      </c>
    </row>
    <row r="1184" spans="1:4" ht="24.95" customHeight="1" x14ac:dyDescent="0.2">
      <c r="A1184" s="310">
        <v>210322</v>
      </c>
      <c r="B1184" s="310" t="s">
        <v>9224</v>
      </c>
      <c r="C1184" s="307" t="s">
        <v>5</v>
      </c>
      <c r="D1184" s="309">
        <v>95.1</v>
      </c>
    </row>
    <row r="1185" spans="1:4" ht="24.95" customHeight="1" x14ac:dyDescent="0.2">
      <c r="A1185" s="310">
        <v>22</v>
      </c>
      <c r="B1185" s="310" t="s">
        <v>9225</v>
      </c>
      <c r="C1185" s="307"/>
      <c r="D1185" s="309"/>
    </row>
    <row r="1186" spans="1:4" ht="24.95" customHeight="1" x14ac:dyDescent="0.2">
      <c r="A1186" s="310">
        <v>2208</v>
      </c>
      <c r="B1186" s="310" t="s">
        <v>9226</v>
      </c>
      <c r="C1186" s="307"/>
      <c r="D1186" s="309"/>
    </row>
    <row r="1187" spans="1:4" ht="24.95" customHeight="1" x14ac:dyDescent="0.2">
      <c r="A1187" s="310">
        <v>220803</v>
      </c>
      <c r="B1187" s="310" t="s">
        <v>9227</v>
      </c>
      <c r="C1187" s="307" t="s">
        <v>764</v>
      </c>
      <c r="D1187" s="309">
        <v>3204.96</v>
      </c>
    </row>
    <row r="1188" spans="1:4" ht="24.95" customHeight="1" x14ac:dyDescent="0.2">
      <c r="A1188" s="306">
        <v>31</v>
      </c>
      <c r="B1188" s="306" t="s">
        <v>9228</v>
      </c>
      <c r="C1188" s="307"/>
      <c r="D1188" s="309"/>
    </row>
    <row r="1189" spans="1:4" ht="24.95" customHeight="1" x14ac:dyDescent="0.2">
      <c r="A1189" s="306">
        <v>3106</v>
      </c>
      <c r="B1189" s="306" t="s">
        <v>9230</v>
      </c>
      <c r="C1189" s="307"/>
      <c r="D1189" s="309"/>
    </row>
    <row r="1190" spans="1:4" ht="24.95" customHeight="1" x14ac:dyDescent="0.2">
      <c r="A1190" s="310">
        <v>310601</v>
      </c>
      <c r="B1190" s="310" t="s">
        <v>9231</v>
      </c>
      <c r="C1190" s="307" t="s">
        <v>9229</v>
      </c>
      <c r="D1190" s="311">
        <v>1287.8599999999999</v>
      </c>
    </row>
    <row r="1191" spans="1:4" ht="24.95" customHeight="1" x14ac:dyDescent="0.2">
      <c r="A1191" s="306">
        <v>3108</v>
      </c>
      <c r="B1191" s="306" t="s">
        <v>9232</v>
      </c>
      <c r="C1191" s="307"/>
      <c r="D1191" s="309"/>
    </row>
    <row r="1192" spans="1:4" ht="24.95" customHeight="1" x14ac:dyDescent="0.2">
      <c r="A1192" s="306">
        <v>310801</v>
      </c>
      <c r="B1192" s="306" t="s">
        <v>9233</v>
      </c>
      <c r="C1192" s="307" t="s">
        <v>1512</v>
      </c>
      <c r="D1192" s="309">
        <v>12.99</v>
      </c>
    </row>
    <row r="1193" spans="1:4" ht="24.95" customHeight="1" x14ac:dyDescent="0.2">
      <c r="A1193" s="310">
        <v>310802</v>
      </c>
      <c r="B1193" s="310" t="s">
        <v>9234</v>
      </c>
      <c r="C1193" s="307" t="s">
        <v>1512</v>
      </c>
      <c r="D1193" s="311">
        <v>99.1</v>
      </c>
    </row>
    <row r="1194" spans="1:4" ht="24.95" customHeight="1" x14ac:dyDescent="0.2">
      <c r="A1194" s="310">
        <v>310803</v>
      </c>
      <c r="B1194" s="310" t="s">
        <v>9235</v>
      </c>
      <c r="C1194" s="307" t="s">
        <v>1512</v>
      </c>
      <c r="D1194" s="311">
        <v>22.96</v>
      </c>
    </row>
    <row r="1195" spans="1:4" ht="24.95" customHeight="1" x14ac:dyDescent="0.2">
      <c r="A1195" s="310">
        <v>310804</v>
      </c>
      <c r="B1195" s="310" t="s">
        <v>9236</v>
      </c>
      <c r="C1195" s="307" t="s">
        <v>1512</v>
      </c>
      <c r="D1195" s="311">
        <v>48.35</v>
      </c>
    </row>
    <row r="1196" spans="1:4" ht="24.95" customHeight="1" x14ac:dyDescent="0.2">
      <c r="A1196" s="310">
        <v>310805</v>
      </c>
      <c r="B1196" s="310" t="s">
        <v>9237</v>
      </c>
      <c r="C1196" s="307" t="s">
        <v>1512</v>
      </c>
      <c r="D1196" s="311">
        <v>4.93</v>
      </c>
    </row>
    <row r="1197" spans="1:4" ht="24.95" customHeight="1" x14ac:dyDescent="0.2">
      <c r="A1197" s="310">
        <v>310806</v>
      </c>
      <c r="B1197" s="310" t="s">
        <v>9238</v>
      </c>
      <c r="C1197" s="307" t="s">
        <v>1512</v>
      </c>
      <c r="D1197" s="311">
        <v>9.41</v>
      </c>
    </row>
    <row r="1198" spans="1:4" ht="24.95" customHeight="1" x14ac:dyDescent="0.2">
      <c r="A1198" s="306">
        <v>310807</v>
      </c>
      <c r="B1198" s="306" t="s">
        <v>9239</v>
      </c>
      <c r="C1198" s="307" t="s">
        <v>1512</v>
      </c>
      <c r="D1198" s="309">
        <v>16.07</v>
      </c>
    </row>
    <row r="1199" spans="1:4" ht="24.95" customHeight="1" x14ac:dyDescent="0.2">
      <c r="A1199" s="310">
        <v>310808</v>
      </c>
      <c r="B1199" s="310" t="s">
        <v>9240</v>
      </c>
      <c r="C1199" s="307" t="s">
        <v>1512</v>
      </c>
      <c r="D1199" s="311">
        <v>1.91</v>
      </c>
    </row>
    <row r="1200" spans="1:4" ht="24.95" customHeight="1" x14ac:dyDescent="0.2">
      <c r="A1200" s="306">
        <v>310809</v>
      </c>
      <c r="B1200" s="306" t="s">
        <v>9241</v>
      </c>
      <c r="C1200" s="307" t="s">
        <v>1512</v>
      </c>
      <c r="D1200" s="309">
        <v>64.3</v>
      </c>
    </row>
    <row r="1201" spans="1:4" ht="24.95" customHeight="1" x14ac:dyDescent="0.2">
      <c r="A1201" s="310">
        <v>3109</v>
      </c>
      <c r="B1201" s="310" t="s">
        <v>9242</v>
      </c>
      <c r="C1201" s="307"/>
      <c r="D1201" s="309"/>
    </row>
    <row r="1202" spans="1:4" ht="24.95" customHeight="1" x14ac:dyDescent="0.2">
      <c r="A1202" s="310">
        <v>310901</v>
      </c>
      <c r="B1202" s="310" t="s">
        <v>9243</v>
      </c>
      <c r="C1202" s="307" t="s">
        <v>1512</v>
      </c>
      <c r="D1202" s="309">
        <v>64.8</v>
      </c>
    </row>
    <row r="1203" spans="1:4" ht="24.95" customHeight="1" x14ac:dyDescent="0.2">
      <c r="A1203" s="310">
        <v>310902</v>
      </c>
      <c r="B1203" s="310" t="s">
        <v>9244</v>
      </c>
      <c r="C1203" s="307" t="s">
        <v>1512</v>
      </c>
      <c r="D1203" s="309">
        <v>30.11</v>
      </c>
    </row>
    <row r="1204" spans="1:4" ht="24.95" customHeight="1" x14ac:dyDescent="0.2">
      <c r="A1204" s="310">
        <v>310903</v>
      </c>
      <c r="B1204" s="310" t="s">
        <v>9245</v>
      </c>
      <c r="C1204" s="307" t="s">
        <v>1512</v>
      </c>
      <c r="D1204" s="309">
        <v>43.34</v>
      </c>
    </row>
    <row r="1205" spans="1:4" ht="24.95" customHeight="1" x14ac:dyDescent="0.2">
      <c r="A1205" s="310">
        <v>310904</v>
      </c>
      <c r="B1205" s="310" t="s">
        <v>9246</v>
      </c>
      <c r="C1205" s="307" t="s">
        <v>1512</v>
      </c>
      <c r="D1205" s="309">
        <v>61.54</v>
      </c>
    </row>
    <row r="1206" spans="1:4" ht="24.95" customHeight="1" x14ac:dyDescent="0.2">
      <c r="A1206" s="310">
        <v>310905</v>
      </c>
      <c r="B1206" s="310" t="s">
        <v>9247</v>
      </c>
      <c r="C1206" s="307" t="s">
        <v>1512</v>
      </c>
      <c r="D1206" s="309">
        <v>25.22</v>
      </c>
    </row>
    <row r="1207" spans="1:4" ht="24.95" customHeight="1" x14ac:dyDescent="0.2">
      <c r="A1207" s="310">
        <v>310906</v>
      </c>
      <c r="B1207" s="310" t="s">
        <v>9248</v>
      </c>
      <c r="C1207" s="307" t="s">
        <v>1512</v>
      </c>
      <c r="D1207" s="309">
        <v>32.159999999999997</v>
      </c>
    </row>
    <row r="1208" spans="1:4" ht="24.95" customHeight="1" x14ac:dyDescent="0.2">
      <c r="A1208" s="310">
        <v>310907</v>
      </c>
      <c r="B1208" s="310" t="s">
        <v>9249</v>
      </c>
      <c r="C1208" s="307" t="s">
        <v>1512</v>
      </c>
      <c r="D1208" s="309">
        <v>24.77</v>
      </c>
    </row>
    <row r="1209" spans="1:4" ht="24.95" customHeight="1" x14ac:dyDescent="0.2">
      <c r="A1209" s="310">
        <v>310908</v>
      </c>
      <c r="B1209" s="310" t="s">
        <v>9250</v>
      </c>
      <c r="C1209" s="307" t="s">
        <v>1512</v>
      </c>
      <c r="D1209" s="309">
        <v>114.67</v>
      </c>
    </row>
    <row r="1210" spans="1:4" ht="24.95" customHeight="1" x14ac:dyDescent="0.2">
      <c r="A1210" s="306">
        <v>310909</v>
      </c>
      <c r="B1210" s="306" t="s">
        <v>9251</v>
      </c>
      <c r="C1210" s="307" t="s">
        <v>1512</v>
      </c>
      <c r="D1210" s="309">
        <v>55.63</v>
      </c>
    </row>
    <row r="1211" spans="1:4" ht="24.95" customHeight="1" x14ac:dyDescent="0.2">
      <c r="A1211" s="310">
        <v>310910</v>
      </c>
      <c r="B1211" s="310" t="s">
        <v>9252</v>
      </c>
      <c r="C1211" s="307" t="s">
        <v>1512</v>
      </c>
      <c r="D1211" s="309">
        <v>36.090000000000003</v>
      </c>
    </row>
    <row r="1212" spans="1:4" ht="24.95" customHeight="1" x14ac:dyDescent="0.2">
      <c r="A1212" s="310">
        <v>310911</v>
      </c>
      <c r="B1212" s="310" t="s">
        <v>9253</v>
      </c>
      <c r="C1212" s="307" t="s">
        <v>1512</v>
      </c>
      <c r="D1212" s="309">
        <v>35.19</v>
      </c>
    </row>
    <row r="1213" spans="1:4" ht="24.95" customHeight="1" x14ac:dyDescent="0.2">
      <c r="A1213" s="310">
        <v>310912</v>
      </c>
      <c r="B1213" s="310" t="s">
        <v>9254</v>
      </c>
      <c r="C1213" s="307" t="s">
        <v>1512</v>
      </c>
      <c r="D1213" s="309">
        <v>428.8</v>
      </c>
    </row>
    <row r="1214" spans="1:4" ht="24.95" customHeight="1" x14ac:dyDescent="0.2">
      <c r="A1214" s="310">
        <v>310913</v>
      </c>
      <c r="B1214" s="310" t="s">
        <v>9255</v>
      </c>
      <c r="C1214" s="307" t="s">
        <v>1512</v>
      </c>
      <c r="D1214" s="309">
        <v>621.24</v>
      </c>
    </row>
    <row r="1215" spans="1:4" ht="24.95" customHeight="1" x14ac:dyDescent="0.2">
      <c r="A1215" s="310">
        <v>310914</v>
      </c>
      <c r="B1215" s="310" t="s">
        <v>8620</v>
      </c>
      <c r="C1215" s="307" t="s">
        <v>1512</v>
      </c>
      <c r="D1215" s="309">
        <v>147.31</v>
      </c>
    </row>
    <row r="1216" spans="1:4" ht="24.95" customHeight="1" x14ac:dyDescent="0.2">
      <c r="A1216" s="310">
        <v>3110</v>
      </c>
      <c r="B1216" s="310" t="s">
        <v>9256</v>
      </c>
      <c r="C1216" s="307"/>
      <c r="D1216" s="309"/>
    </row>
    <row r="1217" spans="1:4" ht="24.95" customHeight="1" x14ac:dyDescent="0.2">
      <c r="A1217" s="310">
        <v>311001</v>
      </c>
      <c r="B1217" s="310" t="s">
        <v>9257</v>
      </c>
      <c r="C1217" s="307" t="s">
        <v>1512</v>
      </c>
      <c r="D1217" s="309">
        <v>13.09</v>
      </c>
    </row>
    <row r="1218" spans="1:4" ht="24.95" customHeight="1" x14ac:dyDescent="0.2">
      <c r="A1218" s="310">
        <v>3120</v>
      </c>
      <c r="B1218" s="310" t="s">
        <v>20362</v>
      </c>
      <c r="C1218" s="307"/>
      <c r="D1218" s="309"/>
    </row>
    <row r="1219" spans="1:4" ht="24.95" customHeight="1" x14ac:dyDescent="0.2">
      <c r="A1219" s="310">
        <v>312001</v>
      </c>
      <c r="B1219" s="310" t="s">
        <v>20363</v>
      </c>
      <c r="C1219" s="307" t="s">
        <v>8821</v>
      </c>
      <c r="D1219" s="309">
        <v>6307</v>
      </c>
    </row>
    <row r="1220" spans="1:4" ht="24.95" customHeight="1" x14ac:dyDescent="0.2">
      <c r="A1220" s="310">
        <v>312002</v>
      </c>
      <c r="B1220" s="310" t="s">
        <v>20364</v>
      </c>
      <c r="C1220" s="307" t="s">
        <v>8821</v>
      </c>
      <c r="D1220" s="309">
        <v>23057.09</v>
      </c>
    </row>
    <row r="1221" spans="1:4" ht="24.95" customHeight="1" x14ac:dyDescent="0.2">
      <c r="A1221" s="310">
        <v>312003</v>
      </c>
      <c r="B1221" s="310" t="s">
        <v>20365</v>
      </c>
      <c r="C1221" s="307" t="s">
        <v>8821</v>
      </c>
      <c r="D1221" s="309">
        <v>9925.11</v>
      </c>
    </row>
    <row r="1222" spans="1:4" ht="24.95" customHeight="1" x14ac:dyDescent="0.2">
      <c r="A1222" s="310">
        <v>312004</v>
      </c>
      <c r="B1222" s="310" t="s">
        <v>20366</v>
      </c>
      <c r="C1222" s="307" t="s">
        <v>8821</v>
      </c>
      <c r="D1222" s="309">
        <v>3167.33</v>
      </c>
    </row>
    <row r="1223" spans="1:4" ht="24.95" customHeight="1" x14ac:dyDescent="0.2">
      <c r="A1223" s="310">
        <v>312005</v>
      </c>
      <c r="B1223" s="310" t="s">
        <v>20367</v>
      </c>
      <c r="C1223" s="307" t="s">
        <v>8821</v>
      </c>
      <c r="D1223" s="309">
        <v>16672.990000000002</v>
      </c>
    </row>
    <row r="1224" spans="1:4" ht="24.95" customHeight="1" x14ac:dyDescent="0.2">
      <c r="A1224" s="310">
        <v>312006</v>
      </c>
      <c r="B1224" s="310" t="s">
        <v>20368</v>
      </c>
      <c r="C1224" s="307" t="s">
        <v>8821</v>
      </c>
      <c r="D1224" s="309">
        <v>5021.87</v>
      </c>
    </row>
    <row r="1225" spans="1:4" ht="24.95" customHeight="1" x14ac:dyDescent="0.2">
      <c r="A1225" s="306">
        <v>312007</v>
      </c>
      <c r="B1225" s="306" t="s">
        <v>20369</v>
      </c>
      <c r="C1225" s="307" t="s">
        <v>8821</v>
      </c>
      <c r="D1225" s="309">
        <v>4428.74</v>
      </c>
    </row>
    <row r="1226" spans="1:4" ht="24.95" customHeight="1" x14ac:dyDescent="0.2">
      <c r="A1226" s="310">
        <v>312008</v>
      </c>
      <c r="B1226" s="310" t="s">
        <v>20370</v>
      </c>
      <c r="C1226" s="307" t="s">
        <v>8821</v>
      </c>
      <c r="D1226" s="309">
        <v>14235.22</v>
      </c>
    </row>
    <row r="1227" spans="1:4" ht="24.95" customHeight="1" x14ac:dyDescent="0.2">
      <c r="A1227" s="310">
        <v>312009</v>
      </c>
      <c r="B1227" s="310" t="s">
        <v>20371</v>
      </c>
      <c r="C1227" s="307" t="s">
        <v>8821</v>
      </c>
      <c r="D1227" s="309">
        <v>11249.78</v>
      </c>
    </row>
    <row r="1228" spans="1:4" ht="24.95" customHeight="1" x14ac:dyDescent="0.2">
      <c r="A1228" s="306">
        <v>312010</v>
      </c>
      <c r="B1228" s="306" t="s">
        <v>20372</v>
      </c>
      <c r="C1228" s="307" t="s">
        <v>8821</v>
      </c>
      <c r="D1228" s="309">
        <v>11249.78</v>
      </c>
    </row>
    <row r="1229" spans="1:4" ht="24.95" customHeight="1" x14ac:dyDescent="0.2">
      <c r="A1229" s="310">
        <v>312011</v>
      </c>
      <c r="B1229" s="310" t="s">
        <v>20373</v>
      </c>
      <c r="C1229" s="307" t="s">
        <v>8821</v>
      </c>
      <c r="D1229" s="311">
        <v>11961.54</v>
      </c>
    </row>
    <row r="1230" spans="1:4" ht="24.95" customHeight="1" x14ac:dyDescent="0.2">
      <c r="A1230" s="310">
        <v>312012</v>
      </c>
      <c r="B1230" s="310" t="s">
        <v>20374</v>
      </c>
      <c r="C1230" s="307" t="s">
        <v>8821</v>
      </c>
      <c r="D1230" s="311">
        <v>10874.12</v>
      </c>
    </row>
    <row r="1231" spans="1:4" ht="24.95" customHeight="1" x14ac:dyDescent="0.2">
      <c r="A1231" s="310">
        <v>312013</v>
      </c>
      <c r="B1231" s="310" t="s">
        <v>20375</v>
      </c>
      <c r="C1231" s="307" t="s">
        <v>8821</v>
      </c>
      <c r="D1231" s="311">
        <v>11249.78</v>
      </c>
    </row>
    <row r="1232" spans="1:4" ht="24.95" customHeight="1" x14ac:dyDescent="0.2">
      <c r="A1232" s="310">
        <v>312014</v>
      </c>
      <c r="B1232" s="310" t="s">
        <v>20376</v>
      </c>
      <c r="C1232" s="307" t="s">
        <v>8821</v>
      </c>
      <c r="D1232" s="311">
        <v>25405.91</v>
      </c>
    </row>
    <row r="1233" spans="1:4" ht="24.95" customHeight="1" x14ac:dyDescent="0.2">
      <c r="A1233" s="310">
        <v>312015</v>
      </c>
      <c r="B1233" s="310" t="s">
        <v>20377</v>
      </c>
      <c r="C1233" s="307" t="s">
        <v>8821</v>
      </c>
      <c r="D1233" s="311">
        <v>5779.64</v>
      </c>
    </row>
    <row r="1234" spans="1:4" ht="24.95" customHeight="1" x14ac:dyDescent="0.2">
      <c r="A1234" s="310">
        <v>312016</v>
      </c>
      <c r="B1234" s="310" t="s">
        <v>20378</v>
      </c>
      <c r="C1234" s="307" t="s">
        <v>8821</v>
      </c>
      <c r="D1234" s="311">
        <v>14235.22</v>
      </c>
    </row>
    <row r="1235" spans="1:4" ht="24.95" customHeight="1" x14ac:dyDescent="0.2">
      <c r="A1235" s="310">
        <v>312017</v>
      </c>
      <c r="B1235" s="310" t="s">
        <v>20379</v>
      </c>
      <c r="C1235" s="307" t="s">
        <v>8821</v>
      </c>
      <c r="D1235" s="311">
        <v>19035.650000000001</v>
      </c>
    </row>
    <row r="1236" spans="1:4" ht="24.95" customHeight="1" x14ac:dyDescent="0.2">
      <c r="A1236" s="310">
        <v>312018</v>
      </c>
      <c r="B1236" s="310" t="s">
        <v>20380</v>
      </c>
      <c r="C1236" s="307" t="s">
        <v>8821</v>
      </c>
      <c r="D1236" s="311">
        <v>2653.29</v>
      </c>
    </row>
    <row r="1237" spans="1:4" ht="24.95" customHeight="1" x14ac:dyDescent="0.2">
      <c r="A1237" s="310">
        <v>312019</v>
      </c>
      <c r="B1237" s="310" t="s">
        <v>20381</v>
      </c>
      <c r="C1237" s="307" t="s">
        <v>8821</v>
      </c>
      <c r="D1237" s="311">
        <v>4800.71</v>
      </c>
    </row>
    <row r="1238" spans="1:4" ht="24.95" customHeight="1" x14ac:dyDescent="0.2">
      <c r="A1238" s="310">
        <v>312020</v>
      </c>
      <c r="B1238" s="310" t="s">
        <v>20382</v>
      </c>
      <c r="C1238" s="307" t="s">
        <v>8821</v>
      </c>
      <c r="D1238" s="311">
        <v>1948.64</v>
      </c>
    </row>
    <row r="1239" spans="1:4" ht="24.95" customHeight="1" x14ac:dyDescent="0.2">
      <c r="A1239" s="310">
        <v>312021</v>
      </c>
      <c r="B1239" s="310" t="s">
        <v>20383</v>
      </c>
      <c r="C1239" s="307" t="s">
        <v>8821</v>
      </c>
      <c r="D1239" s="311">
        <v>1948.64</v>
      </c>
    </row>
    <row r="1240" spans="1:4" ht="24.95" customHeight="1" x14ac:dyDescent="0.2">
      <c r="A1240" s="310">
        <v>312022</v>
      </c>
      <c r="B1240" s="310" t="s">
        <v>20384</v>
      </c>
      <c r="C1240" s="307" t="s">
        <v>8821</v>
      </c>
      <c r="D1240" s="311">
        <v>3692.86</v>
      </c>
    </row>
    <row r="1241" spans="1:4" ht="24.95" customHeight="1" x14ac:dyDescent="0.2">
      <c r="A1241" s="310"/>
      <c r="B1241" s="310"/>
      <c r="C1241" s="307"/>
      <c r="D1241" s="311"/>
    </row>
    <row r="1242" spans="1:4" ht="24.95" customHeight="1" x14ac:dyDescent="0.2">
      <c r="A1242" s="73"/>
      <c r="B1242" s="73"/>
      <c r="D1242" s="73"/>
    </row>
    <row r="1243" spans="1:4" ht="24.95" customHeight="1" x14ac:dyDescent="0.2">
      <c r="A1243" s="73"/>
      <c r="B1243" s="73"/>
      <c r="D1243" s="73"/>
    </row>
    <row r="1244" spans="1:4" ht="24.95" customHeight="1" x14ac:dyDescent="0.2">
      <c r="A1244" s="73"/>
      <c r="B1244" s="73"/>
      <c r="D1244" s="73"/>
    </row>
    <row r="1245" spans="1:4" ht="24.95" customHeight="1" x14ac:dyDescent="0.2">
      <c r="A1245" s="73"/>
      <c r="B1245" s="73"/>
      <c r="D1245" s="73"/>
    </row>
    <row r="1246" spans="1:4" ht="24.95" customHeight="1" x14ac:dyDescent="0.2">
      <c r="A1246" s="73"/>
      <c r="B1246" s="73"/>
      <c r="D1246" s="73"/>
    </row>
    <row r="1247" spans="1:4" ht="24.95" customHeight="1" x14ac:dyDescent="0.2">
      <c r="A1247" s="73"/>
      <c r="B1247" s="73"/>
      <c r="D1247" s="73"/>
    </row>
    <row r="1248" spans="1:4" ht="24.95" customHeight="1" x14ac:dyDescent="0.2">
      <c r="A1248" s="73"/>
      <c r="B1248" s="73"/>
      <c r="D1248" s="73"/>
    </row>
    <row r="1249" spans="1:4" ht="24.95" customHeight="1" x14ac:dyDescent="0.2">
      <c r="A1249" s="73"/>
      <c r="B1249" s="73"/>
      <c r="D1249" s="73"/>
    </row>
    <row r="1250" spans="1:4" ht="24.95" customHeight="1" x14ac:dyDescent="0.2">
      <c r="A1250" s="73"/>
      <c r="B1250" s="73"/>
      <c r="D1250" s="73"/>
    </row>
    <row r="1251" spans="1:4" ht="24.95" customHeight="1" x14ac:dyDescent="0.2">
      <c r="A1251" s="73"/>
      <c r="B1251" s="73"/>
      <c r="D1251" s="73"/>
    </row>
    <row r="1252" spans="1:4" ht="24.95" customHeight="1" x14ac:dyDescent="0.2">
      <c r="A1252" s="73"/>
      <c r="B1252" s="73"/>
      <c r="D1252" s="73"/>
    </row>
    <row r="1253" spans="1:4" ht="24.95" customHeight="1" x14ac:dyDescent="0.2">
      <c r="A1253" s="73"/>
      <c r="B1253" s="73"/>
      <c r="D1253" s="73"/>
    </row>
    <row r="1254" spans="1:4" ht="24.95" customHeight="1" x14ac:dyDescent="0.2">
      <c r="A1254" s="73"/>
      <c r="B1254" s="73"/>
      <c r="D1254" s="73"/>
    </row>
    <row r="1255" spans="1:4" ht="24.95" customHeight="1" x14ac:dyDescent="0.2">
      <c r="A1255" s="73"/>
      <c r="B1255" s="73"/>
      <c r="D1255" s="73"/>
    </row>
    <row r="1256" spans="1:4" ht="24.95" customHeight="1" x14ac:dyDescent="0.2">
      <c r="A1256" s="73"/>
      <c r="B1256" s="73"/>
      <c r="D1256" s="73"/>
    </row>
    <row r="1257" spans="1:4" ht="24.95" customHeight="1" x14ac:dyDescent="0.2">
      <c r="A1257" s="73"/>
      <c r="B1257" s="73"/>
      <c r="D1257" s="73"/>
    </row>
    <row r="1258" spans="1:4" ht="24.95" customHeight="1" x14ac:dyDescent="0.2">
      <c r="A1258" s="73"/>
      <c r="B1258" s="73"/>
      <c r="D1258" s="73"/>
    </row>
    <row r="1259" spans="1:4" ht="24.95" customHeight="1" x14ac:dyDescent="0.2">
      <c r="A1259" s="73"/>
      <c r="B1259" s="73"/>
      <c r="D1259" s="73"/>
    </row>
    <row r="1260" spans="1:4" ht="24.95" customHeight="1" x14ac:dyDescent="0.2">
      <c r="A1260" s="73"/>
      <c r="B1260" s="73"/>
      <c r="D1260" s="73"/>
    </row>
    <row r="1261" spans="1:4" ht="24.95" customHeight="1" x14ac:dyDescent="0.2">
      <c r="A1261" s="73"/>
      <c r="B1261" s="73"/>
      <c r="D1261" s="73"/>
    </row>
    <row r="1262" spans="1:4" ht="24.95" customHeight="1" x14ac:dyDescent="0.2">
      <c r="A1262" s="73"/>
      <c r="B1262" s="73"/>
      <c r="D1262" s="73"/>
    </row>
    <row r="1263" spans="1:4" ht="24.95" customHeight="1" x14ac:dyDescent="0.2">
      <c r="A1263" s="73"/>
      <c r="B1263" s="73"/>
      <c r="D1263" s="73"/>
    </row>
    <row r="1264" spans="1:4" ht="24.95" customHeight="1" x14ac:dyDescent="0.2">
      <c r="A1264" s="73"/>
      <c r="B1264" s="73"/>
      <c r="D1264" s="73"/>
    </row>
    <row r="1265" spans="1:4" ht="24.95" customHeight="1" x14ac:dyDescent="0.2">
      <c r="A1265" s="73"/>
      <c r="B1265" s="73"/>
      <c r="D1265" s="73"/>
    </row>
    <row r="1266" spans="1:4" ht="24.95" customHeight="1" x14ac:dyDescent="0.2">
      <c r="A1266" s="73"/>
      <c r="B1266" s="73"/>
      <c r="D1266" s="73"/>
    </row>
    <row r="1267" spans="1:4" ht="24.95" customHeight="1" x14ac:dyDescent="0.2">
      <c r="A1267" s="73"/>
      <c r="B1267" s="73"/>
      <c r="D1267" s="73"/>
    </row>
    <row r="1268" spans="1:4" ht="24.95" customHeight="1" x14ac:dyDescent="0.2">
      <c r="A1268" s="73"/>
      <c r="B1268" s="73"/>
      <c r="D1268" s="73"/>
    </row>
    <row r="1269" spans="1:4" ht="24.95" customHeight="1" x14ac:dyDescent="0.2">
      <c r="A1269" s="73"/>
      <c r="B1269" s="73"/>
      <c r="D1269" s="73"/>
    </row>
    <row r="1270" spans="1:4" ht="24.95" customHeight="1" x14ac:dyDescent="0.2">
      <c r="A1270" s="73"/>
      <c r="B1270" s="73"/>
      <c r="D1270" s="73"/>
    </row>
    <row r="1271" spans="1:4" ht="24.95" customHeight="1" x14ac:dyDescent="0.2">
      <c r="A1271" s="73"/>
      <c r="B1271" s="73"/>
      <c r="D1271" s="73"/>
    </row>
    <row r="1272" spans="1:4" ht="24.95" customHeight="1" x14ac:dyDescent="0.2">
      <c r="A1272" s="73"/>
      <c r="B1272" s="73"/>
      <c r="D1272" s="73"/>
    </row>
    <row r="1273" spans="1:4" ht="24.95" customHeight="1" x14ac:dyDescent="0.2">
      <c r="A1273" s="73"/>
      <c r="B1273" s="73"/>
      <c r="D1273" s="73"/>
    </row>
    <row r="1274" spans="1:4" ht="24.95" customHeight="1" x14ac:dyDescent="0.2">
      <c r="A1274" s="73"/>
      <c r="B1274" s="73"/>
      <c r="D1274" s="73"/>
    </row>
    <row r="1275" spans="1:4" ht="24.95" customHeight="1" x14ac:dyDescent="0.2">
      <c r="A1275" s="73"/>
      <c r="B1275" s="73"/>
      <c r="D1275" s="73"/>
    </row>
    <row r="1276" spans="1:4" ht="24.95" customHeight="1" x14ac:dyDescent="0.2">
      <c r="A1276" s="73"/>
      <c r="B1276" s="73"/>
      <c r="D1276" s="73"/>
    </row>
    <row r="1277" spans="1:4" ht="24.95" customHeight="1" x14ac:dyDescent="0.2">
      <c r="A1277" s="73"/>
      <c r="B1277" s="73"/>
      <c r="D1277" s="73"/>
    </row>
    <row r="1278" spans="1:4" ht="24.95" customHeight="1" x14ac:dyDescent="0.2">
      <c r="A1278" s="73"/>
      <c r="B1278" s="73"/>
      <c r="D1278" s="73"/>
    </row>
    <row r="1279" spans="1:4" ht="24.95" customHeight="1" x14ac:dyDescent="0.2">
      <c r="A1279" s="73"/>
      <c r="B1279" s="73"/>
      <c r="D1279" s="73"/>
    </row>
    <row r="1280" spans="1:4" ht="24.95" customHeight="1" x14ac:dyDescent="0.2">
      <c r="A1280" s="73"/>
      <c r="B1280" s="73"/>
      <c r="D1280" s="73"/>
    </row>
    <row r="1281" spans="1:4" ht="24.95" customHeight="1" x14ac:dyDescent="0.2">
      <c r="A1281" s="73"/>
      <c r="B1281" s="73"/>
      <c r="D1281" s="73"/>
    </row>
    <row r="1282" spans="1:4" ht="24.95" customHeight="1" x14ac:dyDescent="0.2">
      <c r="A1282" s="73"/>
      <c r="B1282" s="73"/>
      <c r="D1282" s="73"/>
    </row>
    <row r="1283" spans="1:4" ht="24.95" customHeight="1" x14ac:dyDescent="0.2">
      <c r="A1283" s="73"/>
      <c r="B1283" s="73"/>
      <c r="D1283" s="73"/>
    </row>
    <row r="1284" spans="1:4" ht="24.95" customHeight="1" x14ac:dyDescent="0.2">
      <c r="A1284" s="73"/>
      <c r="B1284" s="73"/>
      <c r="D1284" s="73"/>
    </row>
    <row r="1285" spans="1:4" ht="24.95" customHeight="1" x14ac:dyDescent="0.2">
      <c r="A1285" s="73"/>
      <c r="B1285" s="73"/>
      <c r="D1285" s="73"/>
    </row>
    <row r="1286" spans="1:4" ht="24.95" customHeight="1" x14ac:dyDescent="0.2">
      <c r="A1286" s="73"/>
      <c r="B1286" s="73"/>
      <c r="D1286" s="73"/>
    </row>
  </sheetData>
  <mergeCells count="1">
    <mergeCell ref="A4:D4"/>
  </mergeCells>
  <pageMargins left="0.511811024" right="0.511811024" top="0.78740157499999996" bottom="0.78740157499999996" header="0.31496062000000002" footer="0.31496062000000002"/>
  <pageSetup paperSize="9" scale="6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6">
    <tabColor rgb="FFC00000"/>
  </sheetPr>
  <dimension ref="A1:E1345"/>
  <sheetViews>
    <sheetView zoomScale="85" zoomScaleNormal="85" zoomScaleSheetLayoutView="85" workbookViewId="0">
      <pane ySplit="3" topLeftCell="A4" activePane="bottomLeft" state="frozen"/>
      <selection activeCell="B1" sqref="B1:B2"/>
      <selection pane="bottomLeft" activeCell="B1" sqref="B1:B2"/>
    </sheetView>
  </sheetViews>
  <sheetFormatPr defaultColWidth="15.7109375" defaultRowHeight="24.95" customHeight="1" x14ac:dyDescent="0.2"/>
  <cols>
    <col min="1" max="1" width="12.7109375" style="48" customWidth="1"/>
    <col min="2" max="2" width="120.85546875" style="48" customWidth="1"/>
    <col min="3" max="4" width="12.7109375" style="49" customWidth="1"/>
    <col min="5" max="5" width="15.7109375" style="49" customWidth="1"/>
    <col min="6" max="16384" width="15.7109375" style="49"/>
  </cols>
  <sheetData>
    <row r="1" spans="1:5" ht="24.95" customHeight="1" x14ac:dyDescent="0.2">
      <c r="A1" s="50" t="s">
        <v>778</v>
      </c>
      <c r="D1" s="52" t="s">
        <v>17162</v>
      </c>
    </row>
    <row r="2" spans="1:5" ht="24.95" customHeight="1" x14ac:dyDescent="0.2">
      <c r="A2" s="74">
        <v>26.19</v>
      </c>
      <c r="B2" s="610" t="s">
        <v>21735</v>
      </c>
      <c r="C2" s="499">
        <v>157.27000000000001</v>
      </c>
    </row>
    <row r="3" spans="1:5" ht="24.95" customHeight="1" x14ac:dyDescent="0.2">
      <c r="A3" s="69" t="s">
        <v>767</v>
      </c>
      <c r="B3" s="70" t="s">
        <v>768</v>
      </c>
      <c r="C3" s="70" t="s">
        <v>38</v>
      </c>
      <c r="D3" s="70" t="s">
        <v>769</v>
      </c>
    </row>
    <row r="4" spans="1:5" ht="24.95" customHeight="1" x14ac:dyDescent="0.2">
      <c r="A4" s="769" t="s">
        <v>17118</v>
      </c>
      <c r="B4" s="770"/>
      <c r="C4" s="770"/>
      <c r="D4" s="771"/>
    </row>
    <row r="5" spans="1:5" ht="24.95" customHeight="1" x14ac:dyDescent="0.2">
      <c r="A5" s="72" t="s">
        <v>20387</v>
      </c>
      <c r="B5" s="71"/>
      <c r="C5" s="500"/>
      <c r="D5" s="501"/>
      <c r="E5" s="575" t="s">
        <v>5646</v>
      </c>
    </row>
    <row r="6" spans="1:5" ht="24.95" customHeight="1" x14ac:dyDescent="0.2">
      <c r="A6" s="503">
        <v>7010100010</v>
      </c>
      <c r="B6" s="498" t="s">
        <v>20388</v>
      </c>
      <c r="C6" s="497" t="s">
        <v>20389</v>
      </c>
      <c r="D6" s="502">
        <v>474.59</v>
      </c>
    </row>
    <row r="7" spans="1:5" ht="24.95" customHeight="1" x14ac:dyDescent="0.2">
      <c r="A7" s="503">
        <v>7010100020</v>
      </c>
      <c r="B7" s="498" t="s">
        <v>20390</v>
      </c>
      <c r="C7" s="497" t="s">
        <v>20389</v>
      </c>
      <c r="D7" s="502">
        <v>131.26</v>
      </c>
    </row>
    <row r="8" spans="1:5" ht="24.95" customHeight="1" x14ac:dyDescent="0.2">
      <c r="A8" s="503">
        <v>7010100030</v>
      </c>
      <c r="B8" s="498" t="s">
        <v>20391</v>
      </c>
      <c r="C8" s="497" t="s">
        <v>20389</v>
      </c>
      <c r="D8" s="502">
        <v>112.22</v>
      </c>
    </row>
    <row r="9" spans="1:5" ht="24.95" customHeight="1" x14ac:dyDescent="0.2">
      <c r="A9" s="503">
        <v>7010100040</v>
      </c>
      <c r="B9" s="498" t="s">
        <v>20392</v>
      </c>
      <c r="C9" s="497" t="s">
        <v>20389</v>
      </c>
      <c r="D9" s="502">
        <v>311.8</v>
      </c>
    </row>
    <row r="10" spans="1:5" ht="24.95" customHeight="1" x14ac:dyDescent="0.2">
      <c r="A10" s="503">
        <v>7010100050</v>
      </c>
      <c r="B10" s="498" t="s">
        <v>20393</v>
      </c>
      <c r="C10" s="497" t="s">
        <v>20389</v>
      </c>
      <c r="D10" s="502">
        <v>369.49</v>
      </c>
    </row>
    <row r="11" spans="1:5" ht="24.95" customHeight="1" x14ac:dyDescent="0.2">
      <c r="A11" s="503">
        <v>7010100060</v>
      </c>
      <c r="B11" s="498" t="s">
        <v>20394</v>
      </c>
      <c r="C11" s="497" t="s">
        <v>20389</v>
      </c>
      <c r="D11" s="502">
        <v>852.12</v>
      </c>
    </row>
    <row r="12" spans="1:5" ht="24.95" customHeight="1" x14ac:dyDescent="0.2">
      <c r="A12" s="503">
        <v>7010100070</v>
      </c>
      <c r="B12" s="498" t="s">
        <v>20395</v>
      </c>
      <c r="C12" s="497" t="s">
        <v>20396</v>
      </c>
      <c r="D12" s="502">
        <v>1554.81</v>
      </c>
    </row>
    <row r="13" spans="1:5" ht="24.95" customHeight="1" x14ac:dyDescent="0.2">
      <c r="A13" s="503">
        <v>7010100080</v>
      </c>
      <c r="B13" s="498" t="s">
        <v>20397</v>
      </c>
      <c r="C13" s="497" t="s">
        <v>20396</v>
      </c>
      <c r="D13" s="502">
        <v>150.94</v>
      </c>
    </row>
    <row r="14" spans="1:5" ht="24.95" customHeight="1" x14ac:dyDescent="0.2">
      <c r="A14" s="503">
        <v>7010100090</v>
      </c>
      <c r="B14" s="498" t="s">
        <v>20398</v>
      </c>
      <c r="C14" s="497" t="s">
        <v>20389</v>
      </c>
      <c r="D14" s="502">
        <v>63.99</v>
      </c>
    </row>
    <row r="15" spans="1:5" ht="24.95" customHeight="1" x14ac:dyDescent="0.2">
      <c r="A15" s="503">
        <v>7010100100</v>
      </c>
      <c r="B15" s="498" t="s">
        <v>20399</v>
      </c>
      <c r="C15" s="497" t="s">
        <v>20400</v>
      </c>
      <c r="D15" s="502">
        <v>98.29</v>
      </c>
    </row>
    <row r="16" spans="1:5" ht="24.95" customHeight="1" x14ac:dyDescent="0.2">
      <c r="A16" s="503">
        <v>7010100110</v>
      </c>
      <c r="B16" s="498" t="s">
        <v>20401</v>
      </c>
      <c r="C16" s="497" t="s">
        <v>20389</v>
      </c>
      <c r="D16" s="502">
        <v>139.97999999999999</v>
      </c>
    </row>
    <row r="17" spans="1:4" ht="24.95" customHeight="1" x14ac:dyDescent="0.2">
      <c r="A17" s="503">
        <v>7010100120</v>
      </c>
      <c r="B17" s="498" t="s">
        <v>20402</v>
      </c>
      <c r="C17" s="497" t="s">
        <v>20396</v>
      </c>
      <c r="D17" s="502">
        <v>1416.48</v>
      </c>
    </row>
    <row r="18" spans="1:4" ht="24.95" customHeight="1" x14ac:dyDescent="0.2">
      <c r="A18" s="503">
        <v>7010100130</v>
      </c>
      <c r="B18" s="498" t="s">
        <v>20403</v>
      </c>
      <c r="C18" s="497" t="s">
        <v>20396</v>
      </c>
      <c r="D18" s="502">
        <v>1167.58</v>
      </c>
    </row>
    <row r="19" spans="1:4" ht="24.95" customHeight="1" x14ac:dyDescent="0.2">
      <c r="A19" s="503">
        <v>7010100140</v>
      </c>
      <c r="B19" s="498" t="s">
        <v>20404</v>
      </c>
      <c r="C19" s="497" t="s">
        <v>20396</v>
      </c>
      <c r="D19" s="502">
        <v>1993.7</v>
      </c>
    </row>
    <row r="20" spans="1:4" ht="24.95" customHeight="1" x14ac:dyDescent="0.2">
      <c r="A20" s="503">
        <v>7010100150</v>
      </c>
      <c r="B20" s="498" t="s">
        <v>20405</v>
      </c>
      <c r="C20" s="497" t="s">
        <v>20406</v>
      </c>
      <c r="D20" s="502">
        <v>694.05</v>
      </c>
    </row>
    <row r="21" spans="1:4" ht="24.95" customHeight="1" x14ac:dyDescent="0.2">
      <c r="A21" s="503">
        <v>7010100160</v>
      </c>
      <c r="B21" s="498" t="s">
        <v>20407</v>
      </c>
      <c r="C21" s="497" t="s">
        <v>20406</v>
      </c>
      <c r="D21" s="502">
        <v>694.05</v>
      </c>
    </row>
    <row r="22" spans="1:4" ht="24.95" customHeight="1" x14ac:dyDescent="0.2">
      <c r="A22" s="503">
        <v>7010100170</v>
      </c>
      <c r="B22" s="498" t="s">
        <v>20408</v>
      </c>
      <c r="C22" s="497" t="s">
        <v>20406</v>
      </c>
      <c r="D22" s="502">
        <v>542.21</v>
      </c>
    </row>
    <row r="23" spans="1:4" ht="24.95" customHeight="1" x14ac:dyDescent="0.2">
      <c r="A23" s="503">
        <v>7010100180</v>
      </c>
      <c r="B23" s="498" t="s">
        <v>20409</v>
      </c>
      <c r="C23" s="497" t="s">
        <v>20406</v>
      </c>
      <c r="D23" s="502">
        <v>788.02</v>
      </c>
    </row>
    <row r="24" spans="1:4" ht="24.95" customHeight="1" x14ac:dyDescent="0.2">
      <c r="A24" s="503">
        <v>7010100190</v>
      </c>
      <c r="B24" s="498" t="s">
        <v>20410</v>
      </c>
      <c r="C24" s="497" t="s">
        <v>20396</v>
      </c>
      <c r="D24" s="502">
        <v>608.20000000000005</v>
      </c>
    </row>
    <row r="25" spans="1:4" ht="24.95" customHeight="1" x14ac:dyDescent="0.2">
      <c r="A25" s="503">
        <v>7010100200</v>
      </c>
      <c r="B25" s="498" t="s">
        <v>20411</v>
      </c>
      <c r="C25" s="497" t="s">
        <v>20396</v>
      </c>
      <c r="D25" s="502">
        <v>608.20000000000005</v>
      </c>
    </row>
    <row r="26" spans="1:4" ht="24.95" customHeight="1" x14ac:dyDescent="0.2">
      <c r="A26" s="503">
        <v>7010100210</v>
      </c>
      <c r="B26" s="498" t="s">
        <v>20412</v>
      </c>
      <c r="C26" s="497" t="s">
        <v>20406</v>
      </c>
      <c r="D26" s="502">
        <v>1236.6600000000001</v>
      </c>
    </row>
    <row r="27" spans="1:4" ht="24.95" customHeight="1" x14ac:dyDescent="0.2">
      <c r="A27" s="503">
        <v>7010100220</v>
      </c>
      <c r="B27" s="498" t="s">
        <v>20413</v>
      </c>
      <c r="C27" s="497" t="s">
        <v>20406</v>
      </c>
      <c r="D27" s="502">
        <v>1577.38</v>
      </c>
    </row>
    <row r="28" spans="1:4" ht="24.95" customHeight="1" x14ac:dyDescent="0.2">
      <c r="A28" s="503">
        <v>7010100230</v>
      </c>
      <c r="B28" s="498" t="s">
        <v>20414</v>
      </c>
      <c r="C28" s="497" t="s">
        <v>20415</v>
      </c>
      <c r="D28" s="502">
        <v>3.64</v>
      </c>
    </row>
    <row r="29" spans="1:4" ht="24.95" customHeight="1" x14ac:dyDescent="0.2">
      <c r="A29" s="503">
        <v>7010100240</v>
      </c>
      <c r="B29" s="498" t="s">
        <v>20416</v>
      </c>
      <c r="C29" s="497" t="s">
        <v>20415</v>
      </c>
      <c r="D29" s="502">
        <v>1.97</v>
      </c>
    </row>
    <row r="30" spans="1:4" ht="24.95" customHeight="1" x14ac:dyDescent="0.2">
      <c r="A30" s="503">
        <v>7010100250</v>
      </c>
      <c r="B30" s="498" t="s">
        <v>20417</v>
      </c>
      <c r="C30" s="497" t="s">
        <v>20415</v>
      </c>
      <c r="D30" s="502">
        <v>1.64</v>
      </c>
    </row>
    <row r="31" spans="1:4" ht="24.95" customHeight="1" x14ac:dyDescent="0.2">
      <c r="A31" s="503">
        <v>7010100260</v>
      </c>
      <c r="B31" s="498" t="s">
        <v>20418</v>
      </c>
      <c r="C31" s="497" t="s">
        <v>20419</v>
      </c>
      <c r="D31" s="502">
        <v>21.95</v>
      </c>
    </row>
    <row r="32" spans="1:4" ht="24.95" customHeight="1" x14ac:dyDescent="0.2">
      <c r="A32" s="503">
        <v>7010100270</v>
      </c>
      <c r="B32" s="498" t="s">
        <v>20418</v>
      </c>
      <c r="C32" s="497" t="s">
        <v>20420</v>
      </c>
      <c r="D32" s="502">
        <v>3437.32</v>
      </c>
    </row>
    <row r="33" spans="1:4" ht="24.95" customHeight="1" x14ac:dyDescent="0.2">
      <c r="A33" s="503">
        <v>7010100280</v>
      </c>
      <c r="B33" s="498" t="s">
        <v>20421</v>
      </c>
      <c r="C33" s="497" t="s">
        <v>20419</v>
      </c>
      <c r="D33" s="502">
        <v>49.58</v>
      </c>
    </row>
    <row r="34" spans="1:4" ht="24.95" customHeight="1" x14ac:dyDescent="0.2">
      <c r="A34" s="503">
        <v>7010100290</v>
      </c>
      <c r="B34" s="498" t="s">
        <v>20421</v>
      </c>
      <c r="C34" s="497" t="s">
        <v>20420</v>
      </c>
      <c r="D34" s="502">
        <v>7477</v>
      </c>
    </row>
    <row r="35" spans="1:4" ht="24.95" customHeight="1" x14ac:dyDescent="0.2">
      <c r="A35" s="503">
        <v>7010100300</v>
      </c>
      <c r="B35" s="498" t="s">
        <v>20422</v>
      </c>
      <c r="C35" s="497" t="s">
        <v>20419</v>
      </c>
      <c r="D35" s="502">
        <v>95.28</v>
      </c>
    </row>
    <row r="36" spans="1:4" ht="24.95" customHeight="1" x14ac:dyDescent="0.2">
      <c r="A36" s="503">
        <v>7010100310</v>
      </c>
      <c r="B36" s="498" t="s">
        <v>20422</v>
      </c>
      <c r="C36" s="497" t="s">
        <v>20420</v>
      </c>
      <c r="D36" s="502">
        <v>13739.89</v>
      </c>
    </row>
    <row r="37" spans="1:4" ht="24.95" customHeight="1" x14ac:dyDescent="0.2">
      <c r="A37" s="503">
        <v>7010100320</v>
      </c>
      <c r="B37" s="498" t="s">
        <v>20423</v>
      </c>
      <c r="C37" s="497" t="s">
        <v>20419</v>
      </c>
      <c r="D37" s="502">
        <v>153.56</v>
      </c>
    </row>
    <row r="38" spans="1:4" ht="24.95" customHeight="1" x14ac:dyDescent="0.2">
      <c r="A38" s="503">
        <v>7010100330</v>
      </c>
      <c r="B38" s="498" t="s">
        <v>20423</v>
      </c>
      <c r="C38" s="497" t="s">
        <v>20420</v>
      </c>
      <c r="D38" s="502">
        <v>21674.48</v>
      </c>
    </row>
    <row r="39" spans="1:4" ht="24.95" customHeight="1" x14ac:dyDescent="0.2">
      <c r="A39" s="503">
        <v>7010100340</v>
      </c>
      <c r="B39" s="498" t="s">
        <v>20424</v>
      </c>
      <c r="C39" s="497" t="s">
        <v>20396</v>
      </c>
      <c r="D39" s="502">
        <v>775.12</v>
      </c>
    </row>
    <row r="40" spans="1:4" ht="24.95" customHeight="1" x14ac:dyDescent="0.2">
      <c r="A40" s="503">
        <v>7010100350</v>
      </c>
      <c r="B40" s="498" t="s">
        <v>20425</v>
      </c>
      <c r="C40" s="497" t="s">
        <v>20426</v>
      </c>
      <c r="D40" s="502">
        <v>3.88</v>
      </c>
    </row>
    <row r="41" spans="1:4" ht="24.95" customHeight="1" x14ac:dyDescent="0.2">
      <c r="A41" s="72" t="s">
        <v>20427</v>
      </c>
      <c r="B41" s="71"/>
      <c r="C41" s="500"/>
      <c r="D41" s="501"/>
    </row>
    <row r="42" spans="1:4" ht="24.95" customHeight="1" x14ac:dyDescent="0.2">
      <c r="A42" s="503">
        <v>7020100010</v>
      </c>
      <c r="B42" s="498" t="s">
        <v>20428</v>
      </c>
      <c r="C42" s="497" t="s">
        <v>20400</v>
      </c>
      <c r="D42" s="502">
        <v>1.42</v>
      </c>
    </row>
    <row r="43" spans="1:4" ht="24.95" customHeight="1" x14ac:dyDescent="0.2">
      <c r="A43" s="503">
        <v>7020100020</v>
      </c>
      <c r="B43" s="498" t="s">
        <v>20429</v>
      </c>
      <c r="C43" s="497" t="s">
        <v>20396</v>
      </c>
      <c r="D43" s="502">
        <v>337.6</v>
      </c>
    </row>
    <row r="44" spans="1:4" ht="24.95" customHeight="1" x14ac:dyDescent="0.2">
      <c r="A44" s="503">
        <v>7020100030</v>
      </c>
      <c r="B44" s="498" t="s">
        <v>20430</v>
      </c>
      <c r="C44" s="497" t="s">
        <v>20400</v>
      </c>
      <c r="D44" s="502">
        <v>1.63</v>
      </c>
    </row>
    <row r="45" spans="1:4" ht="24.95" customHeight="1" x14ac:dyDescent="0.2">
      <c r="A45" s="503">
        <v>7020100040</v>
      </c>
      <c r="B45" s="498" t="s">
        <v>20431</v>
      </c>
      <c r="C45" s="497" t="s">
        <v>20400</v>
      </c>
      <c r="D45" s="502">
        <v>1.88</v>
      </c>
    </row>
    <row r="46" spans="1:4" ht="24.95" customHeight="1" x14ac:dyDescent="0.2">
      <c r="A46" s="503">
        <v>7020100050</v>
      </c>
      <c r="B46" s="498" t="s">
        <v>20432</v>
      </c>
      <c r="C46" s="497" t="s">
        <v>20400</v>
      </c>
      <c r="D46" s="502">
        <v>2.39</v>
      </c>
    </row>
    <row r="47" spans="1:4" ht="24.95" customHeight="1" x14ac:dyDescent="0.2">
      <c r="A47" s="503">
        <v>7020100060</v>
      </c>
      <c r="B47" s="498" t="s">
        <v>20433</v>
      </c>
      <c r="C47" s="497" t="s">
        <v>20400</v>
      </c>
      <c r="D47" s="502">
        <v>1.88</v>
      </c>
    </row>
    <row r="48" spans="1:4" ht="24.95" customHeight="1" x14ac:dyDescent="0.2">
      <c r="A48" s="503">
        <v>7020100070</v>
      </c>
      <c r="B48" s="498" t="s">
        <v>20434</v>
      </c>
      <c r="C48" s="497" t="s">
        <v>20400</v>
      </c>
      <c r="D48" s="502">
        <v>0.95</v>
      </c>
    </row>
    <row r="49" spans="1:4" ht="24.95" customHeight="1" x14ac:dyDescent="0.2">
      <c r="A49" s="503">
        <v>7020100080</v>
      </c>
      <c r="B49" s="498" t="s">
        <v>20435</v>
      </c>
      <c r="C49" s="497" t="s">
        <v>20400</v>
      </c>
      <c r="D49" s="502">
        <v>1.35</v>
      </c>
    </row>
    <row r="50" spans="1:4" ht="24.95" customHeight="1" x14ac:dyDescent="0.2">
      <c r="A50" s="503">
        <v>7020100090</v>
      </c>
      <c r="B50" s="498" t="s">
        <v>20436</v>
      </c>
      <c r="C50" s="497" t="s">
        <v>20389</v>
      </c>
      <c r="D50" s="502">
        <v>3.67</v>
      </c>
    </row>
    <row r="51" spans="1:4" ht="24.95" customHeight="1" x14ac:dyDescent="0.2">
      <c r="A51" s="503">
        <v>7020100100</v>
      </c>
      <c r="B51" s="498" t="s">
        <v>20437</v>
      </c>
      <c r="C51" s="497" t="s">
        <v>20389</v>
      </c>
      <c r="D51" s="502">
        <v>11.43</v>
      </c>
    </row>
    <row r="52" spans="1:4" ht="24.95" customHeight="1" x14ac:dyDescent="0.2">
      <c r="A52" s="503">
        <v>7020100110</v>
      </c>
      <c r="B52" s="498" t="s">
        <v>20438</v>
      </c>
      <c r="C52" s="497" t="s">
        <v>20389</v>
      </c>
      <c r="D52" s="502">
        <v>2.0699999999999998</v>
      </c>
    </row>
    <row r="53" spans="1:4" ht="24.95" customHeight="1" x14ac:dyDescent="0.2">
      <c r="A53" s="503">
        <v>7020100120</v>
      </c>
      <c r="B53" s="498" t="s">
        <v>20439</v>
      </c>
      <c r="C53" s="497" t="s">
        <v>20406</v>
      </c>
      <c r="D53" s="502">
        <v>12920.87</v>
      </c>
    </row>
    <row r="54" spans="1:4" ht="24.95" customHeight="1" x14ac:dyDescent="0.2">
      <c r="A54" s="503">
        <v>7020100130</v>
      </c>
      <c r="B54" s="498" t="s">
        <v>20440</v>
      </c>
      <c r="C54" s="497" t="s">
        <v>20441</v>
      </c>
      <c r="D54" s="502">
        <v>610.55999999999995</v>
      </c>
    </row>
    <row r="55" spans="1:4" ht="24.95" customHeight="1" x14ac:dyDescent="0.2">
      <c r="A55" s="503">
        <v>7020100140</v>
      </c>
      <c r="B55" s="498" t="s">
        <v>20442</v>
      </c>
      <c r="C55" s="497" t="s">
        <v>20396</v>
      </c>
      <c r="D55" s="502">
        <v>137.1</v>
      </c>
    </row>
    <row r="56" spans="1:4" ht="24.95" customHeight="1" x14ac:dyDescent="0.2">
      <c r="A56" s="503">
        <v>7020100150</v>
      </c>
      <c r="B56" s="498" t="s">
        <v>20443</v>
      </c>
      <c r="C56" s="497" t="s">
        <v>20396</v>
      </c>
      <c r="D56" s="502">
        <v>243.24</v>
      </c>
    </row>
    <row r="57" spans="1:4" ht="24.95" customHeight="1" x14ac:dyDescent="0.2">
      <c r="A57" s="503">
        <v>7020100160</v>
      </c>
      <c r="B57" s="498" t="s">
        <v>20444</v>
      </c>
      <c r="C57" s="497" t="s">
        <v>20400</v>
      </c>
      <c r="D57" s="502">
        <v>0.99</v>
      </c>
    </row>
    <row r="58" spans="1:4" ht="24.95" customHeight="1" x14ac:dyDescent="0.2">
      <c r="A58" s="72" t="s">
        <v>20445</v>
      </c>
      <c r="B58" s="71"/>
      <c r="C58" s="500"/>
      <c r="D58" s="501"/>
    </row>
    <row r="59" spans="1:4" ht="24.95" customHeight="1" x14ac:dyDescent="0.2">
      <c r="A59" s="503">
        <v>7030100010</v>
      </c>
      <c r="B59" s="498" t="s">
        <v>20446</v>
      </c>
      <c r="C59" s="497" t="s">
        <v>20400</v>
      </c>
      <c r="D59" s="502">
        <v>9.2100000000000009</v>
      </c>
    </row>
    <row r="60" spans="1:4" ht="24.95" customHeight="1" x14ac:dyDescent="0.2">
      <c r="A60" s="503">
        <v>7030100020</v>
      </c>
      <c r="B60" s="498" t="s">
        <v>20447</v>
      </c>
      <c r="C60" s="497" t="s">
        <v>20389</v>
      </c>
      <c r="D60" s="502">
        <v>20.239999999999998</v>
      </c>
    </row>
    <row r="61" spans="1:4" ht="24.95" customHeight="1" x14ac:dyDescent="0.2">
      <c r="A61" s="503">
        <v>7030100030</v>
      </c>
      <c r="B61" s="498" t="s">
        <v>20448</v>
      </c>
      <c r="C61" s="497" t="s">
        <v>20400</v>
      </c>
      <c r="D61" s="502">
        <v>88.1</v>
      </c>
    </row>
    <row r="62" spans="1:4" ht="24.95" customHeight="1" x14ac:dyDescent="0.2">
      <c r="A62" s="503">
        <v>7030100040</v>
      </c>
      <c r="B62" s="498" t="s">
        <v>20449</v>
      </c>
      <c r="C62" s="497" t="s">
        <v>20389</v>
      </c>
      <c r="D62" s="502">
        <v>76.510000000000005</v>
      </c>
    </row>
    <row r="63" spans="1:4" ht="24.95" customHeight="1" x14ac:dyDescent="0.2">
      <c r="A63" s="503">
        <v>7030100050</v>
      </c>
      <c r="B63" s="498" t="s">
        <v>20450</v>
      </c>
      <c r="C63" s="497" t="s">
        <v>20451</v>
      </c>
      <c r="D63" s="502">
        <v>10.01</v>
      </c>
    </row>
    <row r="64" spans="1:4" ht="24.95" customHeight="1" x14ac:dyDescent="0.2">
      <c r="A64" s="503">
        <v>7030100060</v>
      </c>
      <c r="B64" s="498" t="s">
        <v>20452</v>
      </c>
      <c r="C64" s="497" t="s">
        <v>20389</v>
      </c>
      <c r="D64" s="502">
        <v>6.05</v>
      </c>
    </row>
    <row r="65" spans="1:4" ht="24.95" customHeight="1" x14ac:dyDescent="0.2">
      <c r="A65" s="503">
        <v>7030100070</v>
      </c>
      <c r="B65" s="498" t="s">
        <v>20453</v>
      </c>
      <c r="C65" s="497" t="s">
        <v>20389</v>
      </c>
      <c r="D65" s="502">
        <v>30.99</v>
      </c>
    </row>
    <row r="66" spans="1:4" ht="24.95" customHeight="1" x14ac:dyDescent="0.2">
      <c r="A66" s="503">
        <v>7030100080</v>
      </c>
      <c r="B66" s="498" t="s">
        <v>20454</v>
      </c>
      <c r="C66" s="497" t="s">
        <v>20396</v>
      </c>
      <c r="D66" s="502">
        <v>107.57</v>
      </c>
    </row>
    <row r="67" spans="1:4" ht="24.95" customHeight="1" x14ac:dyDescent="0.2">
      <c r="A67" s="503">
        <v>7030100090</v>
      </c>
      <c r="B67" s="498" t="s">
        <v>20455</v>
      </c>
      <c r="C67" s="497" t="s">
        <v>20396</v>
      </c>
      <c r="D67" s="502">
        <v>688.29</v>
      </c>
    </row>
    <row r="68" spans="1:4" ht="24.95" customHeight="1" x14ac:dyDescent="0.2">
      <c r="A68" s="503">
        <v>7030100100</v>
      </c>
      <c r="B68" s="498" t="s">
        <v>20456</v>
      </c>
      <c r="C68" s="497" t="s">
        <v>20406</v>
      </c>
      <c r="D68" s="502">
        <v>252.38</v>
      </c>
    </row>
    <row r="69" spans="1:4" ht="24.95" customHeight="1" x14ac:dyDescent="0.2">
      <c r="A69" s="503">
        <v>7030100110</v>
      </c>
      <c r="B69" s="498" t="s">
        <v>20457</v>
      </c>
      <c r="C69" s="497" t="s">
        <v>20396</v>
      </c>
      <c r="D69" s="502">
        <v>4.2</v>
      </c>
    </row>
    <row r="70" spans="1:4" ht="24.95" customHeight="1" x14ac:dyDescent="0.2">
      <c r="A70" s="503">
        <v>7030100120</v>
      </c>
      <c r="B70" s="498" t="s">
        <v>20458</v>
      </c>
      <c r="C70" s="497" t="s">
        <v>20389</v>
      </c>
      <c r="D70" s="502">
        <v>5.25</v>
      </c>
    </row>
    <row r="71" spans="1:4" ht="24.95" customHeight="1" x14ac:dyDescent="0.2">
      <c r="A71" s="503">
        <v>7030100130</v>
      </c>
      <c r="B71" s="498" t="s">
        <v>20459</v>
      </c>
      <c r="C71" s="497" t="s">
        <v>20451</v>
      </c>
      <c r="D71" s="502">
        <v>0.3</v>
      </c>
    </row>
    <row r="72" spans="1:4" ht="24.95" customHeight="1" x14ac:dyDescent="0.2">
      <c r="A72" s="503">
        <v>7030100140</v>
      </c>
      <c r="B72" s="498" t="s">
        <v>20460</v>
      </c>
      <c r="C72" s="497" t="s">
        <v>20451</v>
      </c>
      <c r="D72" s="502">
        <v>0.77</v>
      </c>
    </row>
    <row r="73" spans="1:4" ht="24.95" customHeight="1" x14ac:dyDescent="0.2">
      <c r="A73" s="503">
        <v>7030100150</v>
      </c>
      <c r="B73" s="498" t="s">
        <v>20461</v>
      </c>
      <c r="C73" s="497" t="s">
        <v>20462</v>
      </c>
      <c r="D73" s="502">
        <v>135.9</v>
      </c>
    </row>
    <row r="74" spans="1:4" ht="24.95" customHeight="1" x14ac:dyDescent="0.2">
      <c r="A74" s="503">
        <v>7030100160</v>
      </c>
      <c r="B74" s="498" t="s">
        <v>20463</v>
      </c>
      <c r="C74" s="497" t="s">
        <v>20396</v>
      </c>
      <c r="D74" s="502">
        <v>66.66</v>
      </c>
    </row>
    <row r="75" spans="1:4" ht="24.95" customHeight="1" x14ac:dyDescent="0.2">
      <c r="A75" s="503">
        <v>7030100170</v>
      </c>
      <c r="B75" s="498" t="s">
        <v>20464</v>
      </c>
      <c r="C75" s="497" t="s">
        <v>20396</v>
      </c>
      <c r="D75" s="502">
        <v>310.72000000000003</v>
      </c>
    </row>
    <row r="76" spans="1:4" ht="24.95" customHeight="1" x14ac:dyDescent="0.2">
      <c r="A76" s="503">
        <v>7030100180</v>
      </c>
      <c r="B76" s="498" t="s">
        <v>20465</v>
      </c>
      <c r="C76" s="497" t="s">
        <v>20389</v>
      </c>
      <c r="D76" s="502">
        <v>0.53</v>
      </c>
    </row>
    <row r="77" spans="1:4" ht="24.95" customHeight="1" x14ac:dyDescent="0.2">
      <c r="A77" s="503">
        <v>7030100190</v>
      </c>
      <c r="B77" s="498" t="s">
        <v>20466</v>
      </c>
      <c r="C77" s="497" t="s">
        <v>20389</v>
      </c>
      <c r="D77" s="502">
        <v>1.1000000000000001</v>
      </c>
    </row>
    <row r="78" spans="1:4" ht="24.95" customHeight="1" x14ac:dyDescent="0.2">
      <c r="A78" s="503">
        <v>7030100200</v>
      </c>
      <c r="B78" s="498" t="s">
        <v>20467</v>
      </c>
      <c r="C78" s="497" t="s">
        <v>20389</v>
      </c>
      <c r="D78" s="502">
        <v>10.57</v>
      </c>
    </row>
    <row r="79" spans="1:4" ht="24.95" customHeight="1" x14ac:dyDescent="0.2">
      <c r="A79" s="503">
        <v>7030100210</v>
      </c>
      <c r="B79" s="498" t="s">
        <v>20468</v>
      </c>
      <c r="C79" s="497" t="s">
        <v>20389</v>
      </c>
      <c r="D79" s="502">
        <v>0.91</v>
      </c>
    </row>
    <row r="80" spans="1:4" ht="24.95" customHeight="1" x14ac:dyDescent="0.2">
      <c r="A80" s="503">
        <v>7030100220</v>
      </c>
      <c r="B80" s="498" t="s">
        <v>20469</v>
      </c>
      <c r="C80" s="497" t="s">
        <v>20389</v>
      </c>
      <c r="D80" s="502">
        <v>3.62</v>
      </c>
    </row>
    <row r="81" spans="1:4" ht="24.95" customHeight="1" x14ac:dyDescent="0.2">
      <c r="A81" s="503">
        <v>7030100230</v>
      </c>
      <c r="B81" s="498" t="s">
        <v>20470</v>
      </c>
      <c r="C81" s="497" t="s">
        <v>20389</v>
      </c>
      <c r="D81" s="502">
        <v>0.34</v>
      </c>
    </row>
    <row r="82" spans="1:4" ht="24.95" customHeight="1" x14ac:dyDescent="0.2">
      <c r="A82" s="503">
        <v>7030100240</v>
      </c>
      <c r="B82" s="498" t="s">
        <v>20471</v>
      </c>
      <c r="C82" s="497" t="s">
        <v>20451</v>
      </c>
      <c r="D82" s="502">
        <v>15.61</v>
      </c>
    </row>
    <row r="83" spans="1:4" ht="24.95" customHeight="1" x14ac:dyDescent="0.2">
      <c r="A83" s="503">
        <v>7030100250</v>
      </c>
      <c r="B83" s="498" t="s">
        <v>20472</v>
      </c>
      <c r="C83" s="497" t="s">
        <v>20389</v>
      </c>
      <c r="D83" s="502">
        <v>7.31</v>
      </c>
    </row>
    <row r="84" spans="1:4" ht="24.95" customHeight="1" x14ac:dyDescent="0.2">
      <c r="A84" s="503">
        <v>7030100260</v>
      </c>
      <c r="B84" s="498" t="s">
        <v>20473</v>
      </c>
      <c r="C84" s="497" t="s">
        <v>20400</v>
      </c>
      <c r="D84" s="502">
        <v>12.08</v>
      </c>
    </row>
    <row r="85" spans="1:4" ht="24.95" customHeight="1" x14ac:dyDescent="0.2">
      <c r="A85" s="503">
        <v>7030100270</v>
      </c>
      <c r="B85" s="498" t="s">
        <v>20474</v>
      </c>
      <c r="C85" s="497" t="s">
        <v>20400</v>
      </c>
      <c r="D85" s="502">
        <v>3.78</v>
      </c>
    </row>
    <row r="86" spans="1:4" ht="24.95" customHeight="1" x14ac:dyDescent="0.2">
      <c r="A86" s="503">
        <v>7030100280</v>
      </c>
      <c r="B86" s="498" t="s">
        <v>20475</v>
      </c>
      <c r="C86" s="497" t="s">
        <v>20389</v>
      </c>
      <c r="D86" s="502">
        <v>4.53</v>
      </c>
    </row>
    <row r="87" spans="1:4" ht="24.95" customHeight="1" x14ac:dyDescent="0.2">
      <c r="A87" s="503">
        <v>7030100291</v>
      </c>
      <c r="B87" s="498" t="s">
        <v>20476</v>
      </c>
      <c r="C87" s="497" t="s">
        <v>20389</v>
      </c>
      <c r="D87" s="502">
        <v>2.41</v>
      </c>
    </row>
    <row r="88" spans="1:4" ht="24.95" customHeight="1" x14ac:dyDescent="0.2">
      <c r="A88" s="503">
        <v>7030100300</v>
      </c>
      <c r="B88" s="498" t="s">
        <v>20477</v>
      </c>
      <c r="C88" s="497" t="s">
        <v>20396</v>
      </c>
      <c r="D88" s="502">
        <v>60.4</v>
      </c>
    </row>
    <row r="89" spans="1:4" ht="24.95" customHeight="1" x14ac:dyDescent="0.2">
      <c r="A89" s="503">
        <v>7030100310</v>
      </c>
      <c r="B89" s="498" t="s">
        <v>20478</v>
      </c>
      <c r="C89" s="497" t="s">
        <v>20396</v>
      </c>
      <c r="D89" s="502">
        <v>60.4</v>
      </c>
    </row>
    <row r="90" spans="1:4" ht="24.95" customHeight="1" x14ac:dyDescent="0.2">
      <c r="A90" s="503">
        <v>7030100320</v>
      </c>
      <c r="B90" s="498" t="s">
        <v>20479</v>
      </c>
      <c r="C90" s="497" t="s">
        <v>20396</v>
      </c>
      <c r="D90" s="502">
        <v>75.5</v>
      </c>
    </row>
    <row r="91" spans="1:4" ht="24.95" customHeight="1" x14ac:dyDescent="0.2">
      <c r="A91" s="503">
        <v>7030100330</v>
      </c>
      <c r="B91" s="498" t="s">
        <v>20480</v>
      </c>
      <c r="C91" s="497" t="s">
        <v>20400</v>
      </c>
      <c r="D91" s="502">
        <v>19.670000000000002</v>
      </c>
    </row>
    <row r="92" spans="1:4" ht="24.95" customHeight="1" x14ac:dyDescent="0.2">
      <c r="A92" s="503">
        <v>7030100340</v>
      </c>
      <c r="B92" s="498" t="s">
        <v>20481</v>
      </c>
      <c r="C92" s="497" t="s">
        <v>20400</v>
      </c>
      <c r="D92" s="502">
        <v>29.18</v>
      </c>
    </row>
    <row r="93" spans="1:4" ht="24.95" customHeight="1" x14ac:dyDescent="0.2">
      <c r="A93" s="503">
        <v>7030100350</v>
      </c>
      <c r="B93" s="498" t="s">
        <v>20482</v>
      </c>
      <c r="C93" s="497" t="s">
        <v>20419</v>
      </c>
      <c r="D93" s="502">
        <v>82.02</v>
      </c>
    </row>
    <row r="94" spans="1:4" ht="24.95" customHeight="1" x14ac:dyDescent="0.2">
      <c r="A94" s="503">
        <v>7030100360</v>
      </c>
      <c r="B94" s="498" t="s">
        <v>20483</v>
      </c>
      <c r="C94" s="497" t="s">
        <v>20484</v>
      </c>
      <c r="D94" s="502">
        <v>80.95</v>
      </c>
    </row>
    <row r="95" spans="1:4" ht="24.95" customHeight="1" x14ac:dyDescent="0.2">
      <c r="A95" s="503">
        <v>7030100370</v>
      </c>
      <c r="B95" s="498" t="s">
        <v>20485</v>
      </c>
      <c r="C95" s="497" t="s">
        <v>20389</v>
      </c>
      <c r="D95" s="502">
        <v>0.61</v>
      </c>
    </row>
    <row r="96" spans="1:4" ht="24.95" customHeight="1" x14ac:dyDescent="0.2">
      <c r="A96" s="503">
        <v>7030100380</v>
      </c>
      <c r="B96" s="498" t="s">
        <v>20486</v>
      </c>
      <c r="C96" s="497" t="s">
        <v>20389</v>
      </c>
      <c r="D96" s="502">
        <v>4.74</v>
      </c>
    </row>
    <row r="97" spans="1:4" ht="24.95" customHeight="1" x14ac:dyDescent="0.2">
      <c r="A97" s="503">
        <v>7030100390</v>
      </c>
      <c r="B97" s="498" t="s">
        <v>20487</v>
      </c>
      <c r="C97" s="497" t="s">
        <v>20389</v>
      </c>
      <c r="D97" s="502">
        <v>2.39</v>
      </c>
    </row>
    <row r="98" spans="1:4" ht="24.95" customHeight="1" x14ac:dyDescent="0.2">
      <c r="A98" s="503">
        <v>7030100400</v>
      </c>
      <c r="B98" s="498" t="s">
        <v>20488</v>
      </c>
      <c r="C98" s="497" t="s">
        <v>20484</v>
      </c>
      <c r="D98" s="502">
        <v>22.65</v>
      </c>
    </row>
    <row r="99" spans="1:4" ht="24.95" customHeight="1" x14ac:dyDescent="0.2">
      <c r="A99" s="503">
        <v>7030100410</v>
      </c>
      <c r="B99" s="498" t="s">
        <v>20489</v>
      </c>
      <c r="C99" s="497" t="s">
        <v>20389</v>
      </c>
      <c r="D99" s="502">
        <v>0.53</v>
      </c>
    </row>
    <row r="100" spans="1:4" ht="24.95" customHeight="1" x14ac:dyDescent="0.2">
      <c r="A100" s="503">
        <v>7030100420</v>
      </c>
      <c r="B100" s="498" t="s">
        <v>20490</v>
      </c>
      <c r="C100" s="497" t="s">
        <v>20389</v>
      </c>
      <c r="D100" s="502">
        <v>0.21</v>
      </c>
    </row>
    <row r="101" spans="1:4" ht="24.95" customHeight="1" x14ac:dyDescent="0.2">
      <c r="A101" s="503">
        <v>7030100430</v>
      </c>
      <c r="B101" s="498" t="s">
        <v>20491</v>
      </c>
      <c r="C101" s="497" t="s">
        <v>20441</v>
      </c>
      <c r="D101" s="502">
        <v>1.0900000000000001</v>
      </c>
    </row>
    <row r="102" spans="1:4" ht="24.95" customHeight="1" x14ac:dyDescent="0.2">
      <c r="A102" s="503">
        <v>7030100440</v>
      </c>
      <c r="B102" s="498" t="s">
        <v>20492</v>
      </c>
      <c r="C102" s="497" t="s">
        <v>20400</v>
      </c>
      <c r="D102" s="502">
        <v>2.31</v>
      </c>
    </row>
    <row r="103" spans="1:4" ht="24.95" customHeight="1" x14ac:dyDescent="0.2">
      <c r="A103" s="72" t="s">
        <v>20386</v>
      </c>
      <c r="B103" s="71"/>
      <c r="C103" s="500"/>
      <c r="D103" s="501"/>
    </row>
    <row r="104" spans="1:4" ht="24.95" customHeight="1" x14ac:dyDescent="0.2">
      <c r="A104" s="503">
        <v>7030100450</v>
      </c>
      <c r="B104" s="498" t="s">
        <v>20493</v>
      </c>
      <c r="C104" s="497" t="s">
        <v>20441</v>
      </c>
      <c r="D104" s="502">
        <v>1.1100000000000001</v>
      </c>
    </row>
    <row r="105" spans="1:4" ht="24.95" customHeight="1" x14ac:dyDescent="0.2">
      <c r="A105" s="503">
        <v>7030100460</v>
      </c>
      <c r="B105" s="498" t="s">
        <v>20494</v>
      </c>
      <c r="C105" s="497" t="s">
        <v>20441</v>
      </c>
      <c r="D105" s="502">
        <v>3.74</v>
      </c>
    </row>
    <row r="106" spans="1:4" ht="24.95" customHeight="1" x14ac:dyDescent="0.2">
      <c r="A106" s="503">
        <v>7030100470</v>
      </c>
      <c r="B106" s="498" t="s">
        <v>20495</v>
      </c>
      <c r="C106" s="497" t="s">
        <v>20441</v>
      </c>
      <c r="D106" s="502">
        <v>120.92</v>
      </c>
    </row>
    <row r="107" spans="1:4" ht="24.95" customHeight="1" x14ac:dyDescent="0.2">
      <c r="A107" s="503">
        <v>7030100480</v>
      </c>
      <c r="B107" s="498" t="s">
        <v>20496</v>
      </c>
      <c r="C107" s="497" t="s">
        <v>20441</v>
      </c>
      <c r="D107" s="502">
        <v>272.33</v>
      </c>
    </row>
    <row r="108" spans="1:4" ht="24.95" customHeight="1" x14ac:dyDescent="0.2">
      <c r="A108" s="503">
        <v>7030100490</v>
      </c>
      <c r="B108" s="498" t="s">
        <v>20497</v>
      </c>
      <c r="C108" s="497" t="s">
        <v>20441</v>
      </c>
      <c r="D108" s="502">
        <v>9.11</v>
      </c>
    </row>
    <row r="109" spans="1:4" ht="24.95" customHeight="1" x14ac:dyDescent="0.2">
      <c r="A109" s="503">
        <v>7030100500</v>
      </c>
      <c r="B109" s="498" t="s">
        <v>20498</v>
      </c>
      <c r="C109" s="497" t="s">
        <v>20400</v>
      </c>
      <c r="D109" s="502">
        <v>0.49</v>
      </c>
    </row>
    <row r="110" spans="1:4" ht="24.95" customHeight="1" x14ac:dyDescent="0.2">
      <c r="A110" s="503">
        <v>7030100510</v>
      </c>
      <c r="B110" s="498" t="s">
        <v>20499</v>
      </c>
      <c r="C110" s="497" t="s">
        <v>20389</v>
      </c>
      <c r="D110" s="502">
        <v>12.87</v>
      </c>
    </row>
    <row r="111" spans="1:4" ht="24.95" customHeight="1" x14ac:dyDescent="0.2">
      <c r="A111" s="503">
        <v>7030100520</v>
      </c>
      <c r="B111" s="498" t="s">
        <v>20500</v>
      </c>
      <c r="C111" s="497" t="s">
        <v>20484</v>
      </c>
      <c r="D111" s="502">
        <v>51.47</v>
      </c>
    </row>
    <row r="112" spans="1:4" ht="24.95" customHeight="1" x14ac:dyDescent="0.2">
      <c r="A112" s="503">
        <v>7030100530</v>
      </c>
      <c r="B112" s="498" t="s">
        <v>20501</v>
      </c>
      <c r="C112" s="497" t="s">
        <v>20389</v>
      </c>
      <c r="D112" s="502">
        <v>6.86</v>
      </c>
    </row>
    <row r="113" spans="1:4" ht="24.95" customHeight="1" x14ac:dyDescent="0.2">
      <c r="A113" s="503">
        <v>7030100540</v>
      </c>
      <c r="B113" s="498" t="s">
        <v>20502</v>
      </c>
      <c r="C113" s="497" t="s">
        <v>20484</v>
      </c>
      <c r="D113" s="502">
        <v>395.1</v>
      </c>
    </row>
    <row r="114" spans="1:4" ht="24.95" customHeight="1" x14ac:dyDescent="0.2">
      <c r="A114" s="503">
        <v>7030100550</v>
      </c>
      <c r="B114" s="498" t="s">
        <v>20503</v>
      </c>
      <c r="C114" s="497" t="s">
        <v>20484</v>
      </c>
      <c r="D114" s="502">
        <v>262.85000000000002</v>
      </c>
    </row>
    <row r="115" spans="1:4" ht="24.95" customHeight="1" x14ac:dyDescent="0.2">
      <c r="A115" s="503">
        <v>7030100560</v>
      </c>
      <c r="B115" s="498" t="s">
        <v>20504</v>
      </c>
      <c r="C115" s="497" t="s">
        <v>20484</v>
      </c>
      <c r="D115" s="502">
        <v>274.48</v>
      </c>
    </row>
    <row r="116" spans="1:4" ht="24.95" customHeight="1" x14ac:dyDescent="0.2">
      <c r="A116" s="503">
        <v>7030100570</v>
      </c>
      <c r="B116" s="498" t="s">
        <v>20505</v>
      </c>
      <c r="C116" s="497" t="s">
        <v>20389</v>
      </c>
      <c r="D116" s="502">
        <v>12.01</v>
      </c>
    </row>
    <row r="117" spans="1:4" ht="24.95" customHeight="1" x14ac:dyDescent="0.2">
      <c r="A117" s="503">
        <v>7030100580</v>
      </c>
      <c r="B117" s="498" t="s">
        <v>20506</v>
      </c>
      <c r="C117" s="497" t="s">
        <v>20389</v>
      </c>
      <c r="D117" s="502">
        <v>13.72</v>
      </c>
    </row>
    <row r="118" spans="1:4" ht="24.95" customHeight="1" x14ac:dyDescent="0.2">
      <c r="A118" s="503">
        <v>7030100590</v>
      </c>
      <c r="B118" s="498" t="s">
        <v>20507</v>
      </c>
      <c r="C118" s="497" t="s">
        <v>20389</v>
      </c>
      <c r="D118" s="502">
        <v>24.02</v>
      </c>
    </row>
    <row r="119" spans="1:4" ht="24.95" customHeight="1" x14ac:dyDescent="0.2">
      <c r="A119" s="503">
        <v>7030100600</v>
      </c>
      <c r="B119" s="498" t="s">
        <v>20508</v>
      </c>
      <c r="C119" s="497" t="s">
        <v>20389</v>
      </c>
      <c r="D119" s="502">
        <v>50.75</v>
      </c>
    </row>
    <row r="120" spans="1:4" ht="24.95" customHeight="1" x14ac:dyDescent="0.2">
      <c r="A120" s="503">
        <v>7030100610</v>
      </c>
      <c r="B120" s="498" t="s">
        <v>20509</v>
      </c>
      <c r="C120" s="497" t="s">
        <v>20396</v>
      </c>
      <c r="D120" s="502">
        <v>17.829999999999998</v>
      </c>
    </row>
    <row r="121" spans="1:4" ht="24.95" customHeight="1" x14ac:dyDescent="0.2">
      <c r="A121" s="503">
        <v>7030100620</v>
      </c>
      <c r="B121" s="498" t="s">
        <v>20510</v>
      </c>
      <c r="C121" s="497" t="s">
        <v>20389</v>
      </c>
      <c r="D121" s="502">
        <v>12.54</v>
      </c>
    </row>
    <row r="122" spans="1:4" ht="24.95" customHeight="1" x14ac:dyDescent="0.2">
      <c r="A122" s="503">
        <v>7030100630</v>
      </c>
      <c r="B122" s="498" t="s">
        <v>20511</v>
      </c>
      <c r="C122" s="497" t="s">
        <v>20389</v>
      </c>
      <c r="D122" s="502">
        <v>8.56</v>
      </c>
    </row>
    <row r="123" spans="1:4" ht="24.95" customHeight="1" x14ac:dyDescent="0.2">
      <c r="A123" s="503">
        <v>7030100640</v>
      </c>
      <c r="B123" s="498" t="s">
        <v>20512</v>
      </c>
      <c r="C123" s="497" t="s">
        <v>20389</v>
      </c>
      <c r="D123" s="502">
        <v>22.3</v>
      </c>
    </row>
    <row r="124" spans="1:4" ht="24.95" customHeight="1" x14ac:dyDescent="0.2">
      <c r="A124" s="503">
        <v>7030100650</v>
      </c>
      <c r="B124" s="498" t="s">
        <v>20513</v>
      </c>
      <c r="C124" s="497" t="s">
        <v>20389</v>
      </c>
      <c r="D124" s="502">
        <v>9.6999999999999993</v>
      </c>
    </row>
    <row r="125" spans="1:4" ht="24.95" customHeight="1" x14ac:dyDescent="0.2">
      <c r="A125" s="503">
        <v>7030100660</v>
      </c>
      <c r="B125" s="498" t="s">
        <v>20514</v>
      </c>
      <c r="C125" s="497" t="s">
        <v>20400</v>
      </c>
      <c r="D125" s="502">
        <v>1.21</v>
      </c>
    </row>
    <row r="126" spans="1:4" ht="24.95" customHeight="1" x14ac:dyDescent="0.2">
      <c r="A126" s="503">
        <v>7030100670</v>
      </c>
      <c r="B126" s="498" t="s">
        <v>20515</v>
      </c>
      <c r="C126" s="497" t="s">
        <v>20389</v>
      </c>
      <c r="D126" s="502">
        <v>4.53</v>
      </c>
    </row>
    <row r="127" spans="1:4" ht="24.95" customHeight="1" x14ac:dyDescent="0.2">
      <c r="A127" s="503">
        <v>7030100680</v>
      </c>
      <c r="B127" s="498" t="s">
        <v>20516</v>
      </c>
      <c r="C127" s="497" t="s">
        <v>20400</v>
      </c>
      <c r="D127" s="502">
        <v>2.27</v>
      </c>
    </row>
    <row r="128" spans="1:4" ht="24.95" customHeight="1" x14ac:dyDescent="0.2">
      <c r="A128" s="503">
        <v>7030100690</v>
      </c>
      <c r="B128" s="498" t="s">
        <v>20517</v>
      </c>
      <c r="C128" s="497" t="s">
        <v>20389</v>
      </c>
      <c r="D128" s="502">
        <v>17.829999999999998</v>
      </c>
    </row>
    <row r="129" spans="1:4" ht="24.95" customHeight="1" x14ac:dyDescent="0.2">
      <c r="A129" s="503">
        <v>7030100700</v>
      </c>
      <c r="B129" s="498" t="s">
        <v>20518</v>
      </c>
      <c r="C129" s="497" t="s">
        <v>20389</v>
      </c>
      <c r="D129" s="502">
        <v>25.38</v>
      </c>
    </row>
    <row r="130" spans="1:4" ht="24.95" customHeight="1" x14ac:dyDescent="0.2">
      <c r="A130" s="503">
        <v>7030100710</v>
      </c>
      <c r="B130" s="498" t="s">
        <v>20519</v>
      </c>
      <c r="C130" s="497" t="s">
        <v>20389</v>
      </c>
      <c r="D130" s="502">
        <v>8.92</v>
      </c>
    </row>
    <row r="131" spans="1:4" ht="24.95" customHeight="1" x14ac:dyDescent="0.2">
      <c r="A131" s="503">
        <v>7030100720</v>
      </c>
      <c r="B131" s="498" t="s">
        <v>20520</v>
      </c>
      <c r="C131" s="497" t="s">
        <v>20400</v>
      </c>
      <c r="D131" s="502">
        <v>12.69</v>
      </c>
    </row>
    <row r="132" spans="1:4" ht="24.95" customHeight="1" x14ac:dyDescent="0.2">
      <c r="A132" s="503">
        <v>7030100730</v>
      </c>
      <c r="B132" s="498" t="s">
        <v>20521</v>
      </c>
      <c r="C132" s="497" t="s">
        <v>20389</v>
      </c>
      <c r="D132" s="502">
        <v>11.61</v>
      </c>
    </row>
    <row r="133" spans="1:4" ht="24.95" customHeight="1" x14ac:dyDescent="0.2">
      <c r="A133" s="503">
        <v>7030100740</v>
      </c>
      <c r="B133" s="498" t="s">
        <v>20522</v>
      </c>
      <c r="C133" s="497" t="s">
        <v>20396</v>
      </c>
      <c r="D133" s="502">
        <v>14.31</v>
      </c>
    </row>
    <row r="134" spans="1:4" ht="24.95" customHeight="1" x14ac:dyDescent="0.2">
      <c r="A134" s="503">
        <v>7030100750</v>
      </c>
      <c r="B134" s="498" t="s">
        <v>20523</v>
      </c>
      <c r="C134" s="497" t="s">
        <v>20389</v>
      </c>
      <c r="D134" s="502">
        <v>8.4600000000000009</v>
      </c>
    </row>
    <row r="135" spans="1:4" ht="24.95" customHeight="1" x14ac:dyDescent="0.2">
      <c r="A135" s="503">
        <v>7030100760</v>
      </c>
      <c r="B135" s="498" t="s">
        <v>20524</v>
      </c>
      <c r="C135" s="497" t="s">
        <v>20400</v>
      </c>
      <c r="D135" s="502">
        <v>50.75</v>
      </c>
    </row>
    <row r="136" spans="1:4" ht="24.95" customHeight="1" x14ac:dyDescent="0.2">
      <c r="A136" s="503">
        <v>7030100770</v>
      </c>
      <c r="B136" s="498" t="s">
        <v>20525</v>
      </c>
      <c r="C136" s="497" t="s">
        <v>20389</v>
      </c>
      <c r="D136" s="502">
        <v>10.28</v>
      </c>
    </row>
    <row r="137" spans="1:4" ht="24.95" customHeight="1" x14ac:dyDescent="0.2">
      <c r="A137" s="503">
        <v>7030100780</v>
      </c>
      <c r="B137" s="498" t="s">
        <v>20526</v>
      </c>
      <c r="C137" s="497" t="s">
        <v>20396</v>
      </c>
      <c r="D137" s="502">
        <v>9.84</v>
      </c>
    </row>
    <row r="138" spans="1:4" ht="24.95" customHeight="1" x14ac:dyDescent="0.2">
      <c r="A138" s="503">
        <v>7030100790</v>
      </c>
      <c r="B138" s="498" t="s">
        <v>20527</v>
      </c>
      <c r="C138" s="497" t="s">
        <v>20389</v>
      </c>
      <c r="D138" s="502">
        <v>6.01</v>
      </c>
    </row>
    <row r="139" spans="1:4" ht="24.95" customHeight="1" x14ac:dyDescent="0.2">
      <c r="A139" s="503">
        <v>7030100800</v>
      </c>
      <c r="B139" s="498" t="s">
        <v>20528</v>
      </c>
      <c r="C139" s="497" t="s">
        <v>20389</v>
      </c>
      <c r="D139" s="502">
        <v>17.16</v>
      </c>
    </row>
    <row r="140" spans="1:4" ht="24.95" customHeight="1" x14ac:dyDescent="0.2">
      <c r="A140" s="503">
        <v>7030100810</v>
      </c>
      <c r="B140" s="498" t="s">
        <v>20529</v>
      </c>
      <c r="C140" s="497" t="s">
        <v>20396</v>
      </c>
      <c r="D140" s="502">
        <v>35.369999999999997</v>
      </c>
    </row>
    <row r="141" spans="1:4" ht="24.95" customHeight="1" x14ac:dyDescent="0.2">
      <c r="A141" s="503">
        <v>7030100820</v>
      </c>
      <c r="B141" s="498" t="s">
        <v>20530</v>
      </c>
      <c r="C141" s="497" t="s">
        <v>20396</v>
      </c>
      <c r="D141" s="502">
        <v>78.42</v>
      </c>
    </row>
    <row r="142" spans="1:4" ht="24.95" customHeight="1" x14ac:dyDescent="0.2">
      <c r="A142" s="503">
        <v>7030100830</v>
      </c>
      <c r="B142" s="498" t="s">
        <v>20531</v>
      </c>
      <c r="C142" s="497" t="s">
        <v>20396</v>
      </c>
      <c r="D142" s="502">
        <v>13.08</v>
      </c>
    </row>
    <row r="143" spans="1:4" ht="24.95" customHeight="1" x14ac:dyDescent="0.2">
      <c r="A143" s="503">
        <v>7030100840</v>
      </c>
      <c r="B143" s="498" t="s">
        <v>20532</v>
      </c>
      <c r="C143" s="497" t="s">
        <v>20400</v>
      </c>
      <c r="D143" s="502">
        <v>9.3800000000000008</v>
      </c>
    </row>
    <row r="144" spans="1:4" ht="24.95" customHeight="1" x14ac:dyDescent="0.2">
      <c r="A144" s="503">
        <v>7030100850</v>
      </c>
      <c r="B144" s="498" t="s">
        <v>20533</v>
      </c>
      <c r="C144" s="497" t="s">
        <v>20400</v>
      </c>
      <c r="D144" s="502">
        <v>13.18</v>
      </c>
    </row>
    <row r="145" spans="1:4" ht="24.95" customHeight="1" x14ac:dyDescent="0.2">
      <c r="A145" s="503">
        <v>7030100860</v>
      </c>
      <c r="B145" s="498" t="s">
        <v>20534</v>
      </c>
      <c r="C145" s="497" t="s">
        <v>20400</v>
      </c>
      <c r="D145" s="502">
        <v>20</v>
      </c>
    </row>
    <row r="146" spans="1:4" ht="24.95" customHeight="1" x14ac:dyDescent="0.2">
      <c r="A146" s="503">
        <v>7030100870</v>
      </c>
      <c r="B146" s="498" t="s">
        <v>20535</v>
      </c>
      <c r="C146" s="497" t="s">
        <v>20484</v>
      </c>
      <c r="D146" s="502">
        <v>69.63</v>
      </c>
    </row>
    <row r="147" spans="1:4" ht="24.95" customHeight="1" x14ac:dyDescent="0.2">
      <c r="A147" s="503">
        <v>7030100880</v>
      </c>
      <c r="B147" s="498" t="s">
        <v>20536</v>
      </c>
      <c r="C147" s="497" t="s">
        <v>20389</v>
      </c>
      <c r="D147" s="502">
        <v>60.4</v>
      </c>
    </row>
    <row r="148" spans="1:4" ht="24.95" customHeight="1" x14ac:dyDescent="0.2">
      <c r="A148" s="503">
        <v>7030100890</v>
      </c>
      <c r="B148" s="498" t="s">
        <v>20537</v>
      </c>
      <c r="C148" s="497" t="s">
        <v>20389</v>
      </c>
      <c r="D148" s="502">
        <v>19.63</v>
      </c>
    </row>
    <row r="149" spans="1:4" ht="24.95" customHeight="1" x14ac:dyDescent="0.2">
      <c r="A149" s="503">
        <v>7030100900</v>
      </c>
      <c r="B149" s="498" t="s">
        <v>20538</v>
      </c>
      <c r="C149" s="497" t="s">
        <v>20396</v>
      </c>
      <c r="D149" s="502">
        <v>4580.7</v>
      </c>
    </row>
    <row r="150" spans="1:4" ht="24.95" customHeight="1" x14ac:dyDescent="0.2">
      <c r="A150" s="503">
        <v>7030100910</v>
      </c>
      <c r="B150" s="498" t="s">
        <v>20539</v>
      </c>
      <c r="C150" s="497" t="s">
        <v>20484</v>
      </c>
      <c r="D150" s="502">
        <v>60.4</v>
      </c>
    </row>
    <row r="151" spans="1:4" ht="24.95" customHeight="1" x14ac:dyDescent="0.2">
      <c r="A151" s="503">
        <v>7030100920</v>
      </c>
      <c r="B151" s="498" t="s">
        <v>20540</v>
      </c>
      <c r="C151" s="497" t="s">
        <v>20389</v>
      </c>
      <c r="D151" s="502">
        <v>65.72</v>
      </c>
    </row>
    <row r="152" spans="1:4" ht="24.95" customHeight="1" x14ac:dyDescent="0.2">
      <c r="A152" s="503">
        <v>7030100930</v>
      </c>
      <c r="B152" s="498" t="s">
        <v>20541</v>
      </c>
      <c r="C152" s="497" t="s">
        <v>20389</v>
      </c>
      <c r="D152" s="502">
        <v>2.62</v>
      </c>
    </row>
    <row r="153" spans="1:4" ht="24.95" customHeight="1" x14ac:dyDescent="0.2">
      <c r="A153" s="503">
        <v>7030100940</v>
      </c>
      <c r="B153" s="498" t="s">
        <v>20542</v>
      </c>
      <c r="C153" s="497" t="s">
        <v>20396</v>
      </c>
      <c r="D153" s="502">
        <v>12.62</v>
      </c>
    </row>
    <row r="154" spans="1:4" ht="24.95" customHeight="1" x14ac:dyDescent="0.2">
      <c r="A154" s="503">
        <v>7030100950</v>
      </c>
      <c r="B154" s="498" t="s">
        <v>20543</v>
      </c>
      <c r="C154" s="497" t="s">
        <v>20389</v>
      </c>
      <c r="D154" s="502">
        <v>325.76</v>
      </c>
    </row>
    <row r="155" spans="1:4" ht="24.95" customHeight="1" x14ac:dyDescent="0.2">
      <c r="A155" s="503">
        <v>7030100960</v>
      </c>
      <c r="B155" s="498" t="s">
        <v>20544</v>
      </c>
      <c r="C155" s="497" t="s">
        <v>20400</v>
      </c>
      <c r="D155" s="502">
        <v>20.239999999999998</v>
      </c>
    </row>
    <row r="156" spans="1:4" ht="24.95" customHeight="1" x14ac:dyDescent="0.2">
      <c r="A156" s="72" t="s">
        <v>20545</v>
      </c>
      <c r="B156" s="71"/>
      <c r="C156" s="500"/>
      <c r="D156" s="501"/>
    </row>
    <row r="157" spans="1:4" ht="24.95" customHeight="1" x14ac:dyDescent="0.2">
      <c r="A157" s="503">
        <v>7040100010</v>
      </c>
      <c r="B157" s="498" t="s">
        <v>20546</v>
      </c>
      <c r="C157" s="497" t="s">
        <v>20484</v>
      </c>
      <c r="D157" s="502">
        <v>45.3</v>
      </c>
    </row>
    <row r="158" spans="1:4" ht="24.95" customHeight="1" x14ac:dyDescent="0.2">
      <c r="A158" s="503">
        <v>7040100020</v>
      </c>
      <c r="B158" s="498" t="s">
        <v>20547</v>
      </c>
      <c r="C158" s="497" t="s">
        <v>20484</v>
      </c>
      <c r="D158" s="502">
        <v>52.1</v>
      </c>
    </row>
    <row r="159" spans="1:4" ht="24.95" customHeight="1" x14ac:dyDescent="0.2">
      <c r="A159" s="503">
        <v>7040100030</v>
      </c>
      <c r="B159" s="498" t="s">
        <v>20548</v>
      </c>
      <c r="C159" s="497" t="s">
        <v>20484</v>
      </c>
      <c r="D159" s="502">
        <v>106.91</v>
      </c>
    </row>
    <row r="160" spans="1:4" ht="24.95" customHeight="1" x14ac:dyDescent="0.2">
      <c r="A160" s="503">
        <v>7040100040</v>
      </c>
      <c r="B160" s="498" t="s">
        <v>20549</v>
      </c>
      <c r="C160" s="497" t="s">
        <v>20484</v>
      </c>
      <c r="D160" s="502">
        <v>52.85</v>
      </c>
    </row>
    <row r="161" spans="1:4" ht="24.95" customHeight="1" x14ac:dyDescent="0.2">
      <c r="A161" s="503">
        <v>7040100050</v>
      </c>
      <c r="B161" s="498" t="s">
        <v>20550</v>
      </c>
      <c r="C161" s="497" t="s">
        <v>20484</v>
      </c>
      <c r="D161" s="502">
        <v>66.44</v>
      </c>
    </row>
    <row r="162" spans="1:4" ht="24.95" customHeight="1" x14ac:dyDescent="0.2">
      <c r="A162" s="503">
        <v>7040100060</v>
      </c>
      <c r="B162" s="498" t="s">
        <v>20551</v>
      </c>
      <c r="C162" s="497" t="s">
        <v>20484</v>
      </c>
      <c r="D162" s="502">
        <v>9.5</v>
      </c>
    </row>
    <row r="163" spans="1:4" ht="24.95" customHeight="1" x14ac:dyDescent="0.2">
      <c r="A163" s="503">
        <v>7040100070</v>
      </c>
      <c r="B163" s="498" t="s">
        <v>20552</v>
      </c>
      <c r="C163" s="497" t="s">
        <v>20484</v>
      </c>
      <c r="D163" s="502">
        <v>12.03</v>
      </c>
    </row>
    <row r="164" spans="1:4" ht="24.95" customHeight="1" x14ac:dyDescent="0.2">
      <c r="A164" s="503">
        <v>7040100080</v>
      </c>
      <c r="B164" s="498" t="s">
        <v>20553</v>
      </c>
      <c r="C164" s="497" t="s">
        <v>20484</v>
      </c>
      <c r="D164" s="502">
        <v>19</v>
      </c>
    </row>
    <row r="165" spans="1:4" ht="24.95" customHeight="1" x14ac:dyDescent="0.2">
      <c r="A165" s="503">
        <v>7040100090</v>
      </c>
      <c r="B165" s="498" t="s">
        <v>20554</v>
      </c>
      <c r="C165" s="497" t="s">
        <v>20484</v>
      </c>
      <c r="D165" s="502">
        <v>16.64</v>
      </c>
    </row>
    <row r="166" spans="1:4" ht="24.95" customHeight="1" x14ac:dyDescent="0.2">
      <c r="A166" s="503">
        <v>7040100100</v>
      </c>
      <c r="B166" s="498" t="s">
        <v>20555</v>
      </c>
      <c r="C166" s="497" t="s">
        <v>20484</v>
      </c>
      <c r="D166" s="502">
        <v>20.7</v>
      </c>
    </row>
    <row r="167" spans="1:4" ht="24.95" customHeight="1" x14ac:dyDescent="0.2">
      <c r="A167" s="503">
        <v>7040100110</v>
      </c>
      <c r="B167" s="498" t="s">
        <v>20556</v>
      </c>
      <c r="C167" s="497" t="s">
        <v>20484</v>
      </c>
      <c r="D167" s="502">
        <v>1497.21</v>
      </c>
    </row>
    <row r="168" spans="1:4" ht="24.95" customHeight="1" x14ac:dyDescent="0.2">
      <c r="A168" s="503">
        <v>7040100120</v>
      </c>
      <c r="B168" s="498" t="s">
        <v>20557</v>
      </c>
      <c r="C168" s="497" t="s">
        <v>20484</v>
      </c>
      <c r="D168" s="502">
        <v>924.03</v>
      </c>
    </row>
    <row r="169" spans="1:4" ht="24.95" customHeight="1" x14ac:dyDescent="0.2">
      <c r="A169" s="503">
        <v>7040100130</v>
      </c>
      <c r="B169" s="498" t="s">
        <v>20558</v>
      </c>
      <c r="C169" s="497" t="s">
        <v>20484</v>
      </c>
      <c r="D169" s="502">
        <v>1003.27</v>
      </c>
    </row>
    <row r="170" spans="1:4" ht="24.95" customHeight="1" x14ac:dyDescent="0.2">
      <c r="A170" s="503">
        <v>7040100140</v>
      </c>
      <c r="B170" s="498" t="s">
        <v>20559</v>
      </c>
      <c r="C170" s="497" t="s">
        <v>20484</v>
      </c>
      <c r="D170" s="502">
        <v>525.98</v>
      </c>
    </row>
    <row r="171" spans="1:4" ht="24.95" customHeight="1" x14ac:dyDescent="0.2">
      <c r="A171" s="503">
        <v>7040100150</v>
      </c>
      <c r="B171" s="498" t="s">
        <v>20560</v>
      </c>
      <c r="C171" s="497" t="s">
        <v>20484</v>
      </c>
      <c r="D171" s="502">
        <v>21.12</v>
      </c>
    </row>
    <row r="172" spans="1:4" ht="24.95" customHeight="1" x14ac:dyDescent="0.2">
      <c r="A172" s="503">
        <v>7040100160</v>
      </c>
      <c r="B172" s="498" t="s">
        <v>20561</v>
      </c>
      <c r="C172" s="497" t="s">
        <v>20484</v>
      </c>
      <c r="D172" s="502">
        <v>60.88</v>
      </c>
    </row>
    <row r="173" spans="1:4" ht="24.95" customHeight="1" x14ac:dyDescent="0.2">
      <c r="A173" s="503">
        <v>7040100170</v>
      </c>
      <c r="B173" s="498" t="s">
        <v>20562</v>
      </c>
      <c r="C173" s="497" t="s">
        <v>20484</v>
      </c>
      <c r="D173" s="502">
        <v>92.61</v>
      </c>
    </row>
    <row r="174" spans="1:4" ht="24.95" customHeight="1" x14ac:dyDescent="0.2">
      <c r="A174" s="503">
        <v>7040100180</v>
      </c>
      <c r="B174" s="498" t="s">
        <v>20563</v>
      </c>
      <c r="C174" s="497" t="s">
        <v>20484</v>
      </c>
      <c r="D174" s="502">
        <v>7.55</v>
      </c>
    </row>
    <row r="175" spans="1:4" ht="24.95" customHeight="1" x14ac:dyDescent="0.2">
      <c r="A175" s="503">
        <v>7040100190</v>
      </c>
      <c r="B175" s="498" t="s">
        <v>20564</v>
      </c>
      <c r="C175" s="497" t="s">
        <v>20484</v>
      </c>
      <c r="D175" s="502">
        <v>7.55</v>
      </c>
    </row>
    <row r="176" spans="1:4" ht="24.95" customHeight="1" x14ac:dyDescent="0.2">
      <c r="A176" s="503">
        <v>7040100200</v>
      </c>
      <c r="B176" s="498" t="s">
        <v>20565</v>
      </c>
      <c r="C176" s="497" t="s">
        <v>20484</v>
      </c>
      <c r="D176" s="502">
        <v>3.14</v>
      </c>
    </row>
    <row r="177" spans="1:4" ht="24.95" customHeight="1" x14ac:dyDescent="0.2">
      <c r="A177" s="503">
        <v>7040100210</v>
      </c>
      <c r="B177" s="498" t="s">
        <v>20566</v>
      </c>
      <c r="C177" s="497" t="s">
        <v>20484</v>
      </c>
      <c r="D177" s="502">
        <v>52.85</v>
      </c>
    </row>
    <row r="178" spans="1:4" ht="24.95" customHeight="1" x14ac:dyDescent="0.2">
      <c r="A178" s="503">
        <v>7040100220</v>
      </c>
      <c r="B178" s="498" t="s">
        <v>20567</v>
      </c>
      <c r="C178" s="497" t="s">
        <v>20484</v>
      </c>
      <c r="D178" s="502">
        <v>18.82</v>
      </c>
    </row>
    <row r="179" spans="1:4" ht="24.95" customHeight="1" x14ac:dyDescent="0.2">
      <c r="A179" s="503">
        <v>7040100230</v>
      </c>
      <c r="B179" s="498" t="s">
        <v>20568</v>
      </c>
      <c r="C179" s="497" t="s">
        <v>20484</v>
      </c>
      <c r="D179" s="502">
        <v>18.52</v>
      </c>
    </row>
    <row r="180" spans="1:4" ht="24.95" customHeight="1" x14ac:dyDescent="0.2">
      <c r="A180" s="503">
        <v>7040100240</v>
      </c>
      <c r="B180" s="498" t="s">
        <v>20569</v>
      </c>
      <c r="C180" s="497" t="s">
        <v>20484</v>
      </c>
      <c r="D180" s="502">
        <v>58.58</v>
      </c>
    </row>
    <row r="181" spans="1:4" ht="24.95" customHeight="1" x14ac:dyDescent="0.2">
      <c r="A181" s="503">
        <v>7040100250</v>
      </c>
      <c r="B181" s="498" t="s">
        <v>20570</v>
      </c>
      <c r="C181" s="497" t="s">
        <v>20484</v>
      </c>
      <c r="D181" s="502">
        <v>62.27</v>
      </c>
    </row>
    <row r="182" spans="1:4" ht="24.95" customHeight="1" x14ac:dyDescent="0.2">
      <c r="A182" s="503">
        <v>7040100260</v>
      </c>
      <c r="B182" s="498" t="s">
        <v>20571</v>
      </c>
      <c r="C182" s="497" t="s">
        <v>20484</v>
      </c>
      <c r="D182" s="502">
        <v>75.31</v>
      </c>
    </row>
    <row r="183" spans="1:4" ht="24.95" customHeight="1" x14ac:dyDescent="0.2">
      <c r="A183" s="503">
        <v>7040100270</v>
      </c>
      <c r="B183" s="498" t="s">
        <v>20572</v>
      </c>
      <c r="C183" s="497" t="s">
        <v>20484</v>
      </c>
      <c r="D183" s="502">
        <v>41.28</v>
      </c>
    </row>
    <row r="184" spans="1:4" ht="24.95" customHeight="1" x14ac:dyDescent="0.2">
      <c r="A184" s="503">
        <v>7040100280</v>
      </c>
      <c r="B184" s="498" t="s">
        <v>20573</v>
      </c>
      <c r="C184" s="497" t="s">
        <v>20484</v>
      </c>
      <c r="D184" s="502">
        <v>96.07</v>
      </c>
    </row>
    <row r="185" spans="1:4" ht="24.95" customHeight="1" x14ac:dyDescent="0.2">
      <c r="A185" s="503">
        <v>7040100290</v>
      </c>
      <c r="B185" s="498" t="s">
        <v>20574</v>
      </c>
      <c r="C185" s="497" t="s">
        <v>20484</v>
      </c>
      <c r="D185" s="502">
        <v>48.32</v>
      </c>
    </row>
    <row r="186" spans="1:4" ht="24.95" customHeight="1" x14ac:dyDescent="0.2">
      <c r="A186" s="503">
        <v>7040100300</v>
      </c>
      <c r="B186" s="498" t="s">
        <v>20575</v>
      </c>
      <c r="C186" s="497" t="s">
        <v>20484</v>
      </c>
      <c r="D186" s="502">
        <v>42.69</v>
      </c>
    </row>
    <row r="187" spans="1:4" ht="24.95" customHeight="1" x14ac:dyDescent="0.2">
      <c r="A187" s="503">
        <v>7040100310</v>
      </c>
      <c r="B187" s="498" t="s">
        <v>20576</v>
      </c>
      <c r="C187" s="497" t="s">
        <v>20484</v>
      </c>
      <c r="D187" s="502">
        <v>4.57</v>
      </c>
    </row>
    <row r="188" spans="1:4" ht="24.95" customHeight="1" x14ac:dyDescent="0.2">
      <c r="A188" s="503">
        <v>7040100320</v>
      </c>
      <c r="B188" s="498" t="s">
        <v>20577</v>
      </c>
      <c r="C188" s="497" t="s">
        <v>20484</v>
      </c>
      <c r="D188" s="502">
        <v>16.32</v>
      </c>
    </row>
    <row r="189" spans="1:4" ht="24.95" customHeight="1" x14ac:dyDescent="0.2">
      <c r="A189" s="503">
        <v>7040100330</v>
      </c>
      <c r="B189" s="498" t="s">
        <v>20578</v>
      </c>
      <c r="C189" s="497" t="s">
        <v>20484</v>
      </c>
      <c r="D189" s="502">
        <v>9.65</v>
      </c>
    </row>
    <row r="190" spans="1:4" ht="24.95" customHeight="1" x14ac:dyDescent="0.2">
      <c r="A190" s="503">
        <v>7040100340</v>
      </c>
      <c r="B190" s="498" t="s">
        <v>20579</v>
      </c>
      <c r="C190" s="497" t="s">
        <v>20484</v>
      </c>
      <c r="D190" s="502">
        <v>8.0500000000000007</v>
      </c>
    </row>
    <row r="191" spans="1:4" ht="24.95" customHeight="1" x14ac:dyDescent="0.2">
      <c r="A191" s="503">
        <v>7040100350</v>
      </c>
      <c r="B191" s="498" t="s">
        <v>20580</v>
      </c>
      <c r="C191" s="497" t="s">
        <v>20484</v>
      </c>
      <c r="D191" s="502">
        <v>2.57</v>
      </c>
    </row>
    <row r="192" spans="1:4" ht="24.95" customHeight="1" x14ac:dyDescent="0.2">
      <c r="A192" s="503">
        <v>7040100360</v>
      </c>
      <c r="B192" s="498" t="s">
        <v>20581</v>
      </c>
      <c r="C192" s="497" t="s">
        <v>20484</v>
      </c>
      <c r="D192" s="502">
        <v>10.83</v>
      </c>
    </row>
    <row r="193" spans="1:4" ht="24.95" customHeight="1" x14ac:dyDescent="0.2">
      <c r="A193" s="503">
        <v>7040100370</v>
      </c>
      <c r="B193" s="498" t="s">
        <v>20582</v>
      </c>
      <c r="C193" s="497" t="s">
        <v>20484</v>
      </c>
      <c r="D193" s="502">
        <v>26.52</v>
      </c>
    </row>
    <row r="194" spans="1:4" ht="24.95" customHeight="1" x14ac:dyDescent="0.2">
      <c r="A194" s="503">
        <v>7040100380</v>
      </c>
      <c r="B194" s="498" t="s">
        <v>20583</v>
      </c>
      <c r="C194" s="497" t="s">
        <v>20584</v>
      </c>
      <c r="D194" s="502">
        <v>0.79</v>
      </c>
    </row>
    <row r="195" spans="1:4" ht="24.95" customHeight="1" x14ac:dyDescent="0.2">
      <c r="A195" s="503">
        <v>7040100390</v>
      </c>
      <c r="B195" s="498" t="s">
        <v>20585</v>
      </c>
      <c r="C195" s="497" t="s">
        <v>20584</v>
      </c>
      <c r="D195" s="502">
        <v>0.87</v>
      </c>
    </row>
    <row r="196" spans="1:4" ht="24.95" customHeight="1" x14ac:dyDescent="0.2">
      <c r="A196" s="503">
        <v>7040100400</v>
      </c>
      <c r="B196" s="498" t="s">
        <v>20586</v>
      </c>
      <c r="C196" s="497" t="s">
        <v>20484</v>
      </c>
      <c r="D196" s="502">
        <v>0.93</v>
      </c>
    </row>
    <row r="197" spans="1:4" ht="24.95" customHeight="1" x14ac:dyDescent="0.2">
      <c r="A197" s="503">
        <v>7040100410</v>
      </c>
      <c r="B197" s="498" t="s">
        <v>20587</v>
      </c>
      <c r="C197" s="497" t="s">
        <v>20484</v>
      </c>
      <c r="D197" s="502">
        <v>12.69</v>
      </c>
    </row>
    <row r="198" spans="1:4" ht="24.95" customHeight="1" x14ac:dyDescent="0.2">
      <c r="A198" s="503">
        <v>7040100420</v>
      </c>
      <c r="B198" s="498" t="s">
        <v>20588</v>
      </c>
      <c r="C198" s="497" t="s">
        <v>20484</v>
      </c>
      <c r="D198" s="502">
        <v>22.65</v>
      </c>
    </row>
    <row r="199" spans="1:4" ht="24.95" customHeight="1" x14ac:dyDescent="0.2">
      <c r="A199" s="503">
        <v>7040100430</v>
      </c>
      <c r="B199" s="498" t="s">
        <v>20589</v>
      </c>
      <c r="C199" s="497" t="s">
        <v>20484</v>
      </c>
      <c r="D199" s="502">
        <v>6.66</v>
      </c>
    </row>
    <row r="200" spans="1:4" ht="24.95" customHeight="1" x14ac:dyDescent="0.2">
      <c r="A200" s="72" t="s">
        <v>20590</v>
      </c>
      <c r="B200" s="71"/>
      <c r="C200" s="500"/>
      <c r="D200" s="501"/>
    </row>
    <row r="201" spans="1:4" ht="24.95" customHeight="1" x14ac:dyDescent="0.2">
      <c r="A201" s="503">
        <v>7050100010</v>
      </c>
      <c r="B201" s="498" t="s">
        <v>20591</v>
      </c>
      <c r="C201" s="497" t="s">
        <v>20389</v>
      </c>
      <c r="D201" s="502">
        <v>10.93</v>
      </c>
    </row>
    <row r="202" spans="1:4" ht="24.95" customHeight="1" x14ac:dyDescent="0.2">
      <c r="A202" s="503">
        <v>7050100020</v>
      </c>
      <c r="B202" s="498" t="s">
        <v>20592</v>
      </c>
      <c r="C202" s="497" t="s">
        <v>20389</v>
      </c>
      <c r="D202" s="502">
        <v>34.01</v>
      </c>
    </row>
    <row r="203" spans="1:4" ht="24.95" customHeight="1" x14ac:dyDescent="0.2">
      <c r="A203" s="503">
        <v>7050100030</v>
      </c>
      <c r="B203" s="498" t="s">
        <v>20593</v>
      </c>
      <c r="C203" s="497" t="s">
        <v>20389</v>
      </c>
      <c r="D203" s="502">
        <v>68</v>
      </c>
    </row>
    <row r="204" spans="1:4" ht="24.95" customHeight="1" x14ac:dyDescent="0.2">
      <c r="A204" s="503">
        <v>7050100040</v>
      </c>
      <c r="B204" s="498" t="s">
        <v>20594</v>
      </c>
      <c r="C204" s="497" t="s">
        <v>20484</v>
      </c>
      <c r="D204" s="502">
        <v>150.19999999999999</v>
      </c>
    </row>
    <row r="205" spans="1:4" ht="24.95" customHeight="1" x14ac:dyDescent="0.2">
      <c r="A205" s="503">
        <v>7050100050</v>
      </c>
      <c r="B205" s="498" t="s">
        <v>20595</v>
      </c>
      <c r="C205" s="497" t="s">
        <v>20484</v>
      </c>
      <c r="D205" s="502">
        <v>144.66</v>
      </c>
    </row>
    <row r="206" spans="1:4" ht="24.95" customHeight="1" x14ac:dyDescent="0.2">
      <c r="A206" s="503">
        <v>7050100060</v>
      </c>
      <c r="B206" s="498" t="s">
        <v>20596</v>
      </c>
      <c r="C206" s="497" t="s">
        <v>20484</v>
      </c>
      <c r="D206" s="502">
        <v>67.930000000000007</v>
      </c>
    </row>
    <row r="207" spans="1:4" ht="24.95" customHeight="1" x14ac:dyDescent="0.2">
      <c r="A207" s="503">
        <v>7050100070</v>
      </c>
      <c r="B207" s="498" t="s">
        <v>20597</v>
      </c>
      <c r="C207" s="497" t="s">
        <v>20389</v>
      </c>
      <c r="D207" s="502">
        <v>46.13</v>
      </c>
    </row>
    <row r="208" spans="1:4" ht="24.95" customHeight="1" x14ac:dyDescent="0.2">
      <c r="A208" s="503">
        <v>7050100080</v>
      </c>
      <c r="B208" s="498" t="s">
        <v>20598</v>
      </c>
      <c r="C208" s="497" t="s">
        <v>20484</v>
      </c>
      <c r="D208" s="502">
        <v>248.2</v>
      </c>
    </row>
    <row r="209" spans="1:4" ht="24.95" customHeight="1" x14ac:dyDescent="0.2">
      <c r="A209" s="503">
        <v>7050100090</v>
      </c>
      <c r="B209" s="498" t="s">
        <v>20599</v>
      </c>
      <c r="C209" s="497" t="s">
        <v>20484</v>
      </c>
      <c r="D209" s="502">
        <v>196.86</v>
      </c>
    </row>
    <row r="210" spans="1:4" ht="24.95" customHeight="1" x14ac:dyDescent="0.2">
      <c r="A210" s="503">
        <v>7050100100</v>
      </c>
      <c r="B210" s="498" t="s">
        <v>20600</v>
      </c>
      <c r="C210" s="497" t="s">
        <v>20400</v>
      </c>
      <c r="D210" s="502">
        <v>33.979999999999997</v>
      </c>
    </row>
    <row r="211" spans="1:4" ht="24.95" customHeight="1" x14ac:dyDescent="0.2">
      <c r="A211" s="503">
        <v>7050100110</v>
      </c>
      <c r="B211" s="498" t="s">
        <v>20601</v>
      </c>
      <c r="C211" s="497" t="s">
        <v>20484</v>
      </c>
      <c r="D211" s="502">
        <v>619.39</v>
      </c>
    </row>
    <row r="212" spans="1:4" ht="24.95" customHeight="1" x14ac:dyDescent="0.2">
      <c r="A212" s="503">
        <v>7050100120</v>
      </c>
      <c r="B212" s="498" t="s">
        <v>20602</v>
      </c>
      <c r="C212" s="497" t="s">
        <v>20389</v>
      </c>
      <c r="D212" s="502">
        <v>237.59</v>
      </c>
    </row>
    <row r="213" spans="1:4" ht="24.95" customHeight="1" x14ac:dyDescent="0.2">
      <c r="A213" s="503">
        <v>7050100130</v>
      </c>
      <c r="B213" s="498" t="s">
        <v>20603</v>
      </c>
      <c r="C213" s="497" t="s">
        <v>20484</v>
      </c>
      <c r="D213" s="502">
        <v>615.48</v>
      </c>
    </row>
    <row r="214" spans="1:4" ht="24.95" customHeight="1" x14ac:dyDescent="0.2">
      <c r="A214" s="503">
        <v>7050100140</v>
      </c>
      <c r="B214" s="498" t="s">
        <v>20604</v>
      </c>
      <c r="C214" s="497" t="s">
        <v>20389</v>
      </c>
      <c r="D214" s="502">
        <v>131.99</v>
      </c>
    </row>
    <row r="215" spans="1:4" ht="24.95" customHeight="1" x14ac:dyDescent="0.2">
      <c r="A215" s="503">
        <v>7050100150</v>
      </c>
      <c r="B215" s="498" t="s">
        <v>20605</v>
      </c>
      <c r="C215" s="497" t="s">
        <v>20484</v>
      </c>
      <c r="D215" s="502">
        <v>672.69</v>
      </c>
    </row>
    <row r="216" spans="1:4" ht="24.95" customHeight="1" x14ac:dyDescent="0.2">
      <c r="A216" s="503">
        <v>7050100160</v>
      </c>
      <c r="B216" s="498" t="s">
        <v>20606</v>
      </c>
      <c r="C216" s="497" t="s">
        <v>20484</v>
      </c>
      <c r="D216" s="502">
        <v>435.36</v>
      </c>
    </row>
    <row r="217" spans="1:4" ht="24.95" customHeight="1" x14ac:dyDescent="0.2">
      <c r="A217" s="72" t="s">
        <v>20607</v>
      </c>
      <c r="B217" s="71"/>
      <c r="C217" s="500"/>
      <c r="D217" s="501"/>
    </row>
    <row r="218" spans="1:4" ht="24.95" customHeight="1" x14ac:dyDescent="0.2">
      <c r="A218" s="503">
        <v>7060100010</v>
      </c>
      <c r="B218" s="498" t="s">
        <v>20608</v>
      </c>
      <c r="C218" s="497" t="s">
        <v>20419</v>
      </c>
      <c r="D218" s="502">
        <v>6.98</v>
      </c>
    </row>
    <row r="219" spans="1:4" ht="24.95" customHeight="1" x14ac:dyDescent="0.2">
      <c r="A219" s="503">
        <v>7060100020</v>
      </c>
      <c r="B219" s="498" t="s">
        <v>20609</v>
      </c>
      <c r="C219" s="497" t="s">
        <v>20419</v>
      </c>
      <c r="D219" s="502">
        <v>11.46</v>
      </c>
    </row>
    <row r="220" spans="1:4" ht="24.95" customHeight="1" x14ac:dyDescent="0.2">
      <c r="A220" s="503">
        <v>7060100030</v>
      </c>
      <c r="B220" s="498" t="s">
        <v>20610</v>
      </c>
      <c r="C220" s="497" t="s">
        <v>20396</v>
      </c>
      <c r="D220" s="502">
        <v>4326.46</v>
      </c>
    </row>
    <row r="221" spans="1:4" ht="24.95" customHeight="1" x14ac:dyDescent="0.2">
      <c r="A221" s="503">
        <v>7060100040</v>
      </c>
      <c r="B221" s="498" t="s">
        <v>20610</v>
      </c>
      <c r="C221" s="497" t="s">
        <v>20400</v>
      </c>
      <c r="D221" s="502">
        <v>18.309999999999999</v>
      </c>
    </row>
    <row r="222" spans="1:4" ht="24.95" customHeight="1" x14ac:dyDescent="0.2">
      <c r="A222" s="72" t="s">
        <v>20611</v>
      </c>
      <c r="B222" s="71"/>
      <c r="C222" s="500"/>
      <c r="D222" s="501"/>
    </row>
    <row r="223" spans="1:4" ht="24.95" customHeight="1" x14ac:dyDescent="0.2">
      <c r="A223" s="503">
        <v>7070100010</v>
      </c>
      <c r="B223" s="498" t="s">
        <v>20612</v>
      </c>
      <c r="C223" s="497" t="s">
        <v>20484</v>
      </c>
      <c r="D223" s="502">
        <v>85.26</v>
      </c>
    </row>
    <row r="224" spans="1:4" ht="24.95" customHeight="1" x14ac:dyDescent="0.2">
      <c r="A224" s="503">
        <v>7070100020</v>
      </c>
      <c r="B224" s="498" t="s">
        <v>20613</v>
      </c>
      <c r="C224" s="497" t="s">
        <v>20484</v>
      </c>
      <c r="D224" s="502">
        <v>87.53</v>
      </c>
    </row>
    <row r="225" spans="1:4" ht="24.95" customHeight="1" x14ac:dyDescent="0.2">
      <c r="A225" s="503">
        <v>7070100030</v>
      </c>
      <c r="B225" s="498" t="s">
        <v>20614</v>
      </c>
      <c r="C225" s="497" t="s">
        <v>20484</v>
      </c>
      <c r="D225" s="502">
        <v>121.61</v>
      </c>
    </row>
    <row r="226" spans="1:4" ht="24.95" customHeight="1" x14ac:dyDescent="0.2">
      <c r="A226" s="503">
        <v>7070100040</v>
      </c>
      <c r="B226" s="498" t="s">
        <v>20615</v>
      </c>
      <c r="C226" s="497" t="s">
        <v>20484</v>
      </c>
      <c r="D226" s="502">
        <v>100.16</v>
      </c>
    </row>
    <row r="227" spans="1:4" ht="24.95" customHeight="1" x14ac:dyDescent="0.2">
      <c r="A227" s="503">
        <v>7070100050</v>
      </c>
      <c r="B227" s="498" t="s">
        <v>20616</v>
      </c>
      <c r="C227" s="497" t="s">
        <v>20484</v>
      </c>
      <c r="D227" s="502">
        <v>100.16</v>
      </c>
    </row>
    <row r="228" spans="1:4" ht="24.95" customHeight="1" x14ac:dyDescent="0.2">
      <c r="A228" s="503">
        <v>7070100060</v>
      </c>
      <c r="B228" s="498" t="s">
        <v>20617</v>
      </c>
      <c r="C228" s="497" t="s">
        <v>20484</v>
      </c>
      <c r="D228" s="502">
        <v>103.69</v>
      </c>
    </row>
    <row r="229" spans="1:4" ht="24.95" customHeight="1" x14ac:dyDescent="0.2">
      <c r="A229" s="503">
        <v>7070100070</v>
      </c>
      <c r="B229" s="498" t="s">
        <v>20618</v>
      </c>
      <c r="C229" s="497" t="s">
        <v>20484</v>
      </c>
      <c r="D229" s="502">
        <v>115.92</v>
      </c>
    </row>
    <row r="230" spans="1:4" ht="24.95" customHeight="1" x14ac:dyDescent="0.2">
      <c r="A230" s="503">
        <v>7070100080</v>
      </c>
      <c r="B230" s="498" t="s">
        <v>20619</v>
      </c>
      <c r="C230" s="497" t="s">
        <v>20389</v>
      </c>
      <c r="D230" s="502">
        <v>83.21</v>
      </c>
    </row>
    <row r="231" spans="1:4" ht="24.95" customHeight="1" x14ac:dyDescent="0.2">
      <c r="A231" s="503">
        <v>7070100090</v>
      </c>
      <c r="B231" s="498" t="s">
        <v>20620</v>
      </c>
      <c r="C231" s="497" t="s">
        <v>20484</v>
      </c>
      <c r="D231" s="502">
        <v>428.22</v>
      </c>
    </row>
    <row r="232" spans="1:4" ht="24.95" customHeight="1" x14ac:dyDescent="0.2">
      <c r="A232" s="503">
        <v>7070100100</v>
      </c>
      <c r="B232" s="498" t="s">
        <v>20621</v>
      </c>
      <c r="C232" s="497" t="s">
        <v>20389</v>
      </c>
      <c r="D232" s="502">
        <v>113.59</v>
      </c>
    </row>
    <row r="233" spans="1:4" ht="24.95" customHeight="1" x14ac:dyDescent="0.2">
      <c r="A233" s="503">
        <v>7070100110</v>
      </c>
      <c r="B233" s="498" t="s">
        <v>20622</v>
      </c>
      <c r="C233" s="497" t="s">
        <v>20389</v>
      </c>
      <c r="D233" s="502">
        <v>131.59</v>
      </c>
    </row>
    <row r="234" spans="1:4" ht="24.95" customHeight="1" x14ac:dyDescent="0.2">
      <c r="A234" s="503">
        <v>7070100120</v>
      </c>
      <c r="B234" s="498" t="s">
        <v>20623</v>
      </c>
      <c r="C234" s="497" t="s">
        <v>20389</v>
      </c>
      <c r="D234" s="502">
        <v>78.28</v>
      </c>
    </row>
    <row r="235" spans="1:4" ht="24.95" customHeight="1" x14ac:dyDescent="0.2">
      <c r="A235" s="503">
        <v>7070100130</v>
      </c>
      <c r="B235" s="498" t="s">
        <v>20624</v>
      </c>
      <c r="C235" s="497" t="s">
        <v>20389</v>
      </c>
      <c r="D235" s="502">
        <v>102.86</v>
      </c>
    </row>
    <row r="236" spans="1:4" ht="24.95" customHeight="1" x14ac:dyDescent="0.2">
      <c r="A236" s="503">
        <v>7070100140</v>
      </c>
      <c r="B236" s="498" t="s">
        <v>20625</v>
      </c>
      <c r="C236" s="497" t="s">
        <v>20389</v>
      </c>
      <c r="D236" s="502">
        <v>96.91</v>
      </c>
    </row>
    <row r="237" spans="1:4" ht="24.95" customHeight="1" x14ac:dyDescent="0.2">
      <c r="A237" s="503">
        <v>7070100150</v>
      </c>
      <c r="B237" s="498" t="s">
        <v>20626</v>
      </c>
      <c r="C237" s="497" t="s">
        <v>20389</v>
      </c>
      <c r="D237" s="502">
        <v>53.92</v>
      </c>
    </row>
    <row r="238" spans="1:4" ht="24.95" customHeight="1" x14ac:dyDescent="0.2">
      <c r="A238" s="503">
        <v>7070100160</v>
      </c>
      <c r="B238" s="498" t="s">
        <v>20627</v>
      </c>
      <c r="C238" s="497" t="s">
        <v>20389</v>
      </c>
      <c r="D238" s="502">
        <v>121.83</v>
      </c>
    </row>
    <row r="239" spans="1:4" ht="24.95" customHeight="1" x14ac:dyDescent="0.2">
      <c r="A239" s="503">
        <v>7070100170</v>
      </c>
      <c r="B239" s="498" t="s">
        <v>20628</v>
      </c>
      <c r="C239" s="497" t="s">
        <v>20484</v>
      </c>
      <c r="D239" s="502">
        <v>25.93</v>
      </c>
    </row>
    <row r="240" spans="1:4" ht="24.95" customHeight="1" x14ac:dyDescent="0.2">
      <c r="A240" s="503">
        <v>7070100180</v>
      </c>
      <c r="B240" s="498" t="s">
        <v>20629</v>
      </c>
      <c r="C240" s="497" t="s">
        <v>20389</v>
      </c>
      <c r="D240" s="502">
        <v>13.81</v>
      </c>
    </row>
    <row r="241" spans="1:4" ht="24.95" customHeight="1" x14ac:dyDescent="0.2">
      <c r="A241" s="503">
        <v>7070100190</v>
      </c>
      <c r="B241" s="498" t="s">
        <v>20630</v>
      </c>
      <c r="C241" s="497" t="s">
        <v>20451</v>
      </c>
      <c r="D241" s="502">
        <v>9.81</v>
      </c>
    </row>
    <row r="242" spans="1:4" ht="24.95" customHeight="1" x14ac:dyDescent="0.2">
      <c r="A242" s="503">
        <v>7070100200</v>
      </c>
      <c r="B242" s="498" t="s">
        <v>20631</v>
      </c>
      <c r="C242" s="497" t="s">
        <v>20451</v>
      </c>
      <c r="D242" s="502">
        <v>9.69</v>
      </c>
    </row>
    <row r="243" spans="1:4" ht="24.95" customHeight="1" x14ac:dyDescent="0.2">
      <c r="A243" s="503">
        <v>7070100210</v>
      </c>
      <c r="B243" s="498" t="s">
        <v>20632</v>
      </c>
      <c r="C243" s="497" t="s">
        <v>20451</v>
      </c>
      <c r="D243" s="502">
        <v>10.19</v>
      </c>
    </row>
    <row r="244" spans="1:4" ht="24.95" customHeight="1" x14ac:dyDescent="0.2">
      <c r="A244" s="503">
        <v>7070100220</v>
      </c>
      <c r="B244" s="498" t="s">
        <v>20633</v>
      </c>
      <c r="C244" s="497" t="s">
        <v>20484</v>
      </c>
      <c r="D244" s="502">
        <v>428.22</v>
      </c>
    </row>
    <row r="245" spans="1:4" ht="24.95" customHeight="1" x14ac:dyDescent="0.2">
      <c r="A245" s="503">
        <v>7070100230</v>
      </c>
      <c r="B245" s="498" t="s">
        <v>20634</v>
      </c>
      <c r="C245" s="497" t="s">
        <v>20484</v>
      </c>
      <c r="D245" s="502">
        <v>487.84</v>
      </c>
    </row>
    <row r="246" spans="1:4" ht="24.95" customHeight="1" x14ac:dyDescent="0.2">
      <c r="A246" s="503">
        <v>7070100240</v>
      </c>
      <c r="B246" s="498" t="s">
        <v>20635</v>
      </c>
      <c r="C246" s="497" t="s">
        <v>20484</v>
      </c>
      <c r="D246" s="502">
        <v>492.77</v>
      </c>
    </row>
    <row r="247" spans="1:4" ht="24.95" customHeight="1" x14ac:dyDescent="0.2">
      <c r="A247" s="503">
        <v>7070100250</v>
      </c>
      <c r="B247" s="498" t="s">
        <v>20636</v>
      </c>
      <c r="C247" s="497" t="s">
        <v>20484</v>
      </c>
      <c r="D247" s="502">
        <v>504.22</v>
      </c>
    </row>
    <row r="248" spans="1:4" ht="24.95" customHeight="1" x14ac:dyDescent="0.2">
      <c r="A248" s="503">
        <v>7070100260</v>
      </c>
      <c r="B248" s="498" t="s">
        <v>20637</v>
      </c>
      <c r="C248" s="497" t="s">
        <v>20484</v>
      </c>
      <c r="D248" s="502">
        <v>413.01</v>
      </c>
    </row>
    <row r="249" spans="1:4" ht="24.95" customHeight="1" x14ac:dyDescent="0.2">
      <c r="A249" s="503">
        <v>7070100270</v>
      </c>
      <c r="B249" s="498" t="s">
        <v>20638</v>
      </c>
      <c r="C249" s="497" t="s">
        <v>20484</v>
      </c>
      <c r="D249" s="502">
        <v>446.77</v>
      </c>
    </row>
    <row r="250" spans="1:4" ht="24.95" customHeight="1" x14ac:dyDescent="0.2">
      <c r="A250" s="503">
        <v>7070100280</v>
      </c>
      <c r="B250" s="498" t="s">
        <v>20639</v>
      </c>
      <c r="C250" s="497" t="s">
        <v>20484</v>
      </c>
      <c r="D250" s="502">
        <v>458.91</v>
      </c>
    </row>
    <row r="251" spans="1:4" ht="24.95" customHeight="1" x14ac:dyDescent="0.2">
      <c r="A251" s="503">
        <v>7070100290</v>
      </c>
      <c r="B251" s="498" t="s">
        <v>20640</v>
      </c>
      <c r="C251" s="497" t="s">
        <v>20484</v>
      </c>
      <c r="D251" s="502">
        <v>473.36</v>
      </c>
    </row>
    <row r="252" spans="1:4" ht="24.95" customHeight="1" x14ac:dyDescent="0.2">
      <c r="A252" s="503">
        <v>7070100300</v>
      </c>
      <c r="B252" s="498" t="s">
        <v>20641</v>
      </c>
      <c r="C252" s="497" t="s">
        <v>20484</v>
      </c>
      <c r="D252" s="502">
        <v>487.87</v>
      </c>
    </row>
    <row r="253" spans="1:4" ht="24.95" customHeight="1" x14ac:dyDescent="0.2">
      <c r="A253" s="503">
        <v>7070100310</v>
      </c>
      <c r="B253" s="498" t="s">
        <v>20642</v>
      </c>
      <c r="C253" s="497" t="s">
        <v>20484</v>
      </c>
      <c r="D253" s="502">
        <v>503.67</v>
      </c>
    </row>
    <row r="254" spans="1:4" ht="24.95" customHeight="1" x14ac:dyDescent="0.2">
      <c r="A254" s="503">
        <v>7070100320</v>
      </c>
      <c r="B254" s="498" t="s">
        <v>20643</v>
      </c>
      <c r="C254" s="497" t="s">
        <v>20484</v>
      </c>
      <c r="D254" s="502">
        <v>375.6</v>
      </c>
    </row>
    <row r="255" spans="1:4" ht="24.95" customHeight="1" x14ac:dyDescent="0.2">
      <c r="A255" s="503">
        <v>7070100330</v>
      </c>
      <c r="B255" s="498" t="s">
        <v>20644</v>
      </c>
      <c r="C255" s="497" t="s">
        <v>20484</v>
      </c>
      <c r="D255" s="502">
        <v>390.93</v>
      </c>
    </row>
    <row r="256" spans="1:4" ht="24.95" customHeight="1" x14ac:dyDescent="0.2">
      <c r="A256" s="503">
        <v>7070100340</v>
      </c>
      <c r="B256" s="498" t="s">
        <v>20645</v>
      </c>
      <c r="C256" s="497" t="s">
        <v>20484</v>
      </c>
      <c r="D256" s="502">
        <v>403.72</v>
      </c>
    </row>
    <row r="257" spans="1:4" ht="24.95" customHeight="1" x14ac:dyDescent="0.2">
      <c r="A257" s="503">
        <v>7070100350</v>
      </c>
      <c r="B257" s="498" t="s">
        <v>20646</v>
      </c>
      <c r="C257" s="497" t="s">
        <v>20484</v>
      </c>
      <c r="D257" s="502">
        <v>417.79</v>
      </c>
    </row>
    <row r="258" spans="1:4" ht="24.95" customHeight="1" x14ac:dyDescent="0.2">
      <c r="A258" s="503">
        <v>7070100360</v>
      </c>
      <c r="B258" s="498" t="s">
        <v>20647</v>
      </c>
      <c r="C258" s="497" t="s">
        <v>20484</v>
      </c>
      <c r="D258" s="502">
        <v>433.13</v>
      </c>
    </row>
    <row r="259" spans="1:4" ht="24.95" customHeight="1" x14ac:dyDescent="0.2">
      <c r="A259" s="503">
        <v>7070100370</v>
      </c>
      <c r="B259" s="498" t="s">
        <v>20648</v>
      </c>
      <c r="C259" s="497" t="s">
        <v>20484</v>
      </c>
      <c r="D259" s="502">
        <v>397.95</v>
      </c>
    </row>
    <row r="260" spans="1:4" ht="24.95" customHeight="1" x14ac:dyDescent="0.2">
      <c r="A260" s="503">
        <v>7070100380</v>
      </c>
      <c r="B260" s="498" t="s">
        <v>20649</v>
      </c>
      <c r="C260" s="497" t="s">
        <v>20389</v>
      </c>
      <c r="D260" s="502">
        <v>74.680000000000007</v>
      </c>
    </row>
    <row r="261" spans="1:4" ht="24.95" customHeight="1" x14ac:dyDescent="0.2">
      <c r="A261" s="503">
        <v>7070100390</v>
      </c>
      <c r="B261" s="498" t="s">
        <v>20650</v>
      </c>
      <c r="C261" s="497" t="s">
        <v>20389</v>
      </c>
      <c r="D261" s="502">
        <v>85.85</v>
      </c>
    </row>
    <row r="262" spans="1:4" ht="24.95" customHeight="1" x14ac:dyDescent="0.2">
      <c r="A262" s="503">
        <v>7070100400</v>
      </c>
      <c r="B262" s="498" t="s">
        <v>20651</v>
      </c>
      <c r="C262" s="497" t="s">
        <v>20400</v>
      </c>
      <c r="D262" s="502">
        <v>480.34</v>
      </c>
    </row>
    <row r="263" spans="1:4" ht="24.95" customHeight="1" x14ac:dyDescent="0.2">
      <c r="A263" s="503">
        <v>7070100410</v>
      </c>
      <c r="B263" s="498" t="s">
        <v>20652</v>
      </c>
      <c r="C263" s="497" t="s">
        <v>20400</v>
      </c>
      <c r="D263" s="502">
        <v>480.34</v>
      </c>
    </row>
    <row r="264" spans="1:4" ht="24.95" customHeight="1" x14ac:dyDescent="0.2">
      <c r="A264" s="503">
        <v>7070100420</v>
      </c>
      <c r="B264" s="498" t="s">
        <v>20653</v>
      </c>
      <c r="C264" s="497" t="s">
        <v>20400</v>
      </c>
      <c r="D264" s="502">
        <v>141.37</v>
      </c>
    </row>
    <row r="265" spans="1:4" ht="24.95" customHeight="1" x14ac:dyDescent="0.2">
      <c r="A265" s="503">
        <v>7070100430</v>
      </c>
      <c r="B265" s="498" t="s">
        <v>20654</v>
      </c>
      <c r="C265" s="497" t="s">
        <v>20400</v>
      </c>
      <c r="D265" s="502">
        <v>171.58</v>
      </c>
    </row>
    <row r="266" spans="1:4" ht="24.95" customHeight="1" x14ac:dyDescent="0.2">
      <c r="A266" s="503">
        <v>7070100440</v>
      </c>
      <c r="B266" s="498" t="s">
        <v>20655</v>
      </c>
      <c r="C266" s="497" t="s">
        <v>20400</v>
      </c>
      <c r="D266" s="502">
        <v>46.62</v>
      </c>
    </row>
    <row r="267" spans="1:4" ht="24.95" customHeight="1" x14ac:dyDescent="0.2">
      <c r="A267" s="503">
        <v>7070100450</v>
      </c>
      <c r="B267" s="498" t="s">
        <v>20656</v>
      </c>
      <c r="C267" s="497" t="s">
        <v>20400</v>
      </c>
      <c r="D267" s="502">
        <v>136.5</v>
      </c>
    </row>
    <row r="268" spans="1:4" ht="24.95" customHeight="1" x14ac:dyDescent="0.2">
      <c r="A268" s="503">
        <v>7070100460</v>
      </c>
      <c r="B268" s="498" t="s">
        <v>20657</v>
      </c>
      <c r="C268" s="497" t="s">
        <v>20400</v>
      </c>
      <c r="D268" s="502">
        <v>260.79000000000002</v>
      </c>
    </row>
    <row r="269" spans="1:4" ht="24.95" customHeight="1" x14ac:dyDescent="0.2">
      <c r="A269" s="503">
        <v>7070100470</v>
      </c>
      <c r="B269" s="498" t="s">
        <v>20658</v>
      </c>
      <c r="C269" s="497" t="s">
        <v>20400</v>
      </c>
      <c r="D269" s="502">
        <v>314.23</v>
      </c>
    </row>
    <row r="270" spans="1:4" ht="24.95" customHeight="1" x14ac:dyDescent="0.2">
      <c r="A270" s="503">
        <v>7070100480</v>
      </c>
      <c r="B270" s="498" t="s">
        <v>20659</v>
      </c>
      <c r="C270" s="497" t="s">
        <v>20400</v>
      </c>
      <c r="D270" s="502">
        <v>269.8</v>
      </c>
    </row>
    <row r="271" spans="1:4" ht="24.95" customHeight="1" x14ac:dyDescent="0.2">
      <c r="A271" s="503">
        <v>7070100490</v>
      </c>
      <c r="B271" s="498" t="s">
        <v>20660</v>
      </c>
      <c r="C271" s="497" t="s">
        <v>20400</v>
      </c>
      <c r="D271" s="502">
        <v>367.5</v>
      </c>
    </row>
    <row r="272" spans="1:4" ht="24.95" customHeight="1" x14ac:dyDescent="0.2">
      <c r="A272" s="503">
        <v>7070100500</v>
      </c>
      <c r="B272" s="498" t="s">
        <v>20661</v>
      </c>
      <c r="C272" s="497" t="s">
        <v>20400</v>
      </c>
      <c r="D272" s="502">
        <v>337.59</v>
      </c>
    </row>
    <row r="273" spans="1:4" ht="24.95" customHeight="1" x14ac:dyDescent="0.2">
      <c r="A273" s="503">
        <v>7070100510</v>
      </c>
      <c r="B273" s="498" t="s">
        <v>20662</v>
      </c>
      <c r="C273" s="497" t="s">
        <v>20400</v>
      </c>
      <c r="D273" s="502">
        <v>420.56</v>
      </c>
    </row>
    <row r="274" spans="1:4" ht="24.95" customHeight="1" x14ac:dyDescent="0.2">
      <c r="A274" s="503">
        <v>7070100520</v>
      </c>
      <c r="B274" s="498" t="s">
        <v>20663</v>
      </c>
      <c r="C274" s="497" t="s">
        <v>20396</v>
      </c>
      <c r="D274" s="502">
        <v>444.88</v>
      </c>
    </row>
    <row r="275" spans="1:4" ht="24.95" customHeight="1" x14ac:dyDescent="0.2">
      <c r="A275" s="503">
        <v>7070100530</v>
      </c>
      <c r="B275" s="498" t="s">
        <v>20664</v>
      </c>
      <c r="C275" s="497" t="s">
        <v>20396</v>
      </c>
      <c r="D275" s="502">
        <v>406.37</v>
      </c>
    </row>
    <row r="276" spans="1:4" ht="24.95" customHeight="1" x14ac:dyDescent="0.2">
      <c r="A276" s="503">
        <v>7070100540</v>
      </c>
      <c r="B276" s="498" t="s">
        <v>20665</v>
      </c>
      <c r="C276" s="497" t="s">
        <v>20396</v>
      </c>
      <c r="D276" s="502">
        <v>482.67</v>
      </c>
    </row>
    <row r="277" spans="1:4" ht="24.95" customHeight="1" x14ac:dyDescent="0.2">
      <c r="A277" s="503">
        <v>7070100550</v>
      </c>
      <c r="B277" s="498" t="s">
        <v>20666</v>
      </c>
      <c r="C277" s="497" t="s">
        <v>20484</v>
      </c>
      <c r="D277" s="502">
        <v>2813.64</v>
      </c>
    </row>
    <row r="278" spans="1:4" ht="24.95" customHeight="1" x14ac:dyDescent="0.2">
      <c r="A278" s="72" t="s">
        <v>20667</v>
      </c>
      <c r="B278" s="71"/>
      <c r="C278" s="500"/>
      <c r="D278" s="501"/>
    </row>
    <row r="279" spans="1:4" ht="24.95" customHeight="1" x14ac:dyDescent="0.2">
      <c r="A279" s="503">
        <v>7080100010</v>
      </c>
      <c r="B279" s="498" t="s">
        <v>20668</v>
      </c>
      <c r="C279" s="497" t="s">
        <v>20396</v>
      </c>
      <c r="D279" s="502">
        <v>1624.22</v>
      </c>
    </row>
    <row r="280" spans="1:4" ht="24.95" customHeight="1" x14ac:dyDescent="0.2">
      <c r="A280" s="503">
        <v>7080100020</v>
      </c>
      <c r="B280" s="498" t="s">
        <v>20669</v>
      </c>
      <c r="C280" s="497" t="s">
        <v>20396</v>
      </c>
      <c r="D280" s="502">
        <v>2535.2600000000002</v>
      </c>
    </row>
    <row r="281" spans="1:4" ht="24.95" customHeight="1" x14ac:dyDescent="0.2">
      <c r="A281" s="503">
        <v>7080100030</v>
      </c>
      <c r="B281" s="498" t="s">
        <v>20670</v>
      </c>
      <c r="C281" s="497" t="s">
        <v>20396</v>
      </c>
      <c r="D281" s="502">
        <v>2790.26</v>
      </c>
    </row>
    <row r="282" spans="1:4" ht="24.95" customHeight="1" x14ac:dyDescent="0.2">
      <c r="A282" s="503">
        <v>7080100040</v>
      </c>
      <c r="B282" s="498" t="s">
        <v>20671</v>
      </c>
      <c r="C282" s="497" t="s">
        <v>20396</v>
      </c>
      <c r="D282" s="502">
        <v>3045.26</v>
      </c>
    </row>
    <row r="283" spans="1:4" ht="24.95" customHeight="1" x14ac:dyDescent="0.2">
      <c r="A283" s="503">
        <v>7080100050</v>
      </c>
      <c r="B283" s="498" t="s">
        <v>20672</v>
      </c>
      <c r="C283" s="497" t="s">
        <v>20396</v>
      </c>
      <c r="D283" s="502">
        <v>3707.02</v>
      </c>
    </row>
    <row r="284" spans="1:4" ht="24.95" customHeight="1" x14ac:dyDescent="0.2">
      <c r="A284" s="503">
        <v>7080100060</v>
      </c>
      <c r="B284" s="498" t="s">
        <v>20673</v>
      </c>
      <c r="C284" s="497" t="s">
        <v>20396</v>
      </c>
      <c r="D284" s="502">
        <v>3973.39</v>
      </c>
    </row>
    <row r="285" spans="1:4" ht="24.95" customHeight="1" x14ac:dyDescent="0.2">
      <c r="A285" s="503">
        <v>7080100070</v>
      </c>
      <c r="B285" s="498" t="s">
        <v>20674</v>
      </c>
      <c r="C285" s="497" t="s">
        <v>20396</v>
      </c>
      <c r="D285" s="502">
        <v>4243.0600000000004</v>
      </c>
    </row>
    <row r="286" spans="1:4" ht="24.95" customHeight="1" x14ac:dyDescent="0.2">
      <c r="A286" s="503">
        <v>7080100080</v>
      </c>
      <c r="B286" s="498" t="s">
        <v>20675</v>
      </c>
      <c r="C286" s="497" t="s">
        <v>20396</v>
      </c>
      <c r="D286" s="502">
        <v>4528.63</v>
      </c>
    </row>
    <row r="287" spans="1:4" ht="24.95" customHeight="1" x14ac:dyDescent="0.2">
      <c r="A287" s="503">
        <v>7080100090</v>
      </c>
      <c r="B287" s="498" t="s">
        <v>20676</v>
      </c>
      <c r="C287" s="497" t="s">
        <v>20396</v>
      </c>
      <c r="D287" s="502">
        <v>4822.71</v>
      </c>
    </row>
    <row r="288" spans="1:4" ht="24.95" customHeight="1" x14ac:dyDescent="0.2">
      <c r="A288" s="503">
        <v>7080100100</v>
      </c>
      <c r="B288" s="498" t="s">
        <v>20677</v>
      </c>
      <c r="C288" s="497" t="s">
        <v>20396</v>
      </c>
      <c r="D288" s="502">
        <v>5116.26</v>
      </c>
    </row>
    <row r="289" spans="1:4" ht="24.95" customHeight="1" x14ac:dyDescent="0.2">
      <c r="A289" s="503">
        <v>7080100110</v>
      </c>
      <c r="B289" s="498" t="s">
        <v>20678</v>
      </c>
      <c r="C289" s="497" t="s">
        <v>20396</v>
      </c>
      <c r="D289" s="502">
        <v>5416.42</v>
      </c>
    </row>
    <row r="290" spans="1:4" ht="24.95" customHeight="1" x14ac:dyDescent="0.2">
      <c r="A290" s="503">
        <v>7080100120</v>
      </c>
      <c r="B290" s="498" t="s">
        <v>20679</v>
      </c>
      <c r="C290" s="497" t="s">
        <v>20396</v>
      </c>
      <c r="D290" s="502">
        <v>2058.52</v>
      </c>
    </row>
    <row r="291" spans="1:4" ht="24.95" customHeight="1" x14ac:dyDescent="0.2">
      <c r="A291" s="503">
        <v>7080100130</v>
      </c>
      <c r="B291" s="498" t="s">
        <v>20680</v>
      </c>
      <c r="C291" s="497" t="s">
        <v>20396</v>
      </c>
      <c r="D291" s="502">
        <v>2207.5</v>
      </c>
    </row>
    <row r="292" spans="1:4" ht="24.95" customHeight="1" x14ac:dyDescent="0.2">
      <c r="A292" s="503">
        <v>7080100140</v>
      </c>
      <c r="B292" s="498" t="s">
        <v>20681</v>
      </c>
      <c r="C292" s="497" t="s">
        <v>20396</v>
      </c>
      <c r="D292" s="502">
        <v>2384.98</v>
      </c>
    </row>
    <row r="293" spans="1:4" ht="24.95" customHeight="1" x14ac:dyDescent="0.2">
      <c r="A293" s="503">
        <v>7080100145</v>
      </c>
      <c r="B293" s="498" t="s">
        <v>20682</v>
      </c>
      <c r="C293" s="497" t="s">
        <v>20396</v>
      </c>
      <c r="D293" s="502">
        <v>2556.36</v>
      </c>
    </row>
    <row r="294" spans="1:4" ht="24.95" customHeight="1" x14ac:dyDescent="0.2">
      <c r="A294" s="503">
        <v>7080100150</v>
      </c>
      <c r="B294" s="498" t="s">
        <v>20683</v>
      </c>
      <c r="C294" s="497" t="s">
        <v>20396</v>
      </c>
      <c r="D294" s="502">
        <v>2380.89</v>
      </c>
    </row>
    <row r="295" spans="1:4" ht="24.95" customHeight="1" x14ac:dyDescent="0.2">
      <c r="A295" s="503">
        <v>7080100160</v>
      </c>
      <c r="B295" s="498" t="s">
        <v>20684</v>
      </c>
      <c r="C295" s="497" t="s">
        <v>20396</v>
      </c>
      <c r="D295" s="502">
        <v>2578.5700000000002</v>
      </c>
    </row>
    <row r="296" spans="1:4" ht="24.95" customHeight="1" x14ac:dyDescent="0.2">
      <c r="A296" s="503">
        <v>7080100170</v>
      </c>
      <c r="B296" s="498" t="s">
        <v>20685</v>
      </c>
      <c r="C296" s="497" t="s">
        <v>20396</v>
      </c>
      <c r="D296" s="502">
        <v>2789.4</v>
      </c>
    </row>
    <row r="297" spans="1:4" ht="24.95" customHeight="1" x14ac:dyDescent="0.2">
      <c r="A297" s="503">
        <v>7080100180</v>
      </c>
      <c r="B297" s="498" t="s">
        <v>20686</v>
      </c>
      <c r="C297" s="497" t="s">
        <v>20396</v>
      </c>
      <c r="D297" s="502">
        <v>3512.51</v>
      </c>
    </row>
    <row r="298" spans="1:4" ht="24.95" customHeight="1" x14ac:dyDescent="0.2">
      <c r="A298" s="503">
        <v>7080100190</v>
      </c>
      <c r="B298" s="498" t="s">
        <v>20687</v>
      </c>
      <c r="C298" s="497" t="s">
        <v>20396</v>
      </c>
      <c r="D298" s="502">
        <v>3722.82</v>
      </c>
    </row>
    <row r="299" spans="1:4" ht="24.95" customHeight="1" x14ac:dyDescent="0.2">
      <c r="A299" s="503">
        <v>7080100200</v>
      </c>
      <c r="B299" s="498" t="s">
        <v>20688</v>
      </c>
      <c r="C299" s="497" t="s">
        <v>20396</v>
      </c>
      <c r="D299" s="502">
        <v>3933.14</v>
      </c>
    </row>
    <row r="300" spans="1:4" ht="24.95" customHeight="1" x14ac:dyDescent="0.2">
      <c r="A300" s="503">
        <v>7080100210</v>
      </c>
      <c r="B300" s="498" t="s">
        <v>20689</v>
      </c>
      <c r="C300" s="497" t="s">
        <v>20396</v>
      </c>
      <c r="D300" s="502">
        <v>2172.0700000000002</v>
      </c>
    </row>
    <row r="301" spans="1:4" ht="24.95" customHeight="1" x14ac:dyDescent="0.2">
      <c r="A301" s="503">
        <v>7080100220</v>
      </c>
      <c r="B301" s="498" t="s">
        <v>20690</v>
      </c>
      <c r="C301" s="497" t="s">
        <v>20396</v>
      </c>
      <c r="D301" s="502">
        <v>2281.16</v>
      </c>
    </row>
    <row r="302" spans="1:4" ht="24.95" customHeight="1" x14ac:dyDescent="0.2">
      <c r="A302" s="503">
        <v>7080100230</v>
      </c>
      <c r="B302" s="498" t="s">
        <v>20691</v>
      </c>
      <c r="C302" s="497" t="s">
        <v>20396</v>
      </c>
      <c r="D302" s="502">
        <v>2245.44</v>
      </c>
    </row>
    <row r="303" spans="1:4" ht="24.95" customHeight="1" x14ac:dyDescent="0.2">
      <c r="A303" s="503">
        <v>7080100240</v>
      </c>
      <c r="B303" s="498" t="s">
        <v>20692</v>
      </c>
      <c r="C303" s="497" t="s">
        <v>20396</v>
      </c>
      <c r="D303" s="502">
        <v>2381.21</v>
      </c>
    </row>
    <row r="304" spans="1:4" ht="24.95" customHeight="1" x14ac:dyDescent="0.2">
      <c r="A304" s="503">
        <v>7080100250</v>
      </c>
      <c r="B304" s="498" t="s">
        <v>20693</v>
      </c>
      <c r="C304" s="497" t="s">
        <v>20396</v>
      </c>
      <c r="D304" s="502">
        <v>2755.42</v>
      </c>
    </row>
    <row r="305" spans="1:4" ht="24.95" customHeight="1" x14ac:dyDescent="0.2">
      <c r="A305" s="503">
        <v>7080100260</v>
      </c>
      <c r="B305" s="498" t="s">
        <v>20694</v>
      </c>
      <c r="C305" s="497" t="s">
        <v>20396</v>
      </c>
      <c r="D305" s="502">
        <v>3586.48</v>
      </c>
    </row>
    <row r="306" spans="1:4" ht="24.95" customHeight="1" x14ac:dyDescent="0.2">
      <c r="A306" s="503">
        <v>7080100270</v>
      </c>
      <c r="B306" s="498" t="s">
        <v>20695</v>
      </c>
      <c r="C306" s="497" t="s">
        <v>20396</v>
      </c>
      <c r="D306" s="502">
        <v>4292.12</v>
      </c>
    </row>
    <row r="307" spans="1:4" ht="24.95" customHeight="1" x14ac:dyDescent="0.2">
      <c r="A307" s="503">
        <v>7080100280</v>
      </c>
      <c r="B307" s="498" t="s">
        <v>20696</v>
      </c>
      <c r="C307" s="497" t="s">
        <v>20396</v>
      </c>
      <c r="D307" s="502">
        <v>4608.47</v>
      </c>
    </row>
    <row r="308" spans="1:4" ht="24.95" customHeight="1" x14ac:dyDescent="0.2">
      <c r="A308" s="503">
        <v>7080100290</v>
      </c>
      <c r="B308" s="498" t="s">
        <v>20697</v>
      </c>
      <c r="C308" s="497" t="s">
        <v>20396</v>
      </c>
      <c r="D308" s="502">
        <v>5492.68</v>
      </c>
    </row>
    <row r="309" spans="1:4" ht="24.95" customHeight="1" x14ac:dyDescent="0.2">
      <c r="A309" s="503">
        <v>7080100300</v>
      </c>
      <c r="B309" s="498" t="s">
        <v>20698</v>
      </c>
      <c r="C309" s="497" t="s">
        <v>20396</v>
      </c>
      <c r="D309" s="502">
        <v>9098.18</v>
      </c>
    </row>
    <row r="310" spans="1:4" ht="24.95" customHeight="1" x14ac:dyDescent="0.2">
      <c r="A310" s="503">
        <v>7080100310</v>
      </c>
      <c r="B310" s="498" t="s">
        <v>20699</v>
      </c>
      <c r="C310" s="497" t="s">
        <v>20396</v>
      </c>
      <c r="D310" s="502">
        <v>12577.49</v>
      </c>
    </row>
    <row r="311" spans="1:4" ht="24.95" customHeight="1" x14ac:dyDescent="0.2">
      <c r="A311" s="503">
        <v>7080100320</v>
      </c>
      <c r="B311" s="498" t="s">
        <v>20700</v>
      </c>
      <c r="C311" s="497" t="s">
        <v>20396</v>
      </c>
      <c r="D311" s="502">
        <v>14037.76</v>
      </c>
    </row>
    <row r="312" spans="1:4" ht="24.95" customHeight="1" x14ac:dyDescent="0.2">
      <c r="A312" s="72" t="s">
        <v>20701</v>
      </c>
      <c r="B312" s="71"/>
      <c r="C312" s="500"/>
      <c r="D312" s="501"/>
    </row>
    <row r="313" spans="1:4" ht="24.95" customHeight="1" x14ac:dyDescent="0.2">
      <c r="A313" s="503">
        <v>7090100010</v>
      </c>
      <c r="B313" s="498" t="s">
        <v>20702</v>
      </c>
      <c r="C313" s="497" t="s">
        <v>20389</v>
      </c>
      <c r="D313" s="502">
        <v>177.32</v>
      </c>
    </row>
    <row r="314" spans="1:4" ht="24.95" customHeight="1" x14ac:dyDescent="0.2">
      <c r="A314" s="503">
        <v>7090100020</v>
      </c>
      <c r="B314" s="498" t="s">
        <v>20703</v>
      </c>
      <c r="C314" s="497" t="s">
        <v>20389</v>
      </c>
      <c r="D314" s="502">
        <v>331.08</v>
      </c>
    </row>
    <row r="315" spans="1:4" ht="24.95" customHeight="1" x14ac:dyDescent="0.2">
      <c r="A315" s="503">
        <v>7090100030</v>
      </c>
      <c r="B315" s="498" t="s">
        <v>20704</v>
      </c>
      <c r="C315" s="497" t="s">
        <v>20389</v>
      </c>
      <c r="D315" s="502">
        <v>57.64</v>
      </c>
    </row>
    <row r="316" spans="1:4" ht="24.95" customHeight="1" x14ac:dyDescent="0.2">
      <c r="A316" s="503">
        <v>7090100040</v>
      </c>
      <c r="B316" s="498" t="s">
        <v>20705</v>
      </c>
      <c r="C316" s="497" t="s">
        <v>20389</v>
      </c>
      <c r="D316" s="502">
        <v>99.35</v>
      </c>
    </row>
    <row r="317" spans="1:4" ht="24.95" customHeight="1" x14ac:dyDescent="0.2">
      <c r="A317" s="503">
        <v>7090100050</v>
      </c>
      <c r="B317" s="498" t="s">
        <v>20706</v>
      </c>
      <c r="C317" s="497" t="s">
        <v>20389</v>
      </c>
      <c r="D317" s="502">
        <v>46.78</v>
      </c>
    </row>
    <row r="318" spans="1:4" ht="24.95" customHeight="1" x14ac:dyDescent="0.2">
      <c r="A318" s="503">
        <v>7090100060</v>
      </c>
      <c r="B318" s="498" t="s">
        <v>20707</v>
      </c>
      <c r="C318" s="497" t="s">
        <v>20389</v>
      </c>
      <c r="D318" s="502">
        <v>53.34</v>
      </c>
    </row>
    <row r="319" spans="1:4" ht="24.95" customHeight="1" x14ac:dyDescent="0.2">
      <c r="A319" s="503">
        <v>7090100070</v>
      </c>
      <c r="B319" s="498" t="s">
        <v>20708</v>
      </c>
      <c r="C319" s="497" t="s">
        <v>20389</v>
      </c>
      <c r="D319" s="502">
        <v>63.43</v>
      </c>
    </row>
    <row r="320" spans="1:4" ht="24.95" customHeight="1" x14ac:dyDescent="0.2">
      <c r="A320" s="503">
        <v>7090100080</v>
      </c>
      <c r="B320" s="498" t="s">
        <v>20709</v>
      </c>
      <c r="C320" s="497" t="s">
        <v>20389</v>
      </c>
      <c r="D320" s="502">
        <v>54.27</v>
      </c>
    </row>
    <row r="321" spans="1:4" ht="24.95" customHeight="1" x14ac:dyDescent="0.2">
      <c r="A321" s="503">
        <v>7090100090</v>
      </c>
      <c r="B321" s="498" t="s">
        <v>20710</v>
      </c>
      <c r="C321" s="497" t="s">
        <v>20389</v>
      </c>
      <c r="D321" s="502">
        <v>61.18</v>
      </c>
    </row>
    <row r="322" spans="1:4" ht="24.95" customHeight="1" x14ac:dyDescent="0.2">
      <c r="A322" s="503">
        <v>7090100100</v>
      </c>
      <c r="B322" s="498" t="s">
        <v>20711</v>
      </c>
      <c r="C322" s="497" t="s">
        <v>20389</v>
      </c>
      <c r="D322" s="502">
        <v>71.63</v>
      </c>
    </row>
    <row r="323" spans="1:4" ht="24.95" customHeight="1" x14ac:dyDescent="0.2">
      <c r="A323" s="503">
        <v>7090100110</v>
      </c>
      <c r="B323" s="498" t="s">
        <v>20712</v>
      </c>
      <c r="C323" s="497" t="s">
        <v>20389</v>
      </c>
      <c r="D323" s="502">
        <v>71.81</v>
      </c>
    </row>
    <row r="324" spans="1:4" ht="24.95" customHeight="1" x14ac:dyDescent="0.2">
      <c r="A324" s="503">
        <v>7090100120</v>
      </c>
      <c r="B324" s="498" t="s">
        <v>20713</v>
      </c>
      <c r="C324" s="497" t="s">
        <v>20389</v>
      </c>
      <c r="D324" s="502">
        <v>91.72</v>
      </c>
    </row>
    <row r="325" spans="1:4" ht="24.95" customHeight="1" x14ac:dyDescent="0.2">
      <c r="A325" s="503">
        <v>7090100130</v>
      </c>
      <c r="B325" s="498" t="s">
        <v>20714</v>
      </c>
      <c r="C325" s="497" t="s">
        <v>20389</v>
      </c>
      <c r="D325" s="502">
        <v>81.430000000000007</v>
      </c>
    </row>
    <row r="326" spans="1:4" ht="24.95" customHeight="1" x14ac:dyDescent="0.2">
      <c r="A326" s="503">
        <v>7090100140</v>
      </c>
      <c r="B326" s="498" t="s">
        <v>20715</v>
      </c>
      <c r="C326" s="497" t="s">
        <v>20389</v>
      </c>
      <c r="D326" s="502">
        <v>101.34</v>
      </c>
    </row>
    <row r="327" spans="1:4" ht="24.95" customHeight="1" x14ac:dyDescent="0.2">
      <c r="A327" s="503">
        <v>7090100150</v>
      </c>
      <c r="B327" s="498" t="s">
        <v>20716</v>
      </c>
      <c r="C327" s="497" t="s">
        <v>20400</v>
      </c>
      <c r="D327" s="502">
        <v>26.37</v>
      </c>
    </row>
    <row r="328" spans="1:4" ht="24.95" customHeight="1" x14ac:dyDescent="0.2">
      <c r="A328" s="503">
        <v>7090100160</v>
      </c>
      <c r="B328" s="498" t="s">
        <v>20717</v>
      </c>
      <c r="C328" s="497" t="s">
        <v>20400</v>
      </c>
      <c r="D328" s="502">
        <v>32.21</v>
      </c>
    </row>
    <row r="329" spans="1:4" ht="24.95" customHeight="1" x14ac:dyDescent="0.2">
      <c r="A329" s="503">
        <v>7090100170</v>
      </c>
      <c r="B329" s="498" t="s">
        <v>20718</v>
      </c>
      <c r="C329" s="497" t="s">
        <v>20389</v>
      </c>
      <c r="D329" s="502">
        <v>147.80000000000001</v>
      </c>
    </row>
    <row r="330" spans="1:4" ht="24.95" customHeight="1" x14ac:dyDescent="0.2">
      <c r="A330" s="503">
        <v>7090100180</v>
      </c>
      <c r="B330" s="498" t="s">
        <v>20719</v>
      </c>
      <c r="C330" s="497" t="s">
        <v>20389</v>
      </c>
      <c r="D330" s="502">
        <v>115.87</v>
      </c>
    </row>
    <row r="331" spans="1:4" ht="24.95" customHeight="1" x14ac:dyDescent="0.2">
      <c r="A331" s="503">
        <v>7090100190</v>
      </c>
      <c r="B331" s="498" t="s">
        <v>20720</v>
      </c>
      <c r="C331" s="497" t="s">
        <v>20389</v>
      </c>
      <c r="D331" s="502">
        <v>421.06</v>
      </c>
    </row>
    <row r="332" spans="1:4" ht="24.95" customHeight="1" x14ac:dyDescent="0.2">
      <c r="A332" s="503">
        <v>7090100200</v>
      </c>
      <c r="B332" s="498" t="s">
        <v>20721</v>
      </c>
      <c r="C332" s="497" t="s">
        <v>20400</v>
      </c>
      <c r="D332" s="502">
        <v>390.38</v>
      </c>
    </row>
    <row r="333" spans="1:4" ht="24.95" customHeight="1" x14ac:dyDescent="0.2">
      <c r="A333" s="503">
        <v>7090100210</v>
      </c>
      <c r="B333" s="498" t="s">
        <v>20722</v>
      </c>
      <c r="C333" s="497" t="s">
        <v>20400</v>
      </c>
      <c r="D333" s="502">
        <v>454.57</v>
      </c>
    </row>
    <row r="334" spans="1:4" ht="24.95" customHeight="1" x14ac:dyDescent="0.2">
      <c r="A334" s="503">
        <v>7090100220</v>
      </c>
      <c r="B334" s="498" t="s">
        <v>20723</v>
      </c>
      <c r="C334" s="497" t="s">
        <v>20400</v>
      </c>
      <c r="D334" s="502">
        <v>644.96</v>
      </c>
    </row>
    <row r="335" spans="1:4" ht="24.95" customHeight="1" x14ac:dyDescent="0.2">
      <c r="A335" s="503">
        <v>7090100230</v>
      </c>
      <c r="B335" s="498" t="s">
        <v>20724</v>
      </c>
      <c r="C335" s="497" t="s">
        <v>20400</v>
      </c>
      <c r="D335" s="502">
        <v>226.79</v>
      </c>
    </row>
    <row r="336" spans="1:4" ht="24.95" customHeight="1" x14ac:dyDescent="0.2">
      <c r="A336" s="503">
        <v>7090100240</v>
      </c>
      <c r="B336" s="498" t="s">
        <v>20725</v>
      </c>
      <c r="C336" s="497" t="s">
        <v>20400</v>
      </c>
      <c r="D336" s="502">
        <v>131.51</v>
      </c>
    </row>
    <row r="337" spans="1:4" ht="24.95" customHeight="1" x14ac:dyDescent="0.2">
      <c r="A337" s="503">
        <v>7090100250</v>
      </c>
      <c r="B337" s="498" t="s">
        <v>20726</v>
      </c>
      <c r="C337" s="497" t="s">
        <v>20389</v>
      </c>
      <c r="D337" s="502">
        <v>32.83</v>
      </c>
    </row>
    <row r="338" spans="1:4" ht="24.95" customHeight="1" x14ac:dyDescent="0.2">
      <c r="A338" s="503">
        <v>7090100260</v>
      </c>
      <c r="B338" s="498" t="s">
        <v>20727</v>
      </c>
      <c r="C338" s="497" t="s">
        <v>20389</v>
      </c>
      <c r="D338" s="502">
        <v>51.74</v>
      </c>
    </row>
    <row r="339" spans="1:4" ht="24.95" customHeight="1" x14ac:dyDescent="0.2">
      <c r="A339" s="503">
        <v>7090100270</v>
      </c>
      <c r="B339" s="498" t="s">
        <v>20728</v>
      </c>
      <c r="C339" s="497" t="s">
        <v>20400</v>
      </c>
      <c r="D339" s="502">
        <v>19.329999999999998</v>
      </c>
    </row>
    <row r="340" spans="1:4" ht="24.95" customHeight="1" x14ac:dyDescent="0.2">
      <c r="A340" s="72" t="s">
        <v>20729</v>
      </c>
      <c r="B340" s="71"/>
      <c r="C340" s="500"/>
      <c r="D340" s="501"/>
    </row>
    <row r="341" spans="1:4" ht="24.95" customHeight="1" x14ac:dyDescent="0.2">
      <c r="A341" s="503">
        <v>7100100010</v>
      </c>
      <c r="B341" s="498" t="s">
        <v>20730</v>
      </c>
      <c r="C341" s="497" t="s">
        <v>20389</v>
      </c>
      <c r="D341" s="502">
        <v>97.14</v>
      </c>
    </row>
    <row r="342" spans="1:4" ht="24.95" customHeight="1" x14ac:dyDescent="0.2">
      <c r="A342" s="503">
        <v>7100100020</v>
      </c>
      <c r="B342" s="498" t="s">
        <v>20731</v>
      </c>
      <c r="C342" s="497" t="s">
        <v>20389</v>
      </c>
      <c r="D342" s="502">
        <v>99.87</v>
      </c>
    </row>
    <row r="343" spans="1:4" ht="24.95" customHeight="1" x14ac:dyDescent="0.2">
      <c r="A343" s="503">
        <v>7100100030</v>
      </c>
      <c r="B343" s="498" t="s">
        <v>20732</v>
      </c>
      <c r="C343" s="497" t="s">
        <v>20389</v>
      </c>
      <c r="D343" s="502">
        <v>112.21</v>
      </c>
    </row>
    <row r="344" spans="1:4" ht="24.95" customHeight="1" x14ac:dyDescent="0.2">
      <c r="A344" s="503">
        <v>7100100040</v>
      </c>
      <c r="B344" s="498" t="s">
        <v>20733</v>
      </c>
      <c r="C344" s="497" t="s">
        <v>20396</v>
      </c>
      <c r="D344" s="502">
        <v>54.6</v>
      </c>
    </row>
    <row r="345" spans="1:4" ht="24.95" customHeight="1" x14ac:dyDescent="0.2">
      <c r="A345" s="503">
        <v>7100100050</v>
      </c>
      <c r="B345" s="498" t="s">
        <v>20734</v>
      </c>
      <c r="C345" s="497" t="s">
        <v>20396</v>
      </c>
      <c r="D345" s="502">
        <v>25.04</v>
      </c>
    </row>
    <row r="346" spans="1:4" ht="24.95" customHeight="1" x14ac:dyDescent="0.2">
      <c r="A346" s="503">
        <v>7100100060</v>
      </c>
      <c r="B346" s="498" t="s">
        <v>20735</v>
      </c>
      <c r="C346" s="497" t="s">
        <v>20389</v>
      </c>
      <c r="D346" s="502">
        <v>90.08</v>
      </c>
    </row>
    <row r="347" spans="1:4" ht="24.95" customHeight="1" x14ac:dyDescent="0.2">
      <c r="A347" s="503">
        <v>7100100070</v>
      </c>
      <c r="B347" s="498" t="s">
        <v>20736</v>
      </c>
      <c r="C347" s="497" t="s">
        <v>20389</v>
      </c>
      <c r="D347" s="502">
        <v>59.74</v>
      </c>
    </row>
    <row r="348" spans="1:4" ht="24.95" customHeight="1" x14ac:dyDescent="0.2">
      <c r="A348" s="503">
        <v>7100100080</v>
      </c>
      <c r="B348" s="498" t="s">
        <v>20737</v>
      </c>
      <c r="C348" s="497" t="s">
        <v>20400</v>
      </c>
      <c r="D348" s="502">
        <v>15.34</v>
      </c>
    </row>
    <row r="349" spans="1:4" ht="24.95" customHeight="1" x14ac:dyDescent="0.2">
      <c r="A349" s="503">
        <v>7100100090</v>
      </c>
      <c r="B349" s="498" t="s">
        <v>20738</v>
      </c>
      <c r="C349" s="497" t="s">
        <v>20400</v>
      </c>
      <c r="D349" s="502">
        <v>21.71</v>
      </c>
    </row>
    <row r="350" spans="1:4" ht="24.95" customHeight="1" x14ac:dyDescent="0.2">
      <c r="A350" s="503">
        <v>7100100100</v>
      </c>
      <c r="B350" s="498" t="s">
        <v>20739</v>
      </c>
      <c r="C350" s="497" t="s">
        <v>20389</v>
      </c>
      <c r="D350" s="502">
        <v>594.12</v>
      </c>
    </row>
    <row r="351" spans="1:4" ht="24.95" customHeight="1" x14ac:dyDescent="0.2">
      <c r="A351" s="503">
        <v>7100100110</v>
      </c>
      <c r="B351" s="498" t="s">
        <v>20740</v>
      </c>
      <c r="C351" s="497" t="s">
        <v>20389</v>
      </c>
      <c r="D351" s="502">
        <v>23.07</v>
      </c>
    </row>
    <row r="352" spans="1:4" ht="24.95" customHeight="1" x14ac:dyDescent="0.2">
      <c r="A352" s="503">
        <v>7100100120</v>
      </c>
      <c r="B352" s="498" t="s">
        <v>20741</v>
      </c>
      <c r="C352" s="497" t="s">
        <v>20389</v>
      </c>
      <c r="D352" s="502">
        <v>30.03</v>
      </c>
    </row>
    <row r="353" spans="1:4" ht="24.95" customHeight="1" x14ac:dyDescent="0.2">
      <c r="A353" s="503">
        <v>7100100130</v>
      </c>
      <c r="B353" s="498" t="s">
        <v>20742</v>
      </c>
      <c r="C353" s="497" t="s">
        <v>20389</v>
      </c>
      <c r="D353" s="502">
        <v>20.190000000000001</v>
      </c>
    </row>
    <row r="354" spans="1:4" ht="24.95" customHeight="1" x14ac:dyDescent="0.2">
      <c r="A354" s="503">
        <v>7100100140</v>
      </c>
      <c r="B354" s="498" t="s">
        <v>20743</v>
      </c>
      <c r="C354" s="497" t="s">
        <v>20389</v>
      </c>
      <c r="D354" s="502">
        <v>29.62</v>
      </c>
    </row>
    <row r="355" spans="1:4" ht="24.95" customHeight="1" x14ac:dyDescent="0.2">
      <c r="A355" s="503">
        <v>7100100150</v>
      </c>
      <c r="B355" s="498" t="s">
        <v>20744</v>
      </c>
      <c r="C355" s="497" t="s">
        <v>20389</v>
      </c>
      <c r="D355" s="502">
        <v>44.29</v>
      </c>
    </row>
    <row r="356" spans="1:4" ht="24.95" customHeight="1" x14ac:dyDescent="0.2">
      <c r="A356" s="503">
        <v>7100100160</v>
      </c>
      <c r="B356" s="498" t="s">
        <v>20745</v>
      </c>
      <c r="C356" s="497" t="s">
        <v>20389</v>
      </c>
      <c r="D356" s="502">
        <v>4.51</v>
      </c>
    </row>
    <row r="357" spans="1:4" ht="24.95" customHeight="1" x14ac:dyDescent="0.2">
      <c r="A357" s="503">
        <v>7100100170</v>
      </c>
      <c r="B357" s="498" t="s">
        <v>20746</v>
      </c>
      <c r="C357" s="497" t="s">
        <v>20389</v>
      </c>
      <c r="D357" s="502">
        <v>5.93</v>
      </c>
    </row>
    <row r="358" spans="1:4" ht="24.95" customHeight="1" x14ac:dyDescent="0.2">
      <c r="A358" s="503">
        <v>7100100180</v>
      </c>
      <c r="B358" s="498" t="s">
        <v>20747</v>
      </c>
      <c r="C358" s="497" t="s">
        <v>20389</v>
      </c>
      <c r="D358" s="502">
        <v>6.64</v>
      </c>
    </row>
    <row r="359" spans="1:4" ht="24.95" customHeight="1" x14ac:dyDescent="0.2">
      <c r="A359" s="503">
        <v>7100100190</v>
      </c>
      <c r="B359" s="498" t="s">
        <v>20748</v>
      </c>
      <c r="C359" s="497" t="s">
        <v>20389</v>
      </c>
      <c r="D359" s="502">
        <v>13.06</v>
      </c>
    </row>
    <row r="360" spans="1:4" ht="24.95" customHeight="1" x14ac:dyDescent="0.2">
      <c r="A360" s="503">
        <v>7100100200</v>
      </c>
      <c r="B360" s="498" t="s">
        <v>20749</v>
      </c>
      <c r="C360" s="497" t="s">
        <v>20389</v>
      </c>
      <c r="D360" s="502">
        <v>22.38</v>
      </c>
    </row>
    <row r="361" spans="1:4" ht="24.95" customHeight="1" x14ac:dyDescent="0.2">
      <c r="A361" s="503">
        <v>7100100210</v>
      </c>
      <c r="B361" s="498" t="s">
        <v>20750</v>
      </c>
      <c r="C361" s="497" t="s">
        <v>20389</v>
      </c>
      <c r="D361" s="502">
        <v>16.989999999999998</v>
      </c>
    </row>
    <row r="362" spans="1:4" ht="24.95" customHeight="1" x14ac:dyDescent="0.2">
      <c r="A362" s="503">
        <v>7100100220</v>
      </c>
      <c r="B362" s="498" t="s">
        <v>20751</v>
      </c>
      <c r="C362" s="497" t="s">
        <v>20389</v>
      </c>
      <c r="D362" s="502">
        <v>19.12</v>
      </c>
    </row>
    <row r="363" spans="1:4" ht="24.95" customHeight="1" x14ac:dyDescent="0.2">
      <c r="A363" s="503">
        <v>7100100230</v>
      </c>
      <c r="B363" s="498" t="s">
        <v>20752</v>
      </c>
      <c r="C363" s="497" t="s">
        <v>20389</v>
      </c>
      <c r="D363" s="502">
        <v>2.59</v>
      </c>
    </row>
    <row r="364" spans="1:4" ht="24.95" customHeight="1" x14ac:dyDescent="0.2">
      <c r="A364" s="503">
        <v>7100100240</v>
      </c>
      <c r="B364" s="498" t="s">
        <v>20753</v>
      </c>
      <c r="C364" s="497" t="s">
        <v>20389</v>
      </c>
      <c r="D364" s="502">
        <v>13.02</v>
      </c>
    </row>
    <row r="365" spans="1:4" ht="24.95" customHeight="1" x14ac:dyDescent="0.2">
      <c r="A365" s="503">
        <v>7100100250</v>
      </c>
      <c r="B365" s="498" t="s">
        <v>20754</v>
      </c>
      <c r="C365" s="497" t="s">
        <v>20389</v>
      </c>
      <c r="D365" s="502">
        <v>18.97</v>
      </c>
    </row>
    <row r="366" spans="1:4" ht="24.95" customHeight="1" x14ac:dyDescent="0.2">
      <c r="A366" s="503">
        <v>7100100260</v>
      </c>
      <c r="B366" s="498" t="s">
        <v>20755</v>
      </c>
      <c r="C366" s="497" t="s">
        <v>20389</v>
      </c>
      <c r="D366" s="502">
        <v>27.66</v>
      </c>
    </row>
    <row r="367" spans="1:4" ht="24.95" customHeight="1" x14ac:dyDescent="0.2">
      <c r="A367" s="503">
        <v>7100100270</v>
      </c>
      <c r="B367" s="498" t="s">
        <v>20756</v>
      </c>
      <c r="C367" s="497" t="s">
        <v>20389</v>
      </c>
      <c r="D367" s="502">
        <v>24.35</v>
      </c>
    </row>
    <row r="368" spans="1:4" ht="24.95" customHeight="1" x14ac:dyDescent="0.2">
      <c r="A368" s="503">
        <v>7100100280</v>
      </c>
      <c r="B368" s="498" t="s">
        <v>20757</v>
      </c>
      <c r="C368" s="497" t="s">
        <v>20389</v>
      </c>
      <c r="D368" s="502">
        <v>15.61</v>
      </c>
    </row>
    <row r="369" spans="1:4" ht="24.95" customHeight="1" x14ac:dyDescent="0.2">
      <c r="A369" s="503">
        <v>7100100290</v>
      </c>
      <c r="B369" s="498" t="s">
        <v>20758</v>
      </c>
      <c r="C369" s="497" t="s">
        <v>20389</v>
      </c>
      <c r="D369" s="502">
        <v>19.91</v>
      </c>
    </row>
    <row r="370" spans="1:4" ht="24.95" customHeight="1" x14ac:dyDescent="0.2">
      <c r="A370" s="503">
        <v>7100100300</v>
      </c>
      <c r="B370" s="498" t="s">
        <v>20759</v>
      </c>
      <c r="C370" s="497" t="s">
        <v>20389</v>
      </c>
      <c r="D370" s="502">
        <v>19.46</v>
      </c>
    </row>
    <row r="371" spans="1:4" ht="24.95" customHeight="1" x14ac:dyDescent="0.2">
      <c r="A371" s="503">
        <v>7100100310</v>
      </c>
      <c r="B371" s="498" t="s">
        <v>20760</v>
      </c>
      <c r="C371" s="497" t="s">
        <v>20389</v>
      </c>
      <c r="D371" s="502">
        <v>32.93</v>
      </c>
    </row>
    <row r="372" spans="1:4" ht="24.95" customHeight="1" x14ac:dyDescent="0.2">
      <c r="A372" s="503">
        <v>7100100320</v>
      </c>
      <c r="B372" s="498" t="s">
        <v>20761</v>
      </c>
      <c r="C372" s="497" t="s">
        <v>20389</v>
      </c>
      <c r="D372" s="502">
        <v>20.27</v>
      </c>
    </row>
    <row r="373" spans="1:4" ht="24.95" customHeight="1" x14ac:dyDescent="0.2">
      <c r="A373" s="503">
        <v>7100100330</v>
      </c>
      <c r="B373" s="498" t="s">
        <v>20762</v>
      </c>
      <c r="C373" s="497" t="s">
        <v>20389</v>
      </c>
      <c r="D373" s="502">
        <v>22.72</v>
      </c>
    </row>
    <row r="374" spans="1:4" ht="24.95" customHeight="1" x14ac:dyDescent="0.2">
      <c r="A374" s="503">
        <v>7100100340</v>
      </c>
      <c r="B374" s="498" t="s">
        <v>20763</v>
      </c>
      <c r="C374" s="497" t="s">
        <v>20389</v>
      </c>
      <c r="D374" s="502">
        <v>22.85</v>
      </c>
    </row>
    <row r="375" spans="1:4" ht="24.95" customHeight="1" x14ac:dyDescent="0.2">
      <c r="A375" s="503">
        <v>7100100350</v>
      </c>
      <c r="B375" s="498" t="s">
        <v>20764</v>
      </c>
      <c r="C375" s="497" t="s">
        <v>20389</v>
      </c>
      <c r="D375" s="502">
        <v>17.86</v>
      </c>
    </row>
    <row r="376" spans="1:4" ht="24.95" customHeight="1" x14ac:dyDescent="0.2">
      <c r="A376" s="503">
        <v>7100100360</v>
      </c>
      <c r="B376" s="498" t="s">
        <v>20765</v>
      </c>
      <c r="C376" s="497" t="s">
        <v>20389</v>
      </c>
      <c r="D376" s="502">
        <v>22.46</v>
      </c>
    </row>
    <row r="377" spans="1:4" ht="24.95" customHeight="1" x14ac:dyDescent="0.2">
      <c r="A377" s="503">
        <v>7100100370</v>
      </c>
      <c r="B377" s="498" t="s">
        <v>20766</v>
      </c>
      <c r="C377" s="497" t="s">
        <v>20389</v>
      </c>
      <c r="D377" s="502">
        <v>16.39</v>
      </c>
    </row>
    <row r="378" spans="1:4" ht="24.95" customHeight="1" x14ac:dyDescent="0.2">
      <c r="A378" s="503">
        <v>7100100380</v>
      </c>
      <c r="B378" s="498" t="s">
        <v>20767</v>
      </c>
      <c r="C378" s="497" t="s">
        <v>20389</v>
      </c>
      <c r="D378" s="502">
        <v>33.14</v>
      </c>
    </row>
    <row r="379" spans="1:4" ht="24.95" customHeight="1" x14ac:dyDescent="0.2">
      <c r="A379" s="503">
        <v>7100100390</v>
      </c>
      <c r="B379" s="498" t="s">
        <v>20768</v>
      </c>
      <c r="C379" s="497" t="s">
        <v>20389</v>
      </c>
      <c r="D379" s="502">
        <v>15.74</v>
      </c>
    </row>
    <row r="380" spans="1:4" ht="24.95" customHeight="1" x14ac:dyDescent="0.2">
      <c r="A380" s="503">
        <v>7100100400</v>
      </c>
      <c r="B380" s="498" t="s">
        <v>20769</v>
      </c>
      <c r="C380" s="497" t="s">
        <v>20389</v>
      </c>
      <c r="D380" s="502">
        <v>17.03</v>
      </c>
    </row>
    <row r="381" spans="1:4" ht="24.95" customHeight="1" x14ac:dyDescent="0.2">
      <c r="A381" s="503">
        <v>7100100410</v>
      </c>
      <c r="B381" s="498" t="s">
        <v>20770</v>
      </c>
      <c r="C381" s="497" t="s">
        <v>20389</v>
      </c>
      <c r="D381" s="502">
        <v>9.56</v>
      </c>
    </row>
    <row r="382" spans="1:4" ht="24.95" customHeight="1" x14ac:dyDescent="0.2">
      <c r="A382" s="503">
        <v>7100100420</v>
      </c>
      <c r="B382" s="498" t="s">
        <v>20771</v>
      </c>
      <c r="C382" s="497" t="s">
        <v>20389</v>
      </c>
      <c r="D382" s="502">
        <v>388.85</v>
      </c>
    </row>
    <row r="383" spans="1:4" ht="24.95" customHeight="1" x14ac:dyDescent="0.2">
      <c r="A383" s="503">
        <v>7100100450</v>
      </c>
      <c r="B383" s="498" t="s">
        <v>20772</v>
      </c>
      <c r="C383" s="497" t="s">
        <v>20389</v>
      </c>
      <c r="D383" s="502">
        <v>6.54</v>
      </c>
    </row>
    <row r="384" spans="1:4" ht="24.95" customHeight="1" x14ac:dyDescent="0.2">
      <c r="A384" s="503">
        <v>7100100460</v>
      </c>
      <c r="B384" s="498" t="s">
        <v>20773</v>
      </c>
      <c r="C384" s="497" t="s">
        <v>20389</v>
      </c>
      <c r="D384" s="502">
        <v>22.56</v>
      </c>
    </row>
    <row r="385" spans="1:4" ht="24.95" customHeight="1" x14ac:dyDescent="0.2">
      <c r="A385" s="503">
        <v>7100100470</v>
      </c>
      <c r="B385" s="498" t="s">
        <v>20774</v>
      </c>
      <c r="C385" s="497" t="s">
        <v>20389</v>
      </c>
      <c r="D385" s="502">
        <v>167.05</v>
      </c>
    </row>
    <row r="386" spans="1:4" ht="24.95" customHeight="1" x14ac:dyDescent="0.2">
      <c r="A386" s="503">
        <v>7100100480</v>
      </c>
      <c r="B386" s="498" t="s">
        <v>20775</v>
      </c>
      <c r="C386" s="497" t="s">
        <v>20389</v>
      </c>
      <c r="D386" s="502">
        <v>19.34</v>
      </c>
    </row>
    <row r="387" spans="1:4" ht="24.95" customHeight="1" x14ac:dyDescent="0.2">
      <c r="A387" s="72" t="s">
        <v>20776</v>
      </c>
      <c r="B387" s="71"/>
      <c r="C387" s="500"/>
      <c r="D387" s="501"/>
    </row>
    <row r="388" spans="1:4" ht="24.95" customHeight="1" x14ac:dyDescent="0.2">
      <c r="A388" s="503">
        <v>7110100010</v>
      </c>
      <c r="B388" s="498" t="s">
        <v>20777</v>
      </c>
      <c r="C388" s="497" t="s">
        <v>20451</v>
      </c>
      <c r="D388" s="502">
        <v>7.65</v>
      </c>
    </row>
    <row r="389" spans="1:4" ht="24.95" customHeight="1" x14ac:dyDescent="0.2">
      <c r="A389" s="503">
        <v>7110100020</v>
      </c>
      <c r="B389" s="498" t="s">
        <v>20778</v>
      </c>
      <c r="C389" s="497" t="s">
        <v>20451</v>
      </c>
      <c r="D389" s="502">
        <v>13.89</v>
      </c>
    </row>
    <row r="390" spans="1:4" ht="24.95" customHeight="1" x14ac:dyDescent="0.2">
      <c r="A390" s="503">
        <v>7110100030</v>
      </c>
      <c r="B390" s="498" t="s">
        <v>20779</v>
      </c>
      <c r="C390" s="497" t="s">
        <v>20451</v>
      </c>
      <c r="D390" s="502">
        <v>16.54</v>
      </c>
    </row>
    <row r="391" spans="1:4" ht="24.95" customHeight="1" x14ac:dyDescent="0.2">
      <c r="A391" s="503">
        <v>7110100040</v>
      </c>
      <c r="B391" s="498" t="s">
        <v>20780</v>
      </c>
      <c r="C391" s="497" t="s">
        <v>20484</v>
      </c>
      <c r="D391" s="502">
        <v>4258.6099999999997</v>
      </c>
    </row>
    <row r="392" spans="1:4" ht="24.95" customHeight="1" x14ac:dyDescent="0.2">
      <c r="A392" s="503">
        <v>7110100050</v>
      </c>
      <c r="B392" s="498" t="s">
        <v>20781</v>
      </c>
      <c r="C392" s="497" t="s">
        <v>20389</v>
      </c>
      <c r="D392" s="502">
        <v>53.29</v>
      </c>
    </row>
    <row r="393" spans="1:4" ht="24.95" customHeight="1" x14ac:dyDescent="0.2">
      <c r="A393" s="503">
        <v>7110100060</v>
      </c>
      <c r="B393" s="498" t="s">
        <v>20782</v>
      </c>
      <c r="C393" s="497" t="s">
        <v>20389</v>
      </c>
      <c r="D393" s="502">
        <v>28.76</v>
      </c>
    </row>
    <row r="394" spans="1:4" ht="24.95" customHeight="1" x14ac:dyDescent="0.2">
      <c r="A394" s="503">
        <v>7110100070</v>
      </c>
      <c r="B394" s="498" t="s">
        <v>20783</v>
      </c>
      <c r="C394" s="497" t="s">
        <v>20389</v>
      </c>
      <c r="D394" s="502">
        <v>43.21</v>
      </c>
    </row>
    <row r="395" spans="1:4" ht="24.95" customHeight="1" x14ac:dyDescent="0.2">
      <c r="A395" s="503">
        <v>7110100080</v>
      </c>
      <c r="B395" s="498" t="s">
        <v>20784</v>
      </c>
      <c r="C395" s="497" t="s">
        <v>20389</v>
      </c>
      <c r="D395" s="502">
        <v>45.09</v>
      </c>
    </row>
    <row r="396" spans="1:4" ht="24.95" customHeight="1" x14ac:dyDescent="0.2">
      <c r="A396" s="503">
        <v>7110100090</v>
      </c>
      <c r="B396" s="498" t="s">
        <v>20785</v>
      </c>
      <c r="C396" s="497" t="s">
        <v>20389</v>
      </c>
      <c r="D396" s="502">
        <v>67.77</v>
      </c>
    </row>
    <row r="397" spans="1:4" ht="24.95" customHeight="1" x14ac:dyDescent="0.2">
      <c r="A397" s="503">
        <v>7110100100</v>
      </c>
      <c r="B397" s="498" t="s">
        <v>20786</v>
      </c>
      <c r="C397" s="497" t="s">
        <v>20389</v>
      </c>
      <c r="D397" s="502">
        <v>13.58</v>
      </c>
    </row>
    <row r="398" spans="1:4" ht="24.95" customHeight="1" x14ac:dyDescent="0.2">
      <c r="A398" s="503">
        <v>7110100110</v>
      </c>
      <c r="B398" s="498" t="s">
        <v>20787</v>
      </c>
      <c r="C398" s="497" t="s">
        <v>20389</v>
      </c>
      <c r="D398" s="502">
        <v>18.829999999999998</v>
      </c>
    </row>
    <row r="399" spans="1:4" ht="24.95" customHeight="1" x14ac:dyDescent="0.2">
      <c r="A399" s="503">
        <v>7110100120</v>
      </c>
      <c r="B399" s="498" t="s">
        <v>20788</v>
      </c>
      <c r="C399" s="497" t="s">
        <v>20389</v>
      </c>
      <c r="D399" s="502">
        <v>37.67</v>
      </c>
    </row>
    <row r="400" spans="1:4" ht="24.95" customHeight="1" x14ac:dyDescent="0.2">
      <c r="A400" s="503">
        <v>7110100130</v>
      </c>
      <c r="B400" s="498" t="s">
        <v>20789</v>
      </c>
      <c r="C400" s="497" t="s">
        <v>20389</v>
      </c>
      <c r="D400" s="502">
        <v>56.49</v>
      </c>
    </row>
    <row r="401" spans="1:4" ht="24.95" customHeight="1" x14ac:dyDescent="0.2">
      <c r="A401" s="503">
        <v>7110100140</v>
      </c>
      <c r="B401" s="498" t="s">
        <v>20790</v>
      </c>
      <c r="C401" s="497" t="s">
        <v>20389</v>
      </c>
      <c r="D401" s="502">
        <v>18.98</v>
      </c>
    </row>
    <row r="402" spans="1:4" ht="24.95" customHeight="1" x14ac:dyDescent="0.2">
      <c r="A402" s="503">
        <v>7110100150</v>
      </c>
      <c r="B402" s="498" t="s">
        <v>20791</v>
      </c>
      <c r="C402" s="497" t="s">
        <v>20389</v>
      </c>
      <c r="D402" s="502">
        <v>37.97</v>
      </c>
    </row>
    <row r="403" spans="1:4" ht="24.95" customHeight="1" x14ac:dyDescent="0.2">
      <c r="A403" s="503">
        <v>7110100160</v>
      </c>
      <c r="B403" s="498" t="s">
        <v>20792</v>
      </c>
      <c r="C403" s="497" t="s">
        <v>20389</v>
      </c>
      <c r="D403" s="502">
        <v>56.94</v>
      </c>
    </row>
    <row r="404" spans="1:4" ht="24.95" customHeight="1" x14ac:dyDescent="0.2">
      <c r="A404" s="503">
        <v>7110100170</v>
      </c>
      <c r="B404" s="498" t="s">
        <v>20793</v>
      </c>
      <c r="C404" s="497" t="s">
        <v>20389</v>
      </c>
      <c r="D404" s="502">
        <v>83.63</v>
      </c>
    </row>
    <row r="405" spans="1:4" ht="24.95" customHeight="1" x14ac:dyDescent="0.2">
      <c r="A405" s="503">
        <v>7110100180</v>
      </c>
      <c r="B405" s="498" t="s">
        <v>20794</v>
      </c>
      <c r="C405" s="497" t="s">
        <v>20389</v>
      </c>
      <c r="D405" s="502">
        <v>53.64</v>
      </c>
    </row>
    <row r="406" spans="1:4" ht="24.95" customHeight="1" x14ac:dyDescent="0.2">
      <c r="A406" s="503">
        <v>7110100190</v>
      </c>
      <c r="B406" s="498" t="s">
        <v>20795</v>
      </c>
      <c r="C406" s="497" t="s">
        <v>20400</v>
      </c>
      <c r="D406" s="502">
        <v>37.76</v>
      </c>
    </row>
    <row r="407" spans="1:4" ht="24.95" customHeight="1" x14ac:dyDescent="0.2">
      <c r="A407" s="503">
        <v>7110100200</v>
      </c>
      <c r="B407" s="498" t="s">
        <v>20796</v>
      </c>
      <c r="C407" s="497" t="s">
        <v>20389</v>
      </c>
      <c r="D407" s="502">
        <v>44.64</v>
      </c>
    </row>
    <row r="408" spans="1:4" ht="24.95" customHeight="1" x14ac:dyDescent="0.2">
      <c r="A408" s="503">
        <v>7110100210</v>
      </c>
      <c r="B408" s="498" t="s">
        <v>20797</v>
      </c>
      <c r="C408" s="497" t="s">
        <v>20389</v>
      </c>
      <c r="D408" s="502">
        <v>8.09</v>
      </c>
    </row>
    <row r="409" spans="1:4" ht="24.95" customHeight="1" x14ac:dyDescent="0.2">
      <c r="A409" s="503">
        <v>7110100220</v>
      </c>
      <c r="B409" s="498" t="s">
        <v>20798</v>
      </c>
      <c r="C409" s="497" t="s">
        <v>20389</v>
      </c>
      <c r="D409" s="502">
        <v>7.18</v>
      </c>
    </row>
    <row r="410" spans="1:4" ht="24.95" customHeight="1" x14ac:dyDescent="0.2">
      <c r="A410" s="503">
        <v>7110100230</v>
      </c>
      <c r="B410" s="498" t="s">
        <v>20799</v>
      </c>
      <c r="C410" s="497" t="s">
        <v>20389</v>
      </c>
      <c r="D410" s="502">
        <v>3.36</v>
      </c>
    </row>
    <row r="411" spans="1:4" ht="24.95" customHeight="1" x14ac:dyDescent="0.2">
      <c r="A411" s="503">
        <v>7110100240</v>
      </c>
      <c r="B411" s="498" t="s">
        <v>20800</v>
      </c>
      <c r="C411" s="497" t="s">
        <v>20400</v>
      </c>
      <c r="D411" s="502">
        <v>432.15</v>
      </c>
    </row>
    <row r="412" spans="1:4" ht="24.95" customHeight="1" x14ac:dyDescent="0.2">
      <c r="A412" s="503">
        <v>7110100250</v>
      </c>
      <c r="B412" s="498" t="s">
        <v>20801</v>
      </c>
      <c r="C412" s="497" t="s">
        <v>20389</v>
      </c>
      <c r="D412" s="502">
        <v>231.14</v>
      </c>
    </row>
    <row r="413" spans="1:4" ht="24.95" customHeight="1" x14ac:dyDescent="0.2">
      <c r="A413" s="503">
        <v>7110100280</v>
      </c>
      <c r="B413" s="498" t="s">
        <v>20802</v>
      </c>
      <c r="C413" s="497" t="s">
        <v>20389</v>
      </c>
      <c r="D413" s="502">
        <v>104.9</v>
      </c>
    </row>
    <row r="414" spans="1:4" ht="24.95" customHeight="1" x14ac:dyDescent="0.2">
      <c r="A414" s="503">
        <v>7110100290</v>
      </c>
      <c r="B414" s="498" t="s">
        <v>20803</v>
      </c>
      <c r="C414" s="497" t="s">
        <v>20389</v>
      </c>
      <c r="D414" s="502">
        <v>6.78</v>
      </c>
    </row>
    <row r="415" spans="1:4" ht="24.95" customHeight="1" x14ac:dyDescent="0.2">
      <c r="A415" s="72" t="s">
        <v>20804</v>
      </c>
      <c r="B415" s="71"/>
      <c r="C415" s="500"/>
      <c r="D415" s="501"/>
    </row>
    <row r="416" spans="1:4" ht="24.95" customHeight="1" x14ac:dyDescent="0.2">
      <c r="A416" s="503">
        <v>7120100010</v>
      </c>
      <c r="B416" s="498" t="s">
        <v>20805</v>
      </c>
      <c r="C416" s="497" t="s">
        <v>20389</v>
      </c>
      <c r="D416" s="502">
        <v>339.63</v>
      </c>
    </row>
    <row r="417" spans="1:4" ht="24.95" customHeight="1" x14ac:dyDescent="0.2">
      <c r="A417" s="503">
        <v>7120100020</v>
      </c>
      <c r="B417" s="498" t="s">
        <v>20806</v>
      </c>
      <c r="C417" s="497" t="s">
        <v>20389</v>
      </c>
      <c r="D417" s="502">
        <v>351.13</v>
      </c>
    </row>
    <row r="418" spans="1:4" ht="24.95" customHeight="1" x14ac:dyDescent="0.2">
      <c r="A418" s="503">
        <v>7120100030</v>
      </c>
      <c r="B418" s="498" t="s">
        <v>20807</v>
      </c>
      <c r="C418" s="497" t="s">
        <v>20389</v>
      </c>
      <c r="D418" s="502">
        <v>576.5</v>
      </c>
    </row>
    <row r="419" spans="1:4" ht="24.95" customHeight="1" x14ac:dyDescent="0.2">
      <c r="A419" s="503">
        <v>7120100040</v>
      </c>
      <c r="B419" s="498" t="s">
        <v>20808</v>
      </c>
      <c r="C419" s="497" t="s">
        <v>20389</v>
      </c>
      <c r="D419" s="502">
        <v>669.45</v>
      </c>
    </row>
    <row r="420" spans="1:4" ht="24.95" customHeight="1" x14ac:dyDescent="0.2">
      <c r="A420" s="503">
        <v>7120100050</v>
      </c>
      <c r="B420" s="498" t="s">
        <v>20809</v>
      </c>
      <c r="C420" s="497" t="s">
        <v>20389</v>
      </c>
      <c r="D420" s="502">
        <v>100.09</v>
      </c>
    </row>
    <row r="421" spans="1:4" ht="24.95" customHeight="1" x14ac:dyDescent="0.2">
      <c r="A421" s="503">
        <v>7120100060</v>
      </c>
      <c r="B421" s="498" t="s">
        <v>20810</v>
      </c>
      <c r="C421" s="497" t="s">
        <v>20389</v>
      </c>
      <c r="D421" s="502">
        <v>279.22000000000003</v>
      </c>
    </row>
    <row r="422" spans="1:4" ht="24.95" customHeight="1" x14ac:dyDescent="0.2">
      <c r="A422" s="503">
        <v>7120100070</v>
      </c>
      <c r="B422" s="498" t="s">
        <v>20811</v>
      </c>
      <c r="C422" s="497" t="s">
        <v>20389</v>
      </c>
      <c r="D422" s="502">
        <v>483.55</v>
      </c>
    </row>
    <row r="423" spans="1:4" ht="24.95" customHeight="1" x14ac:dyDescent="0.2">
      <c r="A423" s="72" t="s">
        <v>20812</v>
      </c>
      <c r="B423" s="71"/>
      <c r="C423" s="500"/>
      <c r="D423" s="501"/>
    </row>
    <row r="424" spans="1:4" ht="24.95" customHeight="1" x14ac:dyDescent="0.2">
      <c r="A424" s="503">
        <v>7130100010</v>
      </c>
      <c r="B424" s="498" t="s">
        <v>20813</v>
      </c>
      <c r="C424" s="497" t="s">
        <v>20389</v>
      </c>
      <c r="D424" s="502">
        <v>102.23</v>
      </c>
    </row>
    <row r="425" spans="1:4" ht="24.95" customHeight="1" x14ac:dyDescent="0.2">
      <c r="A425" s="503">
        <v>7130100020</v>
      </c>
      <c r="B425" s="498" t="s">
        <v>20814</v>
      </c>
      <c r="C425" s="497" t="s">
        <v>20389</v>
      </c>
      <c r="D425" s="502">
        <v>56.21</v>
      </c>
    </row>
    <row r="426" spans="1:4" ht="24.95" customHeight="1" x14ac:dyDescent="0.2">
      <c r="A426" s="503">
        <v>7130100030</v>
      </c>
      <c r="B426" s="498" t="s">
        <v>20815</v>
      </c>
      <c r="C426" s="497" t="s">
        <v>20389</v>
      </c>
      <c r="D426" s="502">
        <v>119.67</v>
      </c>
    </row>
    <row r="427" spans="1:4" ht="24.95" customHeight="1" x14ac:dyDescent="0.2">
      <c r="A427" s="503">
        <v>7130100040</v>
      </c>
      <c r="B427" s="498" t="s">
        <v>20816</v>
      </c>
      <c r="C427" s="497" t="s">
        <v>20389</v>
      </c>
      <c r="D427" s="502">
        <v>68.489999999999995</v>
      </c>
    </row>
    <row r="428" spans="1:4" ht="24.95" customHeight="1" x14ac:dyDescent="0.2">
      <c r="A428" s="503">
        <v>7130100050</v>
      </c>
      <c r="B428" s="498" t="s">
        <v>20817</v>
      </c>
      <c r="C428" s="497" t="s">
        <v>20389</v>
      </c>
      <c r="D428" s="502">
        <v>140.18</v>
      </c>
    </row>
    <row r="429" spans="1:4" ht="24.95" customHeight="1" x14ac:dyDescent="0.2">
      <c r="A429" s="503">
        <v>7130100060</v>
      </c>
      <c r="B429" s="498" t="s">
        <v>20818</v>
      </c>
      <c r="C429" s="497" t="s">
        <v>20389</v>
      </c>
      <c r="D429" s="502">
        <v>111.91</v>
      </c>
    </row>
    <row r="430" spans="1:4" ht="24.95" customHeight="1" x14ac:dyDescent="0.2">
      <c r="A430" s="503">
        <v>7130100070</v>
      </c>
      <c r="B430" s="498" t="s">
        <v>20819</v>
      </c>
      <c r="C430" s="497" t="s">
        <v>20389</v>
      </c>
      <c r="D430" s="502">
        <v>170.69</v>
      </c>
    </row>
    <row r="431" spans="1:4" ht="24.95" customHeight="1" x14ac:dyDescent="0.2">
      <c r="A431" s="503">
        <v>7130100080</v>
      </c>
      <c r="B431" s="498" t="s">
        <v>20820</v>
      </c>
      <c r="C431" s="497" t="s">
        <v>20389</v>
      </c>
      <c r="D431" s="502">
        <v>111.59</v>
      </c>
    </row>
    <row r="432" spans="1:4" ht="24.95" customHeight="1" x14ac:dyDescent="0.2">
      <c r="A432" s="503">
        <v>7130100090</v>
      </c>
      <c r="B432" s="498" t="s">
        <v>20821</v>
      </c>
      <c r="C432" s="497" t="s">
        <v>20389</v>
      </c>
      <c r="D432" s="502">
        <v>152.72999999999999</v>
      </c>
    </row>
    <row r="433" spans="1:4" ht="24.95" customHeight="1" x14ac:dyDescent="0.2">
      <c r="A433" s="503">
        <v>7130100100</v>
      </c>
      <c r="B433" s="498" t="s">
        <v>20822</v>
      </c>
      <c r="C433" s="497" t="s">
        <v>20389</v>
      </c>
      <c r="D433" s="502">
        <v>134.74</v>
      </c>
    </row>
    <row r="434" spans="1:4" ht="24.95" customHeight="1" x14ac:dyDescent="0.2">
      <c r="A434" s="503">
        <v>7130100110</v>
      </c>
      <c r="B434" s="498" t="s">
        <v>20823</v>
      </c>
      <c r="C434" s="497" t="s">
        <v>20389</v>
      </c>
      <c r="D434" s="502">
        <v>117.73</v>
      </c>
    </row>
    <row r="435" spans="1:4" ht="24.95" customHeight="1" x14ac:dyDescent="0.2">
      <c r="A435" s="503">
        <v>7130100120</v>
      </c>
      <c r="B435" s="498" t="s">
        <v>20824</v>
      </c>
      <c r="C435" s="497" t="s">
        <v>20389</v>
      </c>
      <c r="D435" s="502">
        <v>359.69</v>
      </c>
    </row>
    <row r="436" spans="1:4" ht="24.95" customHeight="1" x14ac:dyDescent="0.2">
      <c r="A436" s="503">
        <v>7130100130</v>
      </c>
      <c r="B436" s="498" t="s">
        <v>20825</v>
      </c>
      <c r="C436" s="497" t="s">
        <v>20389</v>
      </c>
      <c r="D436" s="502">
        <v>76.349999999999994</v>
      </c>
    </row>
    <row r="437" spans="1:4" ht="24.95" customHeight="1" x14ac:dyDescent="0.2">
      <c r="A437" s="503">
        <v>7130100140</v>
      </c>
      <c r="B437" s="498" t="s">
        <v>20826</v>
      </c>
      <c r="C437" s="497" t="s">
        <v>20400</v>
      </c>
      <c r="D437" s="502">
        <v>83.43</v>
      </c>
    </row>
    <row r="438" spans="1:4" ht="24.95" customHeight="1" x14ac:dyDescent="0.2">
      <c r="A438" s="503">
        <v>7130100150</v>
      </c>
      <c r="B438" s="498" t="s">
        <v>20827</v>
      </c>
      <c r="C438" s="497" t="s">
        <v>20400</v>
      </c>
      <c r="D438" s="502">
        <v>31.46</v>
      </c>
    </row>
    <row r="439" spans="1:4" ht="24.95" customHeight="1" x14ac:dyDescent="0.2">
      <c r="A439" s="72" t="s">
        <v>20828</v>
      </c>
      <c r="B439" s="71"/>
      <c r="C439" s="500"/>
      <c r="D439" s="501"/>
    </row>
    <row r="440" spans="1:4" ht="24.95" customHeight="1" x14ac:dyDescent="0.2">
      <c r="A440" s="503">
        <v>7140100010</v>
      </c>
      <c r="B440" s="498" t="s">
        <v>20829</v>
      </c>
      <c r="C440" s="497" t="s">
        <v>20396</v>
      </c>
      <c r="D440" s="502">
        <v>532</v>
      </c>
    </row>
    <row r="441" spans="1:4" ht="24.95" customHeight="1" x14ac:dyDescent="0.2">
      <c r="A441" s="503">
        <v>7140100020</v>
      </c>
      <c r="B441" s="498" t="s">
        <v>20830</v>
      </c>
      <c r="C441" s="497" t="s">
        <v>20396</v>
      </c>
      <c r="D441" s="502">
        <v>311.35000000000002</v>
      </c>
    </row>
    <row r="442" spans="1:4" ht="24.95" customHeight="1" x14ac:dyDescent="0.2">
      <c r="A442" s="503">
        <v>7140100030</v>
      </c>
      <c r="B442" s="498" t="s">
        <v>20831</v>
      </c>
      <c r="C442" s="497" t="s">
        <v>20396</v>
      </c>
      <c r="D442" s="502">
        <v>661.98</v>
      </c>
    </row>
    <row r="443" spans="1:4" ht="24.95" customHeight="1" x14ac:dyDescent="0.2">
      <c r="A443" s="503">
        <v>7140100040</v>
      </c>
      <c r="B443" s="498" t="s">
        <v>20832</v>
      </c>
      <c r="C443" s="497" t="s">
        <v>20396</v>
      </c>
      <c r="D443" s="502">
        <v>432.15</v>
      </c>
    </row>
    <row r="444" spans="1:4" ht="24.95" customHeight="1" x14ac:dyDescent="0.2">
      <c r="A444" s="503">
        <v>7140100050</v>
      </c>
      <c r="B444" s="498" t="s">
        <v>20833</v>
      </c>
      <c r="C444" s="497" t="s">
        <v>20396</v>
      </c>
      <c r="D444" s="502">
        <v>301.92</v>
      </c>
    </row>
    <row r="445" spans="1:4" ht="24.95" customHeight="1" x14ac:dyDescent="0.2">
      <c r="A445" s="503">
        <v>7140100060</v>
      </c>
      <c r="B445" s="498" t="s">
        <v>20834</v>
      </c>
      <c r="C445" s="497" t="s">
        <v>20396</v>
      </c>
      <c r="D445" s="502">
        <v>229.9</v>
      </c>
    </row>
    <row r="446" spans="1:4" ht="24.95" customHeight="1" x14ac:dyDescent="0.2">
      <c r="A446" s="503">
        <v>7140100070</v>
      </c>
      <c r="B446" s="498" t="s">
        <v>20835</v>
      </c>
      <c r="C446" s="497" t="s">
        <v>20396</v>
      </c>
      <c r="D446" s="502">
        <v>221.3</v>
      </c>
    </row>
    <row r="447" spans="1:4" ht="24.95" customHeight="1" x14ac:dyDescent="0.2">
      <c r="A447" s="503">
        <v>7140100080</v>
      </c>
      <c r="B447" s="498" t="s">
        <v>20836</v>
      </c>
      <c r="C447" s="497" t="s">
        <v>20396</v>
      </c>
      <c r="D447" s="502">
        <v>179.33</v>
      </c>
    </row>
    <row r="448" spans="1:4" ht="24.95" customHeight="1" x14ac:dyDescent="0.2">
      <c r="A448" s="503">
        <v>7140100090</v>
      </c>
      <c r="B448" s="498" t="s">
        <v>20837</v>
      </c>
      <c r="C448" s="497" t="s">
        <v>20396</v>
      </c>
      <c r="D448" s="502">
        <v>425.97</v>
      </c>
    </row>
    <row r="449" spans="1:4" ht="24.95" customHeight="1" x14ac:dyDescent="0.2">
      <c r="A449" s="503">
        <v>7140100100</v>
      </c>
      <c r="B449" s="498" t="s">
        <v>20838</v>
      </c>
      <c r="C449" s="497" t="s">
        <v>20396</v>
      </c>
      <c r="D449" s="502">
        <v>503.58</v>
      </c>
    </row>
    <row r="450" spans="1:4" ht="24.95" customHeight="1" x14ac:dyDescent="0.2">
      <c r="A450" s="503">
        <v>7140100110</v>
      </c>
      <c r="B450" s="498" t="s">
        <v>20839</v>
      </c>
      <c r="C450" s="497" t="s">
        <v>20396</v>
      </c>
      <c r="D450" s="502">
        <v>78.75</v>
      </c>
    </row>
    <row r="451" spans="1:4" ht="24.95" customHeight="1" x14ac:dyDescent="0.2">
      <c r="A451" s="503">
        <v>7140100120</v>
      </c>
      <c r="B451" s="498" t="s">
        <v>20840</v>
      </c>
      <c r="C451" s="497" t="s">
        <v>20396</v>
      </c>
      <c r="D451" s="502">
        <v>16.3</v>
      </c>
    </row>
    <row r="452" spans="1:4" ht="24.95" customHeight="1" x14ac:dyDescent="0.2">
      <c r="A452" s="503">
        <v>7140100130</v>
      </c>
      <c r="B452" s="498" t="s">
        <v>20841</v>
      </c>
      <c r="C452" s="497" t="s">
        <v>20396</v>
      </c>
      <c r="D452" s="502">
        <v>99.7</v>
      </c>
    </row>
    <row r="453" spans="1:4" ht="24.95" customHeight="1" x14ac:dyDescent="0.2">
      <c r="A453" s="503">
        <v>7140100140</v>
      </c>
      <c r="B453" s="498" t="s">
        <v>20842</v>
      </c>
      <c r="C453" s="497" t="s">
        <v>20396</v>
      </c>
      <c r="D453" s="502">
        <v>105.39</v>
      </c>
    </row>
    <row r="454" spans="1:4" ht="24.95" customHeight="1" x14ac:dyDescent="0.2">
      <c r="A454" s="503">
        <v>7140100150</v>
      </c>
      <c r="B454" s="498" t="s">
        <v>20843</v>
      </c>
      <c r="C454" s="497" t="s">
        <v>20396</v>
      </c>
      <c r="D454" s="502">
        <v>193.79</v>
      </c>
    </row>
    <row r="455" spans="1:4" ht="24.95" customHeight="1" x14ac:dyDescent="0.2">
      <c r="A455" s="503">
        <v>7140100160</v>
      </c>
      <c r="B455" s="498" t="s">
        <v>20844</v>
      </c>
      <c r="C455" s="497" t="s">
        <v>20396</v>
      </c>
      <c r="D455" s="502">
        <v>143.81</v>
      </c>
    </row>
    <row r="456" spans="1:4" ht="24.95" customHeight="1" x14ac:dyDescent="0.2">
      <c r="A456" s="503">
        <v>7140100170</v>
      </c>
      <c r="B456" s="498" t="s">
        <v>20845</v>
      </c>
      <c r="C456" s="497" t="s">
        <v>20396</v>
      </c>
      <c r="D456" s="502">
        <v>57.66</v>
      </c>
    </row>
    <row r="457" spans="1:4" ht="24.95" customHeight="1" x14ac:dyDescent="0.2">
      <c r="A457" s="503">
        <v>7140100180</v>
      </c>
      <c r="B457" s="498" t="s">
        <v>20846</v>
      </c>
      <c r="C457" s="497" t="s">
        <v>20396</v>
      </c>
      <c r="D457" s="502">
        <v>40.67</v>
      </c>
    </row>
    <row r="458" spans="1:4" ht="24.95" customHeight="1" x14ac:dyDescent="0.2">
      <c r="A458" s="503">
        <v>7140100190</v>
      </c>
      <c r="B458" s="498" t="s">
        <v>20847</v>
      </c>
      <c r="C458" s="497" t="s">
        <v>20396</v>
      </c>
      <c r="D458" s="502">
        <v>64.489999999999995</v>
      </c>
    </row>
    <row r="459" spans="1:4" ht="24.95" customHeight="1" x14ac:dyDescent="0.2">
      <c r="A459" s="503">
        <v>7140100200</v>
      </c>
      <c r="B459" s="498" t="s">
        <v>20848</v>
      </c>
      <c r="C459" s="497" t="s">
        <v>20396</v>
      </c>
      <c r="D459" s="502">
        <v>81.36</v>
      </c>
    </row>
    <row r="460" spans="1:4" ht="24.95" customHeight="1" x14ac:dyDescent="0.2">
      <c r="A460" s="503">
        <v>7140100210</v>
      </c>
      <c r="B460" s="498" t="s">
        <v>20849</v>
      </c>
      <c r="C460" s="497" t="s">
        <v>20396</v>
      </c>
      <c r="D460" s="502">
        <v>81.36</v>
      </c>
    </row>
    <row r="461" spans="1:4" ht="24.95" customHeight="1" x14ac:dyDescent="0.2">
      <c r="A461" s="503">
        <v>7140100220</v>
      </c>
      <c r="B461" s="498" t="s">
        <v>20850</v>
      </c>
      <c r="C461" s="497" t="s">
        <v>20396</v>
      </c>
      <c r="D461" s="502">
        <v>78.64</v>
      </c>
    </row>
    <row r="462" spans="1:4" ht="24.95" customHeight="1" x14ac:dyDescent="0.2">
      <c r="A462" s="503">
        <v>7140100230</v>
      </c>
      <c r="B462" s="498" t="s">
        <v>20851</v>
      </c>
      <c r="C462" s="497" t="s">
        <v>20396</v>
      </c>
      <c r="D462" s="502">
        <v>27.93</v>
      </c>
    </row>
    <row r="463" spans="1:4" ht="24.95" customHeight="1" x14ac:dyDescent="0.2">
      <c r="A463" s="503">
        <v>7140100240</v>
      </c>
      <c r="B463" s="498" t="s">
        <v>20852</v>
      </c>
      <c r="C463" s="497" t="s">
        <v>20396</v>
      </c>
      <c r="D463" s="502">
        <v>25.12</v>
      </c>
    </row>
    <row r="464" spans="1:4" ht="24.95" customHeight="1" x14ac:dyDescent="0.2">
      <c r="A464" s="503">
        <v>7140100250</v>
      </c>
      <c r="B464" s="498" t="s">
        <v>20853</v>
      </c>
      <c r="C464" s="497" t="s">
        <v>20396</v>
      </c>
      <c r="D464" s="502">
        <v>36.68</v>
      </c>
    </row>
    <row r="465" spans="1:4" ht="24.95" customHeight="1" x14ac:dyDescent="0.2">
      <c r="A465" s="503">
        <v>7140100260</v>
      </c>
      <c r="B465" s="498" t="s">
        <v>20854</v>
      </c>
      <c r="C465" s="497" t="s">
        <v>20396</v>
      </c>
      <c r="D465" s="502">
        <v>155.76</v>
      </c>
    </row>
    <row r="466" spans="1:4" ht="24.95" customHeight="1" x14ac:dyDescent="0.2">
      <c r="A466" s="503">
        <v>7140100270</v>
      </c>
      <c r="B466" s="498" t="s">
        <v>20855</v>
      </c>
      <c r="C466" s="497" t="s">
        <v>20396</v>
      </c>
      <c r="D466" s="502">
        <v>138.52000000000001</v>
      </c>
    </row>
    <row r="467" spans="1:4" ht="24.95" customHeight="1" x14ac:dyDescent="0.2">
      <c r="A467" s="503">
        <v>7140100280</v>
      </c>
      <c r="B467" s="498" t="s">
        <v>20856</v>
      </c>
      <c r="C467" s="497" t="s">
        <v>20396</v>
      </c>
      <c r="D467" s="502">
        <v>137.36000000000001</v>
      </c>
    </row>
    <row r="468" spans="1:4" ht="24.95" customHeight="1" x14ac:dyDescent="0.2">
      <c r="A468" s="503">
        <v>7140100290</v>
      </c>
      <c r="B468" s="498" t="s">
        <v>20857</v>
      </c>
      <c r="C468" s="497" t="s">
        <v>20396</v>
      </c>
      <c r="D468" s="502">
        <v>707.28</v>
      </c>
    </row>
    <row r="469" spans="1:4" ht="24.95" customHeight="1" x14ac:dyDescent="0.2">
      <c r="A469" s="503">
        <v>7140100300</v>
      </c>
      <c r="B469" s="498" t="s">
        <v>20858</v>
      </c>
      <c r="C469" s="497" t="s">
        <v>20396</v>
      </c>
      <c r="D469" s="502">
        <v>799.54</v>
      </c>
    </row>
    <row r="470" spans="1:4" ht="24.95" customHeight="1" x14ac:dyDescent="0.2">
      <c r="A470" s="503">
        <v>7140100310</v>
      </c>
      <c r="B470" s="498" t="s">
        <v>20859</v>
      </c>
      <c r="C470" s="497" t="s">
        <v>20396</v>
      </c>
      <c r="D470" s="502">
        <v>145.69999999999999</v>
      </c>
    </row>
    <row r="471" spans="1:4" ht="24.95" customHeight="1" x14ac:dyDescent="0.2">
      <c r="A471" s="503">
        <v>7140100320</v>
      </c>
      <c r="B471" s="498" t="s">
        <v>20860</v>
      </c>
      <c r="C471" s="497" t="s">
        <v>20396</v>
      </c>
      <c r="D471" s="502">
        <v>135.12</v>
      </c>
    </row>
    <row r="472" spans="1:4" ht="24.95" customHeight="1" x14ac:dyDescent="0.2">
      <c r="A472" s="503">
        <v>7140100330</v>
      </c>
      <c r="B472" s="498" t="s">
        <v>20861</v>
      </c>
      <c r="C472" s="497" t="s">
        <v>20396</v>
      </c>
      <c r="D472" s="502">
        <v>224.65</v>
      </c>
    </row>
    <row r="473" spans="1:4" ht="24.95" customHeight="1" x14ac:dyDescent="0.2">
      <c r="A473" s="503">
        <v>7140100340</v>
      </c>
      <c r="B473" s="498" t="s">
        <v>20862</v>
      </c>
      <c r="C473" s="497" t="s">
        <v>20396</v>
      </c>
      <c r="D473" s="502">
        <v>228.46</v>
      </c>
    </row>
    <row r="474" spans="1:4" ht="24.95" customHeight="1" x14ac:dyDescent="0.2">
      <c r="A474" s="503">
        <v>7140100350</v>
      </c>
      <c r="B474" s="498" t="s">
        <v>20863</v>
      </c>
      <c r="C474" s="497" t="s">
        <v>20396</v>
      </c>
      <c r="D474" s="502">
        <v>220.48</v>
      </c>
    </row>
    <row r="475" spans="1:4" ht="24.95" customHeight="1" x14ac:dyDescent="0.2">
      <c r="A475" s="503">
        <v>7140100360</v>
      </c>
      <c r="B475" s="498" t="s">
        <v>20864</v>
      </c>
      <c r="C475" s="497" t="s">
        <v>20396</v>
      </c>
      <c r="D475" s="502">
        <v>413.59</v>
      </c>
    </row>
    <row r="476" spans="1:4" ht="24.95" customHeight="1" x14ac:dyDescent="0.2">
      <c r="A476" s="503">
        <v>7140100370</v>
      </c>
      <c r="B476" s="498" t="s">
        <v>20865</v>
      </c>
      <c r="C476" s="497" t="s">
        <v>20396</v>
      </c>
      <c r="D476" s="502">
        <v>458.53</v>
      </c>
    </row>
    <row r="477" spans="1:4" ht="24.95" customHeight="1" x14ac:dyDescent="0.2">
      <c r="A477" s="503">
        <v>7140100380</v>
      </c>
      <c r="B477" s="498" t="s">
        <v>20866</v>
      </c>
      <c r="C477" s="497" t="s">
        <v>20396</v>
      </c>
      <c r="D477" s="502">
        <v>948.55</v>
      </c>
    </row>
    <row r="478" spans="1:4" ht="24.95" customHeight="1" x14ac:dyDescent="0.2">
      <c r="A478" s="503">
        <v>7140100390</v>
      </c>
      <c r="B478" s="498" t="s">
        <v>20867</v>
      </c>
      <c r="C478" s="497" t="s">
        <v>20396</v>
      </c>
      <c r="D478" s="502">
        <v>109.91</v>
      </c>
    </row>
    <row r="479" spans="1:4" ht="24.95" customHeight="1" x14ac:dyDescent="0.2">
      <c r="A479" s="503">
        <v>7140100400</v>
      </c>
      <c r="B479" s="498" t="s">
        <v>20868</v>
      </c>
      <c r="C479" s="497" t="s">
        <v>20396</v>
      </c>
      <c r="D479" s="502">
        <v>99.22</v>
      </c>
    </row>
    <row r="480" spans="1:4" ht="24.95" customHeight="1" x14ac:dyDescent="0.2">
      <c r="A480" s="503">
        <v>7140100410</v>
      </c>
      <c r="B480" s="498" t="s">
        <v>20869</v>
      </c>
      <c r="C480" s="497" t="s">
        <v>20396</v>
      </c>
      <c r="D480" s="502">
        <v>389.4</v>
      </c>
    </row>
    <row r="481" spans="1:4" ht="24.95" customHeight="1" x14ac:dyDescent="0.2">
      <c r="A481" s="503">
        <v>7140100420</v>
      </c>
      <c r="B481" s="498" t="s">
        <v>20870</v>
      </c>
      <c r="C481" s="497" t="s">
        <v>20396</v>
      </c>
      <c r="D481" s="502">
        <v>225.82</v>
      </c>
    </row>
    <row r="482" spans="1:4" ht="24.95" customHeight="1" x14ac:dyDescent="0.2">
      <c r="A482" s="503">
        <v>7140100430</v>
      </c>
      <c r="B482" s="498" t="s">
        <v>20871</v>
      </c>
      <c r="C482" s="497" t="s">
        <v>20400</v>
      </c>
      <c r="D482" s="502">
        <v>20.3</v>
      </c>
    </row>
    <row r="483" spans="1:4" ht="24.95" customHeight="1" x14ac:dyDescent="0.2">
      <c r="A483" s="503">
        <v>7140100440</v>
      </c>
      <c r="B483" s="498" t="s">
        <v>20872</v>
      </c>
      <c r="C483" s="497" t="s">
        <v>20400</v>
      </c>
      <c r="D483" s="502">
        <v>23.86</v>
      </c>
    </row>
    <row r="484" spans="1:4" ht="24.95" customHeight="1" x14ac:dyDescent="0.2">
      <c r="A484" s="503">
        <v>7140100450</v>
      </c>
      <c r="B484" s="498" t="s">
        <v>20873</v>
      </c>
      <c r="C484" s="497" t="s">
        <v>20400</v>
      </c>
      <c r="D484" s="502">
        <v>33.31</v>
      </c>
    </row>
    <row r="485" spans="1:4" ht="24.95" customHeight="1" x14ac:dyDescent="0.2">
      <c r="A485" s="503">
        <v>7140100460</v>
      </c>
      <c r="B485" s="498" t="s">
        <v>20874</v>
      </c>
      <c r="C485" s="497" t="s">
        <v>20400</v>
      </c>
      <c r="D485" s="502">
        <v>47.11</v>
      </c>
    </row>
    <row r="486" spans="1:4" ht="24.95" customHeight="1" x14ac:dyDescent="0.2">
      <c r="A486" s="503">
        <v>7140100470</v>
      </c>
      <c r="B486" s="498" t="s">
        <v>20875</v>
      </c>
      <c r="C486" s="497" t="s">
        <v>20400</v>
      </c>
      <c r="D486" s="502">
        <v>32.729999999999997</v>
      </c>
    </row>
    <row r="487" spans="1:4" ht="24.95" customHeight="1" x14ac:dyDescent="0.2">
      <c r="A487" s="503">
        <v>7140100480</v>
      </c>
      <c r="B487" s="498" t="s">
        <v>20876</v>
      </c>
      <c r="C487" s="497" t="s">
        <v>20400</v>
      </c>
      <c r="D487" s="502">
        <v>41.81</v>
      </c>
    </row>
    <row r="488" spans="1:4" ht="24.95" customHeight="1" x14ac:dyDescent="0.2">
      <c r="A488" s="503">
        <v>7140100490</v>
      </c>
      <c r="B488" s="498" t="s">
        <v>20877</v>
      </c>
      <c r="C488" s="497" t="s">
        <v>20400</v>
      </c>
      <c r="D488" s="502">
        <v>57.8</v>
      </c>
    </row>
    <row r="489" spans="1:4" ht="24.95" customHeight="1" x14ac:dyDescent="0.2">
      <c r="A489" s="503">
        <v>7140100500</v>
      </c>
      <c r="B489" s="498" t="s">
        <v>20878</v>
      </c>
      <c r="C489" s="497" t="s">
        <v>20400</v>
      </c>
      <c r="D489" s="502">
        <v>64.790000000000006</v>
      </c>
    </row>
    <row r="490" spans="1:4" ht="24.95" customHeight="1" x14ac:dyDescent="0.2">
      <c r="A490" s="503">
        <v>7140100510</v>
      </c>
      <c r="B490" s="498" t="s">
        <v>20879</v>
      </c>
      <c r="C490" s="497" t="s">
        <v>20400</v>
      </c>
      <c r="D490" s="502">
        <v>107.72</v>
      </c>
    </row>
    <row r="491" spans="1:4" ht="24.95" customHeight="1" x14ac:dyDescent="0.2">
      <c r="A491" s="503">
        <v>7140100520</v>
      </c>
      <c r="B491" s="498" t="s">
        <v>20880</v>
      </c>
      <c r="C491" s="497" t="s">
        <v>20396</v>
      </c>
      <c r="D491" s="502">
        <v>102.14</v>
      </c>
    </row>
    <row r="492" spans="1:4" ht="24.95" customHeight="1" x14ac:dyDescent="0.2">
      <c r="A492" s="72" t="s">
        <v>20881</v>
      </c>
      <c r="B492" s="71"/>
      <c r="C492" s="500"/>
      <c r="D492" s="501"/>
    </row>
    <row r="493" spans="1:4" ht="24.95" customHeight="1" x14ac:dyDescent="0.2">
      <c r="A493" s="503">
        <v>7150100010</v>
      </c>
      <c r="B493" s="498" t="s">
        <v>20882</v>
      </c>
      <c r="C493" s="497" t="s">
        <v>20396</v>
      </c>
      <c r="D493" s="502">
        <v>94.18</v>
      </c>
    </row>
    <row r="494" spans="1:4" ht="24.95" customHeight="1" x14ac:dyDescent="0.2">
      <c r="A494" s="503">
        <v>7150100020</v>
      </c>
      <c r="B494" s="498" t="s">
        <v>20883</v>
      </c>
      <c r="C494" s="497" t="s">
        <v>20396</v>
      </c>
      <c r="D494" s="502">
        <v>105.21</v>
      </c>
    </row>
    <row r="495" spans="1:4" ht="24.95" customHeight="1" x14ac:dyDescent="0.2">
      <c r="A495" s="503">
        <v>7150100030</v>
      </c>
      <c r="B495" s="498" t="s">
        <v>20884</v>
      </c>
      <c r="C495" s="497" t="s">
        <v>20396</v>
      </c>
      <c r="D495" s="502">
        <v>124.09</v>
      </c>
    </row>
    <row r="496" spans="1:4" ht="24.95" customHeight="1" x14ac:dyDescent="0.2">
      <c r="A496" s="503">
        <v>7150100040</v>
      </c>
      <c r="B496" s="498" t="s">
        <v>20885</v>
      </c>
      <c r="C496" s="497" t="s">
        <v>20396</v>
      </c>
      <c r="D496" s="502">
        <v>147.91999999999999</v>
      </c>
    </row>
    <row r="497" spans="1:4" ht="24.95" customHeight="1" x14ac:dyDescent="0.2">
      <c r="A497" s="503">
        <v>7150100050</v>
      </c>
      <c r="B497" s="498" t="s">
        <v>20886</v>
      </c>
      <c r="C497" s="497" t="s">
        <v>20396</v>
      </c>
      <c r="D497" s="502">
        <v>167.16</v>
      </c>
    </row>
    <row r="498" spans="1:4" ht="24.95" customHeight="1" x14ac:dyDescent="0.2">
      <c r="A498" s="503">
        <v>7150100060</v>
      </c>
      <c r="B498" s="498" t="s">
        <v>20887</v>
      </c>
      <c r="C498" s="497" t="s">
        <v>20396</v>
      </c>
      <c r="D498" s="502">
        <v>160.6</v>
      </c>
    </row>
    <row r="499" spans="1:4" ht="24.95" customHeight="1" x14ac:dyDescent="0.2">
      <c r="A499" s="503">
        <v>7150100070</v>
      </c>
      <c r="B499" s="498" t="s">
        <v>20888</v>
      </c>
      <c r="C499" s="497" t="s">
        <v>20396</v>
      </c>
      <c r="D499" s="502">
        <v>197.41</v>
      </c>
    </row>
    <row r="500" spans="1:4" ht="24.95" customHeight="1" x14ac:dyDescent="0.2">
      <c r="A500" s="503">
        <v>7150100080</v>
      </c>
      <c r="B500" s="498" t="s">
        <v>20889</v>
      </c>
      <c r="C500" s="497" t="s">
        <v>20396</v>
      </c>
      <c r="D500" s="502">
        <v>259.60000000000002</v>
      </c>
    </row>
    <row r="501" spans="1:4" ht="24.95" customHeight="1" x14ac:dyDescent="0.2">
      <c r="A501" s="503">
        <v>7150100090</v>
      </c>
      <c r="B501" s="498" t="s">
        <v>20890</v>
      </c>
      <c r="C501" s="497" t="s">
        <v>20396</v>
      </c>
      <c r="D501" s="502">
        <v>148.13</v>
      </c>
    </row>
    <row r="502" spans="1:4" ht="24.95" customHeight="1" x14ac:dyDescent="0.2">
      <c r="A502" s="503">
        <v>7150100100</v>
      </c>
      <c r="B502" s="498" t="s">
        <v>20891</v>
      </c>
      <c r="C502" s="497" t="s">
        <v>20396</v>
      </c>
      <c r="D502" s="502">
        <v>270.08</v>
      </c>
    </row>
    <row r="503" spans="1:4" ht="24.95" customHeight="1" x14ac:dyDescent="0.2">
      <c r="A503" s="503">
        <v>7150100110</v>
      </c>
      <c r="B503" s="498" t="s">
        <v>20892</v>
      </c>
      <c r="C503" s="497" t="s">
        <v>20396</v>
      </c>
      <c r="D503" s="502">
        <v>197.41</v>
      </c>
    </row>
    <row r="504" spans="1:4" ht="24.95" customHeight="1" x14ac:dyDescent="0.2">
      <c r="A504" s="503">
        <v>7150100120</v>
      </c>
      <c r="B504" s="498" t="s">
        <v>20893</v>
      </c>
      <c r="C504" s="497" t="s">
        <v>20396</v>
      </c>
      <c r="D504" s="502">
        <v>182.9</v>
      </c>
    </row>
    <row r="505" spans="1:4" ht="24.95" customHeight="1" x14ac:dyDescent="0.2">
      <c r="A505" s="503">
        <v>7150100130</v>
      </c>
      <c r="B505" s="498" t="s">
        <v>20894</v>
      </c>
      <c r="C505" s="497" t="s">
        <v>20396</v>
      </c>
      <c r="D505" s="502">
        <v>175.7</v>
      </c>
    </row>
    <row r="506" spans="1:4" ht="24.95" customHeight="1" x14ac:dyDescent="0.2">
      <c r="A506" s="503">
        <v>7150100520</v>
      </c>
      <c r="B506" s="498" t="s">
        <v>20895</v>
      </c>
      <c r="C506" s="497" t="s">
        <v>20396</v>
      </c>
      <c r="D506" s="502">
        <v>498.71</v>
      </c>
    </row>
    <row r="507" spans="1:4" ht="24.95" customHeight="1" x14ac:dyDescent="0.2">
      <c r="A507" s="503">
        <v>7150100530</v>
      </c>
      <c r="B507" s="498" t="s">
        <v>20896</v>
      </c>
      <c r="C507" s="497" t="s">
        <v>20396</v>
      </c>
      <c r="D507" s="502">
        <v>219.22</v>
      </c>
    </row>
    <row r="508" spans="1:4" ht="24.95" customHeight="1" x14ac:dyDescent="0.2">
      <c r="A508" s="503">
        <v>7150100580</v>
      </c>
      <c r="B508" s="498" t="s">
        <v>20897</v>
      </c>
      <c r="C508" s="497" t="s">
        <v>20396</v>
      </c>
      <c r="D508" s="502">
        <v>1465.77</v>
      </c>
    </row>
    <row r="509" spans="1:4" ht="24.95" customHeight="1" x14ac:dyDescent="0.2">
      <c r="A509" s="72" t="s">
        <v>20898</v>
      </c>
      <c r="B509" s="71"/>
      <c r="C509" s="500"/>
      <c r="D509" s="501"/>
    </row>
    <row r="510" spans="1:4" ht="24.95" customHeight="1" x14ac:dyDescent="0.2">
      <c r="A510" s="503">
        <v>7160100010</v>
      </c>
      <c r="B510" s="498" t="s">
        <v>20899</v>
      </c>
      <c r="C510" s="497" t="s">
        <v>20396</v>
      </c>
      <c r="D510" s="502">
        <v>621.20000000000005</v>
      </c>
    </row>
    <row r="511" spans="1:4" ht="24.95" customHeight="1" x14ac:dyDescent="0.2">
      <c r="A511" s="503">
        <v>7160100020</v>
      </c>
      <c r="B511" s="498" t="s">
        <v>20900</v>
      </c>
      <c r="C511" s="497" t="s">
        <v>20396</v>
      </c>
      <c r="D511" s="502">
        <v>776.5</v>
      </c>
    </row>
    <row r="512" spans="1:4" ht="24.95" customHeight="1" x14ac:dyDescent="0.2">
      <c r="A512" s="503">
        <v>7160100030</v>
      </c>
      <c r="B512" s="498" t="s">
        <v>20901</v>
      </c>
      <c r="C512" s="497" t="s">
        <v>20396</v>
      </c>
      <c r="D512" s="502">
        <v>931.8</v>
      </c>
    </row>
    <row r="513" spans="1:4" ht="24.95" customHeight="1" x14ac:dyDescent="0.2">
      <c r="A513" s="503">
        <v>7160100040</v>
      </c>
      <c r="B513" s="498" t="s">
        <v>20902</v>
      </c>
      <c r="C513" s="497" t="s">
        <v>20396</v>
      </c>
      <c r="D513" s="502">
        <v>1397.7</v>
      </c>
    </row>
    <row r="514" spans="1:4" ht="24.95" customHeight="1" x14ac:dyDescent="0.2">
      <c r="A514" s="503">
        <v>7160100050</v>
      </c>
      <c r="B514" s="498" t="s">
        <v>20903</v>
      </c>
      <c r="C514" s="497" t="s">
        <v>20396</v>
      </c>
      <c r="D514" s="502">
        <v>1863.6</v>
      </c>
    </row>
    <row r="515" spans="1:4" ht="24.95" customHeight="1" x14ac:dyDescent="0.2">
      <c r="A515" s="503">
        <v>7160100060</v>
      </c>
      <c r="B515" s="498" t="s">
        <v>20904</v>
      </c>
      <c r="C515" s="497" t="s">
        <v>20396</v>
      </c>
      <c r="D515" s="502">
        <v>4399.9399999999996</v>
      </c>
    </row>
    <row r="516" spans="1:4" ht="24.95" customHeight="1" x14ac:dyDescent="0.2">
      <c r="A516" s="503">
        <v>7160100070</v>
      </c>
      <c r="B516" s="498" t="s">
        <v>20905</v>
      </c>
      <c r="C516" s="497" t="s">
        <v>20396</v>
      </c>
      <c r="D516" s="502">
        <v>5349.84</v>
      </c>
    </row>
    <row r="517" spans="1:4" ht="24.95" customHeight="1" x14ac:dyDescent="0.2">
      <c r="A517" s="503">
        <v>7160100080</v>
      </c>
      <c r="B517" s="498" t="s">
        <v>20906</v>
      </c>
      <c r="C517" s="497" t="s">
        <v>20396</v>
      </c>
      <c r="D517" s="502">
        <v>6299.74</v>
      </c>
    </row>
    <row r="518" spans="1:4" ht="24.95" customHeight="1" x14ac:dyDescent="0.2">
      <c r="A518" s="503">
        <v>7160100090</v>
      </c>
      <c r="B518" s="498" t="s">
        <v>20907</v>
      </c>
      <c r="C518" s="497" t="s">
        <v>20396</v>
      </c>
      <c r="D518" s="502">
        <v>1115.44</v>
      </c>
    </row>
    <row r="519" spans="1:4" ht="24.95" customHeight="1" x14ac:dyDescent="0.2">
      <c r="A519" s="503">
        <v>7160100100</v>
      </c>
      <c r="B519" s="498" t="s">
        <v>20908</v>
      </c>
      <c r="C519" s="497" t="s">
        <v>20396</v>
      </c>
      <c r="D519" s="502">
        <v>1394.3</v>
      </c>
    </row>
    <row r="520" spans="1:4" ht="24.95" customHeight="1" x14ac:dyDescent="0.2">
      <c r="A520" s="503">
        <v>7160100110</v>
      </c>
      <c r="B520" s="498" t="s">
        <v>20909</v>
      </c>
      <c r="C520" s="497" t="s">
        <v>20396</v>
      </c>
      <c r="D520" s="502">
        <v>1673.16</v>
      </c>
    </row>
    <row r="521" spans="1:4" ht="24.95" customHeight="1" x14ac:dyDescent="0.2">
      <c r="A521" s="503">
        <v>7160100120</v>
      </c>
      <c r="B521" s="498" t="s">
        <v>20910</v>
      </c>
      <c r="C521" s="497" t="s">
        <v>20396</v>
      </c>
      <c r="D521" s="502">
        <v>2091.4499999999998</v>
      </c>
    </row>
    <row r="522" spans="1:4" ht="24.95" customHeight="1" x14ac:dyDescent="0.2">
      <c r="A522" s="503">
        <v>7160100130</v>
      </c>
      <c r="B522" s="498" t="s">
        <v>20911</v>
      </c>
      <c r="C522" s="497" t="s">
        <v>20396</v>
      </c>
      <c r="D522" s="502">
        <v>3781.12</v>
      </c>
    </row>
    <row r="523" spans="1:4" ht="24.95" customHeight="1" x14ac:dyDescent="0.2">
      <c r="A523" s="503">
        <v>7160100140</v>
      </c>
      <c r="B523" s="498" t="s">
        <v>20912</v>
      </c>
      <c r="C523" s="497" t="s">
        <v>20396</v>
      </c>
      <c r="D523" s="502">
        <v>4338.84</v>
      </c>
    </row>
    <row r="524" spans="1:4" ht="24.95" customHeight="1" x14ac:dyDescent="0.2">
      <c r="A524" s="503">
        <v>7160100150</v>
      </c>
      <c r="B524" s="498" t="s">
        <v>20913</v>
      </c>
      <c r="C524" s="497" t="s">
        <v>20396</v>
      </c>
      <c r="D524" s="502">
        <v>5035.99</v>
      </c>
    </row>
    <row r="525" spans="1:4" ht="24.95" customHeight="1" x14ac:dyDescent="0.2">
      <c r="A525" s="503">
        <v>7160100160</v>
      </c>
      <c r="B525" s="498" t="s">
        <v>20914</v>
      </c>
      <c r="C525" s="497" t="s">
        <v>20396</v>
      </c>
      <c r="D525" s="502">
        <v>5733.14</v>
      </c>
    </row>
    <row r="526" spans="1:4" ht="24.95" customHeight="1" x14ac:dyDescent="0.2">
      <c r="A526" s="503">
        <v>7160100180</v>
      </c>
      <c r="B526" s="498" t="s">
        <v>20915</v>
      </c>
      <c r="C526" s="497" t="s">
        <v>20484</v>
      </c>
      <c r="D526" s="502">
        <v>5752.27</v>
      </c>
    </row>
    <row r="527" spans="1:4" ht="24.95" customHeight="1" x14ac:dyDescent="0.2">
      <c r="A527" s="503">
        <v>7160100190</v>
      </c>
      <c r="B527" s="498" t="s">
        <v>20916</v>
      </c>
      <c r="C527" s="497" t="s">
        <v>20389</v>
      </c>
      <c r="D527" s="502">
        <v>727.49</v>
      </c>
    </row>
    <row r="528" spans="1:4" ht="24.95" customHeight="1" x14ac:dyDescent="0.2">
      <c r="A528" s="503">
        <v>7160100200</v>
      </c>
      <c r="B528" s="498" t="s">
        <v>20917</v>
      </c>
      <c r="C528" s="497" t="s">
        <v>20389</v>
      </c>
      <c r="D528" s="502">
        <v>853.68</v>
      </c>
    </row>
    <row r="529" spans="1:4" ht="24.95" customHeight="1" x14ac:dyDescent="0.2">
      <c r="A529" s="503">
        <v>7160100210</v>
      </c>
      <c r="B529" s="498" t="s">
        <v>20918</v>
      </c>
      <c r="C529" s="497" t="s">
        <v>20389</v>
      </c>
      <c r="D529" s="502">
        <v>979.87</v>
      </c>
    </row>
    <row r="530" spans="1:4" ht="24.95" customHeight="1" x14ac:dyDescent="0.2">
      <c r="A530" s="503">
        <v>7160100220</v>
      </c>
      <c r="B530" s="498" t="s">
        <v>20919</v>
      </c>
      <c r="C530" s="497" t="s">
        <v>20389</v>
      </c>
      <c r="D530" s="502">
        <v>1106.06</v>
      </c>
    </row>
    <row r="531" spans="1:4" ht="24.95" customHeight="1" x14ac:dyDescent="0.2">
      <c r="A531" s="503">
        <v>7160100230</v>
      </c>
      <c r="B531" s="498" t="s">
        <v>20920</v>
      </c>
      <c r="C531" s="497" t="s">
        <v>20389</v>
      </c>
      <c r="D531" s="502">
        <v>1484.63</v>
      </c>
    </row>
    <row r="532" spans="1:4" ht="24.95" customHeight="1" x14ac:dyDescent="0.2">
      <c r="A532" s="503">
        <v>7160100240</v>
      </c>
      <c r="B532" s="498" t="s">
        <v>20921</v>
      </c>
      <c r="C532" s="497" t="s">
        <v>20389</v>
      </c>
      <c r="D532" s="502">
        <v>2115.58</v>
      </c>
    </row>
    <row r="533" spans="1:4" ht="24.95" customHeight="1" x14ac:dyDescent="0.2">
      <c r="A533" s="503">
        <v>7160100250</v>
      </c>
      <c r="B533" s="498" t="s">
        <v>20922</v>
      </c>
      <c r="C533" s="497" t="s">
        <v>20389</v>
      </c>
      <c r="D533" s="502">
        <v>2746.53</v>
      </c>
    </row>
    <row r="534" spans="1:4" ht="24.95" customHeight="1" x14ac:dyDescent="0.2">
      <c r="A534" s="503">
        <v>7160100260</v>
      </c>
      <c r="B534" s="498" t="s">
        <v>20923</v>
      </c>
      <c r="C534" s="497" t="s">
        <v>20389</v>
      </c>
      <c r="D534" s="502">
        <v>613.91999999999996</v>
      </c>
    </row>
    <row r="535" spans="1:4" ht="24.95" customHeight="1" x14ac:dyDescent="0.2">
      <c r="A535" s="503">
        <v>7160100270</v>
      </c>
      <c r="B535" s="498" t="s">
        <v>20924</v>
      </c>
      <c r="C535" s="497" t="s">
        <v>20389</v>
      </c>
      <c r="D535" s="502">
        <v>740.11</v>
      </c>
    </row>
    <row r="536" spans="1:4" ht="24.95" customHeight="1" x14ac:dyDescent="0.2">
      <c r="A536" s="503">
        <v>7160100280</v>
      </c>
      <c r="B536" s="498" t="s">
        <v>20925</v>
      </c>
      <c r="C536" s="497" t="s">
        <v>20389</v>
      </c>
      <c r="D536" s="502">
        <v>866.3</v>
      </c>
    </row>
    <row r="537" spans="1:4" ht="24.95" customHeight="1" x14ac:dyDescent="0.2">
      <c r="A537" s="503">
        <v>7160100290</v>
      </c>
      <c r="B537" s="498" t="s">
        <v>20926</v>
      </c>
      <c r="C537" s="497" t="s">
        <v>20389</v>
      </c>
      <c r="D537" s="502">
        <v>992.49</v>
      </c>
    </row>
    <row r="538" spans="1:4" ht="24.95" customHeight="1" x14ac:dyDescent="0.2">
      <c r="A538" s="503">
        <v>7160100300</v>
      </c>
      <c r="B538" s="498" t="s">
        <v>20927</v>
      </c>
      <c r="C538" s="497" t="s">
        <v>20389</v>
      </c>
      <c r="D538" s="502">
        <v>1371.06</v>
      </c>
    </row>
    <row r="539" spans="1:4" ht="24.95" customHeight="1" x14ac:dyDescent="0.2">
      <c r="A539" s="503">
        <v>7160100310</v>
      </c>
      <c r="B539" s="498" t="s">
        <v>20928</v>
      </c>
      <c r="C539" s="497" t="s">
        <v>20389</v>
      </c>
      <c r="D539" s="502">
        <v>2002.01</v>
      </c>
    </row>
    <row r="540" spans="1:4" ht="24.95" customHeight="1" x14ac:dyDescent="0.2">
      <c r="A540" s="503">
        <v>7160100320</v>
      </c>
      <c r="B540" s="498" t="s">
        <v>20929</v>
      </c>
      <c r="C540" s="497" t="s">
        <v>20389</v>
      </c>
      <c r="D540" s="502">
        <v>2632.96</v>
      </c>
    </row>
    <row r="541" spans="1:4" ht="24.95" customHeight="1" x14ac:dyDescent="0.2">
      <c r="A541" s="503">
        <v>7160100330</v>
      </c>
      <c r="B541" s="498" t="s">
        <v>20930</v>
      </c>
      <c r="C541" s="497" t="s">
        <v>20396</v>
      </c>
      <c r="D541" s="502">
        <v>1463.18</v>
      </c>
    </row>
    <row r="542" spans="1:4" ht="24.95" customHeight="1" x14ac:dyDescent="0.2">
      <c r="A542" s="503">
        <v>7160100340</v>
      </c>
      <c r="B542" s="498" t="s">
        <v>20931</v>
      </c>
      <c r="C542" s="497" t="s">
        <v>20396</v>
      </c>
      <c r="D542" s="502">
        <v>2043.66</v>
      </c>
    </row>
    <row r="543" spans="1:4" ht="24.95" customHeight="1" x14ac:dyDescent="0.2">
      <c r="A543" s="503">
        <v>7160100350</v>
      </c>
      <c r="B543" s="498" t="s">
        <v>20932</v>
      </c>
      <c r="C543" s="497" t="s">
        <v>20396</v>
      </c>
      <c r="D543" s="502">
        <v>2422.23</v>
      </c>
    </row>
    <row r="544" spans="1:4" ht="24.95" customHeight="1" x14ac:dyDescent="0.2">
      <c r="A544" s="503">
        <v>7160100360</v>
      </c>
      <c r="B544" s="498" t="s">
        <v>20933</v>
      </c>
      <c r="C544" s="497" t="s">
        <v>20396</v>
      </c>
      <c r="D544" s="502">
        <v>4347.88</v>
      </c>
    </row>
    <row r="545" spans="1:4" ht="24.95" customHeight="1" x14ac:dyDescent="0.2">
      <c r="A545" s="503">
        <v>7160100370</v>
      </c>
      <c r="B545" s="498" t="s">
        <v>20934</v>
      </c>
      <c r="C545" s="497" t="s">
        <v>20396</v>
      </c>
      <c r="D545" s="502">
        <v>5660.26</v>
      </c>
    </row>
    <row r="546" spans="1:4" ht="24.95" customHeight="1" x14ac:dyDescent="0.2">
      <c r="A546" s="503">
        <v>7160100380</v>
      </c>
      <c r="B546" s="498" t="s">
        <v>20935</v>
      </c>
      <c r="C546" s="497" t="s">
        <v>20396</v>
      </c>
      <c r="D546" s="502">
        <v>6119.59</v>
      </c>
    </row>
    <row r="547" spans="1:4" ht="24.95" customHeight="1" x14ac:dyDescent="0.2">
      <c r="A547" s="503">
        <v>7160100390</v>
      </c>
      <c r="B547" s="498" t="s">
        <v>20936</v>
      </c>
      <c r="C547" s="497" t="s">
        <v>20389</v>
      </c>
      <c r="D547" s="502">
        <v>883.33</v>
      </c>
    </row>
    <row r="548" spans="1:4" ht="24.95" customHeight="1" x14ac:dyDescent="0.2">
      <c r="A548" s="72" t="s">
        <v>20937</v>
      </c>
      <c r="B548" s="71"/>
      <c r="C548" s="500"/>
      <c r="D548" s="501"/>
    </row>
    <row r="549" spans="1:4" ht="24.95" customHeight="1" x14ac:dyDescent="0.2">
      <c r="A549" s="503">
        <v>7170100010</v>
      </c>
      <c r="B549" s="498" t="s">
        <v>20938</v>
      </c>
      <c r="C549" s="497" t="s">
        <v>20400</v>
      </c>
      <c r="D549" s="502">
        <v>4.8</v>
      </c>
    </row>
    <row r="550" spans="1:4" ht="24.95" customHeight="1" x14ac:dyDescent="0.2">
      <c r="A550" s="503">
        <v>7170100020</v>
      </c>
      <c r="B550" s="498" t="s">
        <v>20939</v>
      </c>
      <c r="C550" s="497" t="s">
        <v>20400</v>
      </c>
      <c r="D550" s="502">
        <v>9.07</v>
      </c>
    </row>
    <row r="551" spans="1:4" ht="24.95" customHeight="1" x14ac:dyDescent="0.2">
      <c r="A551" s="503">
        <v>7170100030</v>
      </c>
      <c r="B551" s="498" t="s">
        <v>20940</v>
      </c>
      <c r="C551" s="497" t="s">
        <v>20400</v>
      </c>
      <c r="D551" s="502">
        <v>9.7799999999999994</v>
      </c>
    </row>
    <row r="552" spans="1:4" ht="24.95" customHeight="1" x14ac:dyDescent="0.2">
      <c r="A552" s="503">
        <v>7170100040</v>
      </c>
      <c r="B552" s="498" t="s">
        <v>20941</v>
      </c>
      <c r="C552" s="497" t="s">
        <v>20400</v>
      </c>
      <c r="D552" s="502">
        <v>12.7</v>
      </c>
    </row>
    <row r="553" spans="1:4" ht="24.95" customHeight="1" x14ac:dyDescent="0.2">
      <c r="A553" s="503">
        <v>7170100050</v>
      </c>
      <c r="B553" s="498" t="s">
        <v>20942</v>
      </c>
      <c r="C553" s="497" t="s">
        <v>20400</v>
      </c>
      <c r="D553" s="502">
        <v>14.67</v>
      </c>
    </row>
    <row r="554" spans="1:4" ht="24.95" customHeight="1" x14ac:dyDescent="0.2">
      <c r="A554" s="503">
        <v>7170100060</v>
      </c>
      <c r="B554" s="498" t="s">
        <v>20943</v>
      </c>
      <c r="C554" s="497" t="s">
        <v>20400</v>
      </c>
      <c r="D554" s="502">
        <v>17.54</v>
      </c>
    </row>
    <row r="555" spans="1:4" ht="24.95" customHeight="1" x14ac:dyDescent="0.2">
      <c r="A555" s="503">
        <v>7170100070</v>
      </c>
      <c r="B555" s="498" t="s">
        <v>20944</v>
      </c>
      <c r="C555" s="497" t="s">
        <v>20400</v>
      </c>
      <c r="D555" s="502">
        <v>22.19</v>
      </c>
    </row>
    <row r="556" spans="1:4" ht="24.95" customHeight="1" x14ac:dyDescent="0.2">
      <c r="A556" s="503">
        <v>7170100080</v>
      </c>
      <c r="B556" s="498" t="s">
        <v>20945</v>
      </c>
      <c r="C556" s="497" t="s">
        <v>20400</v>
      </c>
      <c r="D556" s="502">
        <v>26.56</v>
      </c>
    </row>
    <row r="557" spans="1:4" ht="24.95" customHeight="1" x14ac:dyDescent="0.2">
      <c r="A557" s="503">
        <v>7170100090</v>
      </c>
      <c r="B557" s="498" t="s">
        <v>20946</v>
      </c>
      <c r="C557" s="497" t="s">
        <v>20400</v>
      </c>
      <c r="D557" s="502">
        <v>30.44</v>
      </c>
    </row>
    <row r="558" spans="1:4" ht="24.95" customHeight="1" x14ac:dyDescent="0.2">
      <c r="A558" s="503">
        <v>7170100100</v>
      </c>
      <c r="B558" s="498" t="s">
        <v>20947</v>
      </c>
      <c r="C558" s="497" t="s">
        <v>20400</v>
      </c>
      <c r="D558" s="502">
        <v>34.06</v>
      </c>
    </row>
    <row r="559" spans="1:4" ht="24.95" customHeight="1" x14ac:dyDescent="0.2">
      <c r="A559" s="503">
        <v>7170100110</v>
      </c>
      <c r="B559" s="498" t="s">
        <v>20948</v>
      </c>
      <c r="C559" s="497" t="s">
        <v>20400</v>
      </c>
      <c r="D559" s="502">
        <v>39.409999999999997</v>
      </c>
    </row>
    <row r="560" spans="1:4" ht="24.95" customHeight="1" x14ac:dyDescent="0.2">
      <c r="A560" s="503">
        <v>7170100120</v>
      </c>
      <c r="B560" s="498" t="s">
        <v>20949</v>
      </c>
      <c r="C560" s="497" t="s">
        <v>20400</v>
      </c>
      <c r="D560" s="502">
        <v>49.13</v>
      </c>
    </row>
    <row r="561" spans="1:4" ht="24.95" customHeight="1" x14ac:dyDescent="0.2">
      <c r="A561" s="503">
        <v>7170100130</v>
      </c>
      <c r="B561" s="498" t="s">
        <v>20950</v>
      </c>
      <c r="C561" s="497" t="s">
        <v>20400</v>
      </c>
      <c r="D561" s="502">
        <v>59.77</v>
      </c>
    </row>
    <row r="562" spans="1:4" ht="24.95" customHeight="1" x14ac:dyDescent="0.2">
      <c r="A562" s="503">
        <v>7170100140</v>
      </c>
      <c r="B562" s="498" t="s">
        <v>20951</v>
      </c>
      <c r="C562" s="497" t="s">
        <v>20400</v>
      </c>
      <c r="D562" s="502">
        <v>72.709999999999994</v>
      </c>
    </row>
    <row r="563" spans="1:4" ht="24.95" customHeight="1" x14ac:dyDescent="0.2">
      <c r="A563" s="503">
        <v>7170100141</v>
      </c>
      <c r="B563" s="498" t="s">
        <v>20952</v>
      </c>
      <c r="C563" s="497" t="s">
        <v>20400</v>
      </c>
      <c r="D563" s="502">
        <v>81.069999999999993</v>
      </c>
    </row>
    <row r="564" spans="1:4" ht="24.95" customHeight="1" x14ac:dyDescent="0.2">
      <c r="A564" s="503">
        <v>7170100142</v>
      </c>
      <c r="B564" s="498" t="s">
        <v>20953</v>
      </c>
      <c r="C564" s="497" t="s">
        <v>20400</v>
      </c>
      <c r="D564" s="502">
        <v>89.17</v>
      </c>
    </row>
    <row r="565" spans="1:4" ht="24.95" customHeight="1" x14ac:dyDescent="0.2">
      <c r="A565" s="503">
        <v>7170100143</v>
      </c>
      <c r="B565" s="498" t="s">
        <v>20954</v>
      </c>
      <c r="C565" s="497" t="s">
        <v>20400</v>
      </c>
      <c r="D565" s="502">
        <v>97.28</v>
      </c>
    </row>
    <row r="566" spans="1:4" ht="24.95" customHeight="1" x14ac:dyDescent="0.2">
      <c r="A566" s="503">
        <v>7170100150</v>
      </c>
      <c r="B566" s="498" t="s">
        <v>20955</v>
      </c>
      <c r="C566" s="497" t="s">
        <v>20400</v>
      </c>
      <c r="D566" s="502">
        <v>3.43</v>
      </c>
    </row>
    <row r="567" spans="1:4" ht="24.95" customHeight="1" x14ac:dyDescent="0.2">
      <c r="A567" s="503">
        <v>7170100160</v>
      </c>
      <c r="B567" s="498" t="s">
        <v>20956</v>
      </c>
      <c r="C567" s="497" t="s">
        <v>20400</v>
      </c>
      <c r="D567" s="502">
        <v>4.21</v>
      </c>
    </row>
    <row r="568" spans="1:4" ht="24.95" customHeight="1" x14ac:dyDescent="0.2">
      <c r="A568" s="503">
        <v>7170100170</v>
      </c>
      <c r="B568" s="498" t="s">
        <v>20957</v>
      </c>
      <c r="C568" s="497" t="s">
        <v>20400</v>
      </c>
      <c r="D568" s="502">
        <v>5.0999999999999996</v>
      </c>
    </row>
    <row r="569" spans="1:4" ht="24.95" customHeight="1" x14ac:dyDescent="0.2">
      <c r="A569" s="503">
        <v>7170100180</v>
      </c>
      <c r="B569" s="498" t="s">
        <v>20958</v>
      </c>
      <c r="C569" s="497" t="s">
        <v>20400</v>
      </c>
      <c r="D569" s="502">
        <v>5.0999999999999996</v>
      </c>
    </row>
    <row r="570" spans="1:4" ht="24.95" customHeight="1" x14ac:dyDescent="0.2">
      <c r="A570" s="503">
        <v>7170100190</v>
      </c>
      <c r="B570" s="498" t="s">
        <v>20959</v>
      </c>
      <c r="C570" s="497" t="s">
        <v>20400</v>
      </c>
      <c r="D570" s="502">
        <v>6.65</v>
      </c>
    </row>
    <row r="571" spans="1:4" ht="24.95" customHeight="1" x14ac:dyDescent="0.2">
      <c r="A571" s="503">
        <v>7170100200</v>
      </c>
      <c r="B571" s="498" t="s">
        <v>20960</v>
      </c>
      <c r="C571" s="497" t="s">
        <v>20400</v>
      </c>
      <c r="D571" s="502">
        <v>7.63</v>
      </c>
    </row>
    <row r="572" spans="1:4" ht="24.95" customHeight="1" x14ac:dyDescent="0.2">
      <c r="A572" s="503">
        <v>7170100210</v>
      </c>
      <c r="B572" s="498" t="s">
        <v>20961</v>
      </c>
      <c r="C572" s="497" t="s">
        <v>20400</v>
      </c>
      <c r="D572" s="502">
        <v>8.7899999999999991</v>
      </c>
    </row>
    <row r="573" spans="1:4" ht="24.95" customHeight="1" x14ac:dyDescent="0.2">
      <c r="A573" s="503">
        <v>7170100220</v>
      </c>
      <c r="B573" s="498" t="s">
        <v>20962</v>
      </c>
      <c r="C573" s="497" t="s">
        <v>20400</v>
      </c>
      <c r="D573" s="502">
        <v>9.67</v>
      </c>
    </row>
    <row r="574" spans="1:4" ht="24.95" customHeight="1" x14ac:dyDescent="0.2">
      <c r="A574" s="503">
        <v>7170100230</v>
      </c>
      <c r="B574" s="498" t="s">
        <v>20963</v>
      </c>
      <c r="C574" s="497" t="s">
        <v>20400</v>
      </c>
      <c r="D574" s="502">
        <v>10.75</v>
      </c>
    </row>
    <row r="575" spans="1:4" ht="24.95" customHeight="1" x14ac:dyDescent="0.2">
      <c r="A575" s="503">
        <v>7170100240</v>
      </c>
      <c r="B575" s="498" t="s">
        <v>20964</v>
      </c>
      <c r="C575" s="497" t="s">
        <v>20400</v>
      </c>
      <c r="D575" s="502">
        <v>11.92</v>
      </c>
    </row>
    <row r="576" spans="1:4" ht="24.95" customHeight="1" x14ac:dyDescent="0.2">
      <c r="A576" s="503">
        <v>7170100250</v>
      </c>
      <c r="B576" s="498" t="s">
        <v>20965</v>
      </c>
      <c r="C576" s="497" t="s">
        <v>20400</v>
      </c>
      <c r="D576" s="502">
        <v>5.73</v>
      </c>
    </row>
    <row r="577" spans="1:4" ht="24.95" customHeight="1" x14ac:dyDescent="0.2">
      <c r="A577" s="503">
        <v>7170100260</v>
      </c>
      <c r="B577" s="498" t="s">
        <v>20966</v>
      </c>
      <c r="C577" s="497" t="s">
        <v>20400</v>
      </c>
      <c r="D577" s="502">
        <v>7.17</v>
      </c>
    </row>
    <row r="578" spans="1:4" ht="24.95" customHeight="1" x14ac:dyDescent="0.2">
      <c r="A578" s="503">
        <v>7170100270</v>
      </c>
      <c r="B578" s="498" t="s">
        <v>20967</v>
      </c>
      <c r="C578" s="497" t="s">
        <v>20400</v>
      </c>
      <c r="D578" s="502">
        <v>8.1</v>
      </c>
    </row>
    <row r="579" spans="1:4" ht="24.95" customHeight="1" x14ac:dyDescent="0.2">
      <c r="A579" s="503">
        <v>7170100280</v>
      </c>
      <c r="B579" s="498" t="s">
        <v>20968</v>
      </c>
      <c r="C579" s="497" t="s">
        <v>20400</v>
      </c>
      <c r="D579" s="502">
        <v>9.61</v>
      </c>
    </row>
    <row r="580" spans="1:4" ht="24.95" customHeight="1" x14ac:dyDescent="0.2">
      <c r="A580" s="503">
        <v>7170100290</v>
      </c>
      <c r="B580" s="498" t="s">
        <v>20969</v>
      </c>
      <c r="C580" s="497" t="s">
        <v>20400</v>
      </c>
      <c r="D580" s="502">
        <v>11.33</v>
      </c>
    </row>
    <row r="581" spans="1:4" ht="24.95" customHeight="1" x14ac:dyDescent="0.2">
      <c r="A581" s="503">
        <v>7170100300</v>
      </c>
      <c r="B581" s="498" t="s">
        <v>20970</v>
      </c>
      <c r="C581" s="497" t="s">
        <v>20400</v>
      </c>
      <c r="D581" s="502">
        <v>14.16</v>
      </c>
    </row>
    <row r="582" spans="1:4" ht="24.95" customHeight="1" x14ac:dyDescent="0.2">
      <c r="A582" s="503">
        <v>7170100310</v>
      </c>
      <c r="B582" s="498" t="s">
        <v>20971</v>
      </c>
      <c r="C582" s="497" t="s">
        <v>20400</v>
      </c>
      <c r="D582" s="502">
        <v>16.989999999999998</v>
      </c>
    </row>
    <row r="583" spans="1:4" ht="24.95" customHeight="1" x14ac:dyDescent="0.2">
      <c r="A583" s="503">
        <v>7170100320</v>
      </c>
      <c r="B583" s="498" t="s">
        <v>20972</v>
      </c>
      <c r="C583" s="497" t="s">
        <v>20400</v>
      </c>
      <c r="D583" s="502">
        <v>19.84</v>
      </c>
    </row>
    <row r="584" spans="1:4" ht="24.95" customHeight="1" x14ac:dyDescent="0.2">
      <c r="A584" s="503">
        <v>7170100330</v>
      </c>
      <c r="B584" s="498" t="s">
        <v>20973</v>
      </c>
      <c r="C584" s="497" t="s">
        <v>20400</v>
      </c>
      <c r="D584" s="502">
        <v>3.14</v>
      </c>
    </row>
    <row r="585" spans="1:4" ht="24.95" customHeight="1" x14ac:dyDescent="0.2">
      <c r="A585" s="503">
        <v>7170100340</v>
      </c>
      <c r="B585" s="498" t="s">
        <v>20974</v>
      </c>
      <c r="C585" s="497" t="s">
        <v>20400</v>
      </c>
      <c r="D585" s="502">
        <v>3.43</v>
      </c>
    </row>
    <row r="586" spans="1:4" ht="24.95" customHeight="1" x14ac:dyDescent="0.2">
      <c r="A586" s="503">
        <v>7170100350</v>
      </c>
      <c r="B586" s="498" t="s">
        <v>20975</v>
      </c>
      <c r="C586" s="497" t="s">
        <v>20400</v>
      </c>
      <c r="D586" s="502">
        <v>4.3099999999999996</v>
      </c>
    </row>
    <row r="587" spans="1:4" ht="24.95" customHeight="1" x14ac:dyDescent="0.2">
      <c r="A587" s="503">
        <v>7170100360</v>
      </c>
      <c r="B587" s="498" t="s">
        <v>20976</v>
      </c>
      <c r="C587" s="497" t="s">
        <v>20400</v>
      </c>
      <c r="D587" s="502">
        <v>5.0999999999999996</v>
      </c>
    </row>
    <row r="588" spans="1:4" ht="24.95" customHeight="1" x14ac:dyDescent="0.2">
      <c r="A588" s="503">
        <v>7170100370</v>
      </c>
      <c r="B588" s="498" t="s">
        <v>20977</v>
      </c>
      <c r="C588" s="497" t="s">
        <v>20400</v>
      </c>
      <c r="D588" s="502">
        <v>3.53</v>
      </c>
    </row>
    <row r="589" spans="1:4" ht="24.95" customHeight="1" x14ac:dyDescent="0.2">
      <c r="A589" s="503">
        <v>7170100380</v>
      </c>
      <c r="B589" s="498" t="s">
        <v>20978</v>
      </c>
      <c r="C589" s="497" t="s">
        <v>20400</v>
      </c>
      <c r="D589" s="502">
        <v>3.72</v>
      </c>
    </row>
    <row r="590" spans="1:4" ht="24.95" customHeight="1" x14ac:dyDescent="0.2">
      <c r="A590" s="503">
        <v>7170100390</v>
      </c>
      <c r="B590" s="498" t="s">
        <v>20979</v>
      </c>
      <c r="C590" s="497" t="s">
        <v>20400</v>
      </c>
      <c r="D590" s="502">
        <v>3.92</v>
      </c>
    </row>
    <row r="591" spans="1:4" ht="24.95" customHeight="1" x14ac:dyDescent="0.2">
      <c r="A591" s="503">
        <v>7170100400</v>
      </c>
      <c r="B591" s="498" t="s">
        <v>20980</v>
      </c>
      <c r="C591" s="497" t="s">
        <v>20400</v>
      </c>
      <c r="D591" s="502">
        <v>4.3099999999999996</v>
      </c>
    </row>
    <row r="592" spans="1:4" ht="24.95" customHeight="1" x14ac:dyDescent="0.2">
      <c r="A592" s="503">
        <v>7170100410</v>
      </c>
      <c r="B592" s="498" t="s">
        <v>20981</v>
      </c>
      <c r="C592" s="497" t="s">
        <v>20400</v>
      </c>
      <c r="D592" s="502">
        <v>5.0999999999999996</v>
      </c>
    </row>
    <row r="593" spans="1:4" ht="24.95" customHeight="1" x14ac:dyDescent="0.2">
      <c r="A593" s="503">
        <v>7170100420</v>
      </c>
      <c r="B593" s="498" t="s">
        <v>20982</v>
      </c>
      <c r="C593" s="497" t="s">
        <v>20400</v>
      </c>
      <c r="D593" s="502">
        <v>5.39</v>
      </c>
    </row>
    <row r="594" spans="1:4" ht="24.95" customHeight="1" x14ac:dyDescent="0.2">
      <c r="A594" s="503">
        <v>7170100430</v>
      </c>
      <c r="B594" s="498" t="s">
        <v>20983</v>
      </c>
      <c r="C594" s="497" t="s">
        <v>20400</v>
      </c>
      <c r="D594" s="502">
        <v>5.88</v>
      </c>
    </row>
    <row r="595" spans="1:4" ht="24.95" customHeight="1" x14ac:dyDescent="0.2">
      <c r="A595" s="503">
        <v>7170100440</v>
      </c>
      <c r="B595" s="498" t="s">
        <v>20984</v>
      </c>
      <c r="C595" s="497" t="s">
        <v>20400</v>
      </c>
      <c r="D595" s="502">
        <v>6.28</v>
      </c>
    </row>
    <row r="596" spans="1:4" ht="24.95" customHeight="1" x14ac:dyDescent="0.2">
      <c r="A596" s="503">
        <v>7170100450</v>
      </c>
      <c r="B596" s="498" t="s">
        <v>20985</v>
      </c>
      <c r="C596" s="497" t="s">
        <v>20400</v>
      </c>
      <c r="D596" s="502">
        <v>6.68</v>
      </c>
    </row>
    <row r="597" spans="1:4" ht="24.95" customHeight="1" x14ac:dyDescent="0.2">
      <c r="A597" s="503">
        <v>7170100460</v>
      </c>
      <c r="B597" s="498" t="s">
        <v>20986</v>
      </c>
      <c r="C597" s="497" t="s">
        <v>20400</v>
      </c>
      <c r="D597" s="502">
        <v>1.21</v>
      </c>
    </row>
    <row r="598" spans="1:4" ht="24.95" customHeight="1" x14ac:dyDescent="0.2">
      <c r="A598" s="503">
        <v>7170100470</v>
      </c>
      <c r="B598" s="498" t="s">
        <v>20987</v>
      </c>
      <c r="C598" s="497" t="s">
        <v>20400</v>
      </c>
      <c r="D598" s="502">
        <v>1.29</v>
      </c>
    </row>
    <row r="599" spans="1:4" ht="24.95" customHeight="1" x14ac:dyDescent="0.2">
      <c r="A599" s="503">
        <v>7170100480</v>
      </c>
      <c r="B599" s="498" t="s">
        <v>20988</v>
      </c>
      <c r="C599" s="497" t="s">
        <v>20400</v>
      </c>
      <c r="D599" s="502">
        <v>1.37</v>
      </c>
    </row>
    <row r="600" spans="1:4" ht="24.95" customHeight="1" x14ac:dyDescent="0.2">
      <c r="A600" s="503">
        <v>7170100490</v>
      </c>
      <c r="B600" s="498" t="s">
        <v>20989</v>
      </c>
      <c r="C600" s="497" t="s">
        <v>20400</v>
      </c>
      <c r="D600" s="502">
        <v>3.43</v>
      </c>
    </row>
    <row r="601" spans="1:4" ht="24.95" customHeight="1" x14ac:dyDescent="0.2">
      <c r="A601" s="503">
        <v>7170100500</v>
      </c>
      <c r="B601" s="498" t="s">
        <v>20990</v>
      </c>
      <c r="C601" s="497" t="s">
        <v>20400</v>
      </c>
      <c r="D601" s="502">
        <v>4.21</v>
      </c>
    </row>
    <row r="602" spans="1:4" ht="24.95" customHeight="1" x14ac:dyDescent="0.2">
      <c r="A602" s="503">
        <v>7170100510</v>
      </c>
      <c r="B602" s="498" t="s">
        <v>20991</v>
      </c>
      <c r="C602" s="497" t="s">
        <v>20400</v>
      </c>
      <c r="D602" s="502">
        <v>4.5999999999999996</v>
      </c>
    </row>
    <row r="603" spans="1:4" ht="24.95" customHeight="1" x14ac:dyDescent="0.2">
      <c r="A603" s="503">
        <v>7170100520</v>
      </c>
      <c r="B603" s="498" t="s">
        <v>20992</v>
      </c>
      <c r="C603" s="497" t="s">
        <v>20400</v>
      </c>
      <c r="D603" s="502">
        <v>5.0999999999999996</v>
      </c>
    </row>
    <row r="604" spans="1:4" ht="24.95" customHeight="1" x14ac:dyDescent="0.2">
      <c r="A604" s="503">
        <v>7170100530</v>
      </c>
      <c r="B604" s="498" t="s">
        <v>20993</v>
      </c>
      <c r="C604" s="497" t="s">
        <v>20400</v>
      </c>
      <c r="D604" s="502">
        <v>4.3099999999999996</v>
      </c>
    </row>
    <row r="605" spans="1:4" ht="24.95" customHeight="1" x14ac:dyDescent="0.2">
      <c r="A605" s="503">
        <v>7170100540</v>
      </c>
      <c r="B605" s="498" t="s">
        <v>20994</v>
      </c>
      <c r="C605" s="497" t="s">
        <v>20400</v>
      </c>
      <c r="D605" s="502">
        <v>5.0999999999999996</v>
      </c>
    </row>
    <row r="606" spans="1:4" ht="24.95" customHeight="1" x14ac:dyDescent="0.2">
      <c r="A606" s="503">
        <v>7170100550</v>
      </c>
      <c r="B606" s="498" t="s">
        <v>20995</v>
      </c>
      <c r="C606" s="497" t="s">
        <v>20400</v>
      </c>
      <c r="D606" s="502">
        <v>8.52</v>
      </c>
    </row>
    <row r="607" spans="1:4" ht="24.95" customHeight="1" x14ac:dyDescent="0.2">
      <c r="A607" s="503">
        <v>7170100560</v>
      </c>
      <c r="B607" s="498" t="s">
        <v>20996</v>
      </c>
      <c r="C607" s="497" t="s">
        <v>20400</v>
      </c>
      <c r="D607" s="502">
        <v>9.4</v>
      </c>
    </row>
    <row r="608" spans="1:4" ht="24.95" customHeight="1" x14ac:dyDescent="0.2">
      <c r="A608" s="503">
        <v>7170100570</v>
      </c>
      <c r="B608" s="498" t="s">
        <v>20997</v>
      </c>
      <c r="C608" s="497" t="s">
        <v>20400</v>
      </c>
      <c r="D608" s="502">
        <v>9.7899999999999991</v>
      </c>
    </row>
    <row r="609" spans="1:4" ht="24.95" customHeight="1" x14ac:dyDescent="0.2">
      <c r="A609" s="503">
        <v>7170100580</v>
      </c>
      <c r="B609" s="498" t="s">
        <v>20998</v>
      </c>
      <c r="C609" s="497" t="s">
        <v>20400</v>
      </c>
      <c r="D609" s="502">
        <v>11.16</v>
      </c>
    </row>
    <row r="610" spans="1:4" ht="24.95" customHeight="1" x14ac:dyDescent="0.2">
      <c r="A610" s="503">
        <v>7170100590</v>
      </c>
      <c r="B610" s="498" t="s">
        <v>20999</v>
      </c>
      <c r="C610" s="497" t="s">
        <v>20400</v>
      </c>
      <c r="D610" s="502">
        <v>15.65</v>
      </c>
    </row>
    <row r="611" spans="1:4" ht="24.95" customHeight="1" x14ac:dyDescent="0.2">
      <c r="A611" s="503">
        <v>7170100600</v>
      </c>
      <c r="B611" s="498" t="s">
        <v>21000</v>
      </c>
      <c r="C611" s="497" t="s">
        <v>20400</v>
      </c>
      <c r="D611" s="502">
        <v>33.770000000000003</v>
      </c>
    </row>
    <row r="612" spans="1:4" ht="24.95" customHeight="1" x14ac:dyDescent="0.2">
      <c r="A612" s="503">
        <v>7170100610</v>
      </c>
      <c r="B612" s="498" t="s">
        <v>21001</v>
      </c>
      <c r="C612" s="497" t="s">
        <v>20400</v>
      </c>
      <c r="D612" s="502">
        <v>42.63</v>
      </c>
    </row>
    <row r="613" spans="1:4" ht="24.95" customHeight="1" x14ac:dyDescent="0.2">
      <c r="A613" s="503">
        <v>7170100620</v>
      </c>
      <c r="B613" s="498" t="s">
        <v>21002</v>
      </c>
      <c r="C613" s="497" t="s">
        <v>20400</v>
      </c>
      <c r="D613" s="502">
        <v>52.25</v>
      </c>
    </row>
    <row r="614" spans="1:4" ht="24.95" customHeight="1" x14ac:dyDescent="0.2">
      <c r="A614" s="503">
        <v>7170100630</v>
      </c>
      <c r="B614" s="498" t="s">
        <v>21003</v>
      </c>
      <c r="C614" s="497" t="s">
        <v>20400</v>
      </c>
      <c r="D614" s="502">
        <v>65.260000000000005</v>
      </c>
    </row>
    <row r="615" spans="1:4" ht="24.95" customHeight="1" x14ac:dyDescent="0.2">
      <c r="A615" s="503">
        <v>7170100640</v>
      </c>
      <c r="B615" s="498" t="s">
        <v>21004</v>
      </c>
      <c r="C615" s="497" t="s">
        <v>20400</v>
      </c>
      <c r="D615" s="502">
        <v>77.239999999999995</v>
      </c>
    </row>
    <row r="616" spans="1:4" ht="24.95" customHeight="1" x14ac:dyDescent="0.2">
      <c r="A616" s="503">
        <v>7170100650</v>
      </c>
      <c r="B616" s="498" t="s">
        <v>21005</v>
      </c>
      <c r="C616" s="497" t="s">
        <v>20400</v>
      </c>
      <c r="D616" s="502">
        <v>116.28</v>
      </c>
    </row>
    <row r="617" spans="1:4" ht="24.95" customHeight="1" x14ac:dyDescent="0.2">
      <c r="A617" s="503">
        <v>7170100660</v>
      </c>
      <c r="B617" s="498" t="s">
        <v>21006</v>
      </c>
      <c r="C617" s="497" t="s">
        <v>20400</v>
      </c>
      <c r="D617" s="502">
        <v>161.59</v>
      </c>
    </row>
    <row r="618" spans="1:4" ht="24.95" customHeight="1" x14ac:dyDescent="0.2">
      <c r="A618" s="503">
        <v>7170100670</v>
      </c>
      <c r="B618" s="498" t="s">
        <v>21007</v>
      </c>
      <c r="C618" s="497" t="s">
        <v>20400</v>
      </c>
      <c r="D618" s="502">
        <v>217.09</v>
      </c>
    </row>
    <row r="619" spans="1:4" ht="24.95" customHeight="1" x14ac:dyDescent="0.2">
      <c r="A619" s="503">
        <v>7170100680</v>
      </c>
      <c r="B619" s="498" t="s">
        <v>21008</v>
      </c>
      <c r="C619" s="497" t="s">
        <v>20400</v>
      </c>
      <c r="D619" s="502">
        <v>232.42</v>
      </c>
    </row>
    <row r="620" spans="1:4" ht="24.95" customHeight="1" x14ac:dyDescent="0.2">
      <c r="A620" s="503">
        <v>7170100690</v>
      </c>
      <c r="B620" s="498" t="s">
        <v>21009</v>
      </c>
      <c r="C620" s="497" t="s">
        <v>20400</v>
      </c>
      <c r="D620" s="502">
        <v>260.2</v>
      </c>
    </row>
    <row r="621" spans="1:4" ht="24.95" customHeight="1" x14ac:dyDescent="0.2">
      <c r="A621" s="503">
        <v>7170100700</v>
      </c>
      <c r="B621" s="498" t="s">
        <v>21010</v>
      </c>
      <c r="C621" s="497" t="s">
        <v>20400</v>
      </c>
      <c r="D621" s="502">
        <v>268.61</v>
      </c>
    </row>
    <row r="622" spans="1:4" ht="24.95" customHeight="1" x14ac:dyDescent="0.2">
      <c r="A622" s="503">
        <v>7170100710</v>
      </c>
      <c r="B622" s="498" t="s">
        <v>21011</v>
      </c>
      <c r="C622" s="497" t="s">
        <v>20400</v>
      </c>
      <c r="D622" s="502">
        <v>14.04</v>
      </c>
    </row>
    <row r="623" spans="1:4" ht="24.95" customHeight="1" x14ac:dyDescent="0.2">
      <c r="A623" s="503">
        <v>7170100720</v>
      </c>
      <c r="B623" s="498" t="s">
        <v>21012</v>
      </c>
      <c r="C623" s="497" t="s">
        <v>20400</v>
      </c>
      <c r="D623" s="502">
        <v>16.38</v>
      </c>
    </row>
    <row r="624" spans="1:4" ht="24.95" customHeight="1" x14ac:dyDescent="0.2">
      <c r="A624" s="503">
        <v>7170100730</v>
      </c>
      <c r="B624" s="498" t="s">
        <v>21013</v>
      </c>
      <c r="C624" s="497" t="s">
        <v>20400</v>
      </c>
      <c r="D624" s="502">
        <v>17.55</v>
      </c>
    </row>
    <row r="625" spans="1:4" ht="24.95" customHeight="1" x14ac:dyDescent="0.2">
      <c r="A625" s="503">
        <v>7170100740</v>
      </c>
      <c r="B625" s="498" t="s">
        <v>21014</v>
      </c>
      <c r="C625" s="497" t="s">
        <v>20400</v>
      </c>
      <c r="D625" s="502">
        <v>20.5</v>
      </c>
    </row>
    <row r="626" spans="1:4" ht="24.95" customHeight="1" x14ac:dyDescent="0.2">
      <c r="A626" s="503">
        <v>7170100750</v>
      </c>
      <c r="B626" s="498" t="s">
        <v>21015</v>
      </c>
      <c r="C626" s="497" t="s">
        <v>20400</v>
      </c>
      <c r="D626" s="502">
        <v>22.64</v>
      </c>
    </row>
    <row r="627" spans="1:4" ht="24.95" customHeight="1" x14ac:dyDescent="0.2">
      <c r="A627" s="503">
        <v>7170100760</v>
      </c>
      <c r="B627" s="498" t="s">
        <v>21016</v>
      </c>
      <c r="C627" s="497" t="s">
        <v>20400</v>
      </c>
      <c r="D627" s="502">
        <v>25.36</v>
      </c>
    </row>
    <row r="628" spans="1:4" ht="24.95" customHeight="1" x14ac:dyDescent="0.2">
      <c r="A628" s="503">
        <v>7170100770</v>
      </c>
      <c r="B628" s="498" t="s">
        <v>21017</v>
      </c>
      <c r="C628" s="497" t="s">
        <v>20400</v>
      </c>
      <c r="D628" s="502">
        <v>29.27</v>
      </c>
    </row>
    <row r="629" spans="1:4" ht="24.95" customHeight="1" x14ac:dyDescent="0.2">
      <c r="A629" s="503">
        <v>7170100780</v>
      </c>
      <c r="B629" s="498" t="s">
        <v>21018</v>
      </c>
      <c r="C629" s="497" t="s">
        <v>20400</v>
      </c>
      <c r="D629" s="502">
        <v>36.32</v>
      </c>
    </row>
    <row r="630" spans="1:4" ht="24.95" customHeight="1" x14ac:dyDescent="0.2">
      <c r="A630" s="72" t="s">
        <v>21019</v>
      </c>
      <c r="B630" s="71"/>
      <c r="C630" s="500"/>
      <c r="D630" s="501"/>
    </row>
    <row r="631" spans="1:4" ht="24.95" customHeight="1" x14ac:dyDescent="0.2">
      <c r="A631" s="503">
        <v>7180100010</v>
      </c>
      <c r="B631" s="498" t="s">
        <v>21020</v>
      </c>
      <c r="C631" s="497" t="s">
        <v>20451</v>
      </c>
      <c r="D631" s="502">
        <v>25.52</v>
      </c>
    </row>
    <row r="632" spans="1:4" ht="24.95" customHeight="1" x14ac:dyDescent="0.2">
      <c r="A632" s="503">
        <v>7180100020</v>
      </c>
      <c r="B632" s="498" t="s">
        <v>21021</v>
      </c>
      <c r="C632" s="497" t="s">
        <v>20451</v>
      </c>
      <c r="D632" s="502">
        <v>36.799999999999997</v>
      </c>
    </row>
    <row r="633" spans="1:4" ht="24.95" customHeight="1" x14ac:dyDescent="0.2">
      <c r="A633" s="503">
        <v>7180100030</v>
      </c>
      <c r="B633" s="498" t="s">
        <v>21022</v>
      </c>
      <c r="C633" s="497" t="s">
        <v>20451</v>
      </c>
      <c r="D633" s="502">
        <v>31.04</v>
      </c>
    </row>
    <row r="634" spans="1:4" ht="24.95" customHeight="1" x14ac:dyDescent="0.2">
      <c r="A634" s="503">
        <v>7180100040</v>
      </c>
      <c r="B634" s="498" t="s">
        <v>21023</v>
      </c>
      <c r="C634" s="497" t="s">
        <v>20451</v>
      </c>
      <c r="D634" s="502">
        <v>57.99</v>
      </c>
    </row>
    <row r="635" spans="1:4" ht="24.95" customHeight="1" x14ac:dyDescent="0.2">
      <c r="A635" s="503">
        <v>7180100050</v>
      </c>
      <c r="B635" s="498" t="s">
        <v>21024</v>
      </c>
      <c r="C635" s="497" t="s">
        <v>20451</v>
      </c>
      <c r="D635" s="502">
        <v>90.09</v>
      </c>
    </row>
    <row r="636" spans="1:4" ht="24.95" customHeight="1" x14ac:dyDescent="0.2">
      <c r="A636" s="503">
        <v>7180100060</v>
      </c>
      <c r="B636" s="498" t="s">
        <v>21025</v>
      </c>
      <c r="C636" s="497" t="s">
        <v>20451</v>
      </c>
      <c r="D636" s="502">
        <v>18.010000000000002</v>
      </c>
    </row>
    <row r="637" spans="1:4" ht="24.95" customHeight="1" x14ac:dyDescent="0.2">
      <c r="A637" s="503">
        <v>7180100070</v>
      </c>
      <c r="B637" s="498" t="s">
        <v>21026</v>
      </c>
      <c r="C637" s="497" t="s">
        <v>20396</v>
      </c>
      <c r="D637" s="502">
        <v>72.92</v>
      </c>
    </row>
    <row r="638" spans="1:4" ht="24.95" customHeight="1" x14ac:dyDescent="0.2">
      <c r="A638" s="503">
        <v>7180100080</v>
      </c>
      <c r="B638" s="498" t="s">
        <v>21027</v>
      </c>
      <c r="C638" s="497" t="s">
        <v>20396</v>
      </c>
      <c r="D638" s="502">
        <v>85.57</v>
      </c>
    </row>
    <row r="639" spans="1:4" ht="24.95" customHeight="1" x14ac:dyDescent="0.2">
      <c r="A639" s="503">
        <v>7180100090</v>
      </c>
      <c r="B639" s="498" t="s">
        <v>21028</v>
      </c>
      <c r="C639" s="497" t="s">
        <v>20396</v>
      </c>
      <c r="D639" s="502">
        <v>94.9</v>
      </c>
    </row>
    <row r="640" spans="1:4" ht="24.95" customHeight="1" x14ac:dyDescent="0.2">
      <c r="A640" s="503">
        <v>7180100100</v>
      </c>
      <c r="B640" s="498" t="s">
        <v>21029</v>
      </c>
      <c r="C640" s="497" t="s">
        <v>20396</v>
      </c>
      <c r="D640" s="502">
        <v>115.91</v>
      </c>
    </row>
    <row r="641" spans="1:4" ht="24.95" customHeight="1" x14ac:dyDescent="0.2">
      <c r="A641" s="503">
        <v>7180100110</v>
      </c>
      <c r="B641" s="498" t="s">
        <v>21030</v>
      </c>
      <c r="C641" s="497" t="s">
        <v>20396</v>
      </c>
      <c r="D641" s="502">
        <v>137.56</v>
      </c>
    </row>
    <row r="642" spans="1:4" ht="24.95" customHeight="1" x14ac:dyDescent="0.2">
      <c r="A642" s="503">
        <v>7180100120</v>
      </c>
      <c r="B642" s="498" t="s">
        <v>21031</v>
      </c>
      <c r="C642" s="497" t="s">
        <v>20396</v>
      </c>
      <c r="D642" s="502">
        <v>175.23</v>
      </c>
    </row>
    <row r="643" spans="1:4" ht="24.95" customHeight="1" x14ac:dyDescent="0.2">
      <c r="A643" s="503">
        <v>7180100130</v>
      </c>
      <c r="B643" s="498" t="s">
        <v>21032</v>
      </c>
      <c r="C643" s="497" t="s">
        <v>20396</v>
      </c>
      <c r="D643" s="502">
        <v>233.33</v>
      </c>
    </row>
    <row r="644" spans="1:4" ht="24.95" customHeight="1" x14ac:dyDescent="0.2">
      <c r="A644" s="503">
        <v>7180100140</v>
      </c>
      <c r="B644" s="498" t="s">
        <v>21033</v>
      </c>
      <c r="C644" s="497" t="s">
        <v>20396</v>
      </c>
      <c r="D644" s="502">
        <v>291.44</v>
      </c>
    </row>
    <row r="645" spans="1:4" ht="24.95" customHeight="1" x14ac:dyDescent="0.2">
      <c r="A645" s="72" t="s">
        <v>21034</v>
      </c>
      <c r="B645" s="71"/>
      <c r="C645" s="500"/>
      <c r="D645" s="501"/>
    </row>
    <row r="646" spans="1:4" ht="24.95" customHeight="1" x14ac:dyDescent="0.2">
      <c r="A646" s="503">
        <v>7190100010</v>
      </c>
      <c r="B646" s="498" t="s">
        <v>21035</v>
      </c>
      <c r="C646" s="497" t="s">
        <v>20396</v>
      </c>
      <c r="D646" s="502">
        <v>374.05</v>
      </c>
    </row>
    <row r="647" spans="1:4" ht="24.95" customHeight="1" x14ac:dyDescent="0.2">
      <c r="A647" s="503">
        <v>7190100020</v>
      </c>
      <c r="B647" s="498" t="s">
        <v>21036</v>
      </c>
      <c r="C647" s="497" t="s">
        <v>20396</v>
      </c>
      <c r="D647" s="502">
        <v>1501.87</v>
      </c>
    </row>
    <row r="648" spans="1:4" ht="24.95" customHeight="1" x14ac:dyDescent="0.2">
      <c r="A648" s="503">
        <v>7190100030</v>
      </c>
      <c r="B648" s="498" t="s">
        <v>21037</v>
      </c>
      <c r="C648" s="497" t="s">
        <v>20396</v>
      </c>
      <c r="D648" s="502">
        <v>7656.38</v>
      </c>
    </row>
    <row r="649" spans="1:4" ht="24.95" customHeight="1" x14ac:dyDescent="0.2">
      <c r="A649" s="503">
        <v>7190100040</v>
      </c>
      <c r="B649" s="498" t="s">
        <v>21038</v>
      </c>
      <c r="C649" s="497" t="s">
        <v>20396</v>
      </c>
      <c r="D649" s="502">
        <v>9434.41</v>
      </c>
    </row>
    <row r="650" spans="1:4" ht="24.95" customHeight="1" x14ac:dyDescent="0.2">
      <c r="A650" s="503">
        <v>7190100050</v>
      </c>
      <c r="B650" s="498" t="s">
        <v>21039</v>
      </c>
      <c r="C650" s="497" t="s">
        <v>20396</v>
      </c>
      <c r="D650" s="502">
        <v>16615.86</v>
      </c>
    </row>
    <row r="651" spans="1:4" ht="24.95" customHeight="1" x14ac:dyDescent="0.2">
      <c r="A651" s="503">
        <v>7190100060</v>
      </c>
      <c r="B651" s="498" t="s">
        <v>21040</v>
      </c>
      <c r="C651" s="497" t="s">
        <v>20396</v>
      </c>
      <c r="D651" s="502">
        <v>25551.3</v>
      </c>
    </row>
    <row r="652" spans="1:4" ht="24.95" customHeight="1" x14ac:dyDescent="0.2">
      <c r="A652" s="503">
        <v>7190100070</v>
      </c>
      <c r="B652" s="498" t="s">
        <v>21041</v>
      </c>
      <c r="C652" s="497" t="s">
        <v>20396</v>
      </c>
      <c r="D652" s="502">
        <v>32662.14</v>
      </c>
    </row>
    <row r="653" spans="1:4" ht="24.95" customHeight="1" x14ac:dyDescent="0.2">
      <c r="A653" s="503">
        <v>7190100080</v>
      </c>
      <c r="B653" s="498" t="s">
        <v>21042</v>
      </c>
      <c r="C653" s="497" t="s">
        <v>20396</v>
      </c>
      <c r="D653" s="502">
        <v>459.76</v>
      </c>
    </row>
    <row r="654" spans="1:4" ht="24.95" customHeight="1" x14ac:dyDescent="0.2">
      <c r="A654" s="503">
        <v>7190100090</v>
      </c>
      <c r="B654" s="498" t="s">
        <v>21043</v>
      </c>
      <c r="C654" s="497" t="s">
        <v>20396</v>
      </c>
      <c r="D654" s="502">
        <v>1246.78</v>
      </c>
    </row>
    <row r="655" spans="1:4" ht="24.95" customHeight="1" x14ac:dyDescent="0.2">
      <c r="A655" s="503">
        <v>7190100100</v>
      </c>
      <c r="B655" s="498" t="s">
        <v>21044</v>
      </c>
      <c r="C655" s="497" t="s">
        <v>20396</v>
      </c>
      <c r="D655" s="502">
        <v>1273.51</v>
      </c>
    </row>
    <row r="656" spans="1:4" ht="24.95" customHeight="1" x14ac:dyDescent="0.2">
      <c r="A656" s="503">
        <v>7190100110</v>
      </c>
      <c r="B656" s="498" t="s">
        <v>21045</v>
      </c>
      <c r="C656" s="497" t="s">
        <v>20396</v>
      </c>
      <c r="D656" s="502">
        <v>1825.93</v>
      </c>
    </row>
    <row r="657" spans="1:4" ht="24.95" customHeight="1" x14ac:dyDescent="0.2">
      <c r="A657" s="503">
        <v>7190100120</v>
      </c>
      <c r="B657" s="498" t="s">
        <v>21046</v>
      </c>
      <c r="C657" s="497" t="s">
        <v>20396</v>
      </c>
      <c r="D657" s="502">
        <v>1891.66</v>
      </c>
    </row>
    <row r="658" spans="1:4" ht="24.95" customHeight="1" x14ac:dyDescent="0.2">
      <c r="A658" s="503">
        <v>7190100130</v>
      </c>
      <c r="B658" s="498" t="s">
        <v>21047</v>
      </c>
      <c r="C658" s="497" t="s">
        <v>20396</v>
      </c>
      <c r="D658" s="502">
        <v>2248.9699999999998</v>
      </c>
    </row>
    <row r="659" spans="1:4" ht="24.95" customHeight="1" x14ac:dyDescent="0.2">
      <c r="A659" s="503">
        <v>7190100140</v>
      </c>
      <c r="B659" s="498" t="s">
        <v>21048</v>
      </c>
      <c r="C659" s="497" t="s">
        <v>20396</v>
      </c>
      <c r="D659" s="502">
        <v>2255.5500000000002</v>
      </c>
    </row>
    <row r="660" spans="1:4" ht="24.95" customHeight="1" x14ac:dyDescent="0.2">
      <c r="A660" s="503">
        <v>7190100150</v>
      </c>
      <c r="B660" s="498" t="s">
        <v>21049</v>
      </c>
      <c r="C660" s="497" t="s">
        <v>20396</v>
      </c>
      <c r="D660" s="502">
        <v>2984.85</v>
      </c>
    </row>
    <row r="661" spans="1:4" ht="24.95" customHeight="1" x14ac:dyDescent="0.2">
      <c r="A661" s="72" t="s">
        <v>21050</v>
      </c>
      <c r="B661" s="71"/>
      <c r="C661" s="500"/>
      <c r="D661" s="501"/>
    </row>
    <row r="662" spans="1:4" ht="24.95" customHeight="1" x14ac:dyDescent="0.2">
      <c r="A662" s="503">
        <v>7200100010</v>
      </c>
      <c r="B662" s="498" t="s">
        <v>21051</v>
      </c>
      <c r="C662" s="497" t="s">
        <v>20396</v>
      </c>
      <c r="D662" s="502">
        <v>556.01</v>
      </c>
    </row>
    <row r="663" spans="1:4" ht="24.95" customHeight="1" x14ac:dyDescent="0.2">
      <c r="A663" s="503">
        <v>7200100020</v>
      </c>
      <c r="B663" s="498" t="s">
        <v>21052</v>
      </c>
      <c r="C663" s="497" t="s">
        <v>20396</v>
      </c>
      <c r="D663" s="502">
        <v>826.86</v>
      </c>
    </row>
    <row r="664" spans="1:4" ht="24.95" customHeight="1" x14ac:dyDescent="0.2">
      <c r="A664" s="503">
        <v>7200100030</v>
      </c>
      <c r="B664" s="498" t="s">
        <v>21053</v>
      </c>
      <c r="C664" s="497" t="s">
        <v>20396</v>
      </c>
      <c r="D664" s="502">
        <v>822.11</v>
      </c>
    </row>
    <row r="665" spans="1:4" ht="24.95" customHeight="1" x14ac:dyDescent="0.2">
      <c r="A665" s="503">
        <v>7200100040</v>
      </c>
      <c r="B665" s="498" t="s">
        <v>21054</v>
      </c>
      <c r="C665" s="497" t="s">
        <v>20396</v>
      </c>
      <c r="D665" s="502">
        <v>856.78</v>
      </c>
    </row>
    <row r="666" spans="1:4" ht="24.95" customHeight="1" x14ac:dyDescent="0.2">
      <c r="A666" s="503">
        <v>7200100050</v>
      </c>
      <c r="B666" s="498" t="s">
        <v>21055</v>
      </c>
      <c r="C666" s="497" t="s">
        <v>20396</v>
      </c>
      <c r="D666" s="502">
        <v>435.25</v>
      </c>
    </row>
    <row r="667" spans="1:4" ht="24.95" customHeight="1" x14ac:dyDescent="0.2">
      <c r="A667" s="503">
        <v>7200100060</v>
      </c>
      <c r="B667" s="498" t="s">
        <v>21056</v>
      </c>
      <c r="C667" s="497" t="s">
        <v>20396</v>
      </c>
      <c r="D667" s="502">
        <v>597.6</v>
      </c>
    </row>
    <row r="668" spans="1:4" ht="24.95" customHeight="1" x14ac:dyDescent="0.2">
      <c r="A668" s="503">
        <v>7200100070</v>
      </c>
      <c r="B668" s="498" t="s">
        <v>21057</v>
      </c>
      <c r="C668" s="497" t="s">
        <v>20396</v>
      </c>
      <c r="D668" s="502">
        <v>581.25</v>
      </c>
    </row>
    <row r="669" spans="1:4" ht="24.95" customHeight="1" x14ac:dyDescent="0.2">
      <c r="A669" s="503">
        <v>7200100080</v>
      </c>
      <c r="B669" s="498" t="s">
        <v>21058</v>
      </c>
      <c r="C669" s="497" t="s">
        <v>20396</v>
      </c>
      <c r="D669" s="502">
        <v>612.57000000000005</v>
      </c>
    </row>
    <row r="670" spans="1:4" ht="24.95" customHeight="1" x14ac:dyDescent="0.2">
      <c r="A670" s="503">
        <v>7200100090</v>
      </c>
      <c r="B670" s="498" t="s">
        <v>21059</v>
      </c>
      <c r="C670" s="497" t="s">
        <v>20396</v>
      </c>
      <c r="D670" s="502">
        <v>192.76</v>
      </c>
    </row>
    <row r="671" spans="1:4" ht="24.95" customHeight="1" x14ac:dyDescent="0.2">
      <c r="A671" s="503">
        <v>7200100100</v>
      </c>
      <c r="B671" s="498" t="s">
        <v>21060</v>
      </c>
      <c r="C671" s="497" t="s">
        <v>20396</v>
      </c>
      <c r="D671" s="502">
        <v>486.28</v>
      </c>
    </row>
    <row r="672" spans="1:4" ht="24.95" customHeight="1" x14ac:dyDescent="0.2">
      <c r="A672" s="503">
        <v>7200100110</v>
      </c>
      <c r="B672" s="498" t="s">
        <v>21061</v>
      </c>
      <c r="C672" s="497" t="s">
        <v>20396</v>
      </c>
      <c r="D672" s="502">
        <v>361.52</v>
      </c>
    </row>
    <row r="673" spans="1:4" ht="24.95" customHeight="1" x14ac:dyDescent="0.2">
      <c r="A673" s="503">
        <v>7200100120</v>
      </c>
      <c r="B673" s="498" t="s">
        <v>21062</v>
      </c>
      <c r="C673" s="497" t="s">
        <v>20396</v>
      </c>
      <c r="D673" s="502">
        <v>336.06</v>
      </c>
    </row>
    <row r="674" spans="1:4" ht="24.95" customHeight="1" x14ac:dyDescent="0.2">
      <c r="A674" s="503">
        <v>7200100130</v>
      </c>
      <c r="B674" s="498" t="s">
        <v>21063</v>
      </c>
      <c r="C674" s="497" t="s">
        <v>20396</v>
      </c>
      <c r="D674" s="502">
        <v>214.07</v>
      </c>
    </row>
    <row r="675" spans="1:4" ht="24.95" customHeight="1" x14ac:dyDescent="0.2">
      <c r="A675" s="503">
        <v>7200100140</v>
      </c>
      <c r="B675" s="498" t="s">
        <v>21064</v>
      </c>
      <c r="C675" s="497" t="s">
        <v>20396</v>
      </c>
      <c r="D675" s="502">
        <v>507.59</v>
      </c>
    </row>
    <row r="676" spans="1:4" ht="24.95" customHeight="1" x14ac:dyDescent="0.2">
      <c r="A676" s="503">
        <v>7200100150</v>
      </c>
      <c r="B676" s="498" t="s">
        <v>21065</v>
      </c>
      <c r="C676" s="497" t="s">
        <v>20396</v>
      </c>
      <c r="D676" s="502">
        <v>382.83</v>
      </c>
    </row>
    <row r="677" spans="1:4" ht="24.95" customHeight="1" x14ac:dyDescent="0.2">
      <c r="A677" s="503">
        <v>7200100160</v>
      </c>
      <c r="B677" s="498" t="s">
        <v>21066</v>
      </c>
      <c r="C677" s="497" t="s">
        <v>20396</v>
      </c>
      <c r="D677" s="502">
        <v>357.37</v>
      </c>
    </row>
    <row r="678" spans="1:4" ht="24.95" customHeight="1" x14ac:dyDescent="0.2">
      <c r="A678" s="503">
        <v>7200100170</v>
      </c>
      <c r="B678" s="498" t="s">
        <v>21067</v>
      </c>
      <c r="C678" s="497" t="s">
        <v>20396</v>
      </c>
      <c r="D678" s="502">
        <v>241.34</v>
      </c>
    </row>
    <row r="679" spans="1:4" ht="24.95" customHeight="1" x14ac:dyDescent="0.2">
      <c r="A679" s="503">
        <v>7200100180</v>
      </c>
      <c r="B679" s="498" t="s">
        <v>21068</v>
      </c>
      <c r="C679" s="497" t="s">
        <v>20396</v>
      </c>
      <c r="D679" s="502">
        <v>314.79000000000002</v>
      </c>
    </row>
    <row r="680" spans="1:4" ht="24.95" customHeight="1" x14ac:dyDescent="0.2">
      <c r="A680" s="503">
        <v>7200100190</v>
      </c>
      <c r="B680" s="498" t="s">
        <v>21069</v>
      </c>
      <c r="C680" s="497" t="s">
        <v>20396</v>
      </c>
      <c r="D680" s="502">
        <v>206.97</v>
      </c>
    </row>
    <row r="681" spans="1:4" ht="24.95" customHeight="1" x14ac:dyDescent="0.2">
      <c r="A681" s="503">
        <v>7200100200</v>
      </c>
      <c r="B681" s="498" t="s">
        <v>21070</v>
      </c>
      <c r="C681" s="497" t="s">
        <v>20396</v>
      </c>
      <c r="D681" s="502">
        <v>639.36</v>
      </c>
    </row>
    <row r="682" spans="1:4" ht="24.95" customHeight="1" x14ac:dyDescent="0.2">
      <c r="A682" s="503">
        <v>7200100210</v>
      </c>
      <c r="B682" s="498" t="s">
        <v>21071</v>
      </c>
      <c r="C682" s="497" t="s">
        <v>20396</v>
      </c>
      <c r="D682" s="502">
        <v>716</v>
      </c>
    </row>
    <row r="683" spans="1:4" ht="24.95" customHeight="1" x14ac:dyDescent="0.2">
      <c r="A683" s="503">
        <v>7200100220</v>
      </c>
      <c r="B683" s="498" t="s">
        <v>21072</v>
      </c>
      <c r="C683" s="497" t="s">
        <v>20396</v>
      </c>
      <c r="D683" s="502">
        <v>828.54</v>
      </c>
    </row>
    <row r="684" spans="1:4" ht="24.95" customHeight="1" x14ac:dyDescent="0.2">
      <c r="A684" s="503">
        <v>7200100230</v>
      </c>
      <c r="B684" s="498" t="s">
        <v>21073</v>
      </c>
      <c r="C684" s="497" t="s">
        <v>20396</v>
      </c>
      <c r="D684" s="502">
        <v>1451.84</v>
      </c>
    </row>
    <row r="685" spans="1:4" ht="24.95" customHeight="1" x14ac:dyDescent="0.2">
      <c r="A685" s="503">
        <v>7200100240</v>
      </c>
      <c r="B685" s="498" t="s">
        <v>21074</v>
      </c>
      <c r="C685" s="497" t="s">
        <v>20396</v>
      </c>
      <c r="D685" s="502">
        <v>6025.42</v>
      </c>
    </row>
    <row r="686" spans="1:4" ht="24.95" customHeight="1" x14ac:dyDescent="0.2">
      <c r="A686" s="503">
        <v>7200100250</v>
      </c>
      <c r="B686" s="498" t="s">
        <v>21075</v>
      </c>
      <c r="C686" s="497" t="s">
        <v>20396</v>
      </c>
      <c r="D686" s="502">
        <v>7914.18</v>
      </c>
    </row>
    <row r="687" spans="1:4" ht="24.95" customHeight="1" x14ac:dyDescent="0.2">
      <c r="A687" s="503">
        <v>7200100260</v>
      </c>
      <c r="B687" s="498" t="s">
        <v>21076</v>
      </c>
      <c r="C687" s="497" t="s">
        <v>20396</v>
      </c>
      <c r="D687" s="502">
        <v>67.69</v>
      </c>
    </row>
    <row r="688" spans="1:4" ht="24.95" customHeight="1" x14ac:dyDescent="0.2">
      <c r="A688" s="503">
        <v>7200100270</v>
      </c>
      <c r="B688" s="498" t="s">
        <v>21077</v>
      </c>
      <c r="C688" s="497" t="s">
        <v>20396</v>
      </c>
      <c r="D688" s="502">
        <v>120.51</v>
      </c>
    </row>
    <row r="689" spans="1:4" ht="24.95" customHeight="1" x14ac:dyDescent="0.2">
      <c r="A689" s="503">
        <v>7200100280</v>
      </c>
      <c r="B689" s="498" t="s">
        <v>21078</v>
      </c>
      <c r="C689" s="497" t="s">
        <v>20396</v>
      </c>
      <c r="D689" s="502">
        <v>181.7</v>
      </c>
    </row>
    <row r="690" spans="1:4" ht="24.95" customHeight="1" x14ac:dyDescent="0.2">
      <c r="A690" s="503">
        <v>7200100290</v>
      </c>
      <c r="B690" s="498" t="s">
        <v>21079</v>
      </c>
      <c r="C690" s="497" t="s">
        <v>20396</v>
      </c>
      <c r="D690" s="502">
        <v>360.5</v>
      </c>
    </row>
    <row r="691" spans="1:4" ht="24.95" customHeight="1" x14ac:dyDescent="0.2">
      <c r="A691" s="503">
        <v>7200100300</v>
      </c>
      <c r="B691" s="498" t="s">
        <v>21080</v>
      </c>
      <c r="C691" s="497" t="s">
        <v>20396</v>
      </c>
      <c r="D691" s="502">
        <v>88.87</v>
      </c>
    </row>
    <row r="692" spans="1:4" ht="24.95" customHeight="1" x14ac:dyDescent="0.2">
      <c r="A692" s="503">
        <v>7200100310</v>
      </c>
      <c r="B692" s="498" t="s">
        <v>21081</v>
      </c>
      <c r="C692" s="497" t="s">
        <v>20396</v>
      </c>
      <c r="D692" s="502">
        <v>62.71</v>
      </c>
    </row>
    <row r="693" spans="1:4" ht="24.95" customHeight="1" x14ac:dyDescent="0.2">
      <c r="A693" s="503">
        <v>7200100320</v>
      </c>
      <c r="B693" s="498" t="s">
        <v>21082</v>
      </c>
      <c r="C693" s="497" t="s">
        <v>20396</v>
      </c>
      <c r="D693" s="502">
        <v>111.58</v>
      </c>
    </row>
    <row r="694" spans="1:4" ht="24.95" customHeight="1" x14ac:dyDescent="0.2">
      <c r="A694" s="503">
        <v>7200100330</v>
      </c>
      <c r="B694" s="498" t="s">
        <v>21083</v>
      </c>
      <c r="C694" s="497" t="s">
        <v>20396</v>
      </c>
      <c r="D694" s="502">
        <v>89.37</v>
      </c>
    </row>
    <row r="695" spans="1:4" ht="24.95" customHeight="1" x14ac:dyDescent="0.2">
      <c r="A695" s="503">
        <v>7200100340</v>
      </c>
      <c r="B695" s="498" t="s">
        <v>21084</v>
      </c>
      <c r="C695" s="497" t="s">
        <v>20396</v>
      </c>
      <c r="D695" s="502">
        <v>127.33</v>
      </c>
    </row>
    <row r="696" spans="1:4" ht="24.95" customHeight="1" x14ac:dyDescent="0.2">
      <c r="A696" s="503">
        <v>7200100350</v>
      </c>
      <c r="B696" s="498" t="s">
        <v>21085</v>
      </c>
      <c r="C696" s="497" t="s">
        <v>20396</v>
      </c>
      <c r="D696" s="502">
        <v>99.36</v>
      </c>
    </row>
    <row r="697" spans="1:4" ht="24.95" customHeight="1" x14ac:dyDescent="0.2">
      <c r="A697" s="503">
        <v>7200100360</v>
      </c>
      <c r="B697" s="498" t="s">
        <v>21086</v>
      </c>
      <c r="C697" s="497" t="s">
        <v>20396</v>
      </c>
      <c r="D697" s="502">
        <v>344.79</v>
      </c>
    </row>
    <row r="698" spans="1:4" ht="24.95" customHeight="1" x14ac:dyDescent="0.2">
      <c r="A698" s="503">
        <v>7200100370</v>
      </c>
      <c r="B698" s="498" t="s">
        <v>21087</v>
      </c>
      <c r="C698" s="497" t="s">
        <v>20400</v>
      </c>
      <c r="D698" s="502">
        <v>118.86</v>
      </c>
    </row>
    <row r="699" spans="1:4" ht="24.95" customHeight="1" x14ac:dyDescent="0.2">
      <c r="A699" s="503">
        <v>7200100375</v>
      </c>
      <c r="B699" s="498" t="s">
        <v>21088</v>
      </c>
      <c r="C699" s="497" t="s">
        <v>20400</v>
      </c>
      <c r="D699" s="502">
        <v>252.79</v>
      </c>
    </row>
    <row r="700" spans="1:4" ht="24.95" customHeight="1" x14ac:dyDescent="0.2">
      <c r="A700" s="503">
        <v>7200100380</v>
      </c>
      <c r="B700" s="498" t="s">
        <v>21089</v>
      </c>
      <c r="C700" s="497" t="s">
        <v>20396</v>
      </c>
      <c r="D700" s="502">
        <v>743.21</v>
      </c>
    </row>
    <row r="701" spans="1:4" ht="24.95" customHeight="1" x14ac:dyDescent="0.2">
      <c r="A701" s="503">
        <v>7200100390</v>
      </c>
      <c r="B701" s="498" t="s">
        <v>21090</v>
      </c>
      <c r="C701" s="497" t="s">
        <v>20396</v>
      </c>
      <c r="D701" s="502">
        <v>1008.99</v>
      </c>
    </row>
    <row r="702" spans="1:4" ht="24.95" customHeight="1" x14ac:dyDescent="0.2">
      <c r="A702" s="503">
        <v>7200100400</v>
      </c>
      <c r="B702" s="498" t="s">
        <v>21091</v>
      </c>
      <c r="C702" s="497" t="s">
        <v>20396</v>
      </c>
      <c r="D702" s="502">
        <v>1371.17</v>
      </c>
    </row>
    <row r="703" spans="1:4" ht="24.95" customHeight="1" x14ac:dyDescent="0.2">
      <c r="A703" s="503">
        <v>7200100410</v>
      </c>
      <c r="B703" s="498" t="s">
        <v>21092</v>
      </c>
      <c r="C703" s="497" t="s">
        <v>20396</v>
      </c>
      <c r="D703" s="502">
        <v>1908.84</v>
      </c>
    </row>
    <row r="704" spans="1:4" ht="24.95" customHeight="1" x14ac:dyDescent="0.2">
      <c r="A704" s="503">
        <v>7200100420</v>
      </c>
      <c r="B704" s="498" t="s">
        <v>21093</v>
      </c>
      <c r="C704" s="497" t="s">
        <v>20396</v>
      </c>
      <c r="D704" s="502">
        <v>2449.2199999999998</v>
      </c>
    </row>
    <row r="705" spans="1:4" ht="24.95" customHeight="1" x14ac:dyDescent="0.2">
      <c r="A705" s="503">
        <v>7200100430</v>
      </c>
      <c r="B705" s="498" t="s">
        <v>21094</v>
      </c>
      <c r="C705" s="497" t="s">
        <v>20396</v>
      </c>
      <c r="D705" s="502">
        <v>433.85</v>
      </c>
    </row>
    <row r="706" spans="1:4" ht="24.95" customHeight="1" x14ac:dyDescent="0.2">
      <c r="A706" s="503">
        <v>7200100440</v>
      </c>
      <c r="B706" s="498" t="s">
        <v>21095</v>
      </c>
      <c r="C706" s="497" t="s">
        <v>20396</v>
      </c>
      <c r="D706" s="502">
        <v>858.16</v>
      </c>
    </row>
    <row r="707" spans="1:4" ht="24.95" customHeight="1" x14ac:dyDescent="0.2">
      <c r="A707" s="503">
        <v>7200100450</v>
      </c>
      <c r="B707" s="498" t="s">
        <v>21096</v>
      </c>
      <c r="C707" s="497" t="s">
        <v>20396</v>
      </c>
      <c r="D707" s="502">
        <v>1014.8</v>
      </c>
    </row>
    <row r="708" spans="1:4" ht="24.95" customHeight="1" x14ac:dyDescent="0.2">
      <c r="A708" s="503">
        <v>7200100460</v>
      </c>
      <c r="B708" s="498" t="s">
        <v>21097</v>
      </c>
      <c r="C708" s="497" t="s">
        <v>20396</v>
      </c>
      <c r="D708" s="502">
        <v>1357.95</v>
      </c>
    </row>
    <row r="709" spans="1:4" ht="24.95" customHeight="1" x14ac:dyDescent="0.2">
      <c r="A709" s="503">
        <v>7200100470</v>
      </c>
      <c r="B709" s="498" t="s">
        <v>21098</v>
      </c>
      <c r="C709" s="497" t="s">
        <v>20396</v>
      </c>
      <c r="D709" s="502">
        <v>1868.03</v>
      </c>
    </row>
    <row r="710" spans="1:4" ht="24.95" customHeight="1" x14ac:dyDescent="0.2">
      <c r="A710" s="503">
        <v>7200100480</v>
      </c>
      <c r="B710" s="498" t="s">
        <v>21099</v>
      </c>
      <c r="C710" s="497" t="s">
        <v>20396</v>
      </c>
      <c r="D710" s="502">
        <v>88.43</v>
      </c>
    </row>
    <row r="711" spans="1:4" ht="24.95" customHeight="1" x14ac:dyDescent="0.2">
      <c r="A711" s="503">
        <v>7200100490</v>
      </c>
      <c r="B711" s="498" t="s">
        <v>21100</v>
      </c>
      <c r="C711" s="497" t="s">
        <v>20396</v>
      </c>
      <c r="D711" s="502">
        <v>76.25</v>
      </c>
    </row>
    <row r="712" spans="1:4" ht="24.95" customHeight="1" x14ac:dyDescent="0.2">
      <c r="A712" s="72" t="s">
        <v>21101</v>
      </c>
      <c r="B712" s="71"/>
      <c r="C712" s="500"/>
      <c r="D712" s="501"/>
    </row>
    <row r="713" spans="1:4" ht="24.95" customHeight="1" x14ac:dyDescent="0.2">
      <c r="A713" s="503">
        <v>7210100010</v>
      </c>
      <c r="B713" s="498" t="s">
        <v>21102</v>
      </c>
      <c r="C713" s="497" t="s">
        <v>20389</v>
      </c>
      <c r="D713" s="502">
        <v>6.29</v>
      </c>
    </row>
    <row r="714" spans="1:4" ht="24.95" customHeight="1" x14ac:dyDescent="0.2">
      <c r="A714" s="503">
        <v>7210100020</v>
      </c>
      <c r="B714" s="498" t="s">
        <v>21103</v>
      </c>
      <c r="C714" s="497" t="s">
        <v>20389</v>
      </c>
      <c r="D714" s="502">
        <v>14.14</v>
      </c>
    </row>
    <row r="715" spans="1:4" ht="24.95" customHeight="1" x14ac:dyDescent="0.2">
      <c r="A715" s="503">
        <v>7210100030</v>
      </c>
      <c r="B715" s="498" t="s">
        <v>21104</v>
      </c>
      <c r="C715" s="497" t="s">
        <v>20389</v>
      </c>
      <c r="D715" s="502">
        <v>17.739999999999998</v>
      </c>
    </row>
    <row r="716" spans="1:4" ht="24.95" customHeight="1" x14ac:dyDescent="0.2">
      <c r="A716" s="503">
        <v>7210100040</v>
      </c>
      <c r="B716" s="498" t="s">
        <v>21105</v>
      </c>
      <c r="C716" s="497" t="s">
        <v>20389</v>
      </c>
      <c r="D716" s="502">
        <v>9.7899999999999991</v>
      </c>
    </row>
    <row r="717" spans="1:4" ht="24.95" customHeight="1" x14ac:dyDescent="0.2">
      <c r="A717" s="503">
        <v>7210100050</v>
      </c>
      <c r="B717" s="498" t="s">
        <v>21106</v>
      </c>
      <c r="C717" s="497" t="s">
        <v>20389</v>
      </c>
      <c r="D717" s="502">
        <v>11.45</v>
      </c>
    </row>
    <row r="718" spans="1:4" ht="24.95" customHeight="1" x14ac:dyDescent="0.2">
      <c r="A718" s="503">
        <v>7210100060</v>
      </c>
      <c r="B718" s="498" t="s">
        <v>21107</v>
      </c>
      <c r="C718" s="497" t="s">
        <v>20389</v>
      </c>
      <c r="D718" s="502">
        <v>6.86</v>
      </c>
    </row>
    <row r="719" spans="1:4" ht="24.95" customHeight="1" x14ac:dyDescent="0.2">
      <c r="A719" s="503">
        <v>7210100070</v>
      </c>
      <c r="B719" s="498" t="s">
        <v>21108</v>
      </c>
      <c r="C719" s="497" t="s">
        <v>20389</v>
      </c>
      <c r="D719" s="502">
        <v>6.86</v>
      </c>
    </row>
    <row r="720" spans="1:4" ht="24.95" customHeight="1" x14ac:dyDescent="0.2">
      <c r="A720" s="503">
        <v>7210100080</v>
      </c>
      <c r="B720" s="498" t="s">
        <v>21109</v>
      </c>
      <c r="C720" s="497" t="s">
        <v>20389</v>
      </c>
      <c r="D720" s="502">
        <v>24.41</v>
      </c>
    </row>
    <row r="721" spans="1:4" ht="24.95" customHeight="1" x14ac:dyDescent="0.2">
      <c r="A721" s="503">
        <v>7210100090</v>
      </c>
      <c r="B721" s="498" t="s">
        <v>21110</v>
      </c>
      <c r="C721" s="497" t="s">
        <v>20389</v>
      </c>
      <c r="D721" s="502">
        <v>26.88</v>
      </c>
    </row>
    <row r="722" spans="1:4" ht="24.95" customHeight="1" x14ac:dyDescent="0.2">
      <c r="A722" s="503">
        <v>7210100100</v>
      </c>
      <c r="B722" s="498" t="s">
        <v>21111</v>
      </c>
      <c r="C722" s="497" t="s">
        <v>20389</v>
      </c>
      <c r="D722" s="502">
        <v>24.7</v>
      </c>
    </row>
    <row r="723" spans="1:4" ht="24.95" customHeight="1" x14ac:dyDescent="0.2">
      <c r="A723" s="503">
        <v>7210100110</v>
      </c>
      <c r="B723" s="498" t="s">
        <v>21112</v>
      </c>
      <c r="C723" s="497" t="s">
        <v>20400</v>
      </c>
      <c r="D723" s="502">
        <v>8.58</v>
      </c>
    </row>
    <row r="724" spans="1:4" ht="24.95" customHeight="1" x14ac:dyDescent="0.2">
      <c r="A724" s="503">
        <v>7210100120</v>
      </c>
      <c r="B724" s="498" t="s">
        <v>21113</v>
      </c>
      <c r="C724" s="497" t="s">
        <v>20400</v>
      </c>
      <c r="D724" s="502">
        <v>17.16</v>
      </c>
    </row>
    <row r="725" spans="1:4" ht="24.95" customHeight="1" x14ac:dyDescent="0.2">
      <c r="A725" s="503">
        <v>7210100130</v>
      </c>
      <c r="B725" s="498" t="s">
        <v>21114</v>
      </c>
      <c r="C725" s="497" t="s">
        <v>20389</v>
      </c>
      <c r="D725" s="502">
        <v>30.39</v>
      </c>
    </row>
    <row r="726" spans="1:4" ht="24.95" customHeight="1" x14ac:dyDescent="0.2">
      <c r="A726" s="503">
        <v>7210100140</v>
      </c>
      <c r="B726" s="498" t="s">
        <v>21115</v>
      </c>
      <c r="C726" s="497" t="s">
        <v>20389</v>
      </c>
      <c r="D726" s="502">
        <v>22.67</v>
      </c>
    </row>
    <row r="727" spans="1:4" ht="24.95" customHeight="1" x14ac:dyDescent="0.2">
      <c r="A727" s="503">
        <v>7210100150</v>
      </c>
      <c r="B727" s="498" t="s">
        <v>21116</v>
      </c>
      <c r="C727" s="497" t="s">
        <v>20389</v>
      </c>
      <c r="D727" s="502">
        <v>27.39</v>
      </c>
    </row>
    <row r="728" spans="1:4" ht="24.95" customHeight="1" x14ac:dyDescent="0.2">
      <c r="A728" s="503">
        <v>7210100160</v>
      </c>
      <c r="B728" s="498" t="s">
        <v>21117</v>
      </c>
      <c r="C728" s="497" t="s">
        <v>20389</v>
      </c>
      <c r="D728" s="502">
        <v>73.569999999999993</v>
      </c>
    </row>
    <row r="729" spans="1:4" ht="24.95" customHeight="1" x14ac:dyDescent="0.2">
      <c r="A729" s="503">
        <v>7210100170</v>
      </c>
      <c r="B729" s="498" t="s">
        <v>21118</v>
      </c>
      <c r="C729" s="497" t="s">
        <v>20389</v>
      </c>
      <c r="D729" s="502">
        <v>15.23</v>
      </c>
    </row>
    <row r="730" spans="1:4" ht="24.95" customHeight="1" x14ac:dyDescent="0.2">
      <c r="A730" s="503">
        <v>7210100180</v>
      </c>
      <c r="B730" s="498" t="s">
        <v>21119</v>
      </c>
      <c r="C730" s="497" t="s">
        <v>20389</v>
      </c>
      <c r="D730" s="502">
        <v>106.01</v>
      </c>
    </row>
    <row r="731" spans="1:4" ht="24.95" customHeight="1" x14ac:dyDescent="0.2">
      <c r="A731" s="503">
        <v>7210100190</v>
      </c>
      <c r="B731" s="498" t="s">
        <v>21120</v>
      </c>
      <c r="C731" s="497" t="s">
        <v>20389</v>
      </c>
      <c r="D731" s="502">
        <v>53.1</v>
      </c>
    </row>
    <row r="732" spans="1:4" ht="24.95" customHeight="1" x14ac:dyDescent="0.2">
      <c r="A732" s="503">
        <v>7210100200</v>
      </c>
      <c r="B732" s="498" t="s">
        <v>21121</v>
      </c>
      <c r="C732" s="497" t="s">
        <v>20400</v>
      </c>
      <c r="D732" s="502">
        <v>17.28</v>
      </c>
    </row>
    <row r="733" spans="1:4" ht="24.95" customHeight="1" x14ac:dyDescent="0.2">
      <c r="A733" s="503">
        <v>7210100210</v>
      </c>
      <c r="B733" s="498" t="s">
        <v>21122</v>
      </c>
      <c r="C733" s="497" t="s">
        <v>20400</v>
      </c>
      <c r="D733" s="502">
        <v>56.85</v>
      </c>
    </row>
    <row r="734" spans="1:4" ht="24.95" customHeight="1" x14ac:dyDescent="0.2">
      <c r="A734" s="503">
        <v>7210100220</v>
      </c>
      <c r="B734" s="498" t="s">
        <v>21123</v>
      </c>
      <c r="C734" s="497" t="s">
        <v>20484</v>
      </c>
      <c r="D734" s="502">
        <v>107.14</v>
      </c>
    </row>
    <row r="735" spans="1:4" ht="24.95" customHeight="1" x14ac:dyDescent="0.2">
      <c r="A735" s="503">
        <v>7210100230</v>
      </c>
      <c r="B735" s="498" t="s">
        <v>21124</v>
      </c>
      <c r="C735" s="497" t="s">
        <v>20389</v>
      </c>
      <c r="D735" s="502">
        <v>1.92</v>
      </c>
    </row>
    <row r="736" spans="1:4" ht="24.95" customHeight="1" x14ac:dyDescent="0.2">
      <c r="A736" s="503">
        <v>7210100240</v>
      </c>
      <c r="B736" s="498" t="s">
        <v>21125</v>
      </c>
      <c r="C736" s="497" t="s">
        <v>20484</v>
      </c>
      <c r="D736" s="502">
        <v>1037.93</v>
      </c>
    </row>
    <row r="737" spans="1:4" ht="24.95" customHeight="1" x14ac:dyDescent="0.2">
      <c r="A737" s="503">
        <v>7210100250</v>
      </c>
      <c r="B737" s="498" t="s">
        <v>21126</v>
      </c>
      <c r="C737" s="497" t="s">
        <v>20484</v>
      </c>
      <c r="D737" s="502">
        <v>1358.9</v>
      </c>
    </row>
    <row r="738" spans="1:4" ht="24.95" customHeight="1" x14ac:dyDescent="0.2">
      <c r="A738" s="503">
        <v>7210100260</v>
      </c>
      <c r="B738" s="498" t="s">
        <v>21127</v>
      </c>
      <c r="C738" s="497" t="s">
        <v>20584</v>
      </c>
      <c r="D738" s="502">
        <v>0.35</v>
      </c>
    </row>
    <row r="739" spans="1:4" ht="24.95" customHeight="1" x14ac:dyDescent="0.2">
      <c r="A739" s="503">
        <v>7210100270</v>
      </c>
      <c r="B739" s="498" t="s">
        <v>21128</v>
      </c>
      <c r="C739" s="497" t="s">
        <v>20389</v>
      </c>
      <c r="D739" s="502">
        <v>57.42</v>
      </c>
    </row>
    <row r="740" spans="1:4" ht="24.95" customHeight="1" x14ac:dyDescent="0.2">
      <c r="A740" s="503">
        <v>7210100280</v>
      </c>
      <c r="B740" s="498" t="s">
        <v>21129</v>
      </c>
      <c r="C740" s="497" t="s">
        <v>20389</v>
      </c>
      <c r="D740" s="502">
        <v>59.21</v>
      </c>
    </row>
    <row r="741" spans="1:4" ht="24.95" customHeight="1" x14ac:dyDescent="0.2">
      <c r="A741" s="503">
        <v>7210100290</v>
      </c>
      <c r="B741" s="498" t="s">
        <v>21130</v>
      </c>
      <c r="C741" s="497" t="s">
        <v>20389</v>
      </c>
      <c r="D741" s="502">
        <v>56.99</v>
      </c>
    </row>
    <row r="742" spans="1:4" ht="24.95" customHeight="1" x14ac:dyDescent="0.2">
      <c r="A742" s="503">
        <v>7210100300</v>
      </c>
      <c r="B742" s="498" t="s">
        <v>21131</v>
      </c>
      <c r="C742" s="497" t="s">
        <v>20389</v>
      </c>
      <c r="D742" s="502">
        <v>61.75</v>
      </c>
    </row>
    <row r="743" spans="1:4" ht="24.95" customHeight="1" x14ac:dyDescent="0.2">
      <c r="A743" s="503">
        <v>7210100310</v>
      </c>
      <c r="B743" s="498" t="s">
        <v>21132</v>
      </c>
      <c r="C743" s="497" t="s">
        <v>20389</v>
      </c>
      <c r="D743" s="502">
        <v>130.63</v>
      </c>
    </row>
    <row r="744" spans="1:4" ht="24.95" customHeight="1" x14ac:dyDescent="0.2">
      <c r="A744" s="503">
        <v>7210100320</v>
      </c>
      <c r="B744" s="498" t="s">
        <v>21133</v>
      </c>
      <c r="C744" s="497" t="s">
        <v>20400</v>
      </c>
      <c r="D744" s="502">
        <v>45.65</v>
      </c>
    </row>
    <row r="745" spans="1:4" ht="24.95" customHeight="1" x14ac:dyDescent="0.2">
      <c r="A745" s="503">
        <v>7210100330</v>
      </c>
      <c r="B745" s="498" t="s">
        <v>21134</v>
      </c>
      <c r="C745" s="497" t="s">
        <v>20389</v>
      </c>
      <c r="D745" s="502">
        <v>7.58</v>
      </c>
    </row>
    <row r="746" spans="1:4" ht="24.95" customHeight="1" x14ac:dyDescent="0.2">
      <c r="A746" s="503">
        <v>7210100340</v>
      </c>
      <c r="B746" s="498" t="s">
        <v>21135</v>
      </c>
      <c r="C746" s="497" t="s">
        <v>20389</v>
      </c>
      <c r="D746" s="502">
        <v>13.72</v>
      </c>
    </row>
    <row r="747" spans="1:4" ht="24.95" customHeight="1" x14ac:dyDescent="0.2">
      <c r="A747" s="503">
        <v>7210100350</v>
      </c>
      <c r="B747" s="498" t="s">
        <v>21136</v>
      </c>
      <c r="C747" s="497" t="s">
        <v>20400</v>
      </c>
      <c r="D747" s="502">
        <v>202.86</v>
      </c>
    </row>
    <row r="748" spans="1:4" ht="24.95" customHeight="1" x14ac:dyDescent="0.2">
      <c r="A748" s="503">
        <v>7210100360</v>
      </c>
      <c r="B748" s="498" t="s">
        <v>21137</v>
      </c>
      <c r="C748" s="497" t="s">
        <v>20400</v>
      </c>
      <c r="D748" s="502">
        <v>242.12</v>
      </c>
    </row>
    <row r="749" spans="1:4" ht="24.95" customHeight="1" x14ac:dyDescent="0.2">
      <c r="A749" s="503">
        <v>7210100370</v>
      </c>
      <c r="B749" s="498" t="s">
        <v>21138</v>
      </c>
      <c r="C749" s="497" t="s">
        <v>20400</v>
      </c>
      <c r="D749" s="502">
        <v>141.59</v>
      </c>
    </row>
    <row r="750" spans="1:4" ht="24.95" customHeight="1" x14ac:dyDescent="0.2">
      <c r="A750" s="503">
        <v>7210100380</v>
      </c>
      <c r="B750" s="498" t="s">
        <v>21139</v>
      </c>
      <c r="C750" s="497" t="s">
        <v>20400</v>
      </c>
      <c r="D750" s="502">
        <v>230.11</v>
      </c>
    </row>
    <row r="751" spans="1:4" ht="24.95" customHeight="1" x14ac:dyDescent="0.2">
      <c r="A751" s="503">
        <v>7210100390</v>
      </c>
      <c r="B751" s="498" t="s">
        <v>21140</v>
      </c>
      <c r="C751" s="497" t="s">
        <v>20400</v>
      </c>
      <c r="D751" s="502">
        <v>644.84</v>
      </c>
    </row>
    <row r="752" spans="1:4" ht="24.95" customHeight="1" x14ac:dyDescent="0.2">
      <c r="A752" s="503">
        <v>7210100400</v>
      </c>
      <c r="B752" s="498" t="s">
        <v>21141</v>
      </c>
      <c r="C752" s="497" t="s">
        <v>20400</v>
      </c>
      <c r="D752" s="502">
        <v>26.07</v>
      </c>
    </row>
    <row r="753" spans="1:4" ht="24.95" customHeight="1" x14ac:dyDescent="0.2">
      <c r="A753" s="503">
        <v>7210100410</v>
      </c>
      <c r="B753" s="498" t="s">
        <v>21142</v>
      </c>
      <c r="C753" s="497" t="s">
        <v>20400</v>
      </c>
      <c r="D753" s="502">
        <v>27.72</v>
      </c>
    </row>
    <row r="754" spans="1:4" ht="24.95" customHeight="1" x14ac:dyDescent="0.2">
      <c r="A754" s="503">
        <v>7210100420</v>
      </c>
      <c r="B754" s="498" t="s">
        <v>21143</v>
      </c>
      <c r="C754" s="497" t="s">
        <v>20396</v>
      </c>
      <c r="D754" s="502">
        <v>4346.71</v>
      </c>
    </row>
    <row r="755" spans="1:4" ht="24.95" customHeight="1" x14ac:dyDescent="0.2">
      <c r="A755" s="503">
        <v>7210100430</v>
      </c>
      <c r="B755" s="498" t="s">
        <v>21144</v>
      </c>
      <c r="C755" s="497" t="s">
        <v>20396</v>
      </c>
      <c r="D755" s="502">
        <v>2211.09</v>
      </c>
    </row>
    <row r="756" spans="1:4" ht="24.95" customHeight="1" x14ac:dyDescent="0.2">
      <c r="A756" s="503">
        <v>7210100440</v>
      </c>
      <c r="B756" s="498" t="s">
        <v>21145</v>
      </c>
      <c r="C756" s="497" t="s">
        <v>20396</v>
      </c>
      <c r="D756" s="502">
        <v>7505.3</v>
      </c>
    </row>
    <row r="757" spans="1:4" ht="24.95" customHeight="1" x14ac:dyDescent="0.2">
      <c r="A757" s="503">
        <v>7210100450</v>
      </c>
      <c r="B757" s="498" t="s">
        <v>21146</v>
      </c>
      <c r="C757" s="497" t="s">
        <v>20389</v>
      </c>
      <c r="D757" s="502">
        <v>151.01</v>
      </c>
    </row>
    <row r="758" spans="1:4" ht="24.95" customHeight="1" x14ac:dyDescent="0.2">
      <c r="A758" s="503">
        <v>7210100460</v>
      </c>
      <c r="B758" s="498" t="s">
        <v>21147</v>
      </c>
      <c r="C758" s="497" t="s">
        <v>20389</v>
      </c>
      <c r="D758" s="502">
        <v>15.14</v>
      </c>
    </row>
    <row r="759" spans="1:4" ht="24.95" customHeight="1" x14ac:dyDescent="0.2">
      <c r="A759" s="503">
        <v>7210100470</v>
      </c>
      <c r="B759" s="498" t="s">
        <v>21148</v>
      </c>
      <c r="C759" s="497" t="s">
        <v>20396</v>
      </c>
      <c r="D759" s="502">
        <v>51.32</v>
      </c>
    </row>
    <row r="760" spans="1:4" ht="24.95" customHeight="1" x14ac:dyDescent="0.2">
      <c r="A760" s="503">
        <v>7210100480</v>
      </c>
      <c r="B760" s="498" t="s">
        <v>21149</v>
      </c>
      <c r="C760" s="497" t="s">
        <v>20396</v>
      </c>
      <c r="D760" s="502">
        <v>350.85</v>
      </c>
    </row>
    <row r="761" spans="1:4" ht="24.95" customHeight="1" x14ac:dyDescent="0.2">
      <c r="A761" s="503">
        <v>7210100490</v>
      </c>
      <c r="B761" s="498" t="s">
        <v>21150</v>
      </c>
      <c r="C761" s="497" t="s">
        <v>20396</v>
      </c>
      <c r="D761" s="502">
        <v>443.06</v>
      </c>
    </row>
    <row r="762" spans="1:4" ht="24.95" customHeight="1" x14ac:dyDescent="0.2">
      <c r="A762" s="503">
        <v>7210100500</v>
      </c>
      <c r="B762" s="498" t="s">
        <v>21151</v>
      </c>
      <c r="C762" s="497" t="s">
        <v>20400</v>
      </c>
      <c r="D762" s="502">
        <v>37.75</v>
      </c>
    </row>
    <row r="763" spans="1:4" ht="24.95" customHeight="1" x14ac:dyDescent="0.2">
      <c r="A763" s="503">
        <v>7210100510</v>
      </c>
      <c r="B763" s="498" t="s">
        <v>21152</v>
      </c>
      <c r="C763" s="497" t="s">
        <v>20400</v>
      </c>
      <c r="D763" s="502">
        <v>42.84</v>
      </c>
    </row>
    <row r="764" spans="1:4" ht="24.95" customHeight="1" x14ac:dyDescent="0.2">
      <c r="A764" s="503">
        <v>7210100520</v>
      </c>
      <c r="B764" s="498" t="s">
        <v>21153</v>
      </c>
      <c r="C764" s="497" t="s">
        <v>20400</v>
      </c>
      <c r="D764" s="502">
        <v>57.56</v>
      </c>
    </row>
    <row r="765" spans="1:4" ht="24.95" customHeight="1" x14ac:dyDescent="0.2">
      <c r="A765" s="503">
        <v>7210100530</v>
      </c>
      <c r="B765" s="498" t="s">
        <v>21154</v>
      </c>
      <c r="C765" s="497" t="s">
        <v>20400</v>
      </c>
      <c r="D765" s="502">
        <v>75.16</v>
      </c>
    </row>
    <row r="766" spans="1:4" ht="24.95" customHeight="1" x14ac:dyDescent="0.2">
      <c r="A766" s="503">
        <v>7210100540</v>
      </c>
      <c r="B766" s="498" t="s">
        <v>21155</v>
      </c>
      <c r="C766" s="497" t="s">
        <v>20400</v>
      </c>
      <c r="D766" s="502">
        <v>91.66</v>
      </c>
    </row>
    <row r="767" spans="1:4" ht="24.95" customHeight="1" x14ac:dyDescent="0.2">
      <c r="A767" s="503">
        <v>7210100550</v>
      </c>
      <c r="B767" s="498" t="s">
        <v>21156</v>
      </c>
      <c r="C767" s="497" t="s">
        <v>20400</v>
      </c>
      <c r="D767" s="502">
        <v>37.18</v>
      </c>
    </row>
    <row r="768" spans="1:4" ht="24.95" customHeight="1" x14ac:dyDescent="0.2">
      <c r="A768" s="503">
        <v>7210100580</v>
      </c>
      <c r="B768" s="498" t="s">
        <v>21157</v>
      </c>
      <c r="C768" s="497" t="s">
        <v>20400</v>
      </c>
      <c r="D768" s="502">
        <v>182.99</v>
      </c>
    </row>
    <row r="769" spans="1:4" ht="24.95" customHeight="1" x14ac:dyDescent="0.2">
      <c r="A769" s="503">
        <v>7210100640</v>
      </c>
      <c r="B769" s="498" t="s">
        <v>21158</v>
      </c>
      <c r="C769" s="497" t="s">
        <v>20400</v>
      </c>
      <c r="D769" s="502">
        <v>166.01</v>
      </c>
    </row>
    <row r="770" spans="1:4" ht="24.95" customHeight="1" x14ac:dyDescent="0.2">
      <c r="A770" s="503">
        <v>7210100650</v>
      </c>
      <c r="B770" s="498" t="s">
        <v>21159</v>
      </c>
      <c r="C770" s="497" t="s">
        <v>20400</v>
      </c>
      <c r="D770" s="502">
        <v>186.82</v>
      </c>
    </row>
    <row r="771" spans="1:4" ht="24.95" customHeight="1" x14ac:dyDescent="0.2">
      <c r="A771" s="503">
        <v>7210100720</v>
      </c>
      <c r="B771" s="498" t="s">
        <v>21160</v>
      </c>
      <c r="C771" s="497" t="s">
        <v>20396</v>
      </c>
      <c r="D771" s="502">
        <v>583.54999999999995</v>
      </c>
    </row>
    <row r="772" spans="1:4" ht="24.95" customHeight="1" x14ac:dyDescent="0.2">
      <c r="A772" s="503">
        <v>7210100725</v>
      </c>
      <c r="B772" s="498" t="s">
        <v>21161</v>
      </c>
      <c r="C772" s="497" t="s">
        <v>20396</v>
      </c>
      <c r="D772" s="502">
        <v>2353.39</v>
      </c>
    </row>
    <row r="773" spans="1:4" ht="24.95" customHeight="1" x14ac:dyDescent="0.2">
      <c r="A773" s="503">
        <v>7210100740</v>
      </c>
      <c r="B773" s="498" t="s">
        <v>21162</v>
      </c>
      <c r="C773" s="497" t="s">
        <v>20400</v>
      </c>
      <c r="D773" s="502">
        <v>36.61</v>
      </c>
    </row>
    <row r="774" spans="1:4" ht="24.95" customHeight="1" x14ac:dyDescent="0.2">
      <c r="A774" s="503">
        <v>7210100750</v>
      </c>
      <c r="B774" s="498" t="s">
        <v>21163</v>
      </c>
      <c r="C774" s="497" t="s">
        <v>20389</v>
      </c>
      <c r="D774" s="502">
        <v>125.57</v>
      </c>
    </row>
    <row r="775" spans="1:4" ht="24.95" customHeight="1" x14ac:dyDescent="0.2">
      <c r="A775" s="503">
        <v>7210100760</v>
      </c>
      <c r="B775" s="498" t="s">
        <v>21164</v>
      </c>
      <c r="C775" s="497" t="s">
        <v>20451</v>
      </c>
      <c r="D775" s="502">
        <v>6.07</v>
      </c>
    </row>
    <row r="776" spans="1:4" ht="24.95" customHeight="1" x14ac:dyDescent="0.2">
      <c r="A776" s="503">
        <v>7210100770</v>
      </c>
      <c r="B776" s="498" t="s">
        <v>21165</v>
      </c>
      <c r="C776" s="497" t="s">
        <v>20389</v>
      </c>
      <c r="D776" s="502">
        <v>22.65</v>
      </c>
    </row>
    <row r="777" spans="1:4" ht="24.95" customHeight="1" x14ac:dyDescent="0.2">
      <c r="A777" s="503">
        <v>7210100780</v>
      </c>
      <c r="B777" s="498" t="s">
        <v>21166</v>
      </c>
      <c r="C777" s="497" t="s">
        <v>20389</v>
      </c>
      <c r="D777" s="502">
        <v>29.03</v>
      </c>
    </row>
    <row r="778" spans="1:4" ht="24.95" customHeight="1" x14ac:dyDescent="0.2">
      <c r="A778" s="503">
        <v>7210100790</v>
      </c>
      <c r="B778" s="498" t="s">
        <v>21167</v>
      </c>
      <c r="C778" s="497" t="s">
        <v>20484</v>
      </c>
      <c r="D778" s="502">
        <v>128.12</v>
      </c>
    </row>
    <row r="779" spans="1:4" ht="24.95" customHeight="1" x14ac:dyDescent="0.2">
      <c r="A779" s="503">
        <v>7210100800</v>
      </c>
      <c r="B779" s="498" t="s">
        <v>21168</v>
      </c>
      <c r="C779" s="497" t="s">
        <v>20389</v>
      </c>
      <c r="D779" s="502">
        <v>27.26</v>
      </c>
    </row>
    <row r="780" spans="1:4" ht="24.95" customHeight="1" x14ac:dyDescent="0.2">
      <c r="A780" s="72" t="s">
        <v>21169</v>
      </c>
      <c r="B780" s="71"/>
      <c r="C780" s="500"/>
      <c r="D780" s="501"/>
    </row>
    <row r="781" spans="1:4" ht="24.95" customHeight="1" x14ac:dyDescent="0.2">
      <c r="A781" s="503">
        <v>7230100010</v>
      </c>
      <c r="B781" s="498" t="s">
        <v>21170</v>
      </c>
      <c r="C781" s="497" t="s">
        <v>20484</v>
      </c>
      <c r="D781" s="502">
        <v>129.16</v>
      </c>
    </row>
    <row r="782" spans="1:4" ht="24.95" customHeight="1" x14ac:dyDescent="0.2">
      <c r="A782" s="503">
        <v>7230100020</v>
      </c>
      <c r="B782" s="498" t="s">
        <v>21171</v>
      </c>
      <c r="C782" s="497" t="s">
        <v>20484</v>
      </c>
      <c r="D782" s="502">
        <v>107.71</v>
      </c>
    </row>
    <row r="783" spans="1:4" ht="24.95" customHeight="1" x14ac:dyDescent="0.2">
      <c r="A783" s="503">
        <v>7230100030</v>
      </c>
      <c r="B783" s="498" t="s">
        <v>21172</v>
      </c>
      <c r="C783" s="497" t="s">
        <v>20484</v>
      </c>
      <c r="D783" s="502">
        <v>107.71</v>
      </c>
    </row>
    <row r="784" spans="1:4" ht="24.95" customHeight="1" x14ac:dyDescent="0.2">
      <c r="A784" s="503">
        <v>7230100040</v>
      </c>
      <c r="B784" s="498" t="s">
        <v>21173</v>
      </c>
      <c r="C784" s="497" t="s">
        <v>20484</v>
      </c>
      <c r="D784" s="502">
        <v>310.45999999999998</v>
      </c>
    </row>
    <row r="785" spans="1:4" ht="24.95" customHeight="1" x14ac:dyDescent="0.2">
      <c r="A785" s="503">
        <v>7230100050</v>
      </c>
      <c r="B785" s="498" t="s">
        <v>21174</v>
      </c>
      <c r="C785" s="497" t="s">
        <v>20389</v>
      </c>
      <c r="D785" s="502">
        <v>16.61</v>
      </c>
    </row>
    <row r="786" spans="1:4" ht="24.95" customHeight="1" x14ac:dyDescent="0.2">
      <c r="A786" s="503">
        <v>7230100060</v>
      </c>
      <c r="B786" s="498" t="s">
        <v>21175</v>
      </c>
      <c r="C786" s="497" t="s">
        <v>20484</v>
      </c>
      <c r="D786" s="502">
        <v>97.34</v>
      </c>
    </row>
    <row r="787" spans="1:4" ht="24.95" customHeight="1" x14ac:dyDescent="0.2">
      <c r="A787" s="503">
        <v>7230100070</v>
      </c>
      <c r="B787" s="498" t="s">
        <v>21176</v>
      </c>
      <c r="C787" s="497" t="s">
        <v>20484</v>
      </c>
      <c r="D787" s="502">
        <v>379.52</v>
      </c>
    </row>
    <row r="788" spans="1:4" ht="24.95" customHeight="1" x14ac:dyDescent="0.2">
      <c r="A788" s="503">
        <v>7230100080</v>
      </c>
      <c r="B788" s="498" t="s">
        <v>21177</v>
      </c>
      <c r="C788" s="497" t="s">
        <v>20396</v>
      </c>
      <c r="D788" s="502">
        <v>599.16999999999996</v>
      </c>
    </row>
    <row r="789" spans="1:4" ht="24.95" customHeight="1" x14ac:dyDescent="0.2">
      <c r="A789" s="503">
        <v>7230100090</v>
      </c>
      <c r="B789" s="498" t="s">
        <v>21178</v>
      </c>
      <c r="C789" s="497" t="s">
        <v>20400</v>
      </c>
      <c r="D789" s="502">
        <v>577.35</v>
      </c>
    </row>
    <row r="790" spans="1:4" ht="24.95" customHeight="1" x14ac:dyDescent="0.2">
      <c r="A790" s="503">
        <v>7230100100</v>
      </c>
      <c r="B790" s="498" t="s">
        <v>21179</v>
      </c>
      <c r="C790" s="497" t="s">
        <v>20484</v>
      </c>
      <c r="D790" s="502">
        <v>3447.74</v>
      </c>
    </row>
    <row r="791" spans="1:4" ht="24.95" customHeight="1" x14ac:dyDescent="0.2">
      <c r="A791" s="503">
        <v>7230100110</v>
      </c>
      <c r="B791" s="498" t="s">
        <v>21180</v>
      </c>
      <c r="C791" s="497" t="s">
        <v>20484</v>
      </c>
      <c r="D791" s="502">
        <v>1005.49</v>
      </c>
    </row>
    <row r="792" spans="1:4" ht="24.95" customHeight="1" x14ac:dyDescent="0.2">
      <c r="A792" s="503">
        <v>7230100120</v>
      </c>
      <c r="B792" s="498" t="s">
        <v>21181</v>
      </c>
      <c r="C792" s="497" t="s">
        <v>20484</v>
      </c>
      <c r="D792" s="502">
        <v>986.84</v>
      </c>
    </row>
    <row r="793" spans="1:4" ht="24.95" customHeight="1" x14ac:dyDescent="0.2">
      <c r="A793" s="503">
        <v>7230100130</v>
      </c>
      <c r="B793" s="498" t="s">
        <v>21182</v>
      </c>
      <c r="C793" s="497" t="s">
        <v>20484</v>
      </c>
      <c r="D793" s="502">
        <v>986.84</v>
      </c>
    </row>
    <row r="794" spans="1:4" ht="24.95" customHeight="1" x14ac:dyDescent="0.2">
      <c r="A794" s="503">
        <v>7230100140</v>
      </c>
      <c r="B794" s="498" t="s">
        <v>21183</v>
      </c>
      <c r="C794" s="497" t="s">
        <v>20484</v>
      </c>
      <c r="D794" s="502">
        <v>986.84</v>
      </c>
    </row>
    <row r="795" spans="1:4" ht="24.95" customHeight="1" x14ac:dyDescent="0.2">
      <c r="A795" s="503">
        <v>7230100150</v>
      </c>
      <c r="B795" s="498" t="s">
        <v>21184</v>
      </c>
      <c r="C795" s="497" t="s">
        <v>20484</v>
      </c>
      <c r="D795" s="502">
        <v>986.84</v>
      </c>
    </row>
    <row r="796" spans="1:4" ht="24.95" customHeight="1" x14ac:dyDescent="0.2">
      <c r="A796" s="503">
        <v>7230100160</v>
      </c>
      <c r="B796" s="498" t="s">
        <v>21185</v>
      </c>
      <c r="C796" s="497" t="s">
        <v>20484</v>
      </c>
      <c r="D796" s="502">
        <v>1202.3399999999999</v>
      </c>
    </row>
    <row r="797" spans="1:4" ht="24.95" customHeight="1" x14ac:dyDescent="0.2">
      <c r="A797" s="72" t="s">
        <v>21186</v>
      </c>
      <c r="B797" s="71"/>
      <c r="C797" s="500"/>
      <c r="D797" s="501"/>
    </row>
    <row r="798" spans="1:4" ht="24.95" customHeight="1" x14ac:dyDescent="0.2">
      <c r="A798" s="503">
        <v>7250100010</v>
      </c>
      <c r="B798" s="498" t="s">
        <v>21187</v>
      </c>
      <c r="C798" s="497" t="s">
        <v>20400</v>
      </c>
      <c r="D798" s="502">
        <v>46.55</v>
      </c>
    </row>
    <row r="799" spans="1:4" ht="24.95" customHeight="1" x14ac:dyDescent="0.2">
      <c r="A799" s="503">
        <v>7250100020</v>
      </c>
      <c r="B799" s="498" t="s">
        <v>21188</v>
      </c>
      <c r="C799" s="497" t="s">
        <v>20400</v>
      </c>
      <c r="D799" s="502">
        <v>95.93</v>
      </c>
    </row>
    <row r="800" spans="1:4" ht="24.95" customHeight="1" x14ac:dyDescent="0.2">
      <c r="A800" s="503">
        <v>7250100030</v>
      </c>
      <c r="B800" s="498" t="s">
        <v>21189</v>
      </c>
      <c r="C800" s="497" t="s">
        <v>20400</v>
      </c>
      <c r="D800" s="502">
        <v>88.6</v>
      </c>
    </row>
    <row r="801" spans="1:4" ht="24.95" customHeight="1" x14ac:dyDescent="0.2">
      <c r="A801" s="503">
        <v>7250100040</v>
      </c>
      <c r="B801" s="498" t="s">
        <v>21190</v>
      </c>
      <c r="C801" s="497" t="s">
        <v>20400</v>
      </c>
      <c r="D801" s="502">
        <v>94.12</v>
      </c>
    </row>
    <row r="802" spans="1:4" ht="24.95" customHeight="1" x14ac:dyDescent="0.2">
      <c r="A802" s="503">
        <v>7250100050</v>
      </c>
      <c r="B802" s="498" t="s">
        <v>21191</v>
      </c>
      <c r="C802" s="497" t="s">
        <v>20400</v>
      </c>
      <c r="D802" s="502">
        <v>63.98</v>
      </c>
    </row>
    <row r="803" spans="1:4" ht="24.95" customHeight="1" x14ac:dyDescent="0.2">
      <c r="A803" s="503">
        <v>7250100060</v>
      </c>
      <c r="B803" s="498" t="s">
        <v>21192</v>
      </c>
      <c r="C803" s="497" t="s">
        <v>20400</v>
      </c>
      <c r="D803" s="502">
        <v>113.37</v>
      </c>
    </row>
    <row r="804" spans="1:4" ht="24.95" customHeight="1" x14ac:dyDescent="0.2">
      <c r="A804" s="503">
        <v>7250100070</v>
      </c>
      <c r="B804" s="498" t="s">
        <v>21193</v>
      </c>
      <c r="C804" s="497" t="s">
        <v>20400</v>
      </c>
      <c r="D804" s="502">
        <v>106.02</v>
      </c>
    </row>
    <row r="805" spans="1:4" ht="24.95" customHeight="1" x14ac:dyDescent="0.2">
      <c r="A805" s="503">
        <v>7250100080</v>
      </c>
      <c r="B805" s="498" t="s">
        <v>21194</v>
      </c>
      <c r="C805" s="497" t="s">
        <v>20400</v>
      </c>
      <c r="D805" s="502">
        <v>111.54</v>
      </c>
    </row>
    <row r="806" spans="1:4" ht="24.95" customHeight="1" x14ac:dyDescent="0.2">
      <c r="A806" s="503">
        <v>7250100090</v>
      </c>
      <c r="B806" s="498" t="s">
        <v>21195</v>
      </c>
      <c r="C806" s="497" t="s">
        <v>20400</v>
      </c>
      <c r="D806" s="502">
        <v>86.64</v>
      </c>
    </row>
    <row r="807" spans="1:4" ht="24.95" customHeight="1" x14ac:dyDescent="0.2">
      <c r="A807" s="503">
        <v>7250100100</v>
      </c>
      <c r="B807" s="498" t="s">
        <v>21196</v>
      </c>
      <c r="C807" s="497" t="s">
        <v>20400</v>
      </c>
      <c r="D807" s="502">
        <v>135.94</v>
      </c>
    </row>
    <row r="808" spans="1:4" ht="24.95" customHeight="1" x14ac:dyDescent="0.2">
      <c r="A808" s="503">
        <v>7250100110</v>
      </c>
      <c r="B808" s="498" t="s">
        <v>21197</v>
      </c>
      <c r="C808" s="497" t="s">
        <v>20400</v>
      </c>
      <c r="D808" s="502">
        <v>128.59</v>
      </c>
    </row>
    <row r="809" spans="1:4" ht="24.95" customHeight="1" x14ac:dyDescent="0.2">
      <c r="A809" s="503">
        <v>7250100120</v>
      </c>
      <c r="B809" s="498" t="s">
        <v>21198</v>
      </c>
      <c r="C809" s="497" t="s">
        <v>20400</v>
      </c>
      <c r="D809" s="502">
        <v>134.11000000000001</v>
      </c>
    </row>
    <row r="810" spans="1:4" ht="24.95" customHeight="1" x14ac:dyDescent="0.2">
      <c r="A810" s="503">
        <v>7250100130</v>
      </c>
      <c r="B810" s="498" t="s">
        <v>21199</v>
      </c>
      <c r="C810" s="497" t="s">
        <v>20400</v>
      </c>
      <c r="D810" s="502">
        <v>51.43</v>
      </c>
    </row>
    <row r="811" spans="1:4" ht="24.95" customHeight="1" x14ac:dyDescent="0.2">
      <c r="A811" s="503">
        <v>7250100140</v>
      </c>
      <c r="B811" s="498" t="s">
        <v>21200</v>
      </c>
      <c r="C811" s="497" t="s">
        <v>20400</v>
      </c>
      <c r="D811" s="502">
        <v>100.81</v>
      </c>
    </row>
    <row r="812" spans="1:4" ht="24.95" customHeight="1" x14ac:dyDescent="0.2">
      <c r="A812" s="503">
        <v>7250100150</v>
      </c>
      <c r="B812" s="498" t="s">
        <v>21201</v>
      </c>
      <c r="C812" s="497" t="s">
        <v>20400</v>
      </c>
      <c r="D812" s="502">
        <v>93.48</v>
      </c>
    </row>
    <row r="813" spans="1:4" ht="24.95" customHeight="1" x14ac:dyDescent="0.2">
      <c r="A813" s="503">
        <v>7250100160</v>
      </c>
      <c r="B813" s="498" t="s">
        <v>21202</v>
      </c>
      <c r="C813" s="497" t="s">
        <v>20400</v>
      </c>
      <c r="D813" s="502">
        <v>99</v>
      </c>
    </row>
    <row r="814" spans="1:4" ht="24.95" customHeight="1" x14ac:dyDescent="0.2">
      <c r="A814" s="503">
        <v>7250100170</v>
      </c>
      <c r="B814" s="498" t="s">
        <v>21203</v>
      </c>
      <c r="C814" s="497" t="s">
        <v>20400</v>
      </c>
      <c r="D814" s="502">
        <v>73.959999999999994</v>
      </c>
    </row>
    <row r="815" spans="1:4" ht="24.95" customHeight="1" x14ac:dyDescent="0.2">
      <c r="A815" s="503">
        <v>7250100180</v>
      </c>
      <c r="B815" s="498" t="s">
        <v>21204</v>
      </c>
      <c r="C815" s="497" t="s">
        <v>20400</v>
      </c>
      <c r="D815" s="502">
        <v>123.35</v>
      </c>
    </row>
    <row r="816" spans="1:4" ht="24.95" customHeight="1" x14ac:dyDescent="0.2">
      <c r="A816" s="503">
        <v>7250100190</v>
      </c>
      <c r="B816" s="498" t="s">
        <v>21205</v>
      </c>
      <c r="C816" s="497" t="s">
        <v>20400</v>
      </c>
      <c r="D816" s="502">
        <v>116</v>
      </c>
    </row>
    <row r="817" spans="1:4" ht="24.95" customHeight="1" x14ac:dyDescent="0.2">
      <c r="A817" s="503">
        <v>7250100200</v>
      </c>
      <c r="B817" s="498" t="s">
        <v>21206</v>
      </c>
      <c r="C817" s="497" t="s">
        <v>20400</v>
      </c>
      <c r="D817" s="502">
        <v>121.52</v>
      </c>
    </row>
    <row r="818" spans="1:4" ht="24.95" customHeight="1" x14ac:dyDescent="0.2">
      <c r="A818" s="503">
        <v>7250100210</v>
      </c>
      <c r="B818" s="498" t="s">
        <v>21207</v>
      </c>
      <c r="C818" s="497" t="s">
        <v>20400</v>
      </c>
      <c r="D818" s="502">
        <v>102.08</v>
      </c>
    </row>
    <row r="819" spans="1:4" ht="24.95" customHeight="1" x14ac:dyDescent="0.2">
      <c r="A819" s="503">
        <v>7250100220</v>
      </c>
      <c r="B819" s="498" t="s">
        <v>21208</v>
      </c>
      <c r="C819" s="497" t="s">
        <v>20400</v>
      </c>
      <c r="D819" s="502">
        <v>151.47999999999999</v>
      </c>
    </row>
    <row r="820" spans="1:4" ht="24.95" customHeight="1" x14ac:dyDescent="0.2">
      <c r="A820" s="503">
        <v>7250100230</v>
      </c>
      <c r="B820" s="498" t="s">
        <v>21209</v>
      </c>
      <c r="C820" s="497" t="s">
        <v>20400</v>
      </c>
      <c r="D820" s="502">
        <v>144.13</v>
      </c>
    </row>
    <row r="821" spans="1:4" ht="24.95" customHeight="1" x14ac:dyDescent="0.2">
      <c r="A821" s="503">
        <v>7250100240</v>
      </c>
      <c r="B821" s="498" t="s">
        <v>21210</v>
      </c>
      <c r="C821" s="497" t="s">
        <v>20400</v>
      </c>
      <c r="D821" s="502">
        <v>149.65</v>
      </c>
    </row>
    <row r="822" spans="1:4" ht="24.95" customHeight="1" x14ac:dyDescent="0.2">
      <c r="A822" s="503">
        <v>7250200010</v>
      </c>
      <c r="B822" s="498" t="s">
        <v>21211</v>
      </c>
      <c r="C822" s="497" t="s">
        <v>20400</v>
      </c>
      <c r="D822" s="502">
        <v>79.55</v>
      </c>
    </row>
    <row r="823" spans="1:4" ht="24.95" customHeight="1" x14ac:dyDescent="0.2">
      <c r="A823" s="503">
        <v>7250200020</v>
      </c>
      <c r="B823" s="498" t="s">
        <v>21212</v>
      </c>
      <c r="C823" s="497" t="s">
        <v>20400</v>
      </c>
      <c r="D823" s="502">
        <v>128.94</v>
      </c>
    </row>
    <row r="824" spans="1:4" ht="24.95" customHeight="1" x14ac:dyDescent="0.2">
      <c r="A824" s="503">
        <v>7250200030</v>
      </c>
      <c r="B824" s="498" t="s">
        <v>21213</v>
      </c>
      <c r="C824" s="497" t="s">
        <v>20400</v>
      </c>
      <c r="D824" s="502">
        <v>121.6</v>
      </c>
    </row>
    <row r="825" spans="1:4" ht="24.95" customHeight="1" x14ac:dyDescent="0.2">
      <c r="A825" s="503">
        <v>7250200040</v>
      </c>
      <c r="B825" s="498" t="s">
        <v>21214</v>
      </c>
      <c r="C825" s="497" t="s">
        <v>20400</v>
      </c>
      <c r="D825" s="502">
        <v>127.12</v>
      </c>
    </row>
    <row r="826" spans="1:4" ht="24.95" customHeight="1" x14ac:dyDescent="0.2">
      <c r="A826" s="503">
        <v>7250200050</v>
      </c>
      <c r="B826" s="498" t="s">
        <v>21215</v>
      </c>
      <c r="C826" s="497" t="s">
        <v>20400</v>
      </c>
      <c r="D826" s="502">
        <v>130.21</v>
      </c>
    </row>
    <row r="827" spans="1:4" ht="24.95" customHeight="1" x14ac:dyDescent="0.2">
      <c r="A827" s="503">
        <v>7250200060</v>
      </c>
      <c r="B827" s="498" t="s">
        <v>21216</v>
      </c>
      <c r="C827" s="497" t="s">
        <v>20400</v>
      </c>
      <c r="D827" s="502">
        <v>187.53</v>
      </c>
    </row>
    <row r="828" spans="1:4" ht="24.95" customHeight="1" x14ac:dyDescent="0.2">
      <c r="A828" s="503">
        <v>7250200070</v>
      </c>
      <c r="B828" s="498" t="s">
        <v>21217</v>
      </c>
      <c r="C828" s="497" t="s">
        <v>20400</v>
      </c>
      <c r="D828" s="502">
        <v>175.66</v>
      </c>
    </row>
    <row r="829" spans="1:4" ht="24.95" customHeight="1" x14ac:dyDescent="0.2">
      <c r="A829" s="503">
        <v>7250200080</v>
      </c>
      <c r="B829" s="498" t="s">
        <v>21218</v>
      </c>
      <c r="C829" s="497" t="s">
        <v>20400</v>
      </c>
      <c r="D829" s="502">
        <v>181.8</v>
      </c>
    </row>
    <row r="830" spans="1:4" ht="24.95" customHeight="1" x14ac:dyDescent="0.2">
      <c r="A830" s="503">
        <v>7250200090</v>
      </c>
      <c r="B830" s="498" t="s">
        <v>21219</v>
      </c>
      <c r="C830" s="497" t="s">
        <v>20400</v>
      </c>
      <c r="D830" s="502">
        <v>205.72</v>
      </c>
    </row>
    <row r="831" spans="1:4" ht="24.95" customHeight="1" x14ac:dyDescent="0.2">
      <c r="A831" s="503">
        <v>7250200100</v>
      </c>
      <c r="B831" s="498" t="s">
        <v>21220</v>
      </c>
      <c r="C831" s="497" t="s">
        <v>20400</v>
      </c>
      <c r="D831" s="502">
        <v>271</v>
      </c>
    </row>
    <row r="832" spans="1:4" ht="24.95" customHeight="1" x14ac:dyDescent="0.2">
      <c r="A832" s="503">
        <v>7250200110</v>
      </c>
      <c r="B832" s="498" t="s">
        <v>21221</v>
      </c>
      <c r="C832" s="497" t="s">
        <v>20400</v>
      </c>
      <c r="D832" s="502">
        <v>254.57</v>
      </c>
    </row>
    <row r="833" spans="1:4" ht="24.95" customHeight="1" x14ac:dyDescent="0.2">
      <c r="A833" s="503">
        <v>7250200120</v>
      </c>
      <c r="B833" s="498" t="s">
        <v>21222</v>
      </c>
      <c r="C833" s="497" t="s">
        <v>20400</v>
      </c>
      <c r="D833" s="502">
        <v>261.33999999999997</v>
      </c>
    </row>
    <row r="834" spans="1:4" ht="24.95" customHeight="1" x14ac:dyDescent="0.2">
      <c r="A834" s="503">
        <v>7250200130</v>
      </c>
      <c r="B834" s="498" t="s">
        <v>21223</v>
      </c>
      <c r="C834" s="497" t="s">
        <v>20400</v>
      </c>
      <c r="D834" s="502">
        <v>280.43</v>
      </c>
    </row>
    <row r="835" spans="1:4" ht="24.95" customHeight="1" x14ac:dyDescent="0.2">
      <c r="A835" s="503">
        <v>7250200140</v>
      </c>
      <c r="B835" s="498" t="s">
        <v>21224</v>
      </c>
      <c r="C835" s="497" t="s">
        <v>20400</v>
      </c>
      <c r="D835" s="502">
        <v>345.72</v>
      </c>
    </row>
    <row r="836" spans="1:4" ht="24.95" customHeight="1" x14ac:dyDescent="0.2">
      <c r="A836" s="503">
        <v>7250200150</v>
      </c>
      <c r="B836" s="498" t="s">
        <v>21225</v>
      </c>
      <c r="C836" s="497" t="s">
        <v>20400</v>
      </c>
      <c r="D836" s="502">
        <v>329.28</v>
      </c>
    </row>
    <row r="837" spans="1:4" ht="24.95" customHeight="1" x14ac:dyDescent="0.2">
      <c r="A837" s="503">
        <v>7250200160</v>
      </c>
      <c r="B837" s="498" t="s">
        <v>21226</v>
      </c>
      <c r="C837" s="497" t="s">
        <v>20400</v>
      </c>
      <c r="D837" s="502">
        <v>336.04</v>
      </c>
    </row>
    <row r="838" spans="1:4" ht="24.95" customHeight="1" x14ac:dyDescent="0.2">
      <c r="A838" s="503">
        <v>7250200170</v>
      </c>
      <c r="B838" s="498" t="s">
        <v>21227</v>
      </c>
      <c r="C838" s="497" t="s">
        <v>20400</v>
      </c>
      <c r="D838" s="502">
        <v>392.32</v>
      </c>
    </row>
    <row r="839" spans="1:4" ht="24.95" customHeight="1" x14ac:dyDescent="0.2">
      <c r="A839" s="503">
        <v>7250200180</v>
      </c>
      <c r="B839" s="498" t="s">
        <v>21228</v>
      </c>
      <c r="C839" s="497" t="s">
        <v>20400</v>
      </c>
      <c r="D839" s="502">
        <v>465.54</v>
      </c>
    </row>
    <row r="840" spans="1:4" ht="24.95" customHeight="1" x14ac:dyDescent="0.2">
      <c r="A840" s="503">
        <v>7250200190</v>
      </c>
      <c r="B840" s="498" t="s">
        <v>21229</v>
      </c>
      <c r="C840" s="497" t="s">
        <v>20400</v>
      </c>
      <c r="D840" s="502">
        <v>444.56</v>
      </c>
    </row>
    <row r="841" spans="1:4" ht="24.95" customHeight="1" x14ac:dyDescent="0.2">
      <c r="A841" s="503">
        <v>7250200200</v>
      </c>
      <c r="B841" s="498" t="s">
        <v>21230</v>
      </c>
      <c r="C841" s="497" t="s">
        <v>20400</v>
      </c>
      <c r="D841" s="502">
        <v>451.95</v>
      </c>
    </row>
    <row r="842" spans="1:4" ht="24.95" customHeight="1" x14ac:dyDescent="0.2">
      <c r="A842" s="503">
        <v>7250200210</v>
      </c>
      <c r="B842" s="498" t="s">
        <v>21231</v>
      </c>
      <c r="C842" s="497" t="s">
        <v>20400</v>
      </c>
      <c r="D842" s="502">
        <v>421.6</v>
      </c>
    </row>
    <row r="843" spans="1:4" ht="24.95" customHeight="1" x14ac:dyDescent="0.2">
      <c r="A843" s="503">
        <v>7250200220</v>
      </c>
      <c r="B843" s="498" t="s">
        <v>21232</v>
      </c>
      <c r="C843" s="497" t="s">
        <v>20400</v>
      </c>
      <c r="D843" s="502">
        <v>494.83</v>
      </c>
    </row>
    <row r="844" spans="1:4" ht="24.95" customHeight="1" x14ac:dyDescent="0.2">
      <c r="A844" s="503">
        <v>7250200230</v>
      </c>
      <c r="B844" s="498" t="s">
        <v>21233</v>
      </c>
      <c r="C844" s="497" t="s">
        <v>20400</v>
      </c>
      <c r="D844" s="502">
        <v>473.83</v>
      </c>
    </row>
    <row r="845" spans="1:4" ht="24.95" customHeight="1" x14ac:dyDescent="0.2">
      <c r="A845" s="503">
        <v>7250200240</v>
      </c>
      <c r="B845" s="498" t="s">
        <v>21234</v>
      </c>
      <c r="C845" s="497" t="s">
        <v>20400</v>
      </c>
      <c r="D845" s="502">
        <v>481.23</v>
      </c>
    </row>
    <row r="846" spans="1:4" ht="24.95" customHeight="1" x14ac:dyDescent="0.2">
      <c r="A846" s="503">
        <v>7250200250</v>
      </c>
      <c r="B846" s="498" t="s">
        <v>21235</v>
      </c>
      <c r="C846" s="497" t="s">
        <v>20400</v>
      </c>
      <c r="D846" s="502">
        <v>640.09</v>
      </c>
    </row>
    <row r="847" spans="1:4" ht="24.95" customHeight="1" x14ac:dyDescent="0.2">
      <c r="A847" s="503">
        <v>7250200260</v>
      </c>
      <c r="B847" s="498" t="s">
        <v>21236</v>
      </c>
      <c r="C847" s="497" t="s">
        <v>20400</v>
      </c>
      <c r="D847" s="502">
        <v>717.79</v>
      </c>
    </row>
    <row r="848" spans="1:4" ht="24.95" customHeight="1" x14ac:dyDescent="0.2">
      <c r="A848" s="503">
        <v>7250200270</v>
      </c>
      <c r="B848" s="498" t="s">
        <v>21237</v>
      </c>
      <c r="C848" s="497" t="s">
        <v>20400</v>
      </c>
      <c r="D848" s="502">
        <v>694.02</v>
      </c>
    </row>
    <row r="849" spans="1:4" ht="24.95" customHeight="1" x14ac:dyDescent="0.2">
      <c r="A849" s="503">
        <v>7250200280</v>
      </c>
      <c r="B849" s="498" t="s">
        <v>21238</v>
      </c>
      <c r="C849" s="497" t="s">
        <v>20400</v>
      </c>
      <c r="D849" s="502">
        <v>701.84</v>
      </c>
    </row>
    <row r="850" spans="1:4" ht="24.95" customHeight="1" x14ac:dyDescent="0.2">
      <c r="A850" s="503">
        <v>7250300010</v>
      </c>
      <c r="B850" s="498" t="s">
        <v>21239</v>
      </c>
      <c r="C850" s="497" t="s">
        <v>20400</v>
      </c>
      <c r="D850" s="502">
        <v>245.44</v>
      </c>
    </row>
    <row r="851" spans="1:4" ht="24.95" customHeight="1" x14ac:dyDescent="0.2">
      <c r="A851" s="503">
        <v>7250300020</v>
      </c>
      <c r="B851" s="498" t="s">
        <v>21240</v>
      </c>
      <c r="C851" s="497" t="s">
        <v>20400</v>
      </c>
      <c r="D851" s="502">
        <v>294.82</v>
      </c>
    </row>
    <row r="852" spans="1:4" ht="24.95" customHeight="1" x14ac:dyDescent="0.2">
      <c r="A852" s="503">
        <v>7250300030</v>
      </c>
      <c r="B852" s="498" t="s">
        <v>21241</v>
      </c>
      <c r="C852" s="497" t="s">
        <v>20400</v>
      </c>
      <c r="D852" s="502">
        <v>287.48</v>
      </c>
    </row>
    <row r="853" spans="1:4" ht="24.95" customHeight="1" x14ac:dyDescent="0.2">
      <c r="A853" s="503">
        <v>7250300040</v>
      </c>
      <c r="B853" s="498" t="s">
        <v>21242</v>
      </c>
      <c r="C853" s="497" t="s">
        <v>20400</v>
      </c>
      <c r="D853" s="502">
        <v>293</v>
      </c>
    </row>
    <row r="854" spans="1:4" ht="24.95" customHeight="1" x14ac:dyDescent="0.2">
      <c r="A854" s="503">
        <v>7250300050</v>
      </c>
      <c r="B854" s="498" t="s">
        <v>21243</v>
      </c>
      <c r="C854" s="497" t="s">
        <v>20400</v>
      </c>
      <c r="D854" s="502">
        <v>250.57</v>
      </c>
    </row>
    <row r="855" spans="1:4" ht="24.95" customHeight="1" x14ac:dyDescent="0.2">
      <c r="A855" s="503">
        <v>7250300060</v>
      </c>
      <c r="B855" s="498" t="s">
        <v>21244</v>
      </c>
      <c r="C855" s="497" t="s">
        <v>20400</v>
      </c>
      <c r="D855" s="502">
        <v>299.95999999999998</v>
      </c>
    </row>
    <row r="856" spans="1:4" ht="24.95" customHeight="1" x14ac:dyDescent="0.2">
      <c r="A856" s="503">
        <v>7250300070</v>
      </c>
      <c r="B856" s="498" t="s">
        <v>21245</v>
      </c>
      <c r="C856" s="497" t="s">
        <v>20400</v>
      </c>
      <c r="D856" s="502">
        <v>292.62</v>
      </c>
    </row>
    <row r="857" spans="1:4" ht="24.95" customHeight="1" x14ac:dyDescent="0.2">
      <c r="A857" s="503">
        <v>7250300080</v>
      </c>
      <c r="B857" s="498" t="s">
        <v>21246</v>
      </c>
      <c r="C857" s="497" t="s">
        <v>20400</v>
      </c>
      <c r="D857" s="502">
        <v>298.13</v>
      </c>
    </row>
    <row r="858" spans="1:4" ht="24.95" customHeight="1" x14ac:dyDescent="0.2">
      <c r="A858" s="503">
        <v>7250300090</v>
      </c>
      <c r="B858" s="498" t="s">
        <v>21247</v>
      </c>
      <c r="C858" s="497" t="s">
        <v>20400</v>
      </c>
      <c r="D858" s="502">
        <v>298.41000000000003</v>
      </c>
    </row>
    <row r="859" spans="1:4" ht="24.95" customHeight="1" x14ac:dyDescent="0.2">
      <c r="A859" s="503">
        <v>7250300100</v>
      </c>
      <c r="B859" s="498" t="s">
        <v>21248</v>
      </c>
      <c r="C859" s="497" t="s">
        <v>20400</v>
      </c>
      <c r="D859" s="502">
        <v>355.73</v>
      </c>
    </row>
    <row r="860" spans="1:4" ht="24.95" customHeight="1" x14ac:dyDescent="0.2">
      <c r="A860" s="503">
        <v>7250300110</v>
      </c>
      <c r="B860" s="498" t="s">
        <v>21249</v>
      </c>
      <c r="C860" s="497" t="s">
        <v>20400</v>
      </c>
      <c r="D860" s="502">
        <v>343.86</v>
      </c>
    </row>
    <row r="861" spans="1:4" ht="24.95" customHeight="1" x14ac:dyDescent="0.2">
      <c r="A861" s="503">
        <v>7250300120</v>
      </c>
      <c r="B861" s="498" t="s">
        <v>21250</v>
      </c>
      <c r="C861" s="497" t="s">
        <v>20400</v>
      </c>
      <c r="D861" s="502">
        <v>350</v>
      </c>
    </row>
    <row r="862" spans="1:4" ht="24.95" customHeight="1" x14ac:dyDescent="0.2">
      <c r="A862" s="503">
        <v>7250300130</v>
      </c>
      <c r="B862" s="498" t="s">
        <v>21251</v>
      </c>
      <c r="C862" s="497" t="s">
        <v>20400</v>
      </c>
      <c r="D862" s="502">
        <v>365.15</v>
      </c>
    </row>
    <row r="863" spans="1:4" ht="24.95" customHeight="1" x14ac:dyDescent="0.2">
      <c r="A863" s="503">
        <v>7250300140</v>
      </c>
      <c r="B863" s="498" t="s">
        <v>21252</v>
      </c>
      <c r="C863" s="497" t="s">
        <v>20400</v>
      </c>
      <c r="D863" s="502">
        <v>430.43</v>
      </c>
    </row>
    <row r="864" spans="1:4" ht="24.95" customHeight="1" x14ac:dyDescent="0.2">
      <c r="A864" s="503">
        <v>7250300150</v>
      </c>
      <c r="B864" s="498" t="s">
        <v>21253</v>
      </c>
      <c r="C864" s="497" t="s">
        <v>20400</v>
      </c>
      <c r="D864" s="502">
        <v>414</v>
      </c>
    </row>
    <row r="865" spans="1:4" ht="24.95" customHeight="1" x14ac:dyDescent="0.2">
      <c r="A865" s="503">
        <v>7250300160</v>
      </c>
      <c r="B865" s="498" t="s">
        <v>21254</v>
      </c>
      <c r="C865" s="497" t="s">
        <v>20400</v>
      </c>
      <c r="D865" s="502">
        <v>420.77</v>
      </c>
    </row>
    <row r="866" spans="1:4" ht="24.95" customHeight="1" x14ac:dyDescent="0.2">
      <c r="A866" s="503">
        <v>7250300170</v>
      </c>
      <c r="B866" s="498" t="s">
        <v>21255</v>
      </c>
      <c r="C866" s="497" t="s">
        <v>20400</v>
      </c>
      <c r="D866" s="502">
        <v>431.8</v>
      </c>
    </row>
    <row r="867" spans="1:4" ht="24.95" customHeight="1" x14ac:dyDescent="0.2">
      <c r="A867" s="503">
        <v>7250300180</v>
      </c>
      <c r="B867" s="498" t="s">
        <v>21256</v>
      </c>
      <c r="C867" s="497" t="s">
        <v>20400</v>
      </c>
      <c r="D867" s="502">
        <v>497.1</v>
      </c>
    </row>
    <row r="868" spans="1:4" ht="24.95" customHeight="1" x14ac:dyDescent="0.2">
      <c r="A868" s="503">
        <v>7250300190</v>
      </c>
      <c r="B868" s="498" t="s">
        <v>21257</v>
      </c>
      <c r="C868" s="497" t="s">
        <v>20400</v>
      </c>
      <c r="D868" s="502">
        <v>480.66</v>
      </c>
    </row>
    <row r="869" spans="1:4" ht="24.95" customHeight="1" x14ac:dyDescent="0.2">
      <c r="A869" s="503">
        <v>7250300200</v>
      </c>
      <c r="B869" s="498" t="s">
        <v>21258</v>
      </c>
      <c r="C869" s="497" t="s">
        <v>20400</v>
      </c>
      <c r="D869" s="502">
        <v>487.42</v>
      </c>
    </row>
    <row r="870" spans="1:4" ht="24.95" customHeight="1" x14ac:dyDescent="0.2">
      <c r="A870" s="503">
        <v>7250300210</v>
      </c>
      <c r="B870" s="498" t="s">
        <v>21259</v>
      </c>
      <c r="C870" s="497" t="s">
        <v>20400</v>
      </c>
      <c r="D870" s="502">
        <v>521.54999999999995</v>
      </c>
    </row>
    <row r="871" spans="1:4" ht="24.95" customHeight="1" x14ac:dyDescent="0.2">
      <c r="A871" s="503">
        <v>7250300220</v>
      </c>
      <c r="B871" s="498" t="s">
        <v>21260</v>
      </c>
      <c r="C871" s="497" t="s">
        <v>20400</v>
      </c>
      <c r="D871" s="502">
        <v>594.78</v>
      </c>
    </row>
    <row r="872" spans="1:4" ht="24.95" customHeight="1" x14ac:dyDescent="0.2">
      <c r="A872" s="503">
        <v>7250300230</v>
      </c>
      <c r="B872" s="498" t="s">
        <v>21261</v>
      </c>
      <c r="C872" s="497" t="s">
        <v>20400</v>
      </c>
      <c r="D872" s="502">
        <v>573.79999999999995</v>
      </c>
    </row>
    <row r="873" spans="1:4" ht="24.95" customHeight="1" x14ac:dyDescent="0.2">
      <c r="A873" s="503">
        <v>7250300240</v>
      </c>
      <c r="B873" s="498" t="s">
        <v>21262</v>
      </c>
      <c r="C873" s="497" t="s">
        <v>20400</v>
      </c>
      <c r="D873" s="502">
        <v>581.19000000000005</v>
      </c>
    </row>
    <row r="874" spans="1:4" ht="24.95" customHeight="1" x14ac:dyDescent="0.2">
      <c r="A874" s="503">
        <v>7250300250</v>
      </c>
      <c r="B874" s="498" t="s">
        <v>21263</v>
      </c>
      <c r="C874" s="497" t="s">
        <v>20400</v>
      </c>
      <c r="D874" s="502">
        <v>604.99</v>
      </c>
    </row>
    <row r="875" spans="1:4" ht="24.95" customHeight="1" x14ac:dyDescent="0.2">
      <c r="A875" s="503">
        <v>7250300260</v>
      </c>
      <c r="B875" s="498" t="s">
        <v>21264</v>
      </c>
      <c r="C875" s="497" t="s">
        <v>20400</v>
      </c>
      <c r="D875" s="502">
        <v>678.21</v>
      </c>
    </row>
    <row r="876" spans="1:4" ht="24.95" customHeight="1" x14ac:dyDescent="0.2">
      <c r="A876" s="503">
        <v>7250300270</v>
      </c>
      <c r="B876" s="498" t="s">
        <v>21265</v>
      </c>
      <c r="C876" s="497" t="s">
        <v>20400</v>
      </c>
      <c r="D876" s="502">
        <v>657.21</v>
      </c>
    </row>
    <row r="877" spans="1:4" ht="24.95" customHeight="1" x14ac:dyDescent="0.2">
      <c r="A877" s="503">
        <v>7250300280</v>
      </c>
      <c r="B877" s="498" t="s">
        <v>21266</v>
      </c>
      <c r="C877" s="497" t="s">
        <v>20400</v>
      </c>
      <c r="D877" s="502">
        <v>664.61</v>
      </c>
    </row>
    <row r="878" spans="1:4" ht="24.95" customHeight="1" x14ac:dyDescent="0.2">
      <c r="A878" s="503">
        <v>7250300290</v>
      </c>
      <c r="B878" s="498" t="s">
        <v>21267</v>
      </c>
      <c r="C878" s="497" t="s">
        <v>20400</v>
      </c>
      <c r="D878" s="502">
        <v>690.18</v>
      </c>
    </row>
    <row r="879" spans="1:4" ht="24.95" customHeight="1" x14ac:dyDescent="0.2">
      <c r="A879" s="503">
        <v>7250300300</v>
      </c>
      <c r="B879" s="498" t="s">
        <v>21268</v>
      </c>
      <c r="C879" s="497" t="s">
        <v>20400</v>
      </c>
      <c r="D879" s="502">
        <v>768</v>
      </c>
    </row>
    <row r="880" spans="1:4" ht="24.95" customHeight="1" x14ac:dyDescent="0.2">
      <c r="A880" s="503">
        <v>7250300310</v>
      </c>
      <c r="B880" s="498" t="s">
        <v>21269</v>
      </c>
      <c r="C880" s="497" t="s">
        <v>20400</v>
      </c>
      <c r="D880" s="502">
        <v>742.41</v>
      </c>
    </row>
    <row r="881" spans="1:4" ht="24.95" customHeight="1" x14ac:dyDescent="0.2">
      <c r="A881" s="503">
        <v>7250300320</v>
      </c>
      <c r="B881" s="498" t="s">
        <v>21270</v>
      </c>
      <c r="C881" s="497" t="s">
        <v>20400</v>
      </c>
      <c r="D881" s="502">
        <v>749.81</v>
      </c>
    </row>
    <row r="882" spans="1:4" ht="24.95" customHeight="1" x14ac:dyDescent="0.2">
      <c r="A882" s="503">
        <v>7250350010</v>
      </c>
      <c r="B882" s="498" t="s">
        <v>21271</v>
      </c>
      <c r="C882" s="497" t="s">
        <v>20400</v>
      </c>
      <c r="D882" s="502">
        <v>39.6</v>
      </c>
    </row>
    <row r="883" spans="1:4" ht="24.95" customHeight="1" x14ac:dyDescent="0.2">
      <c r="A883" s="503">
        <v>7250350020</v>
      </c>
      <c r="B883" s="498" t="s">
        <v>21272</v>
      </c>
      <c r="C883" s="497" t="s">
        <v>20400</v>
      </c>
      <c r="D883" s="502">
        <v>88.98</v>
      </c>
    </row>
    <row r="884" spans="1:4" ht="24.95" customHeight="1" x14ac:dyDescent="0.2">
      <c r="A884" s="503">
        <v>7250350030</v>
      </c>
      <c r="B884" s="498" t="s">
        <v>21273</v>
      </c>
      <c r="C884" s="497" t="s">
        <v>20400</v>
      </c>
      <c r="D884" s="502">
        <v>81.64</v>
      </c>
    </row>
    <row r="885" spans="1:4" ht="24.95" customHeight="1" x14ac:dyDescent="0.2">
      <c r="A885" s="503">
        <v>7250350040</v>
      </c>
      <c r="B885" s="498" t="s">
        <v>21274</v>
      </c>
      <c r="C885" s="497" t="s">
        <v>20400</v>
      </c>
      <c r="D885" s="502">
        <v>87.16</v>
      </c>
    </row>
    <row r="886" spans="1:4" ht="24.95" customHeight="1" x14ac:dyDescent="0.2">
      <c r="A886" s="503">
        <v>7250350050</v>
      </c>
      <c r="B886" s="498" t="s">
        <v>21275</v>
      </c>
      <c r="C886" s="497" t="s">
        <v>20400</v>
      </c>
      <c r="D886" s="502">
        <v>40.68</v>
      </c>
    </row>
    <row r="887" spans="1:4" ht="24.95" customHeight="1" x14ac:dyDescent="0.2">
      <c r="A887" s="503">
        <v>7250350060</v>
      </c>
      <c r="B887" s="498" t="s">
        <v>21276</v>
      </c>
      <c r="C887" s="497" t="s">
        <v>20400</v>
      </c>
      <c r="D887" s="502">
        <v>90.07</v>
      </c>
    </row>
    <row r="888" spans="1:4" ht="24.95" customHeight="1" x14ac:dyDescent="0.2">
      <c r="A888" s="503">
        <v>7250350070</v>
      </c>
      <c r="B888" s="498" t="s">
        <v>21277</v>
      </c>
      <c r="C888" s="497" t="s">
        <v>20400</v>
      </c>
      <c r="D888" s="502">
        <v>82.73</v>
      </c>
    </row>
    <row r="889" spans="1:4" ht="24.95" customHeight="1" x14ac:dyDescent="0.2">
      <c r="A889" s="503">
        <v>7250350080</v>
      </c>
      <c r="B889" s="498" t="s">
        <v>21278</v>
      </c>
      <c r="C889" s="497" t="s">
        <v>20400</v>
      </c>
      <c r="D889" s="502">
        <v>88.24</v>
      </c>
    </row>
    <row r="890" spans="1:4" ht="24.95" customHeight="1" x14ac:dyDescent="0.2">
      <c r="A890" s="503">
        <v>7250350090</v>
      </c>
      <c r="B890" s="498" t="s">
        <v>21279</v>
      </c>
      <c r="C890" s="497" t="s">
        <v>20400</v>
      </c>
      <c r="D890" s="502">
        <v>51.9</v>
      </c>
    </row>
    <row r="891" spans="1:4" ht="24.95" customHeight="1" x14ac:dyDescent="0.2">
      <c r="A891" s="503">
        <v>7250350100</v>
      </c>
      <c r="B891" s="498" t="s">
        <v>21280</v>
      </c>
      <c r="C891" s="497" t="s">
        <v>20400</v>
      </c>
      <c r="D891" s="502">
        <v>109.22</v>
      </c>
    </row>
    <row r="892" spans="1:4" ht="24.95" customHeight="1" x14ac:dyDescent="0.2">
      <c r="A892" s="503">
        <v>7250350110</v>
      </c>
      <c r="B892" s="498" t="s">
        <v>21281</v>
      </c>
      <c r="C892" s="497" t="s">
        <v>20400</v>
      </c>
      <c r="D892" s="502">
        <v>97.35</v>
      </c>
    </row>
    <row r="893" spans="1:4" ht="24.95" customHeight="1" x14ac:dyDescent="0.2">
      <c r="A893" s="503">
        <v>7250350120</v>
      </c>
      <c r="B893" s="498" t="s">
        <v>21282</v>
      </c>
      <c r="C893" s="497" t="s">
        <v>20400</v>
      </c>
      <c r="D893" s="502">
        <v>103.49</v>
      </c>
    </row>
    <row r="894" spans="1:4" ht="24.95" customHeight="1" x14ac:dyDescent="0.2">
      <c r="A894" s="503">
        <v>7250350130</v>
      </c>
      <c r="B894" s="498" t="s">
        <v>21283</v>
      </c>
      <c r="C894" s="497" t="s">
        <v>20400</v>
      </c>
      <c r="D894" s="502">
        <v>63.31</v>
      </c>
    </row>
    <row r="895" spans="1:4" ht="24.95" customHeight="1" x14ac:dyDescent="0.2">
      <c r="A895" s="503">
        <v>7250350140</v>
      </c>
      <c r="B895" s="498" t="s">
        <v>21284</v>
      </c>
      <c r="C895" s="497" t="s">
        <v>20400</v>
      </c>
      <c r="D895" s="502">
        <v>128.59</v>
      </c>
    </row>
    <row r="896" spans="1:4" ht="24.95" customHeight="1" x14ac:dyDescent="0.2">
      <c r="A896" s="503">
        <v>7250350150</v>
      </c>
      <c r="B896" s="498" t="s">
        <v>21285</v>
      </c>
      <c r="C896" s="497" t="s">
        <v>20400</v>
      </c>
      <c r="D896" s="502">
        <v>112.16</v>
      </c>
    </row>
    <row r="897" spans="1:4" ht="24.95" customHeight="1" x14ac:dyDescent="0.2">
      <c r="A897" s="503">
        <v>7250350160</v>
      </c>
      <c r="B897" s="498" t="s">
        <v>21286</v>
      </c>
      <c r="C897" s="497" t="s">
        <v>20400</v>
      </c>
      <c r="D897" s="502">
        <v>118.93</v>
      </c>
    </row>
    <row r="898" spans="1:4" ht="24.95" customHeight="1" x14ac:dyDescent="0.2">
      <c r="A898" s="503">
        <v>7250350170</v>
      </c>
      <c r="B898" s="498" t="s">
        <v>21287</v>
      </c>
      <c r="C898" s="497" t="s">
        <v>20400</v>
      </c>
      <c r="D898" s="502">
        <v>67.33</v>
      </c>
    </row>
    <row r="899" spans="1:4" ht="24.95" customHeight="1" x14ac:dyDescent="0.2">
      <c r="A899" s="503">
        <v>7250350180</v>
      </c>
      <c r="B899" s="498" t="s">
        <v>21288</v>
      </c>
      <c r="C899" s="497" t="s">
        <v>20400</v>
      </c>
      <c r="D899" s="502">
        <v>132.63</v>
      </c>
    </row>
    <row r="900" spans="1:4" ht="24.95" customHeight="1" x14ac:dyDescent="0.2">
      <c r="A900" s="503">
        <v>7250350190</v>
      </c>
      <c r="B900" s="498" t="s">
        <v>21289</v>
      </c>
      <c r="C900" s="497" t="s">
        <v>20400</v>
      </c>
      <c r="D900" s="502">
        <v>116.19</v>
      </c>
    </row>
    <row r="901" spans="1:4" ht="24.95" customHeight="1" x14ac:dyDescent="0.2">
      <c r="A901" s="503">
        <v>7250350200</v>
      </c>
      <c r="B901" s="498" t="s">
        <v>21290</v>
      </c>
      <c r="C901" s="497" t="s">
        <v>20400</v>
      </c>
      <c r="D901" s="502">
        <v>122.95</v>
      </c>
    </row>
    <row r="902" spans="1:4" ht="24.95" customHeight="1" x14ac:dyDescent="0.2">
      <c r="A902" s="503">
        <v>7250350210</v>
      </c>
      <c r="B902" s="498" t="s">
        <v>21291</v>
      </c>
      <c r="C902" s="497" t="s">
        <v>20400</v>
      </c>
      <c r="D902" s="502">
        <v>81.92</v>
      </c>
    </row>
    <row r="903" spans="1:4" ht="24.95" customHeight="1" x14ac:dyDescent="0.2">
      <c r="A903" s="503">
        <v>7250350220</v>
      </c>
      <c r="B903" s="498" t="s">
        <v>21292</v>
      </c>
      <c r="C903" s="497" t="s">
        <v>20400</v>
      </c>
      <c r="D903" s="502">
        <v>155.15</v>
      </c>
    </row>
    <row r="904" spans="1:4" ht="24.95" customHeight="1" x14ac:dyDescent="0.2">
      <c r="A904" s="503">
        <v>7250350230</v>
      </c>
      <c r="B904" s="498" t="s">
        <v>21293</v>
      </c>
      <c r="C904" s="497" t="s">
        <v>20400</v>
      </c>
      <c r="D904" s="502">
        <v>134.16999999999999</v>
      </c>
    </row>
    <row r="905" spans="1:4" ht="24.95" customHeight="1" x14ac:dyDescent="0.2">
      <c r="A905" s="503">
        <v>7250350240</v>
      </c>
      <c r="B905" s="498" t="s">
        <v>21294</v>
      </c>
      <c r="C905" s="497" t="s">
        <v>20400</v>
      </c>
      <c r="D905" s="502">
        <v>141.56</v>
      </c>
    </row>
    <row r="906" spans="1:4" ht="24.95" customHeight="1" x14ac:dyDescent="0.2">
      <c r="A906" s="503">
        <v>7250350250</v>
      </c>
      <c r="B906" s="498" t="s">
        <v>21295</v>
      </c>
      <c r="C906" s="497" t="s">
        <v>20400</v>
      </c>
      <c r="D906" s="502">
        <v>87.15</v>
      </c>
    </row>
    <row r="907" spans="1:4" ht="24.95" customHeight="1" x14ac:dyDescent="0.2">
      <c r="A907" s="503">
        <v>7250350260</v>
      </c>
      <c r="B907" s="498" t="s">
        <v>21296</v>
      </c>
      <c r="C907" s="497" t="s">
        <v>20400</v>
      </c>
      <c r="D907" s="502">
        <v>160.37</v>
      </c>
    </row>
    <row r="908" spans="1:4" ht="24.95" customHeight="1" x14ac:dyDescent="0.2">
      <c r="A908" s="503">
        <v>7250350270</v>
      </c>
      <c r="B908" s="498" t="s">
        <v>21297</v>
      </c>
      <c r="C908" s="497" t="s">
        <v>20400</v>
      </c>
      <c r="D908" s="502">
        <v>139.37</v>
      </c>
    </row>
    <row r="909" spans="1:4" ht="24.95" customHeight="1" x14ac:dyDescent="0.2">
      <c r="A909" s="503">
        <v>7250350280</v>
      </c>
      <c r="B909" s="498" t="s">
        <v>21298</v>
      </c>
      <c r="C909" s="497" t="s">
        <v>20400</v>
      </c>
      <c r="D909" s="502">
        <v>146.77000000000001</v>
      </c>
    </row>
    <row r="910" spans="1:4" ht="24.95" customHeight="1" x14ac:dyDescent="0.2">
      <c r="A910" s="503">
        <v>7250350290</v>
      </c>
      <c r="B910" s="498" t="s">
        <v>21299</v>
      </c>
      <c r="C910" s="497" t="s">
        <v>20400</v>
      </c>
      <c r="D910" s="502">
        <v>125.58</v>
      </c>
    </row>
    <row r="911" spans="1:4" ht="24.95" customHeight="1" x14ac:dyDescent="0.2">
      <c r="A911" s="503">
        <v>7250350300</v>
      </c>
      <c r="B911" s="498" t="s">
        <v>21300</v>
      </c>
      <c r="C911" s="497" t="s">
        <v>20400</v>
      </c>
      <c r="D911" s="502">
        <v>203.4</v>
      </c>
    </row>
    <row r="912" spans="1:4" ht="24.95" customHeight="1" x14ac:dyDescent="0.2">
      <c r="A912" s="503">
        <v>7250350310</v>
      </c>
      <c r="B912" s="498" t="s">
        <v>21301</v>
      </c>
      <c r="C912" s="497" t="s">
        <v>20400</v>
      </c>
      <c r="D912" s="502">
        <v>177.81</v>
      </c>
    </row>
    <row r="913" spans="1:4" ht="24.95" customHeight="1" x14ac:dyDescent="0.2">
      <c r="A913" s="503">
        <v>7250350320</v>
      </c>
      <c r="B913" s="498" t="s">
        <v>21302</v>
      </c>
      <c r="C913" s="497" t="s">
        <v>20400</v>
      </c>
      <c r="D913" s="502">
        <v>185.21</v>
      </c>
    </row>
    <row r="914" spans="1:4" ht="24.95" customHeight="1" x14ac:dyDescent="0.2">
      <c r="A914" s="503">
        <v>7250400010</v>
      </c>
      <c r="B914" s="498" t="s">
        <v>21303</v>
      </c>
      <c r="C914" s="497" t="s">
        <v>20400</v>
      </c>
      <c r="D914" s="502">
        <v>224.07</v>
      </c>
    </row>
    <row r="915" spans="1:4" ht="24.95" customHeight="1" x14ac:dyDescent="0.2">
      <c r="A915" s="503">
        <v>7250400020</v>
      </c>
      <c r="B915" s="498" t="s">
        <v>21304</v>
      </c>
      <c r="C915" s="497" t="s">
        <v>20400</v>
      </c>
      <c r="D915" s="502">
        <v>230.46</v>
      </c>
    </row>
    <row r="916" spans="1:4" ht="24.95" customHeight="1" x14ac:dyDescent="0.2">
      <c r="A916" s="503">
        <v>7250400030</v>
      </c>
      <c r="B916" s="498" t="s">
        <v>21305</v>
      </c>
      <c r="C916" s="497" t="s">
        <v>20400</v>
      </c>
      <c r="D916" s="502">
        <v>268.25</v>
      </c>
    </row>
    <row r="917" spans="1:4" ht="24.95" customHeight="1" x14ac:dyDescent="0.2">
      <c r="A917" s="503">
        <v>7250400040</v>
      </c>
      <c r="B917" s="498" t="s">
        <v>21306</v>
      </c>
      <c r="C917" s="497" t="s">
        <v>20400</v>
      </c>
      <c r="D917" s="502">
        <v>326.52999999999997</v>
      </c>
    </row>
    <row r="918" spans="1:4" ht="24.95" customHeight="1" x14ac:dyDescent="0.2">
      <c r="A918" s="503">
        <v>7250400050</v>
      </c>
      <c r="B918" s="498" t="s">
        <v>21307</v>
      </c>
      <c r="C918" s="497" t="s">
        <v>20400</v>
      </c>
      <c r="D918" s="502">
        <v>391.3</v>
      </c>
    </row>
    <row r="919" spans="1:4" ht="24.95" customHeight="1" x14ac:dyDescent="0.2">
      <c r="A919" s="503">
        <v>7250400060</v>
      </c>
      <c r="B919" s="498" t="s">
        <v>21308</v>
      </c>
      <c r="C919" s="497" t="s">
        <v>20400</v>
      </c>
      <c r="D919" s="502">
        <v>469.18</v>
      </c>
    </row>
    <row r="920" spans="1:4" ht="24.95" customHeight="1" x14ac:dyDescent="0.2">
      <c r="A920" s="503">
        <v>7250450010</v>
      </c>
      <c r="B920" s="498" t="s">
        <v>21309</v>
      </c>
      <c r="C920" s="497" t="s">
        <v>20400</v>
      </c>
      <c r="D920" s="502">
        <v>18.23</v>
      </c>
    </row>
    <row r="921" spans="1:4" ht="24.95" customHeight="1" x14ac:dyDescent="0.2">
      <c r="A921" s="503">
        <v>7250450020</v>
      </c>
      <c r="B921" s="498" t="s">
        <v>21310</v>
      </c>
      <c r="C921" s="497" t="s">
        <v>20400</v>
      </c>
      <c r="D921" s="502">
        <v>20.57</v>
      </c>
    </row>
    <row r="922" spans="1:4" ht="24.95" customHeight="1" x14ac:dyDescent="0.2">
      <c r="A922" s="503">
        <v>7250450030</v>
      </c>
      <c r="B922" s="498" t="s">
        <v>21311</v>
      </c>
      <c r="C922" s="497" t="s">
        <v>20400</v>
      </c>
      <c r="D922" s="502">
        <v>21.74</v>
      </c>
    </row>
    <row r="923" spans="1:4" ht="24.95" customHeight="1" x14ac:dyDescent="0.2">
      <c r="A923" s="503">
        <v>7250450040</v>
      </c>
      <c r="B923" s="498" t="s">
        <v>21312</v>
      </c>
      <c r="C923" s="497" t="s">
        <v>20400</v>
      </c>
      <c r="D923" s="502">
        <v>24.69</v>
      </c>
    </row>
    <row r="924" spans="1:4" ht="24.95" customHeight="1" x14ac:dyDescent="0.2">
      <c r="A924" s="503">
        <v>7250450050</v>
      </c>
      <c r="B924" s="498" t="s">
        <v>21313</v>
      </c>
      <c r="C924" s="497" t="s">
        <v>20400</v>
      </c>
      <c r="D924" s="502">
        <v>26.83</v>
      </c>
    </row>
    <row r="925" spans="1:4" ht="24.95" customHeight="1" x14ac:dyDescent="0.2">
      <c r="A925" s="503">
        <v>7250450060</v>
      </c>
      <c r="B925" s="498" t="s">
        <v>21314</v>
      </c>
      <c r="C925" s="497" t="s">
        <v>20400</v>
      </c>
      <c r="D925" s="502">
        <v>29.55</v>
      </c>
    </row>
    <row r="926" spans="1:4" ht="24.95" customHeight="1" x14ac:dyDescent="0.2">
      <c r="A926" s="72" t="s">
        <v>21315</v>
      </c>
      <c r="B926" s="71"/>
      <c r="C926" s="500"/>
      <c r="D926" s="501"/>
    </row>
    <row r="927" spans="1:4" ht="24.95" customHeight="1" x14ac:dyDescent="0.2">
      <c r="A927" s="503">
        <v>7260100010</v>
      </c>
      <c r="B927" s="498" t="s">
        <v>21316</v>
      </c>
      <c r="C927" s="497" t="s">
        <v>20400</v>
      </c>
      <c r="D927" s="502">
        <v>107.93</v>
      </c>
    </row>
    <row r="928" spans="1:4" ht="24.95" customHeight="1" x14ac:dyDescent="0.2">
      <c r="A928" s="503">
        <v>7260100020</v>
      </c>
      <c r="B928" s="498" t="s">
        <v>21317</v>
      </c>
      <c r="C928" s="497" t="s">
        <v>20400</v>
      </c>
      <c r="D928" s="502">
        <v>177.98</v>
      </c>
    </row>
    <row r="929" spans="1:4" ht="24.95" customHeight="1" x14ac:dyDescent="0.2">
      <c r="A929" s="503">
        <v>7260100030</v>
      </c>
      <c r="B929" s="498" t="s">
        <v>21318</v>
      </c>
      <c r="C929" s="497" t="s">
        <v>20400</v>
      </c>
      <c r="D929" s="502">
        <v>156.33000000000001</v>
      </c>
    </row>
    <row r="930" spans="1:4" ht="24.95" customHeight="1" x14ac:dyDescent="0.2">
      <c r="A930" s="503">
        <v>7260100040</v>
      </c>
      <c r="B930" s="498" t="s">
        <v>21319</v>
      </c>
      <c r="C930" s="497" t="s">
        <v>20400</v>
      </c>
      <c r="D930" s="502">
        <v>163.21</v>
      </c>
    </row>
    <row r="931" spans="1:4" ht="24.95" customHeight="1" x14ac:dyDescent="0.2">
      <c r="A931" s="503">
        <v>7260100050</v>
      </c>
      <c r="B931" s="498" t="s">
        <v>21320</v>
      </c>
      <c r="C931" s="497" t="s">
        <v>20400</v>
      </c>
      <c r="D931" s="502">
        <v>153.80000000000001</v>
      </c>
    </row>
    <row r="932" spans="1:4" ht="24.95" customHeight="1" x14ac:dyDescent="0.2">
      <c r="A932" s="503">
        <v>7260100060</v>
      </c>
      <c r="B932" s="498" t="s">
        <v>21321</v>
      </c>
      <c r="C932" s="497" t="s">
        <v>20400</v>
      </c>
      <c r="D932" s="502">
        <v>227.32</v>
      </c>
    </row>
    <row r="933" spans="1:4" ht="24.95" customHeight="1" x14ac:dyDescent="0.2">
      <c r="A933" s="503">
        <v>7260100070</v>
      </c>
      <c r="B933" s="498" t="s">
        <v>21322</v>
      </c>
      <c r="C933" s="497" t="s">
        <v>20400</v>
      </c>
      <c r="D933" s="502">
        <v>203.79</v>
      </c>
    </row>
    <row r="934" spans="1:4" ht="24.95" customHeight="1" x14ac:dyDescent="0.2">
      <c r="A934" s="503">
        <v>7260100080</v>
      </c>
      <c r="B934" s="498" t="s">
        <v>21323</v>
      </c>
      <c r="C934" s="497" t="s">
        <v>20400</v>
      </c>
      <c r="D934" s="502">
        <v>210.98</v>
      </c>
    </row>
    <row r="935" spans="1:4" ht="24.95" customHeight="1" x14ac:dyDescent="0.2">
      <c r="A935" s="503">
        <v>7260100090</v>
      </c>
      <c r="B935" s="498" t="s">
        <v>21324</v>
      </c>
      <c r="C935" s="497" t="s">
        <v>20400</v>
      </c>
      <c r="D935" s="502">
        <v>175.56</v>
      </c>
    </row>
    <row r="936" spans="1:4" ht="24.95" customHeight="1" x14ac:dyDescent="0.2">
      <c r="A936" s="503">
        <v>7260100100</v>
      </c>
      <c r="B936" s="498" t="s">
        <v>21325</v>
      </c>
      <c r="C936" s="497" t="s">
        <v>20400</v>
      </c>
      <c r="D936" s="502">
        <v>249.08</v>
      </c>
    </row>
    <row r="937" spans="1:4" ht="24.95" customHeight="1" x14ac:dyDescent="0.2">
      <c r="A937" s="503">
        <v>7260100110</v>
      </c>
      <c r="B937" s="498" t="s">
        <v>21326</v>
      </c>
      <c r="C937" s="497" t="s">
        <v>20400</v>
      </c>
      <c r="D937" s="502">
        <v>225.55</v>
      </c>
    </row>
    <row r="938" spans="1:4" ht="24.95" customHeight="1" x14ac:dyDescent="0.2">
      <c r="A938" s="503">
        <v>7260100120</v>
      </c>
      <c r="B938" s="498" t="s">
        <v>21327</v>
      </c>
      <c r="C938" s="497" t="s">
        <v>20400</v>
      </c>
      <c r="D938" s="502">
        <v>232.75</v>
      </c>
    </row>
    <row r="939" spans="1:4" ht="24.95" customHeight="1" x14ac:dyDescent="0.2">
      <c r="A939" s="503">
        <v>7260100130</v>
      </c>
      <c r="B939" s="498" t="s">
        <v>21328</v>
      </c>
      <c r="C939" s="497" t="s">
        <v>20400</v>
      </c>
      <c r="D939" s="502">
        <v>207.77</v>
      </c>
    </row>
    <row r="940" spans="1:4" ht="24.95" customHeight="1" x14ac:dyDescent="0.2">
      <c r="A940" s="503">
        <v>7260100140</v>
      </c>
      <c r="B940" s="498" t="s">
        <v>21329</v>
      </c>
      <c r="C940" s="497" t="s">
        <v>20400</v>
      </c>
      <c r="D940" s="502">
        <v>289.62</v>
      </c>
    </row>
    <row r="941" spans="1:4" ht="24.95" customHeight="1" x14ac:dyDescent="0.2">
      <c r="A941" s="503">
        <v>7260100150</v>
      </c>
      <c r="B941" s="498" t="s">
        <v>21330</v>
      </c>
      <c r="C941" s="497" t="s">
        <v>20400</v>
      </c>
      <c r="D941" s="502">
        <v>260.95999999999998</v>
      </c>
    </row>
    <row r="942" spans="1:4" ht="24.95" customHeight="1" x14ac:dyDescent="0.2">
      <c r="A942" s="503">
        <v>7260100160</v>
      </c>
      <c r="B942" s="498" t="s">
        <v>21331</v>
      </c>
      <c r="C942" s="497" t="s">
        <v>20400</v>
      </c>
      <c r="D942" s="502">
        <v>269.13</v>
      </c>
    </row>
    <row r="943" spans="1:4" ht="24.95" customHeight="1" x14ac:dyDescent="0.2">
      <c r="A943" s="503">
        <v>7260100170</v>
      </c>
      <c r="B943" s="498" t="s">
        <v>21332</v>
      </c>
      <c r="C943" s="497" t="s">
        <v>20400</v>
      </c>
      <c r="D943" s="502">
        <v>231.1</v>
      </c>
    </row>
    <row r="944" spans="1:4" ht="24.95" customHeight="1" x14ac:dyDescent="0.2">
      <c r="A944" s="503">
        <v>7260100180</v>
      </c>
      <c r="B944" s="498" t="s">
        <v>21333</v>
      </c>
      <c r="C944" s="497" t="s">
        <v>20400</v>
      </c>
      <c r="D944" s="502">
        <v>313.16000000000003</v>
      </c>
    </row>
    <row r="945" spans="1:4" ht="24.95" customHeight="1" x14ac:dyDescent="0.2">
      <c r="A945" s="503">
        <v>7260100190</v>
      </c>
      <c r="B945" s="498" t="s">
        <v>21334</v>
      </c>
      <c r="C945" s="497" t="s">
        <v>20400</v>
      </c>
      <c r="D945" s="502">
        <v>284.29000000000002</v>
      </c>
    </row>
    <row r="946" spans="1:4" ht="24.95" customHeight="1" x14ac:dyDescent="0.2">
      <c r="A946" s="503">
        <v>7260100200</v>
      </c>
      <c r="B946" s="498" t="s">
        <v>21335</v>
      </c>
      <c r="C946" s="497" t="s">
        <v>20400</v>
      </c>
      <c r="D946" s="502">
        <v>292.67</v>
      </c>
    </row>
    <row r="947" spans="1:4" ht="24.95" customHeight="1" x14ac:dyDescent="0.2">
      <c r="A947" s="503">
        <v>7260100210</v>
      </c>
      <c r="B947" s="498" t="s">
        <v>21336</v>
      </c>
      <c r="C947" s="497" t="s">
        <v>20400</v>
      </c>
      <c r="D947" s="502">
        <v>268.39999999999998</v>
      </c>
    </row>
    <row r="948" spans="1:4" ht="24.95" customHeight="1" x14ac:dyDescent="0.2">
      <c r="A948" s="503">
        <v>7260100220</v>
      </c>
      <c r="B948" s="498" t="s">
        <v>21337</v>
      </c>
      <c r="C948" s="497" t="s">
        <v>20400</v>
      </c>
      <c r="D948" s="502">
        <v>358.8</v>
      </c>
    </row>
    <row r="949" spans="1:4" ht="24.95" customHeight="1" x14ac:dyDescent="0.2">
      <c r="A949" s="503">
        <v>7260100230</v>
      </c>
      <c r="B949" s="498" t="s">
        <v>21338</v>
      </c>
      <c r="C949" s="497" t="s">
        <v>20400</v>
      </c>
      <c r="D949" s="502">
        <v>324.8</v>
      </c>
    </row>
    <row r="950" spans="1:4" ht="24.95" customHeight="1" x14ac:dyDescent="0.2">
      <c r="A950" s="503">
        <v>7260100240</v>
      </c>
      <c r="B950" s="498" t="s">
        <v>21339</v>
      </c>
      <c r="C950" s="497" t="s">
        <v>20400</v>
      </c>
      <c r="D950" s="502">
        <v>334.15</v>
      </c>
    </row>
    <row r="951" spans="1:4" ht="24.95" customHeight="1" x14ac:dyDescent="0.2">
      <c r="A951" s="503">
        <v>7260100250</v>
      </c>
      <c r="B951" s="498" t="s">
        <v>21340</v>
      </c>
      <c r="C951" s="497" t="s">
        <v>20400</v>
      </c>
      <c r="D951" s="502">
        <v>293.8</v>
      </c>
    </row>
    <row r="952" spans="1:4" ht="24.95" customHeight="1" x14ac:dyDescent="0.2">
      <c r="A952" s="503">
        <v>7260100260</v>
      </c>
      <c r="B952" s="498" t="s">
        <v>21341</v>
      </c>
      <c r="C952" s="497" t="s">
        <v>20400</v>
      </c>
      <c r="D952" s="502">
        <v>385.15</v>
      </c>
    </row>
    <row r="953" spans="1:4" ht="24.95" customHeight="1" x14ac:dyDescent="0.2">
      <c r="A953" s="503">
        <v>7260100270</v>
      </c>
      <c r="B953" s="498" t="s">
        <v>21342</v>
      </c>
      <c r="C953" s="497" t="s">
        <v>20400</v>
      </c>
      <c r="D953" s="502">
        <v>324.8</v>
      </c>
    </row>
    <row r="954" spans="1:4" ht="24.95" customHeight="1" x14ac:dyDescent="0.2">
      <c r="A954" s="503">
        <v>7260100280</v>
      </c>
      <c r="B954" s="498" t="s">
        <v>21343</v>
      </c>
      <c r="C954" s="497" t="s">
        <v>20400</v>
      </c>
      <c r="D954" s="502">
        <v>360.49</v>
      </c>
    </row>
    <row r="955" spans="1:4" ht="24.95" customHeight="1" x14ac:dyDescent="0.2">
      <c r="A955" s="503">
        <v>7260100290</v>
      </c>
      <c r="B955" s="498" t="s">
        <v>21344</v>
      </c>
      <c r="C955" s="497" t="s">
        <v>20400</v>
      </c>
      <c r="D955" s="502">
        <v>135.47</v>
      </c>
    </row>
    <row r="956" spans="1:4" ht="24.95" customHeight="1" x14ac:dyDescent="0.2">
      <c r="A956" s="503">
        <v>7260100300</v>
      </c>
      <c r="B956" s="498" t="s">
        <v>21345</v>
      </c>
      <c r="C956" s="497" t="s">
        <v>20400</v>
      </c>
      <c r="D956" s="502">
        <v>204.45</v>
      </c>
    </row>
    <row r="957" spans="1:4" ht="24.95" customHeight="1" x14ac:dyDescent="0.2">
      <c r="A957" s="503">
        <v>7260100310</v>
      </c>
      <c r="B957" s="498" t="s">
        <v>21346</v>
      </c>
      <c r="C957" s="497" t="s">
        <v>20400</v>
      </c>
      <c r="D957" s="502">
        <v>183.87</v>
      </c>
    </row>
    <row r="958" spans="1:4" ht="24.95" customHeight="1" x14ac:dyDescent="0.2">
      <c r="A958" s="503">
        <v>7260100320</v>
      </c>
      <c r="B958" s="498" t="s">
        <v>21347</v>
      </c>
      <c r="C958" s="497" t="s">
        <v>20400</v>
      </c>
      <c r="D958" s="502">
        <v>190.74</v>
      </c>
    </row>
    <row r="959" spans="1:4" ht="24.95" customHeight="1" x14ac:dyDescent="0.2">
      <c r="A959" s="503">
        <v>7260100330</v>
      </c>
      <c r="B959" s="498" t="s">
        <v>21348</v>
      </c>
      <c r="C959" s="497" t="s">
        <v>20400</v>
      </c>
      <c r="D959" s="502">
        <v>181.32</v>
      </c>
    </row>
    <row r="960" spans="1:4" ht="24.95" customHeight="1" x14ac:dyDescent="0.2">
      <c r="A960" s="503">
        <v>7260100340</v>
      </c>
      <c r="B960" s="498" t="s">
        <v>21349</v>
      </c>
      <c r="C960" s="497" t="s">
        <v>20400</v>
      </c>
      <c r="D960" s="502">
        <v>253.79</v>
      </c>
    </row>
    <row r="961" spans="1:4" ht="24.95" customHeight="1" x14ac:dyDescent="0.2">
      <c r="A961" s="503">
        <v>7260100350</v>
      </c>
      <c r="B961" s="498" t="s">
        <v>21350</v>
      </c>
      <c r="C961" s="497" t="s">
        <v>20400</v>
      </c>
      <c r="D961" s="502">
        <v>231.31</v>
      </c>
    </row>
    <row r="962" spans="1:4" ht="24.95" customHeight="1" x14ac:dyDescent="0.2">
      <c r="A962" s="503">
        <v>7260100360</v>
      </c>
      <c r="B962" s="498" t="s">
        <v>21351</v>
      </c>
      <c r="C962" s="497" t="s">
        <v>20400</v>
      </c>
      <c r="D962" s="502">
        <v>238.5</v>
      </c>
    </row>
    <row r="963" spans="1:4" ht="24.95" customHeight="1" x14ac:dyDescent="0.2">
      <c r="A963" s="503">
        <v>7260100370</v>
      </c>
      <c r="B963" s="498" t="s">
        <v>21352</v>
      </c>
      <c r="C963" s="497" t="s">
        <v>20400</v>
      </c>
      <c r="D963" s="502">
        <v>203.08</v>
      </c>
    </row>
    <row r="964" spans="1:4" ht="24.95" customHeight="1" x14ac:dyDescent="0.2">
      <c r="A964" s="503">
        <v>7260100380</v>
      </c>
      <c r="B964" s="498" t="s">
        <v>21353</v>
      </c>
      <c r="C964" s="497" t="s">
        <v>20400</v>
      </c>
      <c r="D964" s="502">
        <v>275.55</v>
      </c>
    </row>
    <row r="965" spans="1:4" ht="24.95" customHeight="1" x14ac:dyDescent="0.2">
      <c r="A965" s="503">
        <v>7260100390</v>
      </c>
      <c r="B965" s="498" t="s">
        <v>21354</v>
      </c>
      <c r="C965" s="497" t="s">
        <v>20400</v>
      </c>
      <c r="D965" s="502">
        <v>253.06</v>
      </c>
    </row>
    <row r="966" spans="1:4" ht="24.95" customHeight="1" x14ac:dyDescent="0.2">
      <c r="A966" s="503">
        <v>7260100400</v>
      </c>
      <c r="B966" s="498" t="s">
        <v>21355</v>
      </c>
      <c r="C966" s="497" t="s">
        <v>20400</v>
      </c>
      <c r="D966" s="502">
        <v>260.26</v>
      </c>
    </row>
    <row r="967" spans="1:4" ht="24.95" customHeight="1" x14ac:dyDescent="0.2">
      <c r="A967" s="503">
        <v>7260100410</v>
      </c>
      <c r="B967" s="498" t="s">
        <v>21356</v>
      </c>
      <c r="C967" s="497" t="s">
        <v>20400</v>
      </c>
      <c r="D967" s="502">
        <v>235.55</v>
      </c>
    </row>
    <row r="968" spans="1:4" ht="24.95" customHeight="1" x14ac:dyDescent="0.2">
      <c r="A968" s="503">
        <v>7260100420</v>
      </c>
      <c r="B968" s="498" t="s">
        <v>21357</v>
      </c>
      <c r="C968" s="497" t="s">
        <v>20400</v>
      </c>
      <c r="D968" s="502">
        <v>309.45</v>
      </c>
    </row>
    <row r="969" spans="1:4" ht="24.95" customHeight="1" x14ac:dyDescent="0.2">
      <c r="A969" s="503">
        <v>7260100430</v>
      </c>
      <c r="B969" s="498" t="s">
        <v>21358</v>
      </c>
      <c r="C969" s="497" t="s">
        <v>20400</v>
      </c>
      <c r="D969" s="502">
        <v>288.75</v>
      </c>
    </row>
    <row r="970" spans="1:4" ht="24.95" customHeight="1" x14ac:dyDescent="0.2">
      <c r="A970" s="503">
        <v>7260100440</v>
      </c>
      <c r="B970" s="498" t="s">
        <v>21359</v>
      </c>
      <c r="C970" s="497" t="s">
        <v>20400</v>
      </c>
      <c r="D970" s="502">
        <v>296.92</v>
      </c>
    </row>
    <row r="971" spans="1:4" ht="24.95" customHeight="1" x14ac:dyDescent="0.2">
      <c r="A971" s="503">
        <v>7260100450</v>
      </c>
      <c r="B971" s="498" t="s">
        <v>21360</v>
      </c>
      <c r="C971" s="497" t="s">
        <v>20400</v>
      </c>
      <c r="D971" s="502">
        <v>258.88</v>
      </c>
    </row>
    <row r="972" spans="1:4" ht="24.95" customHeight="1" x14ac:dyDescent="0.2">
      <c r="A972" s="503">
        <v>7260100460</v>
      </c>
      <c r="B972" s="498" t="s">
        <v>21361</v>
      </c>
      <c r="C972" s="497" t="s">
        <v>20400</v>
      </c>
      <c r="D972" s="502">
        <v>340.93</v>
      </c>
    </row>
    <row r="973" spans="1:4" ht="24.95" customHeight="1" x14ac:dyDescent="0.2">
      <c r="A973" s="503">
        <v>7260100470</v>
      </c>
      <c r="B973" s="498" t="s">
        <v>21362</v>
      </c>
      <c r="C973" s="497" t="s">
        <v>20400</v>
      </c>
      <c r="D973" s="502">
        <v>312.07</v>
      </c>
    </row>
    <row r="974" spans="1:4" ht="24.95" customHeight="1" x14ac:dyDescent="0.2">
      <c r="A974" s="503">
        <v>7260100480</v>
      </c>
      <c r="B974" s="498" t="s">
        <v>21363</v>
      </c>
      <c r="C974" s="497" t="s">
        <v>20400</v>
      </c>
      <c r="D974" s="502">
        <v>319.14</v>
      </c>
    </row>
    <row r="975" spans="1:4" ht="24.95" customHeight="1" x14ac:dyDescent="0.2">
      <c r="A975" s="503">
        <v>7260100490</v>
      </c>
      <c r="B975" s="498" t="s">
        <v>21364</v>
      </c>
      <c r="C975" s="497" t="s">
        <v>20400</v>
      </c>
      <c r="D975" s="502">
        <v>296.47000000000003</v>
      </c>
    </row>
    <row r="976" spans="1:4" ht="24.95" customHeight="1" x14ac:dyDescent="0.2">
      <c r="A976" s="503">
        <v>7260100500</v>
      </c>
      <c r="B976" s="498" t="s">
        <v>21365</v>
      </c>
      <c r="C976" s="497" t="s">
        <v>20400</v>
      </c>
      <c r="D976" s="502">
        <v>386.86</v>
      </c>
    </row>
    <row r="977" spans="1:4" ht="24.95" customHeight="1" x14ac:dyDescent="0.2">
      <c r="A977" s="503">
        <v>7260100510</v>
      </c>
      <c r="B977" s="498" t="s">
        <v>21366</v>
      </c>
      <c r="C977" s="497" t="s">
        <v>20400</v>
      </c>
      <c r="D977" s="502">
        <v>352.86</v>
      </c>
    </row>
    <row r="978" spans="1:4" ht="24.95" customHeight="1" x14ac:dyDescent="0.2">
      <c r="A978" s="503">
        <v>7260100520</v>
      </c>
      <c r="B978" s="498" t="s">
        <v>21367</v>
      </c>
      <c r="C978" s="497" t="s">
        <v>20400</v>
      </c>
      <c r="D978" s="502">
        <v>360.62</v>
      </c>
    </row>
    <row r="979" spans="1:4" ht="24.95" customHeight="1" x14ac:dyDescent="0.2">
      <c r="A979" s="503">
        <v>7260100530</v>
      </c>
      <c r="B979" s="498" t="s">
        <v>21368</v>
      </c>
      <c r="C979" s="497" t="s">
        <v>20400</v>
      </c>
      <c r="D979" s="502">
        <v>321.88</v>
      </c>
    </row>
    <row r="980" spans="1:4" ht="24.95" customHeight="1" x14ac:dyDescent="0.2">
      <c r="A980" s="503">
        <v>7260100540</v>
      </c>
      <c r="B980" s="498" t="s">
        <v>21369</v>
      </c>
      <c r="C980" s="497" t="s">
        <v>20400</v>
      </c>
      <c r="D980" s="502">
        <v>413.21</v>
      </c>
    </row>
    <row r="981" spans="1:4" ht="24.95" customHeight="1" x14ac:dyDescent="0.2">
      <c r="A981" s="503">
        <v>7260100550</v>
      </c>
      <c r="B981" s="498" t="s">
        <v>21370</v>
      </c>
      <c r="C981" s="497" t="s">
        <v>20400</v>
      </c>
      <c r="D981" s="502">
        <v>274.12</v>
      </c>
    </row>
    <row r="982" spans="1:4" ht="24.95" customHeight="1" x14ac:dyDescent="0.2">
      <c r="A982" s="503">
        <v>7260100560</v>
      </c>
      <c r="B982" s="498" t="s">
        <v>21371</v>
      </c>
      <c r="C982" s="497" t="s">
        <v>20400</v>
      </c>
      <c r="D982" s="502">
        <v>386.96</v>
      </c>
    </row>
    <row r="983" spans="1:4" ht="24.95" customHeight="1" x14ac:dyDescent="0.2">
      <c r="A983" s="503">
        <v>7260100570</v>
      </c>
      <c r="B983" s="498" t="s">
        <v>21372</v>
      </c>
      <c r="C983" s="497" t="s">
        <v>20400</v>
      </c>
      <c r="D983" s="502">
        <v>186.57</v>
      </c>
    </row>
    <row r="984" spans="1:4" ht="24.95" customHeight="1" x14ac:dyDescent="0.2">
      <c r="A984" s="503">
        <v>7260100580</v>
      </c>
      <c r="B984" s="498" t="s">
        <v>21373</v>
      </c>
      <c r="C984" s="497" t="s">
        <v>20400</v>
      </c>
      <c r="D984" s="502">
        <v>254.94</v>
      </c>
    </row>
    <row r="985" spans="1:4" ht="24.95" customHeight="1" x14ac:dyDescent="0.2">
      <c r="A985" s="503">
        <v>7260100590</v>
      </c>
      <c r="B985" s="498" t="s">
        <v>21374</v>
      </c>
      <c r="C985" s="497" t="s">
        <v>20400</v>
      </c>
      <c r="D985" s="502">
        <v>234.98</v>
      </c>
    </row>
    <row r="986" spans="1:4" ht="24.95" customHeight="1" x14ac:dyDescent="0.2">
      <c r="A986" s="503">
        <v>7260100600</v>
      </c>
      <c r="B986" s="498" t="s">
        <v>21375</v>
      </c>
      <c r="C986" s="497" t="s">
        <v>20400</v>
      </c>
      <c r="D986" s="502">
        <v>241.23</v>
      </c>
    </row>
    <row r="987" spans="1:4" ht="24.95" customHeight="1" x14ac:dyDescent="0.2">
      <c r="A987" s="503">
        <v>7260100610</v>
      </c>
      <c r="B987" s="498" t="s">
        <v>21376</v>
      </c>
      <c r="C987" s="497" t="s">
        <v>20400</v>
      </c>
      <c r="D987" s="502">
        <v>232.79</v>
      </c>
    </row>
    <row r="988" spans="1:4" ht="24.95" customHeight="1" x14ac:dyDescent="0.2">
      <c r="A988" s="503">
        <v>7260100620</v>
      </c>
      <c r="B988" s="498" t="s">
        <v>21377</v>
      </c>
      <c r="C988" s="497" t="s">
        <v>20400</v>
      </c>
      <c r="D988" s="502">
        <v>304.27999999999997</v>
      </c>
    </row>
    <row r="989" spans="1:4" ht="24.95" customHeight="1" x14ac:dyDescent="0.2">
      <c r="A989" s="503">
        <v>7260100630</v>
      </c>
      <c r="B989" s="498" t="s">
        <v>21378</v>
      </c>
      <c r="C989" s="497" t="s">
        <v>20400</v>
      </c>
      <c r="D989" s="502">
        <v>282.79000000000002</v>
      </c>
    </row>
    <row r="990" spans="1:4" ht="24.95" customHeight="1" x14ac:dyDescent="0.2">
      <c r="A990" s="503">
        <v>7260100640</v>
      </c>
      <c r="B990" s="498" t="s">
        <v>21379</v>
      </c>
      <c r="C990" s="497" t="s">
        <v>20400</v>
      </c>
      <c r="D990" s="502">
        <v>288.99</v>
      </c>
    </row>
    <row r="991" spans="1:4" ht="24.95" customHeight="1" x14ac:dyDescent="0.2">
      <c r="A991" s="503">
        <v>7260100650</v>
      </c>
      <c r="B991" s="498" t="s">
        <v>21380</v>
      </c>
      <c r="C991" s="497" t="s">
        <v>20400</v>
      </c>
      <c r="D991" s="502">
        <v>254.55</v>
      </c>
    </row>
    <row r="992" spans="1:4" ht="24.95" customHeight="1" x14ac:dyDescent="0.2">
      <c r="A992" s="503">
        <v>7260100660</v>
      </c>
      <c r="B992" s="498" t="s">
        <v>21381</v>
      </c>
      <c r="C992" s="497" t="s">
        <v>20400</v>
      </c>
      <c r="D992" s="502">
        <v>326.04000000000002</v>
      </c>
    </row>
    <row r="993" spans="1:4" ht="24.95" customHeight="1" x14ac:dyDescent="0.2">
      <c r="A993" s="503">
        <v>7260100670</v>
      </c>
      <c r="B993" s="498" t="s">
        <v>21382</v>
      </c>
      <c r="C993" s="497" t="s">
        <v>20400</v>
      </c>
      <c r="D993" s="502">
        <v>304.54000000000002</v>
      </c>
    </row>
    <row r="994" spans="1:4" ht="24.95" customHeight="1" x14ac:dyDescent="0.2">
      <c r="A994" s="503">
        <v>7260100680</v>
      </c>
      <c r="B994" s="498" t="s">
        <v>21383</v>
      </c>
      <c r="C994" s="497" t="s">
        <v>20400</v>
      </c>
      <c r="D994" s="502">
        <v>310.75</v>
      </c>
    </row>
    <row r="995" spans="1:4" ht="24.95" customHeight="1" x14ac:dyDescent="0.2">
      <c r="A995" s="503">
        <v>7260100690</v>
      </c>
      <c r="B995" s="498" t="s">
        <v>21384</v>
      </c>
      <c r="C995" s="497" t="s">
        <v>20400</v>
      </c>
      <c r="D995" s="502">
        <v>287.36</v>
      </c>
    </row>
    <row r="996" spans="1:4" ht="24.95" customHeight="1" x14ac:dyDescent="0.2">
      <c r="A996" s="503">
        <v>7260100700</v>
      </c>
      <c r="B996" s="498" t="s">
        <v>21385</v>
      </c>
      <c r="C996" s="497" t="s">
        <v>20400</v>
      </c>
      <c r="D996" s="502">
        <v>366.58</v>
      </c>
    </row>
    <row r="997" spans="1:4" ht="24.95" customHeight="1" x14ac:dyDescent="0.2">
      <c r="A997" s="503">
        <v>7260100710</v>
      </c>
      <c r="B997" s="498" t="s">
        <v>21386</v>
      </c>
      <c r="C997" s="497" t="s">
        <v>20400</v>
      </c>
      <c r="D997" s="502">
        <v>340.56</v>
      </c>
    </row>
    <row r="998" spans="1:4" ht="24.95" customHeight="1" x14ac:dyDescent="0.2">
      <c r="A998" s="503">
        <v>7260100720</v>
      </c>
      <c r="B998" s="498" t="s">
        <v>21387</v>
      </c>
      <c r="C998" s="497" t="s">
        <v>20400</v>
      </c>
      <c r="D998" s="502">
        <v>347.41</v>
      </c>
    </row>
    <row r="999" spans="1:4" ht="24.95" customHeight="1" x14ac:dyDescent="0.2">
      <c r="A999" s="503">
        <v>7260100730</v>
      </c>
      <c r="B999" s="498" t="s">
        <v>21388</v>
      </c>
      <c r="C999" s="497" t="s">
        <v>20400</v>
      </c>
      <c r="D999" s="502">
        <v>310.69</v>
      </c>
    </row>
    <row r="1000" spans="1:4" ht="24.95" customHeight="1" x14ac:dyDescent="0.2">
      <c r="A1000" s="503">
        <v>7260100740</v>
      </c>
      <c r="B1000" s="498" t="s">
        <v>21389</v>
      </c>
      <c r="C1000" s="497" t="s">
        <v>20400</v>
      </c>
      <c r="D1000" s="502">
        <v>392.75</v>
      </c>
    </row>
    <row r="1001" spans="1:4" ht="24.95" customHeight="1" x14ac:dyDescent="0.2">
      <c r="A1001" s="503">
        <v>7260100750</v>
      </c>
      <c r="B1001" s="498" t="s">
        <v>21390</v>
      </c>
      <c r="C1001" s="497" t="s">
        <v>20400</v>
      </c>
      <c r="D1001" s="502">
        <v>363.89</v>
      </c>
    </row>
    <row r="1002" spans="1:4" ht="24.95" customHeight="1" x14ac:dyDescent="0.2">
      <c r="A1002" s="503">
        <v>7260100760</v>
      </c>
      <c r="B1002" s="498" t="s">
        <v>21391</v>
      </c>
      <c r="C1002" s="497" t="s">
        <v>20400</v>
      </c>
      <c r="D1002" s="502">
        <v>369.63</v>
      </c>
    </row>
    <row r="1003" spans="1:4" ht="24.95" customHeight="1" x14ac:dyDescent="0.2">
      <c r="A1003" s="503">
        <v>7260100770</v>
      </c>
      <c r="B1003" s="498" t="s">
        <v>21392</v>
      </c>
      <c r="C1003" s="497" t="s">
        <v>20400</v>
      </c>
      <c r="D1003" s="502">
        <v>348.6</v>
      </c>
    </row>
    <row r="1004" spans="1:4" ht="24.95" customHeight="1" x14ac:dyDescent="0.2">
      <c r="A1004" s="503">
        <v>7260100780</v>
      </c>
      <c r="B1004" s="498" t="s">
        <v>21393</v>
      </c>
      <c r="C1004" s="497" t="s">
        <v>20400</v>
      </c>
      <c r="D1004" s="502">
        <v>438.99</v>
      </c>
    </row>
    <row r="1005" spans="1:4" ht="24.95" customHeight="1" x14ac:dyDescent="0.2">
      <c r="A1005" s="503">
        <v>7260100790</v>
      </c>
      <c r="B1005" s="498" t="s">
        <v>21394</v>
      </c>
      <c r="C1005" s="497" t="s">
        <v>20400</v>
      </c>
      <c r="D1005" s="502">
        <v>405</v>
      </c>
    </row>
    <row r="1006" spans="1:4" ht="24.95" customHeight="1" x14ac:dyDescent="0.2">
      <c r="A1006" s="503">
        <v>7260100800</v>
      </c>
      <c r="B1006" s="498" t="s">
        <v>21395</v>
      </c>
      <c r="C1006" s="497" t="s">
        <v>20400</v>
      </c>
      <c r="D1006" s="502">
        <v>411.11</v>
      </c>
    </row>
    <row r="1007" spans="1:4" ht="24.95" customHeight="1" x14ac:dyDescent="0.2">
      <c r="A1007" s="503">
        <v>7260100810</v>
      </c>
      <c r="B1007" s="498" t="s">
        <v>21396</v>
      </c>
      <c r="C1007" s="497" t="s">
        <v>20400</v>
      </c>
      <c r="D1007" s="502">
        <v>374.01</v>
      </c>
    </row>
    <row r="1008" spans="1:4" ht="24.95" customHeight="1" x14ac:dyDescent="0.2">
      <c r="A1008" s="503">
        <v>7260100820</v>
      </c>
      <c r="B1008" s="498" t="s">
        <v>21397</v>
      </c>
      <c r="C1008" s="497" t="s">
        <v>20400</v>
      </c>
      <c r="D1008" s="502">
        <v>465.34</v>
      </c>
    </row>
    <row r="1009" spans="1:4" ht="24.95" customHeight="1" x14ac:dyDescent="0.2">
      <c r="A1009" s="503">
        <v>7260100830</v>
      </c>
      <c r="B1009" s="498" t="s">
        <v>21398</v>
      </c>
      <c r="C1009" s="497" t="s">
        <v>20400</v>
      </c>
      <c r="D1009" s="502">
        <v>428.96</v>
      </c>
    </row>
    <row r="1010" spans="1:4" ht="24.95" customHeight="1" x14ac:dyDescent="0.2">
      <c r="A1010" s="503">
        <v>7260100840</v>
      </c>
      <c r="B1010" s="498" t="s">
        <v>21399</v>
      </c>
      <c r="C1010" s="497" t="s">
        <v>20400</v>
      </c>
      <c r="D1010" s="502">
        <v>437.45</v>
      </c>
    </row>
    <row r="1011" spans="1:4" ht="24.95" customHeight="1" x14ac:dyDescent="0.2">
      <c r="A1011" s="503">
        <v>7260100850</v>
      </c>
      <c r="B1011" s="498" t="s">
        <v>21400</v>
      </c>
      <c r="C1011" s="497" t="s">
        <v>20400</v>
      </c>
      <c r="D1011" s="502">
        <v>262.95999999999998</v>
      </c>
    </row>
    <row r="1012" spans="1:4" ht="24.95" customHeight="1" x14ac:dyDescent="0.2">
      <c r="A1012" s="503">
        <v>7260100860</v>
      </c>
      <c r="B1012" s="498" t="s">
        <v>21401</v>
      </c>
      <c r="C1012" s="497" t="s">
        <v>20400</v>
      </c>
      <c r="D1012" s="502">
        <v>330.62</v>
      </c>
    </row>
    <row r="1013" spans="1:4" ht="24.95" customHeight="1" x14ac:dyDescent="0.2">
      <c r="A1013" s="503">
        <v>7260100870</v>
      </c>
      <c r="B1013" s="498" t="s">
        <v>21402</v>
      </c>
      <c r="C1013" s="497" t="s">
        <v>20400</v>
      </c>
      <c r="D1013" s="502">
        <v>311.36</v>
      </c>
    </row>
    <row r="1014" spans="1:4" ht="24.95" customHeight="1" x14ac:dyDescent="0.2">
      <c r="A1014" s="503">
        <v>7260100880</v>
      </c>
      <c r="B1014" s="498" t="s">
        <v>21403</v>
      </c>
      <c r="C1014" s="497" t="s">
        <v>20400</v>
      </c>
      <c r="D1014" s="502">
        <v>316.91000000000003</v>
      </c>
    </row>
    <row r="1015" spans="1:4" ht="24.95" customHeight="1" x14ac:dyDescent="0.2">
      <c r="A1015" s="503">
        <v>7260100890</v>
      </c>
      <c r="B1015" s="498" t="s">
        <v>21404</v>
      </c>
      <c r="C1015" s="497" t="s">
        <v>20400</v>
      </c>
      <c r="D1015" s="502">
        <v>309.47000000000003</v>
      </c>
    </row>
    <row r="1016" spans="1:4" ht="24.95" customHeight="1" x14ac:dyDescent="0.2">
      <c r="A1016" s="503">
        <v>7260100900</v>
      </c>
      <c r="B1016" s="498" t="s">
        <v>21405</v>
      </c>
      <c r="C1016" s="497" t="s">
        <v>20400</v>
      </c>
      <c r="D1016" s="502">
        <v>380.04</v>
      </c>
    </row>
    <row r="1017" spans="1:4" ht="24.95" customHeight="1" x14ac:dyDescent="0.2">
      <c r="A1017" s="503">
        <v>7260100910</v>
      </c>
      <c r="B1017" s="498" t="s">
        <v>21406</v>
      </c>
      <c r="C1017" s="497" t="s">
        <v>20400</v>
      </c>
      <c r="D1017" s="502">
        <v>359.46</v>
      </c>
    </row>
    <row r="1018" spans="1:4" ht="24.95" customHeight="1" x14ac:dyDescent="0.2">
      <c r="A1018" s="503">
        <v>7260100920</v>
      </c>
      <c r="B1018" s="498" t="s">
        <v>21407</v>
      </c>
      <c r="C1018" s="497" t="s">
        <v>20400</v>
      </c>
      <c r="D1018" s="502">
        <v>364.75</v>
      </c>
    </row>
    <row r="1019" spans="1:4" ht="24.95" customHeight="1" x14ac:dyDescent="0.2">
      <c r="A1019" s="503">
        <v>7260100930</v>
      </c>
      <c r="B1019" s="498" t="s">
        <v>21408</v>
      </c>
      <c r="C1019" s="497" t="s">
        <v>20400</v>
      </c>
      <c r="D1019" s="502">
        <v>331.3</v>
      </c>
    </row>
    <row r="1020" spans="1:4" ht="24.95" customHeight="1" x14ac:dyDescent="0.2">
      <c r="A1020" s="503">
        <v>7260100940</v>
      </c>
      <c r="B1020" s="498" t="s">
        <v>21409</v>
      </c>
      <c r="C1020" s="497" t="s">
        <v>20400</v>
      </c>
      <c r="D1020" s="502">
        <v>401.88</v>
      </c>
    </row>
    <row r="1021" spans="1:4" ht="24.95" customHeight="1" x14ac:dyDescent="0.2">
      <c r="A1021" s="503">
        <v>7260100950</v>
      </c>
      <c r="B1021" s="498" t="s">
        <v>21410</v>
      </c>
      <c r="C1021" s="497" t="s">
        <v>20400</v>
      </c>
      <c r="D1021" s="502">
        <v>381.3</v>
      </c>
    </row>
    <row r="1022" spans="1:4" ht="24.95" customHeight="1" x14ac:dyDescent="0.2">
      <c r="A1022" s="503">
        <v>7260100960</v>
      </c>
      <c r="B1022" s="498" t="s">
        <v>21411</v>
      </c>
      <c r="C1022" s="497" t="s">
        <v>20400</v>
      </c>
      <c r="D1022" s="502">
        <v>386.59</v>
      </c>
    </row>
    <row r="1023" spans="1:4" ht="24.95" customHeight="1" x14ac:dyDescent="0.2">
      <c r="A1023" s="503">
        <v>7260100970</v>
      </c>
      <c r="B1023" s="498" t="s">
        <v>21412</v>
      </c>
      <c r="C1023" s="497" t="s">
        <v>20400</v>
      </c>
      <c r="D1023" s="502">
        <v>364.5</v>
      </c>
    </row>
    <row r="1024" spans="1:4" ht="24.95" customHeight="1" x14ac:dyDescent="0.2">
      <c r="A1024" s="503">
        <v>7260100980</v>
      </c>
      <c r="B1024" s="498" t="s">
        <v>21413</v>
      </c>
      <c r="C1024" s="497" t="s">
        <v>20400</v>
      </c>
      <c r="D1024" s="502">
        <v>442.63</v>
      </c>
    </row>
    <row r="1025" spans="1:4" ht="24.95" customHeight="1" x14ac:dyDescent="0.2">
      <c r="A1025" s="503">
        <v>7260100990</v>
      </c>
      <c r="B1025" s="498" t="s">
        <v>21414</v>
      </c>
      <c r="C1025" s="497" t="s">
        <v>20400</v>
      </c>
      <c r="D1025" s="502">
        <v>417.69</v>
      </c>
    </row>
    <row r="1026" spans="1:4" ht="24.95" customHeight="1" x14ac:dyDescent="0.2">
      <c r="A1026" s="503">
        <v>7260101000</v>
      </c>
      <c r="B1026" s="498" t="s">
        <v>21415</v>
      </c>
      <c r="C1026" s="497" t="s">
        <v>20400</v>
      </c>
      <c r="D1026" s="502">
        <v>423.46</v>
      </c>
    </row>
    <row r="1027" spans="1:4" ht="24.95" customHeight="1" x14ac:dyDescent="0.2">
      <c r="A1027" s="503">
        <v>7260101010</v>
      </c>
      <c r="B1027" s="498" t="s">
        <v>21416</v>
      </c>
      <c r="C1027" s="497" t="s">
        <v>20400</v>
      </c>
      <c r="D1027" s="502">
        <v>388.03</v>
      </c>
    </row>
    <row r="1028" spans="1:4" ht="24.95" customHeight="1" x14ac:dyDescent="0.2">
      <c r="A1028" s="503">
        <v>7260101020</v>
      </c>
      <c r="B1028" s="498" t="s">
        <v>21417</v>
      </c>
      <c r="C1028" s="497" t="s">
        <v>20400</v>
      </c>
      <c r="D1028" s="502">
        <v>470.44</v>
      </c>
    </row>
    <row r="1029" spans="1:4" ht="24.95" customHeight="1" x14ac:dyDescent="0.2">
      <c r="A1029" s="503">
        <v>7260101030</v>
      </c>
      <c r="B1029" s="498" t="s">
        <v>21418</v>
      </c>
      <c r="C1029" s="497" t="s">
        <v>20400</v>
      </c>
      <c r="D1029" s="502">
        <v>441.23</v>
      </c>
    </row>
    <row r="1030" spans="1:4" ht="24.95" customHeight="1" x14ac:dyDescent="0.2">
      <c r="A1030" s="503">
        <v>7260101040</v>
      </c>
      <c r="B1030" s="498" t="s">
        <v>21419</v>
      </c>
      <c r="C1030" s="497" t="s">
        <v>20400</v>
      </c>
      <c r="D1030" s="502">
        <v>446.02</v>
      </c>
    </row>
    <row r="1031" spans="1:4" ht="24.95" customHeight="1" x14ac:dyDescent="0.2">
      <c r="A1031" s="503">
        <v>7260101050</v>
      </c>
      <c r="B1031" s="498" t="s">
        <v>21420</v>
      </c>
      <c r="C1031" s="497" t="s">
        <v>20400</v>
      </c>
      <c r="D1031" s="502">
        <v>426.77</v>
      </c>
    </row>
    <row r="1032" spans="1:4" ht="24.95" customHeight="1" x14ac:dyDescent="0.2">
      <c r="A1032" s="503">
        <v>7260101060</v>
      </c>
      <c r="B1032" s="498" t="s">
        <v>21421</v>
      </c>
      <c r="C1032" s="497" t="s">
        <v>20400</v>
      </c>
      <c r="D1032" s="502">
        <v>518.11</v>
      </c>
    </row>
    <row r="1033" spans="1:4" ht="24.95" customHeight="1" x14ac:dyDescent="0.2">
      <c r="A1033" s="503">
        <v>7260101070</v>
      </c>
      <c r="B1033" s="498" t="s">
        <v>21422</v>
      </c>
      <c r="C1033" s="497" t="s">
        <v>20400</v>
      </c>
      <c r="D1033" s="502">
        <v>483.17</v>
      </c>
    </row>
    <row r="1034" spans="1:4" ht="24.95" customHeight="1" x14ac:dyDescent="0.2">
      <c r="A1034" s="503">
        <v>7260101080</v>
      </c>
      <c r="B1034" s="498" t="s">
        <v>21423</v>
      </c>
      <c r="C1034" s="497" t="s">
        <v>20400</v>
      </c>
      <c r="D1034" s="502">
        <v>488.44</v>
      </c>
    </row>
    <row r="1035" spans="1:4" ht="24.95" customHeight="1" x14ac:dyDescent="0.2">
      <c r="A1035" s="503">
        <v>7260101090</v>
      </c>
      <c r="B1035" s="498" t="s">
        <v>21424</v>
      </c>
      <c r="C1035" s="497" t="s">
        <v>20400</v>
      </c>
      <c r="D1035" s="502">
        <v>453.12</v>
      </c>
    </row>
    <row r="1036" spans="1:4" ht="24.95" customHeight="1" x14ac:dyDescent="0.2">
      <c r="A1036" s="503">
        <v>7260101100</v>
      </c>
      <c r="B1036" s="498" t="s">
        <v>21425</v>
      </c>
      <c r="C1036" s="497" t="s">
        <v>20400</v>
      </c>
      <c r="D1036" s="502">
        <v>548.09</v>
      </c>
    </row>
    <row r="1037" spans="1:4" ht="24.95" customHeight="1" x14ac:dyDescent="0.2">
      <c r="A1037" s="503">
        <v>7260101110</v>
      </c>
      <c r="B1037" s="498" t="s">
        <v>21426</v>
      </c>
      <c r="C1037" s="497" t="s">
        <v>20400</v>
      </c>
      <c r="D1037" s="502">
        <v>509.92</v>
      </c>
    </row>
    <row r="1038" spans="1:4" ht="24.95" customHeight="1" x14ac:dyDescent="0.2">
      <c r="A1038" s="503">
        <v>7260101120</v>
      </c>
      <c r="B1038" s="498" t="s">
        <v>21427</v>
      </c>
      <c r="C1038" s="497" t="s">
        <v>20400</v>
      </c>
      <c r="D1038" s="502">
        <v>518.41</v>
      </c>
    </row>
    <row r="1039" spans="1:4" ht="24.95" customHeight="1" x14ac:dyDescent="0.2">
      <c r="A1039" s="503">
        <v>7260101130</v>
      </c>
      <c r="B1039" s="498" t="s">
        <v>21428</v>
      </c>
      <c r="C1039" s="497" t="s">
        <v>20400</v>
      </c>
      <c r="D1039" s="502">
        <v>310.95999999999998</v>
      </c>
    </row>
    <row r="1040" spans="1:4" ht="24.95" customHeight="1" x14ac:dyDescent="0.2">
      <c r="A1040" s="503">
        <v>7260101140</v>
      </c>
      <c r="B1040" s="498" t="s">
        <v>21429</v>
      </c>
      <c r="C1040" s="497" t="s">
        <v>20400</v>
      </c>
      <c r="D1040" s="502">
        <v>378.47</v>
      </c>
    </row>
    <row r="1041" spans="1:4" ht="24.95" customHeight="1" x14ac:dyDescent="0.2">
      <c r="A1041" s="503">
        <v>7260101150</v>
      </c>
      <c r="B1041" s="498" t="s">
        <v>21430</v>
      </c>
      <c r="C1041" s="497" t="s">
        <v>20400</v>
      </c>
      <c r="D1041" s="502">
        <v>359.37</v>
      </c>
    </row>
    <row r="1042" spans="1:4" ht="24.95" customHeight="1" x14ac:dyDescent="0.2">
      <c r="A1042" s="503">
        <v>7260101160</v>
      </c>
      <c r="B1042" s="498" t="s">
        <v>21431</v>
      </c>
      <c r="C1042" s="497" t="s">
        <v>20400</v>
      </c>
      <c r="D1042" s="502">
        <v>364.76</v>
      </c>
    </row>
    <row r="1043" spans="1:4" ht="24.95" customHeight="1" x14ac:dyDescent="0.2">
      <c r="A1043" s="503">
        <v>7260101170</v>
      </c>
      <c r="B1043" s="498" t="s">
        <v>21432</v>
      </c>
      <c r="C1043" s="497" t="s">
        <v>20400</v>
      </c>
      <c r="D1043" s="502">
        <v>357.61</v>
      </c>
    </row>
    <row r="1044" spans="1:4" ht="24.95" customHeight="1" x14ac:dyDescent="0.2">
      <c r="A1044" s="503">
        <v>7260101180</v>
      </c>
      <c r="B1044" s="498" t="s">
        <v>21433</v>
      </c>
      <c r="C1044" s="497" t="s">
        <v>20400</v>
      </c>
      <c r="D1044" s="502">
        <v>427.89</v>
      </c>
    </row>
    <row r="1045" spans="1:4" ht="24.95" customHeight="1" x14ac:dyDescent="0.2">
      <c r="A1045" s="503">
        <v>7260101190</v>
      </c>
      <c r="B1045" s="498" t="s">
        <v>21434</v>
      </c>
      <c r="C1045" s="497" t="s">
        <v>20400</v>
      </c>
      <c r="D1045" s="502">
        <v>407.6</v>
      </c>
    </row>
    <row r="1046" spans="1:4" ht="24.95" customHeight="1" x14ac:dyDescent="0.2">
      <c r="A1046" s="503">
        <v>7260101200</v>
      </c>
      <c r="B1046" s="498" t="s">
        <v>21435</v>
      </c>
      <c r="C1046" s="497" t="s">
        <v>20400</v>
      </c>
      <c r="D1046" s="502">
        <v>412.6</v>
      </c>
    </row>
    <row r="1047" spans="1:4" ht="24.95" customHeight="1" x14ac:dyDescent="0.2">
      <c r="A1047" s="503">
        <v>7260101210</v>
      </c>
      <c r="B1047" s="498" t="s">
        <v>21436</v>
      </c>
      <c r="C1047" s="497" t="s">
        <v>20400</v>
      </c>
      <c r="D1047" s="502">
        <v>379.45</v>
      </c>
    </row>
    <row r="1048" spans="1:4" ht="24.95" customHeight="1" x14ac:dyDescent="0.2">
      <c r="A1048" s="503">
        <v>7260101220</v>
      </c>
      <c r="B1048" s="498" t="s">
        <v>21437</v>
      </c>
      <c r="C1048" s="497" t="s">
        <v>20400</v>
      </c>
      <c r="D1048" s="502">
        <v>449.73</v>
      </c>
    </row>
    <row r="1049" spans="1:4" ht="24.95" customHeight="1" x14ac:dyDescent="0.2">
      <c r="A1049" s="503">
        <v>7260101230</v>
      </c>
      <c r="B1049" s="498" t="s">
        <v>21438</v>
      </c>
      <c r="C1049" s="497" t="s">
        <v>20400</v>
      </c>
      <c r="D1049" s="502">
        <v>429.44</v>
      </c>
    </row>
    <row r="1050" spans="1:4" ht="24.95" customHeight="1" x14ac:dyDescent="0.2">
      <c r="A1050" s="503">
        <v>7260101240</v>
      </c>
      <c r="B1050" s="498" t="s">
        <v>21439</v>
      </c>
      <c r="C1050" s="497" t="s">
        <v>20400</v>
      </c>
      <c r="D1050" s="502">
        <v>434.44</v>
      </c>
    </row>
    <row r="1051" spans="1:4" ht="24.95" customHeight="1" x14ac:dyDescent="0.2">
      <c r="A1051" s="503">
        <v>7260101250</v>
      </c>
      <c r="B1051" s="498" t="s">
        <v>21440</v>
      </c>
      <c r="C1051" s="497" t="s">
        <v>20400</v>
      </c>
      <c r="D1051" s="502">
        <v>412.91</v>
      </c>
    </row>
    <row r="1052" spans="1:4" ht="24.95" customHeight="1" x14ac:dyDescent="0.2">
      <c r="A1052" s="503">
        <v>7260101260</v>
      </c>
      <c r="B1052" s="498" t="s">
        <v>21441</v>
      </c>
      <c r="C1052" s="497" t="s">
        <v>20400</v>
      </c>
      <c r="D1052" s="502">
        <v>490.48</v>
      </c>
    </row>
    <row r="1053" spans="1:4" ht="24.95" customHeight="1" x14ac:dyDescent="0.2">
      <c r="A1053" s="503">
        <v>7260101270</v>
      </c>
      <c r="B1053" s="498" t="s">
        <v>21442</v>
      </c>
      <c r="C1053" s="497" t="s">
        <v>20400</v>
      </c>
      <c r="D1053" s="502">
        <v>466.11</v>
      </c>
    </row>
    <row r="1054" spans="1:4" ht="24.95" customHeight="1" x14ac:dyDescent="0.2">
      <c r="A1054" s="503">
        <v>7260101280</v>
      </c>
      <c r="B1054" s="498" t="s">
        <v>21443</v>
      </c>
      <c r="C1054" s="497" t="s">
        <v>20400</v>
      </c>
      <c r="D1054" s="502">
        <v>471.31</v>
      </c>
    </row>
    <row r="1055" spans="1:4" ht="24.95" customHeight="1" x14ac:dyDescent="0.2">
      <c r="A1055" s="503">
        <v>7260101290</v>
      </c>
      <c r="B1055" s="498" t="s">
        <v>21444</v>
      </c>
      <c r="C1055" s="497" t="s">
        <v>20400</v>
      </c>
      <c r="D1055" s="502">
        <v>436.45</v>
      </c>
    </row>
    <row r="1056" spans="1:4" ht="24.95" customHeight="1" x14ac:dyDescent="0.2">
      <c r="A1056" s="503">
        <v>7260101300</v>
      </c>
      <c r="B1056" s="498" t="s">
        <v>21445</v>
      </c>
      <c r="C1056" s="497" t="s">
        <v>20400</v>
      </c>
      <c r="D1056" s="502">
        <v>518.85</v>
      </c>
    </row>
    <row r="1057" spans="1:4" ht="24.95" customHeight="1" x14ac:dyDescent="0.2">
      <c r="A1057" s="503">
        <v>7260101310</v>
      </c>
      <c r="B1057" s="498" t="s">
        <v>21446</v>
      </c>
      <c r="C1057" s="497" t="s">
        <v>20400</v>
      </c>
      <c r="D1057" s="502">
        <v>489.65</v>
      </c>
    </row>
    <row r="1058" spans="1:4" ht="24.95" customHeight="1" x14ac:dyDescent="0.2">
      <c r="A1058" s="503">
        <v>7260101320</v>
      </c>
      <c r="B1058" s="498" t="s">
        <v>21447</v>
      </c>
      <c r="C1058" s="497" t="s">
        <v>20400</v>
      </c>
      <c r="D1058" s="502">
        <v>493.87</v>
      </c>
    </row>
    <row r="1059" spans="1:4" ht="24.95" customHeight="1" x14ac:dyDescent="0.2">
      <c r="A1059" s="503">
        <v>7260101330</v>
      </c>
      <c r="B1059" s="498" t="s">
        <v>21448</v>
      </c>
      <c r="C1059" s="497" t="s">
        <v>20400</v>
      </c>
      <c r="D1059" s="502">
        <v>475.46</v>
      </c>
    </row>
    <row r="1060" spans="1:4" ht="24.95" customHeight="1" x14ac:dyDescent="0.2">
      <c r="A1060" s="503">
        <v>7260101340</v>
      </c>
      <c r="B1060" s="498" t="s">
        <v>21449</v>
      </c>
      <c r="C1060" s="497" t="s">
        <v>20400</v>
      </c>
      <c r="D1060" s="502">
        <v>566.79</v>
      </c>
    </row>
    <row r="1061" spans="1:4" ht="24.95" customHeight="1" x14ac:dyDescent="0.2">
      <c r="A1061" s="503">
        <v>7260101350</v>
      </c>
      <c r="B1061" s="498" t="s">
        <v>21450</v>
      </c>
      <c r="C1061" s="497" t="s">
        <v>20400</v>
      </c>
      <c r="D1061" s="502">
        <v>531.85</v>
      </c>
    </row>
    <row r="1062" spans="1:4" ht="24.95" customHeight="1" x14ac:dyDescent="0.2">
      <c r="A1062" s="503">
        <v>7260101360</v>
      </c>
      <c r="B1062" s="498" t="s">
        <v>21451</v>
      </c>
      <c r="C1062" s="497" t="s">
        <v>20400</v>
      </c>
      <c r="D1062" s="502">
        <v>536.29</v>
      </c>
    </row>
    <row r="1063" spans="1:4" ht="24.95" customHeight="1" x14ac:dyDescent="0.2">
      <c r="A1063" s="503">
        <v>7260101370</v>
      </c>
      <c r="B1063" s="498" t="s">
        <v>21452</v>
      </c>
      <c r="C1063" s="497" t="s">
        <v>20400</v>
      </c>
      <c r="D1063" s="502">
        <v>501.81</v>
      </c>
    </row>
    <row r="1064" spans="1:4" ht="24.95" customHeight="1" x14ac:dyDescent="0.2">
      <c r="A1064" s="503">
        <v>7260101380</v>
      </c>
      <c r="B1064" s="498" t="s">
        <v>21453</v>
      </c>
      <c r="C1064" s="497" t="s">
        <v>20400</v>
      </c>
      <c r="D1064" s="502">
        <v>596.77</v>
      </c>
    </row>
    <row r="1065" spans="1:4" ht="24.95" customHeight="1" x14ac:dyDescent="0.2">
      <c r="A1065" s="503">
        <v>7260101390</v>
      </c>
      <c r="B1065" s="498" t="s">
        <v>21454</v>
      </c>
      <c r="C1065" s="497" t="s">
        <v>20400</v>
      </c>
      <c r="D1065" s="502">
        <v>557.77</v>
      </c>
    </row>
    <row r="1066" spans="1:4" ht="24.95" customHeight="1" x14ac:dyDescent="0.2">
      <c r="A1066" s="503">
        <v>7260101400</v>
      </c>
      <c r="B1066" s="498" t="s">
        <v>21455</v>
      </c>
      <c r="C1066" s="497" t="s">
        <v>20400</v>
      </c>
      <c r="D1066" s="502">
        <v>566.26</v>
      </c>
    </row>
    <row r="1067" spans="1:4" ht="24.95" customHeight="1" x14ac:dyDescent="0.2">
      <c r="A1067" s="503">
        <v>7260101410</v>
      </c>
      <c r="B1067" s="498" t="s">
        <v>21456</v>
      </c>
      <c r="C1067" s="497" t="s">
        <v>20400</v>
      </c>
      <c r="D1067" s="502">
        <v>385.16</v>
      </c>
    </row>
    <row r="1068" spans="1:4" ht="24.95" customHeight="1" x14ac:dyDescent="0.2">
      <c r="A1068" s="503">
        <v>7260101420</v>
      </c>
      <c r="B1068" s="498" t="s">
        <v>21457</v>
      </c>
      <c r="C1068" s="497" t="s">
        <v>20400</v>
      </c>
      <c r="D1068" s="502">
        <v>452.48</v>
      </c>
    </row>
    <row r="1069" spans="1:4" ht="24.95" customHeight="1" x14ac:dyDescent="0.2">
      <c r="A1069" s="503">
        <v>7260101430</v>
      </c>
      <c r="B1069" s="498" t="s">
        <v>21458</v>
      </c>
      <c r="C1069" s="497" t="s">
        <v>20400</v>
      </c>
      <c r="D1069" s="502">
        <v>433.56</v>
      </c>
    </row>
    <row r="1070" spans="1:4" ht="24.95" customHeight="1" x14ac:dyDescent="0.2">
      <c r="A1070" s="503">
        <v>7260101440</v>
      </c>
      <c r="B1070" s="498" t="s">
        <v>21459</v>
      </c>
      <c r="C1070" s="497" t="s">
        <v>20400</v>
      </c>
      <c r="D1070" s="502">
        <v>439.04</v>
      </c>
    </row>
    <row r="1071" spans="1:4" ht="24.95" customHeight="1" x14ac:dyDescent="0.2">
      <c r="A1071" s="503">
        <v>7260101450</v>
      </c>
      <c r="B1071" s="498" t="s">
        <v>21460</v>
      </c>
      <c r="C1071" s="497" t="s">
        <v>20400</v>
      </c>
      <c r="D1071" s="502">
        <v>432</v>
      </c>
    </row>
    <row r="1072" spans="1:4" ht="24.95" customHeight="1" x14ac:dyDescent="0.2">
      <c r="A1072" s="503">
        <v>7260101460</v>
      </c>
      <c r="B1072" s="498" t="s">
        <v>21461</v>
      </c>
      <c r="C1072" s="497" t="s">
        <v>20400</v>
      </c>
      <c r="D1072" s="502">
        <v>502.25</v>
      </c>
    </row>
    <row r="1073" spans="1:4" ht="24.95" customHeight="1" x14ac:dyDescent="0.2">
      <c r="A1073" s="503">
        <v>7260101470</v>
      </c>
      <c r="B1073" s="498" t="s">
        <v>21462</v>
      </c>
      <c r="C1073" s="497" t="s">
        <v>20400</v>
      </c>
      <c r="D1073" s="502">
        <v>481.99</v>
      </c>
    </row>
    <row r="1074" spans="1:4" ht="24.95" customHeight="1" x14ac:dyDescent="0.2">
      <c r="A1074" s="503">
        <v>7260101480</v>
      </c>
      <c r="B1074" s="498" t="s">
        <v>21463</v>
      </c>
      <c r="C1074" s="497" t="s">
        <v>20400</v>
      </c>
      <c r="D1074" s="502">
        <v>486.96</v>
      </c>
    </row>
    <row r="1075" spans="1:4" ht="24.95" customHeight="1" x14ac:dyDescent="0.2">
      <c r="A1075" s="503">
        <v>7260101490</v>
      </c>
      <c r="B1075" s="498" t="s">
        <v>21464</v>
      </c>
      <c r="C1075" s="497" t="s">
        <v>20400</v>
      </c>
      <c r="D1075" s="502">
        <v>454.04</v>
      </c>
    </row>
    <row r="1076" spans="1:4" ht="24.95" customHeight="1" x14ac:dyDescent="0.2">
      <c r="A1076" s="503">
        <v>7260101500</v>
      </c>
      <c r="B1076" s="498" t="s">
        <v>21465</v>
      </c>
      <c r="C1076" s="497" t="s">
        <v>20400</v>
      </c>
      <c r="D1076" s="502">
        <v>513.37</v>
      </c>
    </row>
    <row r="1077" spans="1:4" ht="24.95" customHeight="1" x14ac:dyDescent="0.2">
      <c r="A1077" s="503">
        <v>7260101510</v>
      </c>
      <c r="B1077" s="498" t="s">
        <v>21466</v>
      </c>
      <c r="C1077" s="497" t="s">
        <v>20400</v>
      </c>
      <c r="D1077" s="502">
        <v>503.83</v>
      </c>
    </row>
    <row r="1078" spans="1:4" ht="24.95" customHeight="1" x14ac:dyDescent="0.2">
      <c r="A1078" s="503">
        <v>7260101520</v>
      </c>
      <c r="B1078" s="498" t="s">
        <v>21467</v>
      </c>
      <c r="C1078" s="497" t="s">
        <v>20400</v>
      </c>
      <c r="D1078" s="502">
        <v>509.01</v>
      </c>
    </row>
    <row r="1079" spans="1:4" ht="24.95" customHeight="1" x14ac:dyDescent="0.2">
      <c r="A1079" s="503">
        <v>7260101530</v>
      </c>
      <c r="B1079" s="498" t="s">
        <v>21468</v>
      </c>
      <c r="C1079" s="497" t="s">
        <v>20400</v>
      </c>
      <c r="D1079" s="502">
        <v>487.86</v>
      </c>
    </row>
    <row r="1080" spans="1:4" ht="24.95" customHeight="1" x14ac:dyDescent="0.2">
      <c r="A1080" s="503">
        <v>7260101540</v>
      </c>
      <c r="B1080" s="498" t="s">
        <v>21469</v>
      </c>
      <c r="C1080" s="497" t="s">
        <v>20400</v>
      </c>
      <c r="D1080" s="502">
        <v>565.39</v>
      </c>
    </row>
    <row r="1081" spans="1:4" ht="24.95" customHeight="1" x14ac:dyDescent="0.2">
      <c r="A1081" s="503">
        <v>7260101550</v>
      </c>
      <c r="B1081" s="498" t="s">
        <v>21470</v>
      </c>
      <c r="C1081" s="497" t="s">
        <v>20400</v>
      </c>
      <c r="D1081" s="502">
        <v>541.07000000000005</v>
      </c>
    </row>
    <row r="1082" spans="1:4" ht="24.95" customHeight="1" x14ac:dyDescent="0.2">
      <c r="A1082" s="503">
        <v>7260101560</v>
      </c>
      <c r="B1082" s="498" t="s">
        <v>21471</v>
      </c>
      <c r="C1082" s="497" t="s">
        <v>20400</v>
      </c>
      <c r="D1082" s="502">
        <v>546.22</v>
      </c>
    </row>
    <row r="1083" spans="1:4" ht="24.95" customHeight="1" x14ac:dyDescent="0.2">
      <c r="A1083" s="503">
        <v>7260101570</v>
      </c>
      <c r="B1083" s="498" t="s">
        <v>21472</v>
      </c>
      <c r="C1083" s="497" t="s">
        <v>20400</v>
      </c>
      <c r="D1083" s="502">
        <v>511.73</v>
      </c>
    </row>
    <row r="1084" spans="1:4" ht="24.95" customHeight="1" x14ac:dyDescent="0.2">
      <c r="A1084" s="503">
        <v>7260101580</v>
      </c>
      <c r="B1084" s="498" t="s">
        <v>21473</v>
      </c>
      <c r="C1084" s="497" t="s">
        <v>20400</v>
      </c>
      <c r="D1084" s="502">
        <v>577.94000000000005</v>
      </c>
    </row>
    <row r="1085" spans="1:4" ht="24.95" customHeight="1" x14ac:dyDescent="0.2">
      <c r="A1085" s="503">
        <v>7260101590</v>
      </c>
      <c r="B1085" s="498" t="s">
        <v>21474</v>
      </c>
      <c r="C1085" s="497" t="s">
        <v>20400</v>
      </c>
      <c r="D1085" s="502">
        <v>564.94000000000005</v>
      </c>
    </row>
    <row r="1086" spans="1:4" ht="24.95" customHeight="1" x14ac:dyDescent="0.2">
      <c r="A1086" s="503">
        <v>7260101600</v>
      </c>
      <c r="B1086" s="498" t="s">
        <v>21475</v>
      </c>
      <c r="C1086" s="497" t="s">
        <v>20400</v>
      </c>
      <c r="D1086" s="502">
        <v>569.72</v>
      </c>
    </row>
    <row r="1087" spans="1:4" ht="24.95" customHeight="1" x14ac:dyDescent="0.2">
      <c r="A1087" s="503">
        <v>7260101610</v>
      </c>
      <c r="B1087" s="498" t="s">
        <v>21476</v>
      </c>
      <c r="C1087" s="497" t="s">
        <v>20400</v>
      </c>
      <c r="D1087" s="502">
        <v>551.94000000000005</v>
      </c>
    </row>
    <row r="1088" spans="1:4" ht="24.95" customHeight="1" x14ac:dyDescent="0.2">
      <c r="A1088" s="503">
        <v>7260101620</v>
      </c>
      <c r="B1088" s="498" t="s">
        <v>21477</v>
      </c>
      <c r="C1088" s="497" t="s">
        <v>20400</v>
      </c>
      <c r="D1088" s="502">
        <v>646.9</v>
      </c>
    </row>
    <row r="1089" spans="1:4" ht="24.95" customHeight="1" x14ac:dyDescent="0.2">
      <c r="A1089" s="503">
        <v>7260101630</v>
      </c>
      <c r="B1089" s="498" t="s">
        <v>21478</v>
      </c>
      <c r="C1089" s="497" t="s">
        <v>20400</v>
      </c>
      <c r="D1089" s="502">
        <v>576.59</v>
      </c>
    </row>
    <row r="1090" spans="1:4" ht="24.95" customHeight="1" x14ac:dyDescent="0.2">
      <c r="A1090" s="503">
        <v>7260101640</v>
      </c>
      <c r="B1090" s="498" t="s">
        <v>21479</v>
      </c>
      <c r="C1090" s="497" t="s">
        <v>20400</v>
      </c>
      <c r="D1090" s="502">
        <v>615.77</v>
      </c>
    </row>
    <row r="1091" spans="1:4" ht="24.95" customHeight="1" x14ac:dyDescent="0.2">
      <c r="A1091" s="503">
        <v>7260101650</v>
      </c>
      <c r="B1091" s="498" t="s">
        <v>21480</v>
      </c>
      <c r="C1091" s="497" t="s">
        <v>20400</v>
      </c>
      <c r="D1091" s="502">
        <v>581.91999999999996</v>
      </c>
    </row>
    <row r="1092" spans="1:4" ht="24.95" customHeight="1" x14ac:dyDescent="0.2">
      <c r="A1092" s="503">
        <v>7260101660</v>
      </c>
      <c r="B1092" s="498" t="s">
        <v>21481</v>
      </c>
      <c r="C1092" s="497" t="s">
        <v>20400</v>
      </c>
      <c r="D1092" s="502">
        <v>671.41</v>
      </c>
    </row>
    <row r="1093" spans="1:4" ht="24.95" customHeight="1" x14ac:dyDescent="0.2">
      <c r="A1093" s="503">
        <v>7260101670</v>
      </c>
      <c r="B1093" s="498" t="s">
        <v>21482</v>
      </c>
      <c r="C1093" s="497" t="s">
        <v>20400</v>
      </c>
      <c r="D1093" s="502">
        <v>631.78</v>
      </c>
    </row>
    <row r="1094" spans="1:4" ht="24.95" customHeight="1" x14ac:dyDescent="0.2">
      <c r="A1094" s="503">
        <v>7260101680</v>
      </c>
      <c r="B1094" s="498" t="s">
        <v>21483</v>
      </c>
      <c r="C1094" s="497" t="s">
        <v>20400</v>
      </c>
      <c r="D1094" s="502">
        <v>640.27</v>
      </c>
    </row>
    <row r="1095" spans="1:4" ht="24.95" customHeight="1" x14ac:dyDescent="0.2">
      <c r="A1095" s="503">
        <v>7260200040</v>
      </c>
      <c r="B1095" s="498" t="s">
        <v>21484</v>
      </c>
      <c r="C1095" s="497" t="s">
        <v>20400</v>
      </c>
      <c r="D1095" s="502">
        <v>339.94</v>
      </c>
    </row>
    <row r="1096" spans="1:4" ht="24.95" customHeight="1" x14ac:dyDescent="0.2">
      <c r="A1096" s="503">
        <v>7260200320</v>
      </c>
      <c r="B1096" s="498" t="s">
        <v>21485</v>
      </c>
      <c r="C1096" s="497" t="s">
        <v>20400</v>
      </c>
      <c r="D1096" s="502">
        <v>346.39</v>
      </c>
    </row>
    <row r="1097" spans="1:4" ht="24.95" customHeight="1" x14ac:dyDescent="0.2">
      <c r="A1097" s="503">
        <v>7260250010</v>
      </c>
      <c r="B1097" s="498" t="s">
        <v>21486</v>
      </c>
      <c r="C1097" s="497" t="s">
        <v>20400</v>
      </c>
      <c r="D1097" s="502">
        <v>64.91</v>
      </c>
    </row>
    <row r="1098" spans="1:4" ht="24.95" customHeight="1" x14ac:dyDescent="0.2">
      <c r="A1098" s="503">
        <v>7260250040</v>
      </c>
      <c r="B1098" s="498" t="s">
        <v>21487</v>
      </c>
      <c r="C1098" s="497" t="s">
        <v>20400</v>
      </c>
      <c r="D1098" s="502">
        <v>118.41</v>
      </c>
    </row>
    <row r="1099" spans="1:4" ht="24.95" customHeight="1" x14ac:dyDescent="0.2">
      <c r="A1099" s="503">
        <v>7260250080</v>
      </c>
      <c r="B1099" s="498" t="s">
        <v>21488</v>
      </c>
      <c r="C1099" s="497" t="s">
        <v>20400</v>
      </c>
      <c r="D1099" s="502">
        <v>118.41</v>
      </c>
    </row>
    <row r="1100" spans="1:4" ht="24.95" customHeight="1" x14ac:dyDescent="0.2">
      <c r="A1100" s="503">
        <v>7260250320</v>
      </c>
      <c r="B1100" s="498" t="s">
        <v>21489</v>
      </c>
      <c r="C1100" s="497" t="s">
        <v>20400</v>
      </c>
      <c r="D1100" s="502">
        <v>119.44</v>
      </c>
    </row>
    <row r="1101" spans="1:4" ht="24.95" customHeight="1" x14ac:dyDescent="0.2">
      <c r="A1101" s="503">
        <v>7260250360</v>
      </c>
      <c r="B1101" s="498" t="s">
        <v>21490</v>
      </c>
      <c r="C1101" s="497" t="s">
        <v>20400</v>
      </c>
      <c r="D1101" s="502">
        <v>168.06</v>
      </c>
    </row>
    <row r="1102" spans="1:4" ht="24.95" customHeight="1" x14ac:dyDescent="0.2">
      <c r="A1102" s="503">
        <v>7260300010</v>
      </c>
      <c r="B1102" s="498" t="s">
        <v>21491</v>
      </c>
      <c r="C1102" s="497" t="s">
        <v>20400</v>
      </c>
      <c r="D1102" s="502">
        <v>335.16</v>
      </c>
    </row>
    <row r="1103" spans="1:4" ht="24.95" customHeight="1" x14ac:dyDescent="0.2">
      <c r="A1103" s="503">
        <v>7260300020</v>
      </c>
      <c r="B1103" s="498" t="s">
        <v>21492</v>
      </c>
      <c r="C1103" s="497" t="s">
        <v>20400</v>
      </c>
      <c r="D1103" s="502">
        <v>399.16</v>
      </c>
    </row>
    <row r="1104" spans="1:4" ht="24.95" customHeight="1" x14ac:dyDescent="0.2">
      <c r="A1104" s="503">
        <v>7260300030</v>
      </c>
      <c r="B1104" s="498" t="s">
        <v>21493</v>
      </c>
      <c r="C1104" s="497" t="s">
        <v>20400</v>
      </c>
      <c r="D1104" s="502">
        <v>383.56</v>
      </c>
    </row>
    <row r="1105" spans="1:4" ht="24.95" customHeight="1" x14ac:dyDescent="0.2">
      <c r="A1105" s="503">
        <v>7260300040</v>
      </c>
      <c r="B1105" s="498" t="s">
        <v>21494</v>
      </c>
      <c r="C1105" s="497" t="s">
        <v>20400</v>
      </c>
      <c r="D1105" s="502">
        <v>384.39</v>
      </c>
    </row>
    <row r="1106" spans="1:4" ht="24.95" customHeight="1" x14ac:dyDescent="0.2">
      <c r="A1106" s="503">
        <v>7260300050</v>
      </c>
      <c r="B1106" s="498" t="s">
        <v>21495</v>
      </c>
      <c r="C1106" s="497" t="s">
        <v>20400</v>
      </c>
      <c r="D1106" s="502">
        <v>381.03</v>
      </c>
    </row>
    <row r="1107" spans="1:4" ht="24.95" customHeight="1" x14ac:dyDescent="0.2">
      <c r="A1107" s="503">
        <v>7260300060</v>
      </c>
      <c r="B1107" s="498" t="s">
        <v>21496</v>
      </c>
      <c r="C1107" s="497" t="s">
        <v>20400</v>
      </c>
      <c r="D1107" s="502">
        <v>454.55</v>
      </c>
    </row>
    <row r="1108" spans="1:4" ht="24.95" customHeight="1" x14ac:dyDescent="0.2">
      <c r="A1108" s="503">
        <v>7260300070</v>
      </c>
      <c r="B1108" s="498" t="s">
        <v>21497</v>
      </c>
      <c r="C1108" s="497" t="s">
        <v>20400</v>
      </c>
      <c r="D1108" s="502">
        <v>431.02</v>
      </c>
    </row>
    <row r="1109" spans="1:4" ht="24.95" customHeight="1" x14ac:dyDescent="0.2">
      <c r="A1109" s="503">
        <v>7260300080</v>
      </c>
      <c r="B1109" s="498" t="s">
        <v>21498</v>
      </c>
      <c r="C1109" s="497" t="s">
        <v>20400</v>
      </c>
      <c r="D1109" s="502">
        <v>438.21</v>
      </c>
    </row>
    <row r="1110" spans="1:4" ht="24.95" customHeight="1" x14ac:dyDescent="0.2">
      <c r="A1110" s="503">
        <v>7260300090</v>
      </c>
      <c r="B1110" s="498" t="s">
        <v>21499</v>
      </c>
      <c r="C1110" s="497" t="s">
        <v>20400</v>
      </c>
      <c r="D1110" s="502">
        <v>402.79</v>
      </c>
    </row>
    <row r="1111" spans="1:4" ht="24.95" customHeight="1" x14ac:dyDescent="0.2">
      <c r="A1111" s="503">
        <v>7260300100</v>
      </c>
      <c r="B1111" s="498" t="s">
        <v>21500</v>
      </c>
      <c r="C1111" s="497" t="s">
        <v>20400</v>
      </c>
      <c r="D1111" s="502">
        <v>476.31</v>
      </c>
    </row>
    <row r="1112" spans="1:4" ht="24.95" customHeight="1" x14ac:dyDescent="0.2">
      <c r="A1112" s="503">
        <v>7260300110</v>
      </c>
      <c r="B1112" s="498" t="s">
        <v>21501</v>
      </c>
      <c r="C1112" s="497" t="s">
        <v>20400</v>
      </c>
      <c r="D1112" s="502">
        <v>452.78</v>
      </c>
    </row>
    <row r="1113" spans="1:4" ht="24.95" customHeight="1" x14ac:dyDescent="0.2">
      <c r="A1113" s="503">
        <v>7260300120</v>
      </c>
      <c r="B1113" s="498" t="s">
        <v>21502</v>
      </c>
      <c r="C1113" s="497" t="s">
        <v>20400</v>
      </c>
      <c r="D1113" s="502">
        <v>459.98</v>
      </c>
    </row>
    <row r="1114" spans="1:4" ht="24.95" customHeight="1" x14ac:dyDescent="0.2">
      <c r="A1114" s="503">
        <v>7260300130</v>
      </c>
      <c r="B1114" s="498" t="s">
        <v>21503</v>
      </c>
      <c r="C1114" s="497" t="s">
        <v>20400</v>
      </c>
      <c r="D1114" s="502">
        <v>435</v>
      </c>
    </row>
    <row r="1115" spans="1:4" ht="24.95" customHeight="1" x14ac:dyDescent="0.2">
      <c r="A1115" s="503">
        <v>7260300140</v>
      </c>
      <c r="B1115" s="498" t="s">
        <v>21504</v>
      </c>
      <c r="C1115" s="497" t="s">
        <v>20400</v>
      </c>
      <c r="D1115" s="502">
        <v>516.85</v>
      </c>
    </row>
    <row r="1116" spans="1:4" ht="24.95" customHeight="1" x14ac:dyDescent="0.2">
      <c r="A1116" s="503">
        <v>7260300150</v>
      </c>
      <c r="B1116" s="498" t="s">
        <v>21505</v>
      </c>
      <c r="C1116" s="497" t="s">
        <v>20400</v>
      </c>
      <c r="D1116" s="502">
        <v>488.19</v>
      </c>
    </row>
    <row r="1117" spans="1:4" ht="24.95" customHeight="1" x14ac:dyDescent="0.2">
      <c r="A1117" s="503">
        <v>7260300160</v>
      </c>
      <c r="B1117" s="498" t="s">
        <v>21506</v>
      </c>
      <c r="C1117" s="497" t="s">
        <v>20400</v>
      </c>
      <c r="D1117" s="502">
        <v>496.36</v>
      </c>
    </row>
    <row r="1118" spans="1:4" ht="24.95" customHeight="1" x14ac:dyDescent="0.2">
      <c r="A1118" s="503">
        <v>7260300170</v>
      </c>
      <c r="B1118" s="498" t="s">
        <v>21507</v>
      </c>
      <c r="C1118" s="497" t="s">
        <v>20400</v>
      </c>
      <c r="D1118" s="502">
        <v>458.33</v>
      </c>
    </row>
    <row r="1119" spans="1:4" ht="24.95" customHeight="1" x14ac:dyDescent="0.2">
      <c r="A1119" s="503">
        <v>7260300180</v>
      </c>
      <c r="B1119" s="498" t="s">
        <v>21508</v>
      </c>
      <c r="C1119" s="497" t="s">
        <v>20400</v>
      </c>
      <c r="D1119" s="502">
        <v>540.39</v>
      </c>
    </row>
    <row r="1120" spans="1:4" ht="24.95" customHeight="1" x14ac:dyDescent="0.2">
      <c r="A1120" s="503">
        <v>7260300190</v>
      </c>
      <c r="B1120" s="498" t="s">
        <v>21509</v>
      </c>
      <c r="C1120" s="497" t="s">
        <v>20400</v>
      </c>
      <c r="D1120" s="502">
        <v>511.52</v>
      </c>
    </row>
    <row r="1121" spans="1:4" ht="24.95" customHeight="1" x14ac:dyDescent="0.2">
      <c r="A1121" s="503">
        <v>7260300200</v>
      </c>
      <c r="B1121" s="498" t="s">
        <v>21510</v>
      </c>
      <c r="C1121" s="497" t="s">
        <v>20400</v>
      </c>
      <c r="D1121" s="502">
        <v>519.9</v>
      </c>
    </row>
    <row r="1122" spans="1:4" ht="24.95" customHeight="1" x14ac:dyDescent="0.2">
      <c r="A1122" s="503">
        <v>7260300210</v>
      </c>
      <c r="B1122" s="498" t="s">
        <v>21511</v>
      </c>
      <c r="C1122" s="497" t="s">
        <v>20400</v>
      </c>
      <c r="D1122" s="502">
        <v>495.63</v>
      </c>
    </row>
    <row r="1123" spans="1:4" ht="24.95" customHeight="1" x14ac:dyDescent="0.2">
      <c r="A1123" s="503">
        <v>7260300220</v>
      </c>
      <c r="B1123" s="498" t="s">
        <v>21512</v>
      </c>
      <c r="C1123" s="497" t="s">
        <v>20400</v>
      </c>
      <c r="D1123" s="502">
        <v>579.98</v>
      </c>
    </row>
    <row r="1124" spans="1:4" ht="24.95" customHeight="1" x14ac:dyDescent="0.2">
      <c r="A1124" s="503">
        <v>7260300230</v>
      </c>
      <c r="B1124" s="498" t="s">
        <v>21513</v>
      </c>
      <c r="C1124" s="497" t="s">
        <v>20400</v>
      </c>
      <c r="D1124" s="502">
        <v>552.03</v>
      </c>
    </row>
    <row r="1125" spans="1:4" ht="24.95" customHeight="1" x14ac:dyDescent="0.2">
      <c r="A1125" s="503">
        <v>7260300240</v>
      </c>
      <c r="B1125" s="498" t="s">
        <v>21514</v>
      </c>
      <c r="C1125" s="497" t="s">
        <v>20400</v>
      </c>
      <c r="D1125" s="502">
        <v>555.33000000000004</v>
      </c>
    </row>
    <row r="1126" spans="1:4" ht="24.95" customHeight="1" x14ac:dyDescent="0.2">
      <c r="A1126" s="503">
        <v>7260300250</v>
      </c>
      <c r="B1126" s="498" t="s">
        <v>21515</v>
      </c>
      <c r="C1126" s="497" t="s">
        <v>20400</v>
      </c>
      <c r="D1126" s="502">
        <v>521.03</v>
      </c>
    </row>
    <row r="1127" spans="1:4" ht="24.95" customHeight="1" x14ac:dyDescent="0.2">
      <c r="A1127" s="503">
        <v>7260300260</v>
      </c>
      <c r="B1127" s="498" t="s">
        <v>21516</v>
      </c>
      <c r="C1127" s="497" t="s">
        <v>20400</v>
      </c>
      <c r="D1127" s="502">
        <v>606.33000000000004</v>
      </c>
    </row>
    <row r="1128" spans="1:4" ht="24.95" customHeight="1" x14ac:dyDescent="0.2">
      <c r="A1128" s="503">
        <v>7260300270</v>
      </c>
      <c r="B1128" s="498" t="s">
        <v>21517</v>
      </c>
      <c r="C1128" s="497" t="s">
        <v>20400</v>
      </c>
      <c r="D1128" s="502">
        <v>552.03</v>
      </c>
    </row>
    <row r="1129" spans="1:4" ht="24.95" customHeight="1" x14ac:dyDescent="0.2">
      <c r="A1129" s="503">
        <v>7260300280</v>
      </c>
      <c r="B1129" s="498" t="s">
        <v>21518</v>
      </c>
      <c r="C1129" s="497" t="s">
        <v>20400</v>
      </c>
      <c r="D1129" s="502">
        <v>587.72</v>
      </c>
    </row>
    <row r="1130" spans="1:4" ht="24.95" customHeight="1" x14ac:dyDescent="0.2">
      <c r="A1130" s="503">
        <v>7260300290</v>
      </c>
      <c r="B1130" s="498" t="s">
        <v>21519</v>
      </c>
      <c r="C1130" s="497" t="s">
        <v>20400</v>
      </c>
      <c r="D1130" s="502">
        <v>398.73</v>
      </c>
    </row>
    <row r="1131" spans="1:4" ht="24.95" customHeight="1" x14ac:dyDescent="0.2">
      <c r="A1131" s="503">
        <v>7260300300</v>
      </c>
      <c r="B1131" s="498" t="s">
        <v>21520</v>
      </c>
      <c r="C1131" s="497" t="s">
        <v>20400</v>
      </c>
      <c r="D1131" s="502">
        <v>460.67</v>
      </c>
    </row>
    <row r="1132" spans="1:4" ht="24.95" customHeight="1" x14ac:dyDescent="0.2">
      <c r="A1132" s="503">
        <v>7260300310</v>
      </c>
      <c r="B1132" s="498" t="s">
        <v>21521</v>
      </c>
      <c r="C1132" s="497" t="s">
        <v>20400</v>
      </c>
      <c r="D1132" s="502">
        <v>447.13</v>
      </c>
    </row>
    <row r="1133" spans="1:4" ht="24.95" customHeight="1" x14ac:dyDescent="0.2">
      <c r="A1133" s="503">
        <v>7260300320</v>
      </c>
      <c r="B1133" s="498" t="s">
        <v>21522</v>
      </c>
      <c r="C1133" s="497" t="s">
        <v>20400</v>
      </c>
      <c r="D1133" s="502">
        <v>454</v>
      </c>
    </row>
    <row r="1134" spans="1:4" ht="24.95" customHeight="1" x14ac:dyDescent="0.2">
      <c r="A1134" s="503">
        <v>7260300330</v>
      </c>
      <c r="B1134" s="498" t="s">
        <v>21523</v>
      </c>
      <c r="C1134" s="497" t="s">
        <v>20400</v>
      </c>
      <c r="D1134" s="502">
        <v>444.58</v>
      </c>
    </row>
    <row r="1135" spans="1:4" ht="24.95" customHeight="1" x14ac:dyDescent="0.2">
      <c r="A1135" s="503">
        <v>7260300340</v>
      </c>
      <c r="B1135" s="498" t="s">
        <v>21524</v>
      </c>
      <c r="C1135" s="497" t="s">
        <v>20400</v>
      </c>
      <c r="D1135" s="502">
        <v>517.04999999999995</v>
      </c>
    </row>
    <row r="1136" spans="1:4" ht="24.95" customHeight="1" x14ac:dyDescent="0.2">
      <c r="A1136" s="503">
        <v>7260300350</v>
      </c>
      <c r="B1136" s="498" t="s">
        <v>21525</v>
      </c>
      <c r="C1136" s="497" t="s">
        <v>20400</v>
      </c>
      <c r="D1136" s="502">
        <v>487.53</v>
      </c>
    </row>
    <row r="1137" spans="1:4" ht="24.95" customHeight="1" x14ac:dyDescent="0.2">
      <c r="A1137" s="503">
        <v>7260300360</v>
      </c>
      <c r="B1137" s="498" t="s">
        <v>21526</v>
      </c>
      <c r="C1137" s="497" t="s">
        <v>20400</v>
      </c>
      <c r="D1137" s="502">
        <v>494.72</v>
      </c>
    </row>
    <row r="1138" spans="1:4" ht="24.95" customHeight="1" x14ac:dyDescent="0.2">
      <c r="A1138" s="503">
        <v>7260300370</v>
      </c>
      <c r="B1138" s="498" t="s">
        <v>21527</v>
      </c>
      <c r="C1138" s="497" t="s">
        <v>20400</v>
      </c>
      <c r="D1138" s="502">
        <v>466.34</v>
      </c>
    </row>
    <row r="1139" spans="1:4" ht="24.95" customHeight="1" x14ac:dyDescent="0.2">
      <c r="A1139" s="503">
        <v>7260300380</v>
      </c>
      <c r="B1139" s="498" t="s">
        <v>21528</v>
      </c>
      <c r="C1139" s="497" t="s">
        <v>20400</v>
      </c>
      <c r="D1139" s="502">
        <v>538.80999999999995</v>
      </c>
    </row>
    <row r="1140" spans="1:4" ht="24.95" customHeight="1" x14ac:dyDescent="0.2">
      <c r="A1140" s="503">
        <v>7260300390</v>
      </c>
      <c r="B1140" s="498" t="s">
        <v>21529</v>
      </c>
      <c r="C1140" s="497" t="s">
        <v>20400</v>
      </c>
      <c r="D1140" s="502">
        <v>509.28</v>
      </c>
    </row>
    <row r="1141" spans="1:4" ht="24.95" customHeight="1" x14ac:dyDescent="0.2">
      <c r="A1141" s="503">
        <v>7260300400</v>
      </c>
      <c r="B1141" s="498" t="s">
        <v>21530</v>
      </c>
      <c r="C1141" s="497" t="s">
        <v>20400</v>
      </c>
      <c r="D1141" s="502">
        <v>516.48</v>
      </c>
    </row>
    <row r="1142" spans="1:4" ht="24.95" customHeight="1" x14ac:dyDescent="0.2">
      <c r="A1142" s="503">
        <v>7260300410</v>
      </c>
      <c r="B1142" s="498" t="s">
        <v>21531</v>
      </c>
      <c r="C1142" s="497" t="s">
        <v>20400</v>
      </c>
      <c r="D1142" s="502">
        <v>498.81</v>
      </c>
    </row>
    <row r="1143" spans="1:4" ht="24.95" customHeight="1" x14ac:dyDescent="0.2">
      <c r="A1143" s="503">
        <v>7260300420</v>
      </c>
      <c r="B1143" s="498" t="s">
        <v>21532</v>
      </c>
      <c r="C1143" s="497" t="s">
        <v>20400</v>
      </c>
      <c r="D1143" s="502">
        <v>565.66999999999996</v>
      </c>
    </row>
    <row r="1144" spans="1:4" ht="24.95" customHeight="1" x14ac:dyDescent="0.2">
      <c r="A1144" s="503">
        <v>7260300430</v>
      </c>
      <c r="B1144" s="498" t="s">
        <v>21533</v>
      </c>
      <c r="C1144" s="497" t="s">
        <v>20400</v>
      </c>
      <c r="D1144" s="502">
        <v>552.01</v>
      </c>
    </row>
    <row r="1145" spans="1:4" ht="24.95" customHeight="1" x14ac:dyDescent="0.2">
      <c r="A1145" s="503">
        <v>7260300440</v>
      </c>
      <c r="B1145" s="498" t="s">
        <v>21534</v>
      </c>
      <c r="C1145" s="497" t="s">
        <v>20400</v>
      </c>
      <c r="D1145" s="502">
        <v>560.17999999999995</v>
      </c>
    </row>
    <row r="1146" spans="1:4" ht="24.95" customHeight="1" x14ac:dyDescent="0.2">
      <c r="A1146" s="503">
        <v>7260300450</v>
      </c>
      <c r="B1146" s="498" t="s">
        <v>21535</v>
      </c>
      <c r="C1146" s="497" t="s">
        <v>20400</v>
      </c>
      <c r="D1146" s="502">
        <v>522.14</v>
      </c>
    </row>
    <row r="1147" spans="1:4" ht="24.95" customHeight="1" x14ac:dyDescent="0.2">
      <c r="A1147" s="503">
        <v>7260300460</v>
      </c>
      <c r="B1147" s="498" t="s">
        <v>21536</v>
      </c>
      <c r="C1147" s="497" t="s">
        <v>20400</v>
      </c>
      <c r="D1147" s="502">
        <v>604.19000000000005</v>
      </c>
    </row>
    <row r="1148" spans="1:4" ht="24.95" customHeight="1" x14ac:dyDescent="0.2">
      <c r="A1148" s="503">
        <v>7260300470</v>
      </c>
      <c r="B1148" s="498" t="s">
        <v>21537</v>
      </c>
      <c r="C1148" s="497" t="s">
        <v>20400</v>
      </c>
      <c r="D1148" s="502">
        <v>568.29</v>
      </c>
    </row>
    <row r="1149" spans="1:4" ht="24.95" customHeight="1" x14ac:dyDescent="0.2">
      <c r="A1149" s="503">
        <v>7260300480</v>
      </c>
      <c r="B1149" s="498" t="s">
        <v>21538</v>
      </c>
      <c r="C1149" s="497" t="s">
        <v>20400</v>
      </c>
      <c r="D1149" s="502">
        <v>582.4</v>
      </c>
    </row>
    <row r="1150" spans="1:4" ht="24.95" customHeight="1" x14ac:dyDescent="0.2">
      <c r="A1150" s="503">
        <v>7260300490</v>
      </c>
      <c r="B1150" s="498" t="s">
        <v>21539</v>
      </c>
      <c r="C1150" s="497" t="s">
        <v>20400</v>
      </c>
      <c r="D1150" s="502">
        <v>559.73</v>
      </c>
    </row>
    <row r="1151" spans="1:4" ht="24.95" customHeight="1" x14ac:dyDescent="0.2">
      <c r="A1151" s="503">
        <v>7260300500</v>
      </c>
      <c r="B1151" s="498" t="s">
        <v>21540</v>
      </c>
      <c r="C1151" s="497" t="s">
        <v>20400</v>
      </c>
      <c r="D1151" s="502">
        <v>643.08000000000004</v>
      </c>
    </row>
    <row r="1152" spans="1:4" ht="24.95" customHeight="1" x14ac:dyDescent="0.2">
      <c r="A1152" s="503">
        <v>7260300510</v>
      </c>
      <c r="B1152" s="498" t="s">
        <v>21541</v>
      </c>
      <c r="C1152" s="497" t="s">
        <v>20400</v>
      </c>
      <c r="D1152" s="502">
        <v>616.12</v>
      </c>
    </row>
    <row r="1153" spans="1:4" ht="24.95" customHeight="1" x14ac:dyDescent="0.2">
      <c r="A1153" s="503">
        <v>7260300520</v>
      </c>
      <c r="B1153" s="498" t="s">
        <v>21542</v>
      </c>
      <c r="C1153" s="497" t="s">
        <v>20400</v>
      </c>
      <c r="D1153" s="502">
        <v>623.88</v>
      </c>
    </row>
    <row r="1154" spans="1:4" ht="24.95" customHeight="1" x14ac:dyDescent="0.2">
      <c r="A1154" s="503">
        <v>7260300530</v>
      </c>
      <c r="B1154" s="498" t="s">
        <v>21543</v>
      </c>
      <c r="C1154" s="497" t="s">
        <v>20400</v>
      </c>
      <c r="D1154" s="502">
        <v>585.14</v>
      </c>
    </row>
    <row r="1155" spans="1:4" ht="24.95" customHeight="1" x14ac:dyDescent="0.2">
      <c r="A1155" s="503">
        <v>7260300540</v>
      </c>
      <c r="B1155" s="498" t="s">
        <v>21544</v>
      </c>
      <c r="C1155" s="497" t="s">
        <v>20400</v>
      </c>
      <c r="D1155" s="502">
        <v>676.47</v>
      </c>
    </row>
    <row r="1156" spans="1:4" ht="24.95" customHeight="1" x14ac:dyDescent="0.2">
      <c r="A1156" s="503">
        <v>7260300550</v>
      </c>
      <c r="B1156" s="498" t="s">
        <v>21545</v>
      </c>
      <c r="C1156" s="497" t="s">
        <v>20400</v>
      </c>
      <c r="D1156" s="502">
        <v>537.38</v>
      </c>
    </row>
    <row r="1157" spans="1:4" ht="24.95" customHeight="1" x14ac:dyDescent="0.2">
      <c r="A1157" s="503">
        <v>7260300560</v>
      </c>
      <c r="B1157" s="498" t="s">
        <v>21546</v>
      </c>
      <c r="C1157" s="497" t="s">
        <v>20400</v>
      </c>
      <c r="D1157" s="502">
        <v>650.22</v>
      </c>
    </row>
    <row r="1158" spans="1:4" ht="24.95" customHeight="1" x14ac:dyDescent="0.2">
      <c r="A1158" s="503">
        <v>7260300570</v>
      </c>
      <c r="B1158" s="498" t="s">
        <v>21547</v>
      </c>
      <c r="C1158" s="497" t="s">
        <v>20400</v>
      </c>
      <c r="D1158" s="502">
        <v>471.57</v>
      </c>
    </row>
    <row r="1159" spans="1:4" ht="24.95" customHeight="1" x14ac:dyDescent="0.2">
      <c r="A1159" s="503">
        <v>7260300580</v>
      </c>
      <c r="B1159" s="498" t="s">
        <v>21548</v>
      </c>
      <c r="C1159" s="497" t="s">
        <v>20400</v>
      </c>
      <c r="D1159" s="502">
        <v>539.94000000000005</v>
      </c>
    </row>
    <row r="1160" spans="1:4" ht="24.95" customHeight="1" x14ac:dyDescent="0.2">
      <c r="A1160" s="503">
        <v>7260300590</v>
      </c>
      <c r="B1160" s="498" t="s">
        <v>21549</v>
      </c>
      <c r="C1160" s="497" t="s">
        <v>20400</v>
      </c>
      <c r="D1160" s="502">
        <v>519.98</v>
      </c>
    </row>
    <row r="1161" spans="1:4" ht="24.95" customHeight="1" x14ac:dyDescent="0.2">
      <c r="A1161" s="503">
        <v>7260300600</v>
      </c>
      <c r="B1161" s="498" t="s">
        <v>21550</v>
      </c>
      <c r="C1161" s="497" t="s">
        <v>20400</v>
      </c>
      <c r="D1161" s="502">
        <v>526.23</v>
      </c>
    </row>
    <row r="1162" spans="1:4" ht="24.95" customHeight="1" x14ac:dyDescent="0.2">
      <c r="A1162" s="503">
        <v>7260300610</v>
      </c>
      <c r="B1162" s="498" t="s">
        <v>21551</v>
      </c>
      <c r="C1162" s="497" t="s">
        <v>20400</v>
      </c>
      <c r="D1162" s="502">
        <v>517.79</v>
      </c>
    </row>
    <row r="1163" spans="1:4" ht="24.95" customHeight="1" x14ac:dyDescent="0.2">
      <c r="A1163" s="503">
        <v>7260300620</v>
      </c>
      <c r="B1163" s="498" t="s">
        <v>21552</v>
      </c>
      <c r="C1163" s="497" t="s">
        <v>20400</v>
      </c>
      <c r="D1163" s="502">
        <v>580.53</v>
      </c>
    </row>
    <row r="1164" spans="1:4" ht="24.95" customHeight="1" x14ac:dyDescent="0.2">
      <c r="A1164" s="503">
        <v>7260300630</v>
      </c>
      <c r="B1164" s="498" t="s">
        <v>21553</v>
      </c>
      <c r="C1164" s="497" t="s">
        <v>20400</v>
      </c>
      <c r="D1164" s="502">
        <v>567.79</v>
      </c>
    </row>
    <row r="1165" spans="1:4" ht="24.95" customHeight="1" x14ac:dyDescent="0.2">
      <c r="A1165" s="503">
        <v>7260300640</v>
      </c>
      <c r="B1165" s="498" t="s">
        <v>21554</v>
      </c>
      <c r="C1165" s="497" t="s">
        <v>20400</v>
      </c>
      <c r="D1165" s="502">
        <v>573.99</v>
      </c>
    </row>
    <row r="1166" spans="1:4" ht="24.95" customHeight="1" x14ac:dyDescent="0.2">
      <c r="A1166" s="503">
        <v>7260300650</v>
      </c>
      <c r="B1166" s="498" t="s">
        <v>21555</v>
      </c>
      <c r="C1166" s="497" t="s">
        <v>20400</v>
      </c>
      <c r="D1166" s="502">
        <v>539.54999999999995</v>
      </c>
    </row>
    <row r="1167" spans="1:4" ht="24.95" customHeight="1" x14ac:dyDescent="0.2">
      <c r="A1167" s="503">
        <v>7260300660</v>
      </c>
      <c r="B1167" s="498" t="s">
        <v>21556</v>
      </c>
      <c r="C1167" s="497" t="s">
        <v>20400</v>
      </c>
      <c r="D1167" s="502">
        <v>602.29</v>
      </c>
    </row>
    <row r="1168" spans="1:4" ht="24.95" customHeight="1" x14ac:dyDescent="0.2">
      <c r="A1168" s="503">
        <v>7260300670</v>
      </c>
      <c r="B1168" s="498" t="s">
        <v>21557</v>
      </c>
      <c r="C1168" s="497" t="s">
        <v>20400</v>
      </c>
      <c r="D1168" s="502">
        <v>589.54</v>
      </c>
    </row>
    <row r="1169" spans="1:4" ht="24.95" customHeight="1" x14ac:dyDescent="0.2">
      <c r="A1169" s="503">
        <v>7260300680</v>
      </c>
      <c r="B1169" s="498" t="s">
        <v>21558</v>
      </c>
      <c r="C1169" s="497" t="s">
        <v>20400</v>
      </c>
      <c r="D1169" s="502">
        <v>595.75</v>
      </c>
    </row>
    <row r="1170" spans="1:4" ht="24.95" customHeight="1" x14ac:dyDescent="0.2">
      <c r="A1170" s="503">
        <v>7260300690</v>
      </c>
      <c r="B1170" s="498" t="s">
        <v>21559</v>
      </c>
      <c r="C1170" s="497" t="s">
        <v>20400</v>
      </c>
      <c r="D1170" s="502">
        <v>572.36</v>
      </c>
    </row>
    <row r="1171" spans="1:4" ht="24.95" customHeight="1" x14ac:dyDescent="0.2">
      <c r="A1171" s="503">
        <v>7260300700</v>
      </c>
      <c r="B1171" s="498" t="s">
        <v>21560</v>
      </c>
      <c r="C1171" s="497" t="s">
        <v>20400</v>
      </c>
      <c r="D1171" s="502">
        <v>642.83000000000004</v>
      </c>
    </row>
    <row r="1172" spans="1:4" ht="24.95" customHeight="1" x14ac:dyDescent="0.2">
      <c r="A1172" s="503">
        <v>7260300710</v>
      </c>
      <c r="B1172" s="498" t="s">
        <v>21561</v>
      </c>
      <c r="C1172" s="497" t="s">
        <v>20400</v>
      </c>
      <c r="D1172" s="502">
        <v>625.55999999999995</v>
      </c>
    </row>
    <row r="1173" spans="1:4" ht="24.95" customHeight="1" x14ac:dyDescent="0.2">
      <c r="A1173" s="503">
        <v>7260300720</v>
      </c>
      <c r="B1173" s="498" t="s">
        <v>21562</v>
      </c>
      <c r="C1173" s="497" t="s">
        <v>20400</v>
      </c>
      <c r="D1173" s="502">
        <v>632.41</v>
      </c>
    </row>
    <row r="1174" spans="1:4" ht="24.95" customHeight="1" x14ac:dyDescent="0.2">
      <c r="A1174" s="503">
        <v>7260300730</v>
      </c>
      <c r="B1174" s="498" t="s">
        <v>21563</v>
      </c>
      <c r="C1174" s="497" t="s">
        <v>20400</v>
      </c>
      <c r="D1174" s="502">
        <v>595.69000000000005</v>
      </c>
    </row>
    <row r="1175" spans="1:4" ht="24.95" customHeight="1" x14ac:dyDescent="0.2">
      <c r="A1175" s="503">
        <v>7260300740</v>
      </c>
      <c r="B1175" s="498" t="s">
        <v>21564</v>
      </c>
      <c r="C1175" s="497" t="s">
        <v>20400</v>
      </c>
      <c r="D1175" s="502">
        <v>677.75</v>
      </c>
    </row>
    <row r="1176" spans="1:4" ht="24.95" customHeight="1" x14ac:dyDescent="0.2">
      <c r="A1176" s="503">
        <v>7260300750</v>
      </c>
      <c r="B1176" s="498" t="s">
        <v>21565</v>
      </c>
      <c r="C1176" s="497" t="s">
        <v>20400</v>
      </c>
      <c r="D1176" s="502">
        <v>648.89</v>
      </c>
    </row>
    <row r="1177" spans="1:4" ht="24.95" customHeight="1" x14ac:dyDescent="0.2">
      <c r="A1177" s="503">
        <v>7260300760</v>
      </c>
      <c r="B1177" s="498" t="s">
        <v>21566</v>
      </c>
      <c r="C1177" s="497" t="s">
        <v>20400</v>
      </c>
      <c r="D1177" s="502">
        <v>654.63</v>
      </c>
    </row>
    <row r="1178" spans="1:4" ht="24.95" customHeight="1" x14ac:dyDescent="0.2">
      <c r="A1178" s="503">
        <v>7260300770</v>
      </c>
      <c r="B1178" s="498" t="s">
        <v>21567</v>
      </c>
      <c r="C1178" s="497" t="s">
        <v>20400</v>
      </c>
      <c r="D1178" s="502">
        <v>633.6</v>
      </c>
    </row>
    <row r="1179" spans="1:4" ht="24.95" customHeight="1" x14ac:dyDescent="0.2">
      <c r="A1179" s="503">
        <v>7260300780</v>
      </c>
      <c r="B1179" s="498" t="s">
        <v>21568</v>
      </c>
      <c r="C1179" s="497" t="s">
        <v>20400</v>
      </c>
      <c r="D1179" s="502">
        <v>723.99</v>
      </c>
    </row>
    <row r="1180" spans="1:4" ht="24.95" customHeight="1" x14ac:dyDescent="0.2">
      <c r="A1180" s="503">
        <v>7260300790</v>
      </c>
      <c r="B1180" s="498" t="s">
        <v>21569</v>
      </c>
      <c r="C1180" s="497" t="s">
        <v>20400</v>
      </c>
      <c r="D1180" s="502">
        <v>690</v>
      </c>
    </row>
    <row r="1181" spans="1:4" ht="24.95" customHeight="1" x14ac:dyDescent="0.2">
      <c r="A1181" s="503">
        <v>7260300800</v>
      </c>
      <c r="B1181" s="498" t="s">
        <v>21570</v>
      </c>
      <c r="C1181" s="497" t="s">
        <v>20400</v>
      </c>
      <c r="D1181" s="502">
        <v>696.11</v>
      </c>
    </row>
    <row r="1182" spans="1:4" ht="24.95" customHeight="1" x14ac:dyDescent="0.2">
      <c r="A1182" s="503">
        <v>7260300810</v>
      </c>
      <c r="B1182" s="498" t="s">
        <v>21571</v>
      </c>
      <c r="C1182" s="497" t="s">
        <v>20400</v>
      </c>
      <c r="D1182" s="502">
        <v>659.01</v>
      </c>
    </row>
    <row r="1183" spans="1:4" ht="24.95" customHeight="1" x14ac:dyDescent="0.2">
      <c r="A1183" s="503">
        <v>7260300820</v>
      </c>
      <c r="B1183" s="498" t="s">
        <v>21572</v>
      </c>
      <c r="C1183" s="497" t="s">
        <v>20400</v>
      </c>
      <c r="D1183" s="502">
        <v>750.34</v>
      </c>
    </row>
    <row r="1184" spans="1:4" ht="24.95" customHeight="1" x14ac:dyDescent="0.2">
      <c r="A1184" s="503">
        <v>7260300830</v>
      </c>
      <c r="B1184" s="498" t="s">
        <v>21573</v>
      </c>
      <c r="C1184" s="497" t="s">
        <v>20400</v>
      </c>
      <c r="D1184" s="502">
        <v>713.96</v>
      </c>
    </row>
    <row r="1185" spans="1:4" ht="24.95" customHeight="1" x14ac:dyDescent="0.2">
      <c r="A1185" s="503">
        <v>7260300840</v>
      </c>
      <c r="B1185" s="498" t="s">
        <v>21574</v>
      </c>
      <c r="C1185" s="497" t="s">
        <v>20400</v>
      </c>
      <c r="D1185" s="502">
        <v>722.45</v>
      </c>
    </row>
    <row r="1186" spans="1:4" ht="24.95" customHeight="1" x14ac:dyDescent="0.2">
      <c r="A1186" s="503">
        <v>7260300850</v>
      </c>
      <c r="B1186" s="498" t="s">
        <v>21575</v>
      </c>
      <c r="C1186" s="497" t="s">
        <v>20400</v>
      </c>
      <c r="D1186" s="502">
        <v>559.52</v>
      </c>
    </row>
    <row r="1187" spans="1:4" ht="24.95" customHeight="1" x14ac:dyDescent="0.2">
      <c r="A1187" s="503">
        <v>7260300860</v>
      </c>
      <c r="B1187" s="498" t="s">
        <v>21576</v>
      </c>
      <c r="C1187" s="497" t="s">
        <v>20400</v>
      </c>
      <c r="D1187" s="502">
        <v>601.62</v>
      </c>
    </row>
    <row r="1188" spans="1:4" ht="24.95" customHeight="1" x14ac:dyDescent="0.2">
      <c r="A1188" s="503">
        <v>7260300870</v>
      </c>
      <c r="B1188" s="498" t="s">
        <v>21577</v>
      </c>
      <c r="C1188" s="497" t="s">
        <v>20400</v>
      </c>
      <c r="D1188" s="502">
        <v>607.91999999999996</v>
      </c>
    </row>
    <row r="1189" spans="1:4" ht="24.95" customHeight="1" x14ac:dyDescent="0.2">
      <c r="A1189" s="503">
        <v>7260300880</v>
      </c>
      <c r="B1189" s="498" t="s">
        <v>21578</v>
      </c>
      <c r="C1189" s="497" t="s">
        <v>20400</v>
      </c>
      <c r="D1189" s="502">
        <v>613.47</v>
      </c>
    </row>
    <row r="1190" spans="1:4" ht="24.95" customHeight="1" x14ac:dyDescent="0.2">
      <c r="A1190" s="503">
        <v>7260300890</v>
      </c>
      <c r="B1190" s="498" t="s">
        <v>21579</v>
      </c>
      <c r="C1190" s="497" t="s">
        <v>20400</v>
      </c>
      <c r="D1190" s="502">
        <v>606.03</v>
      </c>
    </row>
    <row r="1191" spans="1:4" ht="24.95" customHeight="1" x14ac:dyDescent="0.2">
      <c r="A1191" s="503">
        <v>7260300900</v>
      </c>
      <c r="B1191" s="498" t="s">
        <v>21580</v>
      </c>
      <c r="C1191" s="497" t="s">
        <v>20400</v>
      </c>
      <c r="D1191" s="502">
        <v>676.6</v>
      </c>
    </row>
    <row r="1192" spans="1:4" ht="24.95" customHeight="1" x14ac:dyDescent="0.2">
      <c r="A1192" s="503">
        <v>7260300910</v>
      </c>
      <c r="B1192" s="498" t="s">
        <v>21581</v>
      </c>
      <c r="C1192" s="497" t="s">
        <v>20400</v>
      </c>
      <c r="D1192" s="502">
        <v>656.02</v>
      </c>
    </row>
    <row r="1193" spans="1:4" ht="24.95" customHeight="1" x14ac:dyDescent="0.2">
      <c r="A1193" s="503">
        <v>7260300920</v>
      </c>
      <c r="B1193" s="498" t="s">
        <v>21582</v>
      </c>
      <c r="C1193" s="497" t="s">
        <v>20400</v>
      </c>
      <c r="D1193" s="502">
        <v>661.31</v>
      </c>
    </row>
    <row r="1194" spans="1:4" ht="24.95" customHeight="1" x14ac:dyDescent="0.2">
      <c r="A1194" s="503">
        <v>7260300930</v>
      </c>
      <c r="B1194" s="498" t="s">
        <v>21583</v>
      </c>
      <c r="C1194" s="497" t="s">
        <v>20400</v>
      </c>
      <c r="D1194" s="502">
        <v>627.86</v>
      </c>
    </row>
    <row r="1195" spans="1:4" ht="24.95" customHeight="1" x14ac:dyDescent="0.2">
      <c r="A1195" s="503">
        <v>7260300940</v>
      </c>
      <c r="B1195" s="498" t="s">
        <v>21584</v>
      </c>
      <c r="C1195" s="497" t="s">
        <v>20400</v>
      </c>
      <c r="D1195" s="502">
        <v>698.44</v>
      </c>
    </row>
    <row r="1196" spans="1:4" ht="24.95" customHeight="1" x14ac:dyDescent="0.2">
      <c r="A1196" s="503">
        <v>7260300950</v>
      </c>
      <c r="B1196" s="498" t="s">
        <v>21585</v>
      </c>
      <c r="C1196" s="497" t="s">
        <v>20400</v>
      </c>
      <c r="D1196" s="502">
        <v>665.34</v>
      </c>
    </row>
    <row r="1197" spans="1:4" ht="24.95" customHeight="1" x14ac:dyDescent="0.2">
      <c r="A1197" s="503">
        <v>7260300960</v>
      </c>
      <c r="B1197" s="498" t="s">
        <v>21586</v>
      </c>
      <c r="C1197" s="497" t="s">
        <v>20400</v>
      </c>
      <c r="D1197" s="502">
        <v>683.15</v>
      </c>
    </row>
    <row r="1198" spans="1:4" ht="24.95" customHeight="1" x14ac:dyDescent="0.2">
      <c r="A1198" s="503">
        <v>7260300970</v>
      </c>
      <c r="B1198" s="498" t="s">
        <v>21587</v>
      </c>
      <c r="C1198" s="497" t="s">
        <v>20400</v>
      </c>
      <c r="D1198" s="502">
        <v>661.06</v>
      </c>
    </row>
    <row r="1199" spans="1:4" ht="24.95" customHeight="1" x14ac:dyDescent="0.2">
      <c r="A1199" s="503">
        <v>7260300980</v>
      </c>
      <c r="B1199" s="498" t="s">
        <v>21588</v>
      </c>
      <c r="C1199" s="497" t="s">
        <v>20400</v>
      </c>
      <c r="D1199" s="502">
        <v>710.63</v>
      </c>
    </row>
    <row r="1200" spans="1:4" ht="24.95" customHeight="1" x14ac:dyDescent="0.2">
      <c r="A1200" s="503">
        <v>7260300990</v>
      </c>
      <c r="B1200" s="498" t="s">
        <v>21589</v>
      </c>
      <c r="C1200" s="497" t="s">
        <v>20400</v>
      </c>
      <c r="D1200" s="502">
        <v>714.25</v>
      </c>
    </row>
    <row r="1201" spans="1:4" ht="24.95" customHeight="1" x14ac:dyDescent="0.2">
      <c r="A1201" s="503">
        <v>7260301000</v>
      </c>
      <c r="B1201" s="498" t="s">
        <v>21590</v>
      </c>
      <c r="C1201" s="497" t="s">
        <v>20400</v>
      </c>
      <c r="D1201" s="502">
        <v>720.02</v>
      </c>
    </row>
    <row r="1202" spans="1:4" ht="24.95" customHeight="1" x14ac:dyDescent="0.2">
      <c r="A1202" s="503">
        <v>7260301010</v>
      </c>
      <c r="B1202" s="498" t="s">
        <v>21591</v>
      </c>
      <c r="C1202" s="497" t="s">
        <v>20400</v>
      </c>
      <c r="D1202" s="502">
        <v>684.59</v>
      </c>
    </row>
    <row r="1203" spans="1:4" ht="24.95" customHeight="1" x14ac:dyDescent="0.2">
      <c r="A1203" s="503">
        <v>7260301020</v>
      </c>
      <c r="B1203" s="498" t="s">
        <v>21592</v>
      </c>
      <c r="C1203" s="497" t="s">
        <v>20400</v>
      </c>
      <c r="D1203" s="502">
        <v>738.44</v>
      </c>
    </row>
    <row r="1204" spans="1:4" ht="24.95" customHeight="1" x14ac:dyDescent="0.2">
      <c r="A1204" s="503">
        <v>7260301030</v>
      </c>
      <c r="B1204" s="498" t="s">
        <v>21593</v>
      </c>
      <c r="C1204" s="497" t="s">
        <v>20400</v>
      </c>
      <c r="D1204" s="502">
        <v>737.79</v>
      </c>
    </row>
    <row r="1205" spans="1:4" ht="24.95" customHeight="1" x14ac:dyDescent="0.2">
      <c r="A1205" s="503">
        <v>7260301040</v>
      </c>
      <c r="B1205" s="498" t="s">
        <v>21594</v>
      </c>
      <c r="C1205" s="497" t="s">
        <v>20400</v>
      </c>
      <c r="D1205" s="502">
        <v>742.58</v>
      </c>
    </row>
    <row r="1206" spans="1:4" ht="24.95" customHeight="1" x14ac:dyDescent="0.2">
      <c r="A1206" s="503">
        <v>7260301050</v>
      </c>
      <c r="B1206" s="498" t="s">
        <v>21595</v>
      </c>
      <c r="C1206" s="497" t="s">
        <v>20400</v>
      </c>
      <c r="D1206" s="502">
        <v>723.33</v>
      </c>
    </row>
    <row r="1207" spans="1:4" ht="24.95" customHeight="1" x14ac:dyDescent="0.2">
      <c r="A1207" s="503">
        <v>7260301060</v>
      </c>
      <c r="B1207" s="498" t="s">
        <v>21596</v>
      </c>
      <c r="C1207" s="497" t="s">
        <v>20400</v>
      </c>
      <c r="D1207" s="502">
        <v>814.67</v>
      </c>
    </row>
    <row r="1208" spans="1:4" ht="24.95" customHeight="1" x14ac:dyDescent="0.2">
      <c r="A1208" s="503">
        <v>7260301070</v>
      </c>
      <c r="B1208" s="498" t="s">
        <v>21597</v>
      </c>
      <c r="C1208" s="497" t="s">
        <v>20400</v>
      </c>
      <c r="D1208" s="502">
        <v>779.73</v>
      </c>
    </row>
    <row r="1209" spans="1:4" ht="24.95" customHeight="1" x14ac:dyDescent="0.2">
      <c r="A1209" s="503">
        <v>7260301080</v>
      </c>
      <c r="B1209" s="498" t="s">
        <v>21598</v>
      </c>
      <c r="C1209" s="497" t="s">
        <v>20400</v>
      </c>
      <c r="D1209" s="502">
        <v>785</v>
      </c>
    </row>
    <row r="1210" spans="1:4" ht="24.95" customHeight="1" x14ac:dyDescent="0.2">
      <c r="A1210" s="503">
        <v>7260301090</v>
      </c>
      <c r="B1210" s="498" t="s">
        <v>21599</v>
      </c>
      <c r="C1210" s="497" t="s">
        <v>20400</v>
      </c>
      <c r="D1210" s="502">
        <v>749.68</v>
      </c>
    </row>
    <row r="1211" spans="1:4" ht="24.95" customHeight="1" x14ac:dyDescent="0.2">
      <c r="A1211" s="503">
        <v>7260301100</v>
      </c>
      <c r="B1211" s="498" t="s">
        <v>21600</v>
      </c>
      <c r="C1211" s="497" t="s">
        <v>20400</v>
      </c>
      <c r="D1211" s="502">
        <v>844.65</v>
      </c>
    </row>
    <row r="1212" spans="1:4" ht="24.95" customHeight="1" x14ac:dyDescent="0.2">
      <c r="A1212" s="503">
        <v>7260301110</v>
      </c>
      <c r="B1212" s="498" t="s">
        <v>21601</v>
      </c>
      <c r="C1212" s="497" t="s">
        <v>20400</v>
      </c>
      <c r="D1212" s="502">
        <v>806.48</v>
      </c>
    </row>
    <row r="1213" spans="1:4" ht="24.95" customHeight="1" x14ac:dyDescent="0.2">
      <c r="A1213" s="503">
        <v>7260301120</v>
      </c>
      <c r="B1213" s="498" t="s">
        <v>21602</v>
      </c>
      <c r="C1213" s="497" t="s">
        <v>20400</v>
      </c>
      <c r="D1213" s="502">
        <v>814.97</v>
      </c>
    </row>
    <row r="1214" spans="1:4" ht="24.95" customHeight="1" x14ac:dyDescent="0.2">
      <c r="A1214" s="503">
        <v>7260301130</v>
      </c>
      <c r="B1214" s="498" t="s">
        <v>21603</v>
      </c>
      <c r="C1214" s="497" t="s">
        <v>20400</v>
      </c>
      <c r="D1214" s="502">
        <v>652.45000000000005</v>
      </c>
    </row>
    <row r="1215" spans="1:4" ht="24.95" customHeight="1" x14ac:dyDescent="0.2">
      <c r="A1215" s="503">
        <v>7260301140</v>
      </c>
      <c r="B1215" s="498" t="s">
        <v>21604</v>
      </c>
      <c r="C1215" s="497" t="s">
        <v>20400</v>
      </c>
      <c r="D1215" s="502">
        <v>693.39</v>
      </c>
    </row>
    <row r="1216" spans="1:4" ht="24.95" customHeight="1" x14ac:dyDescent="0.2">
      <c r="A1216" s="503">
        <v>7260301150</v>
      </c>
      <c r="B1216" s="498" t="s">
        <v>21605</v>
      </c>
      <c r="C1216" s="497" t="s">
        <v>20400</v>
      </c>
      <c r="D1216" s="502">
        <v>700.86</v>
      </c>
    </row>
    <row r="1217" spans="1:4" ht="24.95" customHeight="1" x14ac:dyDescent="0.2">
      <c r="A1217" s="503">
        <v>7260301160</v>
      </c>
      <c r="B1217" s="498" t="s">
        <v>21606</v>
      </c>
      <c r="C1217" s="497" t="s">
        <v>20400</v>
      </c>
      <c r="D1217" s="502">
        <v>706.25</v>
      </c>
    </row>
    <row r="1218" spans="1:4" ht="24.95" customHeight="1" x14ac:dyDescent="0.2">
      <c r="A1218" s="503">
        <v>7260301170</v>
      </c>
      <c r="B1218" s="498" t="s">
        <v>21607</v>
      </c>
      <c r="C1218" s="497" t="s">
        <v>20400</v>
      </c>
      <c r="D1218" s="502">
        <v>699.1</v>
      </c>
    </row>
    <row r="1219" spans="1:4" ht="24.95" customHeight="1" x14ac:dyDescent="0.2">
      <c r="A1219" s="503">
        <v>7260301180</v>
      </c>
      <c r="B1219" s="498" t="s">
        <v>21608</v>
      </c>
      <c r="C1219" s="497" t="s">
        <v>20400</v>
      </c>
      <c r="D1219" s="502">
        <v>769.38</v>
      </c>
    </row>
    <row r="1220" spans="1:4" ht="24.95" customHeight="1" x14ac:dyDescent="0.2">
      <c r="A1220" s="503">
        <v>7260301190</v>
      </c>
      <c r="B1220" s="498" t="s">
        <v>21609</v>
      </c>
      <c r="C1220" s="497" t="s">
        <v>20400</v>
      </c>
      <c r="D1220" s="502">
        <v>749.09</v>
      </c>
    </row>
    <row r="1221" spans="1:4" ht="24.95" customHeight="1" x14ac:dyDescent="0.2">
      <c r="A1221" s="503">
        <v>7260301200</v>
      </c>
      <c r="B1221" s="498" t="s">
        <v>21610</v>
      </c>
      <c r="C1221" s="497" t="s">
        <v>20400</v>
      </c>
      <c r="D1221" s="502">
        <v>754.09</v>
      </c>
    </row>
    <row r="1222" spans="1:4" ht="24.95" customHeight="1" x14ac:dyDescent="0.2">
      <c r="A1222" s="503">
        <v>7260301210</v>
      </c>
      <c r="B1222" s="498" t="s">
        <v>21611</v>
      </c>
      <c r="C1222" s="497" t="s">
        <v>20400</v>
      </c>
      <c r="D1222" s="502">
        <v>720.94</v>
      </c>
    </row>
    <row r="1223" spans="1:4" ht="24.95" customHeight="1" x14ac:dyDescent="0.2">
      <c r="A1223" s="503">
        <v>7260301220</v>
      </c>
      <c r="B1223" s="498" t="s">
        <v>21612</v>
      </c>
      <c r="C1223" s="497" t="s">
        <v>20400</v>
      </c>
      <c r="D1223" s="502">
        <v>791.22</v>
      </c>
    </row>
    <row r="1224" spans="1:4" ht="24.95" customHeight="1" x14ac:dyDescent="0.2">
      <c r="A1224" s="503">
        <v>7260301230</v>
      </c>
      <c r="B1224" s="498" t="s">
        <v>21613</v>
      </c>
      <c r="C1224" s="497" t="s">
        <v>20400</v>
      </c>
      <c r="D1224" s="502">
        <v>770.93</v>
      </c>
    </row>
    <row r="1225" spans="1:4" ht="24.95" customHeight="1" x14ac:dyDescent="0.2">
      <c r="A1225" s="503">
        <v>7260301240</v>
      </c>
      <c r="B1225" s="498" t="s">
        <v>21614</v>
      </c>
      <c r="C1225" s="497" t="s">
        <v>20400</v>
      </c>
      <c r="D1225" s="502">
        <v>775.93</v>
      </c>
    </row>
    <row r="1226" spans="1:4" ht="24.95" customHeight="1" x14ac:dyDescent="0.2">
      <c r="A1226" s="503">
        <v>7260301250</v>
      </c>
      <c r="B1226" s="498" t="s">
        <v>21615</v>
      </c>
      <c r="C1226" s="497" t="s">
        <v>20400</v>
      </c>
      <c r="D1226" s="502">
        <v>754.4</v>
      </c>
    </row>
    <row r="1227" spans="1:4" ht="24.95" customHeight="1" x14ac:dyDescent="0.2">
      <c r="A1227" s="503">
        <v>7260301260</v>
      </c>
      <c r="B1227" s="498" t="s">
        <v>21616</v>
      </c>
      <c r="C1227" s="497" t="s">
        <v>20400</v>
      </c>
      <c r="D1227" s="502">
        <v>831.97</v>
      </c>
    </row>
    <row r="1228" spans="1:4" ht="24.95" customHeight="1" x14ac:dyDescent="0.2">
      <c r="A1228" s="503">
        <v>7260301270</v>
      </c>
      <c r="B1228" s="498" t="s">
        <v>21617</v>
      </c>
      <c r="C1228" s="497" t="s">
        <v>20400</v>
      </c>
      <c r="D1228" s="502">
        <v>807.6</v>
      </c>
    </row>
    <row r="1229" spans="1:4" ht="24.95" customHeight="1" x14ac:dyDescent="0.2">
      <c r="A1229" s="503">
        <v>7260301280</v>
      </c>
      <c r="B1229" s="498" t="s">
        <v>21618</v>
      </c>
      <c r="C1229" s="497" t="s">
        <v>20400</v>
      </c>
      <c r="D1229" s="502">
        <v>812.8</v>
      </c>
    </row>
    <row r="1230" spans="1:4" ht="24.95" customHeight="1" x14ac:dyDescent="0.2">
      <c r="A1230" s="503">
        <v>7260301290</v>
      </c>
      <c r="B1230" s="498" t="s">
        <v>21619</v>
      </c>
      <c r="C1230" s="497" t="s">
        <v>20400</v>
      </c>
      <c r="D1230" s="502">
        <v>777.94</v>
      </c>
    </row>
    <row r="1231" spans="1:4" ht="24.95" customHeight="1" x14ac:dyDescent="0.2">
      <c r="A1231" s="503">
        <v>7260301300</v>
      </c>
      <c r="B1231" s="498" t="s">
        <v>21620</v>
      </c>
      <c r="C1231" s="497" t="s">
        <v>20400</v>
      </c>
      <c r="D1231" s="502">
        <v>860.34</v>
      </c>
    </row>
    <row r="1232" spans="1:4" ht="24.95" customHeight="1" x14ac:dyDescent="0.2">
      <c r="A1232" s="503">
        <v>7260301310</v>
      </c>
      <c r="B1232" s="498" t="s">
        <v>21621</v>
      </c>
      <c r="C1232" s="497" t="s">
        <v>20400</v>
      </c>
      <c r="D1232" s="502">
        <v>831.14</v>
      </c>
    </row>
    <row r="1233" spans="1:4" ht="24.95" customHeight="1" x14ac:dyDescent="0.2">
      <c r="A1233" s="503">
        <v>7260301320</v>
      </c>
      <c r="B1233" s="498" t="s">
        <v>21622</v>
      </c>
      <c r="C1233" s="497" t="s">
        <v>20400</v>
      </c>
      <c r="D1233" s="502">
        <v>835.36</v>
      </c>
    </row>
    <row r="1234" spans="1:4" ht="24.95" customHeight="1" x14ac:dyDescent="0.2">
      <c r="A1234" s="503">
        <v>7260301330</v>
      </c>
      <c r="B1234" s="498" t="s">
        <v>21623</v>
      </c>
      <c r="C1234" s="497" t="s">
        <v>20400</v>
      </c>
      <c r="D1234" s="502">
        <v>816.95</v>
      </c>
    </row>
    <row r="1235" spans="1:4" ht="24.95" customHeight="1" x14ac:dyDescent="0.2">
      <c r="A1235" s="503">
        <v>7260301340</v>
      </c>
      <c r="B1235" s="498" t="s">
        <v>21624</v>
      </c>
      <c r="C1235" s="497" t="s">
        <v>20400</v>
      </c>
      <c r="D1235" s="502">
        <v>908.28</v>
      </c>
    </row>
    <row r="1236" spans="1:4" ht="24.95" customHeight="1" x14ac:dyDescent="0.2">
      <c r="A1236" s="503">
        <v>7260301350</v>
      </c>
      <c r="B1236" s="498" t="s">
        <v>21625</v>
      </c>
      <c r="C1236" s="497" t="s">
        <v>20400</v>
      </c>
      <c r="D1236" s="502">
        <v>873.34</v>
      </c>
    </row>
    <row r="1237" spans="1:4" ht="24.95" customHeight="1" x14ac:dyDescent="0.2">
      <c r="A1237" s="503">
        <v>7260301360</v>
      </c>
      <c r="B1237" s="498" t="s">
        <v>21626</v>
      </c>
      <c r="C1237" s="497" t="s">
        <v>20400</v>
      </c>
      <c r="D1237" s="502">
        <v>877.78</v>
      </c>
    </row>
    <row r="1238" spans="1:4" ht="24.95" customHeight="1" x14ac:dyDescent="0.2">
      <c r="A1238" s="503">
        <v>7260301370</v>
      </c>
      <c r="B1238" s="498" t="s">
        <v>21627</v>
      </c>
      <c r="C1238" s="497" t="s">
        <v>20400</v>
      </c>
      <c r="D1238" s="502">
        <v>843.3</v>
      </c>
    </row>
    <row r="1239" spans="1:4" ht="24.95" customHeight="1" x14ac:dyDescent="0.2">
      <c r="A1239" s="503">
        <v>7260301380</v>
      </c>
      <c r="B1239" s="498" t="s">
        <v>21628</v>
      </c>
      <c r="C1239" s="497" t="s">
        <v>20400</v>
      </c>
      <c r="D1239" s="502">
        <v>938.26</v>
      </c>
    </row>
    <row r="1240" spans="1:4" ht="24.95" customHeight="1" x14ac:dyDescent="0.2">
      <c r="A1240" s="503">
        <v>7260301390</v>
      </c>
      <c r="B1240" s="498" t="s">
        <v>21629</v>
      </c>
      <c r="C1240" s="497" t="s">
        <v>20400</v>
      </c>
      <c r="D1240" s="502">
        <v>899.26</v>
      </c>
    </row>
    <row r="1241" spans="1:4" ht="24.95" customHeight="1" x14ac:dyDescent="0.2">
      <c r="A1241" s="503">
        <v>7260301400</v>
      </c>
      <c r="B1241" s="498" t="s">
        <v>21630</v>
      </c>
      <c r="C1241" s="497" t="s">
        <v>20400</v>
      </c>
      <c r="D1241" s="502">
        <v>907.75</v>
      </c>
    </row>
    <row r="1242" spans="1:4" ht="24.95" customHeight="1" x14ac:dyDescent="0.2">
      <c r="A1242" s="503">
        <v>7260301410</v>
      </c>
      <c r="B1242" s="498" t="s">
        <v>21631</v>
      </c>
      <c r="C1242" s="497" t="s">
        <v>20400</v>
      </c>
      <c r="D1242" s="502">
        <v>668.22</v>
      </c>
    </row>
    <row r="1243" spans="1:4" ht="24.95" customHeight="1" x14ac:dyDescent="0.2">
      <c r="A1243" s="503">
        <v>7260301420</v>
      </c>
      <c r="B1243" s="498" t="s">
        <v>21632</v>
      </c>
      <c r="C1243" s="497" t="s">
        <v>20400</v>
      </c>
      <c r="D1243" s="502">
        <v>735.54</v>
      </c>
    </row>
    <row r="1244" spans="1:4" ht="24.95" customHeight="1" x14ac:dyDescent="0.2">
      <c r="A1244" s="503">
        <v>7260301430</v>
      </c>
      <c r="B1244" s="498" t="s">
        <v>21633</v>
      </c>
      <c r="C1244" s="497" t="s">
        <v>20400</v>
      </c>
      <c r="D1244" s="502">
        <v>716.62</v>
      </c>
    </row>
    <row r="1245" spans="1:4" ht="24.95" customHeight="1" x14ac:dyDescent="0.2">
      <c r="A1245" s="503">
        <v>7260301440</v>
      </c>
      <c r="B1245" s="498" t="s">
        <v>21634</v>
      </c>
      <c r="C1245" s="497" t="s">
        <v>20400</v>
      </c>
      <c r="D1245" s="502">
        <v>722.1</v>
      </c>
    </row>
    <row r="1246" spans="1:4" ht="24.95" customHeight="1" x14ac:dyDescent="0.2">
      <c r="A1246" s="503">
        <v>7260301450</v>
      </c>
      <c r="B1246" s="498" t="s">
        <v>21635</v>
      </c>
      <c r="C1246" s="497" t="s">
        <v>20400</v>
      </c>
      <c r="D1246" s="502">
        <v>696.54</v>
      </c>
    </row>
    <row r="1247" spans="1:4" ht="24.95" customHeight="1" x14ac:dyDescent="0.2">
      <c r="A1247" s="503">
        <v>7260301460</v>
      </c>
      <c r="B1247" s="498" t="s">
        <v>21636</v>
      </c>
      <c r="C1247" s="497" t="s">
        <v>20400</v>
      </c>
      <c r="D1247" s="502">
        <v>785.31</v>
      </c>
    </row>
    <row r="1248" spans="1:4" ht="24.95" customHeight="1" x14ac:dyDescent="0.2">
      <c r="A1248" s="503">
        <v>7260301470</v>
      </c>
      <c r="B1248" s="498" t="s">
        <v>21637</v>
      </c>
      <c r="C1248" s="497" t="s">
        <v>20400</v>
      </c>
      <c r="D1248" s="502">
        <v>765.05</v>
      </c>
    </row>
    <row r="1249" spans="1:4" ht="24.95" customHeight="1" x14ac:dyDescent="0.2">
      <c r="A1249" s="503">
        <v>7260301480</v>
      </c>
      <c r="B1249" s="498" t="s">
        <v>21638</v>
      </c>
      <c r="C1249" s="497" t="s">
        <v>20400</v>
      </c>
      <c r="D1249" s="502">
        <v>770.02</v>
      </c>
    </row>
    <row r="1250" spans="1:4" ht="24.95" customHeight="1" x14ac:dyDescent="0.2">
      <c r="A1250" s="503">
        <v>7260301490</v>
      </c>
      <c r="B1250" s="498" t="s">
        <v>21639</v>
      </c>
      <c r="C1250" s="497" t="s">
        <v>20400</v>
      </c>
      <c r="D1250" s="502">
        <v>737.1</v>
      </c>
    </row>
    <row r="1251" spans="1:4" ht="24.95" customHeight="1" x14ac:dyDescent="0.2">
      <c r="A1251" s="503">
        <v>7260301500</v>
      </c>
      <c r="B1251" s="498" t="s">
        <v>21640</v>
      </c>
      <c r="C1251" s="497" t="s">
        <v>20400</v>
      </c>
      <c r="D1251" s="502">
        <v>791.4</v>
      </c>
    </row>
    <row r="1252" spans="1:4" ht="24.95" customHeight="1" x14ac:dyDescent="0.2">
      <c r="A1252" s="503">
        <v>7260301510</v>
      </c>
      <c r="B1252" s="498" t="s">
        <v>21641</v>
      </c>
      <c r="C1252" s="497" t="s">
        <v>20400</v>
      </c>
      <c r="D1252" s="502">
        <v>786.89</v>
      </c>
    </row>
    <row r="1253" spans="1:4" ht="24.95" customHeight="1" x14ac:dyDescent="0.2">
      <c r="A1253" s="503">
        <v>7260301520</v>
      </c>
      <c r="B1253" s="498" t="s">
        <v>21642</v>
      </c>
      <c r="C1253" s="497" t="s">
        <v>20400</v>
      </c>
      <c r="D1253" s="502">
        <v>792.07</v>
      </c>
    </row>
    <row r="1254" spans="1:4" ht="24.95" customHeight="1" x14ac:dyDescent="0.2">
      <c r="A1254" s="503">
        <v>7260301530</v>
      </c>
      <c r="B1254" s="498" t="s">
        <v>21643</v>
      </c>
      <c r="C1254" s="497" t="s">
        <v>20400</v>
      </c>
      <c r="D1254" s="502">
        <v>770.92</v>
      </c>
    </row>
    <row r="1255" spans="1:4" ht="24.95" customHeight="1" x14ac:dyDescent="0.2">
      <c r="A1255" s="503">
        <v>7260301540</v>
      </c>
      <c r="B1255" s="498" t="s">
        <v>21644</v>
      </c>
      <c r="C1255" s="497" t="s">
        <v>20400</v>
      </c>
      <c r="D1255" s="502">
        <v>848.45</v>
      </c>
    </row>
    <row r="1256" spans="1:4" ht="24.95" customHeight="1" x14ac:dyDescent="0.2">
      <c r="A1256" s="503">
        <v>7260301550</v>
      </c>
      <c r="B1256" s="498" t="s">
        <v>21645</v>
      </c>
      <c r="C1256" s="497" t="s">
        <v>20400</v>
      </c>
      <c r="D1256" s="502">
        <v>824.13</v>
      </c>
    </row>
    <row r="1257" spans="1:4" ht="24.95" customHeight="1" x14ac:dyDescent="0.2">
      <c r="A1257" s="503">
        <v>7260301560</v>
      </c>
      <c r="B1257" s="498" t="s">
        <v>21646</v>
      </c>
      <c r="C1257" s="497" t="s">
        <v>20400</v>
      </c>
      <c r="D1257" s="502">
        <v>829.28</v>
      </c>
    </row>
    <row r="1258" spans="1:4" ht="24.95" customHeight="1" x14ac:dyDescent="0.2">
      <c r="A1258" s="503">
        <v>7260301570</v>
      </c>
      <c r="B1258" s="498" t="s">
        <v>21647</v>
      </c>
      <c r="C1258" s="497" t="s">
        <v>20400</v>
      </c>
      <c r="D1258" s="502">
        <v>794.79</v>
      </c>
    </row>
    <row r="1259" spans="1:4" ht="24.95" customHeight="1" x14ac:dyDescent="0.2">
      <c r="A1259" s="503">
        <v>7260301580</v>
      </c>
      <c r="B1259" s="498" t="s">
        <v>21648</v>
      </c>
      <c r="C1259" s="497" t="s">
        <v>20400</v>
      </c>
      <c r="D1259" s="502">
        <v>861</v>
      </c>
    </row>
    <row r="1260" spans="1:4" ht="24.95" customHeight="1" x14ac:dyDescent="0.2">
      <c r="A1260" s="503">
        <v>7260301590</v>
      </c>
      <c r="B1260" s="498" t="s">
        <v>21649</v>
      </c>
      <c r="C1260" s="497" t="s">
        <v>20400</v>
      </c>
      <c r="D1260" s="502">
        <v>848</v>
      </c>
    </row>
    <row r="1261" spans="1:4" ht="24.95" customHeight="1" x14ac:dyDescent="0.2">
      <c r="A1261" s="503">
        <v>7260301600</v>
      </c>
      <c r="B1261" s="498" t="s">
        <v>21650</v>
      </c>
      <c r="C1261" s="497" t="s">
        <v>20400</v>
      </c>
      <c r="D1261" s="502">
        <v>852.78</v>
      </c>
    </row>
    <row r="1262" spans="1:4" ht="24.95" customHeight="1" x14ac:dyDescent="0.2">
      <c r="A1262" s="503">
        <v>7260301610</v>
      </c>
      <c r="B1262" s="498" t="s">
        <v>21651</v>
      </c>
      <c r="C1262" s="497" t="s">
        <v>20400</v>
      </c>
      <c r="D1262" s="502">
        <v>835</v>
      </c>
    </row>
    <row r="1263" spans="1:4" ht="24.95" customHeight="1" x14ac:dyDescent="0.2">
      <c r="A1263" s="503">
        <v>7260301620</v>
      </c>
      <c r="B1263" s="498" t="s">
        <v>21652</v>
      </c>
      <c r="C1263" s="497" t="s">
        <v>20400</v>
      </c>
      <c r="D1263" s="502">
        <v>929.96</v>
      </c>
    </row>
    <row r="1264" spans="1:4" ht="24.95" customHeight="1" x14ac:dyDescent="0.2">
      <c r="A1264" s="503">
        <v>7260301630</v>
      </c>
      <c r="B1264" s="498" t="s">
        <v>21653</v>
      </c>
      <c r="C1264" s="497" t="s">
        <v>20400</v>
      </c>
      <c r="D1264" s="502">
        <v>859.65</v>
      </c>
    </row>
    <row r="1265" spans="1:4" ht="24.95" customHeight="1" x14ac:dyDescent="0.2">
      <c r="A1265" s="503">
        <v>7260301640</v>
      </c>
      <c r="B1265" s="498" t="s">
        <v>21654</v>
      </c>
      <c r="C1265" s="497" t="s">
        <v>20400</v>
      </c>
      <c r="D1265" s="502">
        <v>898.83</v>
      </c>
    </row>
    <row r="1266" spans="1:4" ht="24.95" customHeight="1" x14ac:dyDescent="0.2">
      <c r="A1266" s="503">
        <v>7260301650</v>
      </c>
      <c r="B1266" s="498" t="s">
        <v>21655</v>
      </c>
      <c r="C1266" s="497" t="s">
        <v>20400</v>
      </c>
      <c r="D1266" s="502">
        <v>864.98</v>
      </c>
    </row>
    <row r="1267" spans="1:4" ht="24.95" customHeight="1" x14ac:dyDescent="0.2">
      <c r="A1267" s="503">
        <v>7260301660</v>
      </c>
      <c r="B1267" s="498" t="s">
        <v>21656</v>
      </c>
      <c r="C1267" s="497" t="s">
        <v>20400</v>
      </c>
      <c r="D1267" s="502">
        <v>954.47</v>
      </c>
    </row>
    <row r="1268" spans="1:4" ht="24.95" customHeight="1" x14ac:dyDescent="0.2">
      <c r="A1268" s="503">
        <v>7260301670</v>
      </c>
      <c r="B1268" s="498" t="s">
        <v>21657</v>
      </c>
      <c r="C1268" s="497" t="s">
        <v>20400</v>
      </c>
      <c r="D1268" s="502">
        <v>914.84</v>
      </c>
    </row>
    <row r="1269" spans="1:4" ht="24.95" customHeight="1" x14ac:dyDescent="0.2">
      <c r="A1269" s="503">
        <v>7260301680</v>
      </c>
      <c r="B1269" s="498" t="s">
        <v>21658</v>
      </c>
      <c r="C1269" s="497" t="s">
        <v>20400</v>
      </c>
      <c r="D1269" s="502">
        <v>923.33</v>
      </c>
    </row>
    <row r="1270" spans="1:4" ht="24.95" customHeight="1" x14ac:dyDescent="0.2">
      <c r="A1270" s="503">
        <v>7260350010</v>
      </c>
      <c r="B1270" s="498" t="s">
        <v>21659</v>
      </c>
      <c r="C1270" s="497" t="s">
        <v>20400</v>
      </c>
      <c r="D1270" s="502">
        <v>68.540000000000006</v>
      </c>
    </row>
    <row r="1271" spans="1:4" ht="24.95" customHeight="1" x14ac:dyDescent="0.2">
      <c r="A1271" s="503">
        <v>7260350020</v>
      </c>
      <c r="B1271" s="498" t="s">
        <v>21660</v>
      </c>
      <c r="C1271" s="497" t="s">
        <v>20400</v>
      </c>
      <c r="D1271" s="502">
        <v>132.54</v>
      </c>
    </row>
    <row r="1272" spans="1:4" ht="24.95" customHeight="1" x14ac:dyDescent="0.2">
      <c r="A1272" s="503">
        <v>7260350030</v>
      </c>
      <c r="B1272" s="498" t="s">
        <v>21661</v>
      </c>
      <c r="C1272" s="497" t="s">
        <v>20400</v>
      </c>
      <c r="D1272" s="502">
        <v>117.77</v>
      </c>
    </row>
    <row r="1273" spans="1:4" ht="24.95" customHeight="1" x14ac:dyDescent="0.2">
      <c r="A1273" s="503">
        <v>7260350040</v>
      </c>
      <c r="B1273" s="498" t="s">
        <v>21662</v>
      </c>
      <c r="C1273" s="497" t="s">
        <v>20400</v>
      </c>
      <c r="D1273" s="502">
        <v>117.77</v>
      </c>
    </row>
    <row r="1274" spans="1:4" ht="24.95" customHeight="1" x14ac:dyDescent="0.2">
      <c r="A1274" s="503">
        <v>7260350050</v>
      </c>
      <c r="B1274" s="498" t="s">
        <v>21663</v>
      </c>
      <c r="C1274" s="497" t="s">
        <v>20400</v>
      </c>
      <c r="D1274" s="502">
        <v>114.41</v>
      </c>
    </row>
    <row r="1275" spans="1:4" ht="24.95" customHeight="1" x14ac:dyDescent="0.2">
      <c r="A1275" s="503">
        <v>7260350060</v>
      </c>
      <c r="B1275" s="498" t="s">
        <v>21664</v>
      </c>
      <c r="C1275" s="497" t="s">
        <v>20400</v>
      </c>
      <c r="D1275" s="502">
        <v>171.59</v>
      </c>
    </row>
    <row r="1276" spans="1:4" ht="24.95" customHeight="1" x14ac:dyDescent="0.2">
      <c r="A1276" s="503">
        <v>7260350070</v>
      </c>
      <c r="B1276" s="498" t="s">
        <v>21665</v>
      </c>
      <c r="C1276" s="497" t="s">
        <v>20400</v>
      </c>
      <c r="D1276" s="502">
        <v>164.4</v>
      </c>
    </row>
    <row r="1277" spans="1:4" ht="24.95" customHeight="1" x14ac:dyDescent="0.2">
      <c r="A1277" s="503">
        <v>7260350080</v>
      </c>
      <c r="B1277" s="498" t="s">
        <v>21666</v>
      </c>
      <c r="C1277" s="497" t="s">
        <v>20400</v>
      </c>
      <c r="D1277" s="502">
        <v>171.59</v>
      </c>
    </row>
    <row r="1278" spans="1:4" ht="24.95" customHeight="1" x14ac:dyDescent="0.2">
      <c r="A1278" s="503">
        <v>7260350090</v>
      </c>
      <c r="B1278" s="498" t="s">
        <v>21667</v>
      </c>
      <c r="C1278" s="497" t="s">
        <v>20400</v>
      </c>
      <c r="D1278" s="502">
        <v>136.16999999999999</v>
      </c>
    </row>
    <row r="1279" spans="1:4" ht="24.95" customHeight="1" x14ac:dyDescent="0.2">
      <c r="A1279" s="503">
        <v>7260350100</v>
      </c>
      <c r="B1279" s="498" t="s">
        <v>21668</v>
      </c>
      <c r="C1279" s="497" t="s">
        <v>20400</v>
      </c>
      <c r="D1279" s="502">
        <v>209.69</v>
      </c>
    </row>
    <row r="1280" spans="1:4" ht="24.95" customHeight="1" x14ac:dyDescent="0.2">
      <c r="A1280" s="503">
        <v>7260350110</v>
      </c>
      <c r="B1280" s="498" t="s">
        <v>21669</v>
      </c>
      <c r="C1280" s="497" t="s">
        <v>20400</v>
      </c>
      <c r="D1280" s="502">
        <v>186.16</v>
      </c>
    </row>
    <row r="1281" spans="1:4" ht="24.95" customHeight="1" x14ac:dyDescent="0.2">
      <c r="A1281" s="503">
        <v>7260350120</v>
      </c>
      <c r="B1281" s="498" t="s">
        <v>21670</v>
      </c>
      <c r="C1281" s="497" t="s">
        <v>20400</v>
      </c>
      <c r="D1281" s="502">
        <v>193.36</v>
      </c>
    </row>
    <row r="1282" spans="1:4" ht="24.95" customHeight="1" x14ac:dyDescent="0.2">
      <c r="A1282" s="503">
        <v>7260350130</v>
      </c>
      <c r="B1282" s="498" t="s">
        <v>21671</v>
      </c>
      <c r="C1282" s="497" t="s">
        <v>20400</v>
      </c>
      <c r="D1282" s="502">
        <v>168.38</v>
      </c>
    </row>
    <row r="1283" spans="1:4" ht="24.95" customHeight="1" x14ac:dyDescent="0.2">
      <c r="A1283" s="503">
        <v>7260350140</v>
      </c>
      <c r="B1283" s="498" t="s">
        <v>21672</v>
      </c>
      <c r="C1283" s="497" t="s">
        <v>20400</v>
      </c>
      <c r="D1283" s="502">
        <v>250.23</v>
      </c>
    </row>
    <row r="1284" spans="1:4" ht="24.95" customHeight="1" x14ac:dyDescent="0.2">
      <c r="A1284" s="503">
        <v>7260350150</v>
      </c>
      <c r="B1284" s="498" t="s">
        <v>21673</v>
      </c>
      <c r="C1284" s="497" t="s">
        <v>20400</v>
      </c>
      <c r="D1284" s="502">
        <v>221.57</v>
      </c>
    </row>
    <row r="1285" spans="1:4" ht="24.95" customHeight="1" x14ac:dyDescent="0.2">
      <c r="A1285" s="503">
        <v>7260350160</v>
      </c>
      <c r="B1285" s="498" t="s">
        <v>21674</v>
      </c>
      <c r="C1285" s="497" t="s">
        <v>20400</v>
      </c>
      <c r="D1285" s="502">
        <v>229.74</v>
      </c>
    </row>
    <row r="1286" spans="1:4" ht="24.95" customHeight="1" x14ac:dyDescent="0.2">
      <c r="A1286" s="503">
        <v>7260350170</v>
      </c>
      <c r="B1286" s="498" t="s">
        <v>21675</v>
      </c>
      <c r="C1286" s="497" t="s">
        <v>20400</v>
      </c>
      <c r="D1286" s="502">
        <v>191.71</v>
      </c>
    </row>
    <row r="1287" spans="1:4" ht="24.95" customHeight="1" x14ac:dyDescent="0.2">
      <c r="A1287" s="503">
        <v>7260350180</v>
      </c>
      <c r="B1287" s="498" t="s">
        <v>21676</v>
      </c>
      <c r="C1287" s="497" t="s">
        <v>20400</v>
      </c>
      <c r="D1287" s="502">
        <v>273.77</v>
      </c>
    </row>
    <row r="1288" spans="1:4" ht="24.95" customHeight="1" x14ac:dyDescent="0.2">
      <c r="A1288" s="503">
        <v>7260350190</v>
      </c>
      <c r="B1288" s="498" t="s">
        <v>21677</v>
      </c>
      <c r="C1288" s="497" t="s">
        <v>20400</v>
      </c>
      <c r="D1288" s="502">
        <v>244.9</v>
      </c>
    </row>
    <row r="1289" spans="1:4" ht="24.95" customHeight="1" x14ac:dyDescent="0.2">
      <c r="A1289" s="503">
        <v>7260350200</v>
      </c>
      <c r="B1289" s="498" t="s">
        <v>21678</v>
      </c>
      <c r="C1289" s="497" t="s">
        <v>20400</v>
      </c>
      <c r="D1289" s="502">
        <v>253.28</v>
      </c>
    </row>
    <row r="1290" spans="1:4" ht="24.95" customHeight="1" x14ac:dyDescent="0.2">
      <c r="A1290" s="503">
        <v>7260350210</v>
      </c>
      <c r="B1290" s="498" t="s">
        <v>21679</v>
      </c>
      <c r="C1290" s="497" t="s">
        <v>20400</v>
      </c>
      <c r="D1290" s="502">
        <v>229.01</v>
      </c>
    </row>
    <row r="1291" spans="1:4" ht="24.95" customHeight="1" x14ac:dyDescent="0.2">
      <c r="A1291" s="503">
        <v>7260350220</v>
      </c>
      <c r="B1291" s="498" t="s">
        <v>21680</v>
      </c>
      <c r="C1291" s="497" t="s">
        <v>20400</v>
      </c>
      <c r="D1291" s="502">
        <v>313.36</v>
      </c>
    </row>
    <row r="1292" spans="1:4" ht="24.95" customHeight="1" x14ac:dyDescent="0.2">
      <c r="A1292" s="503">
        <v>7260350230</v>
      </c>
      <c r="B1292" s="498" t="s">
        <v>21681</v>
      </c>
      <c r="C1292" s="497" t="s">
        <v>20400</v>
      </c>
      <c r="D1292" s="502">
        <v>285.41000000000003</v>
      </c>
    </row>
    <row r="1293" spans="1:4" ht="24.95" customHeight="1" x14ac:dyDescent="0.2">
      <c r="A1293" s="503">
        <v>7260350290</v>
      </c>
      <c r="B1293" s="498" t="s">
        <v>21682</v>
      </c>
      <c r="C1293" s="497" t="s">
        <v>20400</v>
      </c>
      <c r="D1293" s="502">
        <v>71.58</v>
      </c>
    </row>
    <row r="1294" spans="1:4" ht="24.95" customHeight="1" x14ac:dyDescent="0.2">
      <c r="A1294" s="503">
        <v>7260350320</v>
      </c>
      <c r="B1294" s="498" t="s">
        <v>21683</v>
      </c>
      <c r="C1294" s="497" t="s">
        <v>20400</v>
      </c>
      <c r="D1294" s="502">
        <v>126.85</v>
      </c>
    </row>
    <row r="1295" spans="1:4" ht="24.95" customHeight="1" x14ac:dyDescent="0.2">
      <c r="A1295" s="503">
        <v>7260350360</v>
      </c>
      <c r="B1295" s="498" t="s">
        <v>21684</v>
      </c>
      <c r="C1295" s="497" t="s">
        <v>20400</v>
      </c>
      <c r="D1295" s="502">
        <v>167.57</v>
      </c>
    </row>
    <row r="1296" spans="1:4" ht="24.95" customHeight="1" x14ac:dyDescent="0.2">
      <c r="A1296" s="503">
        <v>7260350580</v>
      </c>
      <c r="B1296" s="498" t="s">
        <v>21685</v>
      </c>
      <c r="C1296" s="497" t="s">
        <v>20400</v>
      </c>
      <c r="D1296" s="502">
        <v>143.43</v>
      </c>
    </row>
    <row r="1297" spans="1:4" ht="24.95" customHeight="1" x14ac:dyDescent="0.2">
      <c r="A1297" s="503">
        <v>7260350620</v>
      </c>
      <c r="B1297" s="498" t="s">
        <v>21686</v>
      </c>
      <c r="C1297" s="497" t="s">
        <v>20400</v>
      </c>
      <c r="D1297" s="502">
        <v>184.02</v>
      </c>
    </row>
    <row r="1298" spans="1:4" ht="24.95" customHeight="1" x14ac:dyDescent="0.2">
      <c r="A1298" s="503">
        <v>7260350860</v>
      </c>
      <c r="B1298" s="498" t="s">
        <v>21687</v>
      </c>
      <c r="C1298" s="497" t="s">
        <v>20400</v>
      </c>
      <c r="D1298" s="502">
        <v>122.71</v>
      </c>
    </row>
    <row r="1299" spans="1:4" ht="24.95" customHeight="1" x14ac:dyDescent="0.2">
      <c r="A1299" s="503">
        <v>7260350880</v>
      </c>
      <c r="B1299" s="498" t="s">
        <v>21688</v>
      </c>
      <c r="C1299" s="497" t="s">
        <v>20400</v>
      </c>
      <c r="D1299" s="502">
        <v>134.56</v>
      </c>
    </row>
    <row r="1300" spans="1:4" ht="24.95" customHeight="1" x14ac:dyDescent="0.2">
      <c r="A1300" s="503">
        <v>7260350900</v>
      </c>
      <c r="B1300" s="498" t="s">
        <v>21689</v>
      </c>
      <c r="C1300" s="497" t="s">
        <v>20400</v>
      </c>
      <c r="D1300" s="502">
        <v>197.69</v>
      </c>
    </row>
    <row r="1301" spans="1:4" ht="24.95" customHeight="1" x14ac:dyDescent="0.2">
      <c r="A1301" s="503">
        <v>7260350920</v>
      </c>
      <c r="B1301" s="498" t="s">
        <v>21690</v>
      </c>
      <c r="C1301" s="497" t="s">
        <v>20400</v>
      </c>
      <c r="D1301" s="502">
        <v>182.4</v>
      </c>
    </row>
    <row r="1302" spans="1:4" ht="24.95" customHeight="1" x14ac:dyDescent="0.2">
      <c r="A1302" s="503">
        <v>7260350960</v>
      </c>
      <c r="B1302" s="498" t="s">
        <v>21691</v>
      </c>
      <c r="C1302" s="497" t="s">
        <v>20400</v>
      </c>
      <c r="D1302" s="502">
        <v>204.24</v>
      </c>
    </row>
    <row r="1303" spans="1:4" ht="24.95" customHeight="1" x14ac:dyDescent="0.2">
      <c r="A1303" s="503">
        <v>7260400010</v>
      </c>
      <c r="B1303" s="498" t="s">
        <v>21692</v>
      </c>
      <c r="C1303" s="497" t="s">
        <v>20400</v>
      </c>
      <c r="D1303" s="502">
        <v>146.69999999999999</v>
      </c>
    </row>
    <row r="1304" spans="1:4" ht="24.95" customHeight="1" x14ac:dyDescent="0.2">
      <c r="A1304" s="503">
        <v>7260400290</v>
      </c>
      <c r="B1304" s="498" t="s">
        <v>21693</v>
      </c>
      <c r="C1304" s="497" t="s">
        <v>20400</v>
      </c>
      <c r="D1304" s="502">
        <v>220.56</v>
      </c>
    </row>
    <row r="1305" spans="1:4" ht="24.95" customHeight="1" x14ac:dyDescent="0.2">
      <c r="A1305" s="503">
        <v>7260400850</v>
      </c>
      <c r="B1305" s="498" t="s">
        <v>21694</v>
      </c>
      <c r="C1305" s="497" t="s">
        <v>20400</v>
      </c>
      <c r="D1305" s="502">
        <v>391</v>
      </c>
    </row>
    <row r="1306" spans="1:4" ht="24.95" customHeight="1" x14ac:dyDescent="0.2">
      <c r="A1306" s="503">
        <v>7260500010</v>
      </c>
      <c r="B1306" s="498" t="s">
        <v>21695</v>
      </c>
      <c r="C1306" s="497" t="s">
        <v>20400</v>
      </c>
      <c r="D1306" s="502">
        <v>391.47</v>
      </c>
    </row>
    <row r="1307" spans="1:4" ht="24.95" customHeight="1" x14ac:dyDescent="0.2">
      <c r="A1307" s="503">
        <v>7260500020</v>
      </c>
      <c r="B1307" s="498" t="s">
        <v>21696</v>
      </c>
      <c r="C1307" s="497" t="s">
        <v>20400</v>
      </c>
      <c r="D1307" s="502">
        <v>459.49</v>
      </c>
    </row>
    <row r="1308" spans="1:4" ht="24.95" customHeight="1" x14ac:dyDescent="0.2">
      <c r="A1308" s="503">
        <v>7260500030</v>
      </c>
      <c r="B1308" s="498" t="s">
        <v>21697</v>
      </c>
      <c r="C1308" s="497" t="s">
        <v>20400</v>
      </c>
      <c r="D1308" s="502">
        <v>507.23</v>
      </c>
    </row>
    <row r="1309" spans="1:4" ht="24.95" customHeight="1" x14ac:dyDescent="0.2">
      <c r="A1309" s="503">
        <v>7260500040</v>
      </c>
      <c r="B1309" s="498" t="s">
        <v>21698</v>
      </c>
      <c r="C1309" s="497" t="s">
        <v>20400</v>
      </c>
      <c r="D1309" s="502">
        <v>582.08000000000004</v>
      </c>
    </row>
    <row r="1310" spans="1:4" ht="24.95" customHeight="1" x14ac:dyDescent="0.2">
      <c r="A1310" s="503">
        <v>7260500050</v>
      </c>
      <c r="B1310" s="498" t="s">
        <v>21699</v>
      </c>
      <c r="C1310" s="497" t="s">
        <v>20400</v>
      </c>
      <c r="D1310" s="502">
        <v>453.87</v>
      </c>
    </row>
    <row r="1311" spans="1:4" ht="24.95" customHeight="1" x14ac:dyDescent="0.2">
      <c r="A1311" s="503">
        <v>7260500060</v>
      </c>
      <c r="B1311" s="498" t="s">
        <v>21700</v>
      </c>
      <c r="C1311" s="497" t="s">
        <v>20400</v>
      </c>
      <c r="D1311" s="502">
        <v>522.08000000000004</v>
      </c>
    </row>
    <row r="1312" spans="1:4" ht="24.95" customHeight="1" x14ac:dyDescent="0.2">
      <c r="A1312" s="503">
        <v>7260500070</v>
      </c>
      <c r="B1312" s="498" t="s">
        <v>21701</v>
      </c>
      <c r="C1312" s="497" t="s">
        <v>20400</v>
      </c>
      <c r="D1312" s="502">
        <v>569.80999999999995</v>
      </c>
    </row>
    <row r="1313" spans="1:4" ht="24.95" customHeight="1" x14ac:dyDescent="0.2">
      <c r="A1313" s="503">
        <v>7260500080</v>
      </c>
      <c r="B1313" s="498" t="s">
        <v>21702</v>
      </c>
      <c r="C1313" s="497" t="s">
        <v>20400</v>
      </c>
      <c r="D1313" s="502">
        <v>644.58000000000004</v>
      </c>
    </row>
    <row r="1314" spans="1:4" ht="24.95" customHeight="1" x14ac:dyDescent="0.2">
      <c r="A1314" s="503">
        <v>7260500090</v>
      </c>
      <c r="B1314" s="498" t="s">
        <v>21703</v>
      </c>
      <c r="C1314" s="497" t="s">
        <v>20400</v>
      </c>
      <c r="D1314" s="502">
        <v>525.64</v>
      </c>
    </row>
    <row r="1315" spans="1:4" ht="24.95" customHeight="1" x14ac:dyDescent="0.2">
      <c r="A1315" s="503">
        <v>7260500100</v>
      </c>
      <c r="B1315" s="498" t="s">
        <v>21704</v>
      </c>
      <c r="C1315" s="497" t="s">
        <v>20400</v>
      </c>
      <c r="D1315" s="502">
        <v>594.09</v>
      </c>
    </row>
    <row r="1316" spans="1:4" ht="24.95" customHeight="1" x14ac:dyDescent="0.2">
      <c r="A1316" s="503">
        <v>7260500110</v>
      </c>
      <c r="B1316" s="498" t="s">
        <v>21705</v>
      </c>
      <c r="C1316" s="497" t="s">
        <v>20400</v>
      </c>
      <c r="D1316" s="502">
        <v>641.83000000000004</v>
      </c>
    </row>
    <row r="1317" spans="1:4" ht="24.95" customHeight="1" x14ac:dyDescent="0.2">
      <c r="A1317" s="503">
        <v>7260500120</v>
      </c>
      <c r="B1317" s="498" t="s">
        <v>21706</v>
      </c>
      <c r="C1317" s="497" t="s">
        <v>20400</v>
      </c>
      <c r="D1317" s="502">
        <v>716.76</v>
      </c>
    </row>
    <row r="1318" spans="1:4" ht="24.95" customHeight="1" x14ac:dyDescent="0.2">
      <c r="A1318" s="503">
        <v>7260500130</v>
      </c>
      <c r="B1318" s="498" t="s">
        <v>21707</v>
      </c>
      <c r="C1318" s="497" t="s">
        <v>20400</v>
      </c>
      <c r="D1318" s="502">
        <v>611.98</v>
      </c>
    </row>
    <row r="1319" spans="1:4" ht="24.95" customHeight="1" x14ac:dyDescent="0.2">
      <c r="A1319" s="503">
        <v>7260500140</v>
      </c>
      <c r="B1319" s="498" t="s">
        <v>21708</v>
      </c>
      <c r="C1319" s="497" t="s">
        <v>20400</v>
      </c>
      <c r="D1319" s="502">
        <v>680.54</v>
      </c>
    </row>
    <row r="1320" spans="1:4" ht="24.95" customHeight="1" x14ac:dyDescent="0.2">
      <c r="A1320" s="503">
        <v>7260500150</v>
      </c>
      <c r="B1320" s="498" t="s">
        <v>21709</v>
      </c>
      <c r="C1320" s="497" t="s">
        <v>20400</v>
      </c>
      <c r="D1320" s="502">
        <v>728.28</v>
      </c>
    </row>
    <row r="1321" spans="1:4" ht="24.95" customHeight="1" x14ac:dyDescent="0.2">
      <c r="A1321" s="503">
        <v>7260500160</v>
      </c>
      <c r="B1321" s="498" t="s">
        <v>21710</v>
      </c>
      <c r="C1321" s="497" t="s">
        <v>20400</v>
      </c>
      <c r="D1321" s="502">
        <v>803.44</v>
      </c>
    </row>
    <row r="1322" spans="1:4" ht="24.95" customHeight="1" x14ac:dyDescent="0.2">
      <c r="A1322" s="503">
        <v>7260500170</v>
      </c>
      <c r="B1322" s="498" t="s">
        <v>21711</v>
      </c>
      <c r="C1322" s="497" t="s">
        <v>20400</v>
      </c>
      <c r="D1322" s="502">
        <v>304.55</v>
      </c>
    </row>
    <row r="1323" spans="1:4" ht="24.95" customHeight="1" x14ac:dyDescent="0.2">
      <c r="A1323" s="503">
        <v>7260500180</v>
      </c>
      <c r="B1323" s="498" t="s">
        <v>21712</v>
      </c>
      <c r="C1323" s="497" t="s">
        <v>20400</v>
      </c>
      <c r="D1323" s="502">
        <v>368.03</v>
      </c>
    </row>
    <row r="1324" spans="1:4" ht="24.95" customHeight="1" x14ac:dyDescent="0.2">
      <c r="A1324" s="503">
        <v>7260500190</v>
      </c>
      <c r="B1324" s="498" t="s">
        <v>21713</v>
      </c>
      <c r="C1324" s="497" t="s">
        <v>20400</v>
      </c>
      <c r="D1324" s="502">
        <v>439.53</v>
      </c>
    </row>
    <row r="1325" spans="1:4" ht="24.95" customHeight="1" x14ac:dyDescent="0.2">
      <c r="A1325" s="503">
        <v>7260500200</v>
      </c>
      <c r="B1325" s="498" t="s">
        <v>21714</v>
      </c>
      <c r="C1325" s="497" t="s">
        <v>20400</v>
      </c>
      <c r="D1325" s="502">
        <v>524.65</v>
      </c>
    </row>
    <row r="1326" spans="1:4" ht="24.95" customHeight="1" x14ac:dyDescent="0.2">
      <c r="A1326" s="503">
        <v>7260550010</v>
      </c>
      <c r="B1326" s="498" t="s">
        <v>21715</v>
      </c>
      <c r="C1326" s="497" t="s">
        <v>20400</v>
      </c>
      <c r="D1326" s="502">
        <v>124.85</v>
      </c>
    </row>
    <row r="1327" spans="1:4" ht="24.95" customHeight="1" x14ac:dyDescent="0.2">
      <c r="A1327" s="503">
        <v>7260550020</v>
      </c>
      <c r="B1327" s="498" t="s">
        <v>21716</v>
      </c>
      <c r="C1327" s="497" t="s">
        <v>20400</v>
      </c>
      <c r="D1327" s="502">
        <v>192.87</v>
      </c>
    </row>
    <row r="1328" spans="1:4" ht="24.95" customHeight="1" x14ac:dyDescent="0.2">
      <c r="A1328" s="503">
        <v>7260550030</v>
      </c>
      <c r="B1328" s="498" t="s">
        <v>21717</v>
      </c>
      <c r="C1328" s="497" t="s">
        <v>20400</v>
      </c>
      <c r="D1328" s="502">
        <v>240.61</v>
      </c>
    </row>
    <row r="1329" spans="1:4" ht="24.95" customHeight="1" x14ac:dyDescent="0.2">
      <c r="A1329" s="503">
        <v>7260550040</v>
      </c>
      <c r="B1329" s="498" t="s">
        <v>21718</v>
      </c>
      <c r="C1329" s="497" t="s">
        <v>20400</v>
      </c>
      <c r="D1329" s="502">
        <v>315.45999999999998</v>
      </c>
    </row>
    <row r="1330" spans="1:4" ht="24.95" customHeight="1" x14ac:dyDescent="0.2">
      <c r="A1330" s="503">
        <v>7260550050</v>
      </c>
      <c r="B1330" s="498" t="s">
        <v>21719</v>
      </c>
      <c r="C1330" s="497" t="s">
        <v>20400</v>
      </c>
      <c r="D1330" s="502">
        <v>126.72</v>
      </c>
    </row>
    <row r="1331" spans="1:4" ht="24.95" customHeight="1" x14ac:dyDescent="0.2">
      <c r="A1331" s="503">
        <v>7260550060</v>
      </c>
      <c r="B1331" s="498" t="s">
        <v>21720</v>
      </c>
      <c r="C1331" s="497" t="s">
        <v>20400</v>
      </c>
      <c r="D1331" s="502">
        <v>194.93</v>
      </c>
    </row>
    <row r="1332" spans="1:4" ht="24.95" customHeight="1" x14ac:dyDescent="0.2">
      <c r="A1332" s="503">
        <v>7260550070</v>
      </c>
      <c r="B1332" s="498" t="s">
        <v>21721</v>
      </c>
      <c r="C1332" s="497" t="s">
        <v>20400</v>
      </c>
      <c r="D1332" s="502">
        <v>242.66</v>
      </c>
    </row>
    <row r="1333" spans="1:4" ht="24.95" customHeight="1" x14ac:dyDescent="0.2">
      <c r="A1333" s="503">
        <v>7260550080</v>
      </c>
      <c r="B1333" s="498" t="s">
        <v>21722</v>
      </c>
      <c r="C1333" s="497" t="s">
        <v>20400</v>
      </c>
      <c r="D1333" s="502">
        <v>317.43</v>
      </c>
    </row>
    <row r="1334" spans="1:4" ht="24.95" customHeight="1" x14ac:dyDescent="0.2">
      <c r="A1334" s="503">
        <v>7260550090</v>
      </c>
      <c r="B1334" s="498" t="s">
        <v>21723</v>
      </c>
      <c r="C1334" s="497" t="s">
        <v>20400</v>
      </c>
      <c r="D1334" s="502">
        <v>129.13</v>
      </c>
    </row>
    <row r="1335" spans="1:4" ht="24.95" customHeight="1" x14ac:dyDescent="0.2">
      <c r="A1335" s="503">
        <v>7260550100</v>
      </c>
      <c r="B1335" s="498" t="s">
        <v>21724</v>
      </c>
      <c r="C1335" s="497" t="s">
        <v>20400</v>
      </c>
      <c r="D1335" s="502">
        <v>197.58</v>
      </c>
    </row>
    <row r="1336" spans="1:4" ht="24.95" customHeight="1" x14ac:dyDescent="0.2">
      <c r="A1336" s="503">
        <v>7260550110</v>
      </c>
      <c r="B1336" s="498" t="s">
        <v>21725</v>
      </c>
      <c r="C1336" s="497" t="s">
        <v>20400</v>
      </c>
      <c r="D1336" s="502">
        <v>245.32</v>
      </c>
    </row>
    <row r="1337" spans="1:4" ht="24.95" customHeight="1" x14ac:dyDescent="0.2">
      <c r="A1337" s="503">
        <v>7260550120</v>
      </c>
      <c r="B1337" s="498" t="s">
        <v>21726</v>
      </c>
      <c r="C1337" s="497" t="s">
        <v>20400</v>
      </c>
      <c r="D1337" s="502">
        <v>320.25</v>
      </c>
    </row>
    <row r="1338" spans="1:4" ht="24.95" customHeight="1" x14ac:dyDescent="0.2">
      <c r="A1338" s="503">
        <v>7260550130</v>
      </c>
      <c r="B1338" s="498" t="s">
        <v>21727</v>
      </c>
      <c r="C1338" s="497" t="s">
        <v>20400</v>
      </c>
      <c r="D1338" s="502">
        <v>133.07</v>
      </c>
    </row>
    <row r="1339" spans="1:4" ht="24.95" customHeight="1" x14ac:dyDescent="0.2">
      <c r="A1339" s="503">
        <v>7260550140</v>
      </c>
      <c r="B1339" s="498" t="s">
        <v>21728</v>
      </c>
      <c r="C1339" s="497" t="s">
        <v>20400</v>
      </c>
      <c r="D1339" s="502">
        <v>201.63</v>
      </c>
    </row>
    <row r="1340" spans="1:4" ht="24.95" customHeight="1" x14ac:dyDescent="0.2">
      <c r="A1340" s="503">
        <v>7260550150</v>
      </c>
      <c r="B1340" s="498" t="s">
        <v>21729</v>
      </c>
      <c r="C1340" s="497" t="s">
        <v>20400</v>
      </c>
      <c r="D1340" s="502">
        <v>249.37</v>
      </c>
    </row>
    <row r="1341" spans="1:4" ht="24.95" customHeight="1" x14ac:dyDescent="0.2">
      <c r="A1341" s="503">
        <v>7260550160</v>
      </c>
      <c r="B1341" s="498" t="s">
        <v>21730</v>
      </c>
      <c r="C1341" s="497" t="s">
        <v>20400</v>
      </c>
      <c r="D1341" s="502">
        <v>324.52999999999997</v>
      </c>
    </row>
    <row r="1342" spans="1:4" ht="24.95" customHeight="1" x14ac:dyDescent="0.2">
      <c r="A1342" s="503">
        <v>7260550170</v>
      </c>
      <c r="B1342" s="498" t="s">
        <v>21731</v>
      </c>
      <c r="C1342" s="497" t="s">
        <v>20400</v>
      </c>
      <c r="D1342" s="502">
        <v>37.93</v>
      </c>
    </row>
    <row r="1343" spans="1:4" ht="24.95" customHeight="1" x14ac:dyDescent="0.2">
      <c r="A1343" s="503">
        <v>7260550180</v>
      </c>
      <c r="B1343" s="498" t="s">
        <v>21732</v>
      </c>
      <c r="C1343" s="497" t="s">
        <v>20400</v>
      </c>
      <c r="D1343" s="502">
        <v>40.880000000000003</v>
      </c>
    </row>
    <row r="1344" spans="1:4" ht="24.95" customHeight="1" x14ac:dyDescent="0.2">
      <c r="A1344" s="503">
        <v>7260550190</v>
      </c>
      <c r="B1344" s="498" t="s">
        <v>21733</v>
      </c>
      <c r="C1344" s="497" t="s">
        <v>20400</v>
      </c>
      <c r="D1344" s="502">
        <v>43.02</v>
      </c>
    </row>
    <row r="1345" spans="1:4" ht="24.95" customHeight="1" x14ac:dyDescent="0.2">
      <c r="A1345" s="503">
        <v>7260550200</v>
      </c>
      <c r="B1345" s="498" t="s">
        <v>21734</v>
      </c>
      <c r="C1345" s="497" t="s">
        <v>20400</v>
      </c>
      <c r="D1345" s="502">
        <v>45.74</v>
      </c>
    </row>
  </sheetData>
  <mergeCells count="1">
    <mergeCell ref="A4:D4"/>
  </mergeCells>
  <pageMargins left="0.511811024" right="0.511811024" top="0.78740157499999996" bottom="0.78740157499999996" header="0.31496062000000002" footer="0.31496062000000002"/>
  <pageSetup paperSize="9" scale="4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tabColor theme="1"/>
  </sheetPr>
  <dimension ref="A1:AC250"/>
  <sheetViews>
    <sheetView zoomScale="85" zoomScaleNormal="85" zoomScaleSheetLayoutView="100" workbookViewId="0">
      <pane ySplit="7" topLeftCell="A65" activePane="bottomLeft" state="frozen"/>
      <selection activeCell="F28" sqref="F28"/>
      <selection pane="bottomLeft" activeCell="M1" sqref="M1:XFD1048576"/>
    </sheetView>
  </sheetViews>
  <sheetFormatPr defaultColWidth="0" defaultRowHeight="15" customHeight="1" x14ac:dyDescent="0.2"/>
  <cols>
    <col min="1" max="1" width="10.7109375" style="87" customWidth="1"/>
    <col min="2" max="2" width="11.28515625" style="5" bestFit="1" customWidth="1"/>
    <col min="3" max="3" width="10.7109375" style="5" customWidth="1"/>
    <col min="4" max="4" width="70.7109375" style="8" customWidth="1"/>
    <col min="5" max="5" width="12.42578125" style="5" bestFit="1" customWidth="1"/>
    <col min="6" max="6" width="14.140625" style="5" bestFit="1" customWidth="1"/>
    <col min="7" max="7" width="15.7109375" style="9" customWidth="1"/>
    <col min="8" max="8" width="15.7109375" style="28" customWidth="1"/>
    <col min="9" max="9" width="1.7109375" style="9" customWidth="1"/>
    <col min="10" max="10" width="13.42578125" style="6" customWidth="1"/>
    <col min="11" max="11" width="10.7109375" style="6" customWidth="1"/>
    <col min="12" max="12" width="10.7109375" style="7" customWidth="1"/>
    <col min="13" max="13" width="1.7109375" style="11" hidden="1"/>
    <col min="14" max="15" width="10.7109375" style="11" hidden="1"/>
    <col min="16" max="17" width="20.7109375" style="11" hidden="1"/>
    <col min="18" max="18" width="13.28515625" style="13" hidden="1"/>
    <col min="19" max="19" width="39.42578125" style="13" hidden="1"/>
    <col min="20" max="20" width="15.7109375" style="13" hidden="1"/>
    <col min="21" max="29" width="0" style="13" hidden="1"/>
    <col min="30" max="16384" width="10.7109375" style="13" hidden="1"/>
  </cols>
  <sheetData>
    <row r="1" spans="1:20" s="2" customFormat="1" ht="15" customHeight="1" x14ac:dyDescent="0.2">
      <c r="A1" s="129" t="s">
        <v>24</v>
      </c>
      <c r="B1" s="56"/>
      <c r="C1" s="56"/>
      <c r="D1" s="56"/>
      <c r="E1" s="647" t="s">
        <v>8707</v>
      </c>
      <c r="F1" s="647"/>
      <c r="G1" s="637" t="str">
        <f>Resumo!D1</f>
        <v>CONSULTORIA:</v>
      </c>
      <c r="H1" s="638"/>
      <c r="I1" s="3"/>
      <c r="J1" s="649" t="s">
        <v>52</v>
      </c>
      <c r="K1" s="649"/>
      <c r="L1" s="649"/>
      <c r="M1" s="656"/>
      <c r="N1" s="29" t="s">
        <v>72</v>
      </c>
    </row>
    <row r="2" spans="1:20" s="2" customFormat="1" ht="15" customHeight="1" x14ac:dyDescent="0.2">
      <c r="A2" s="86" t="str">
        <f>Resumo!A2</f>
        <v>PREFEITURA MUNICIPAL DE VIANA</v>
      </c>
      <c r="B2" s="58"/>
      <c r="C2" s="58"/>
      <c r="D2" s="58"/>
      <c r="E2" s="286" t="s">
        <v>8705</v>
      </c>
      <c r="F2" s="282">
        <v>1.5727</v>
      </c>
      <c r="G2" s="59"/>
      <c r="H2" s="60"/>
      <c r="I2" s="3"/>
      <c r="J2" s="22">
        <f>SUM($F$8:$F$749)</f>
        <v>219117.18000000005</v>
      </c>
      <c r="K2" s="650" t="str">
        <f>IF(ABS(ROUND(J2,2)-ROUND(J3,2))&lt;=0.03,"Ok!","Verificar!")</f>
        <v>Ok!</v>
      </c>
      <c r="L2" s="651"/>
      <c r="M2" s="657"/>
      <c r="N2" s="164">
        <f>J2-J3</f>
        <v>0</v>
      </c>
    </row>
    <row r="3" spans="1:20" s="2" customFormat="1" ht="15" customHeight="1" x14ac:dyDescent="0.2">
      <c r="A3" s="86" t="str">
        <f>Resumo!A3</f>
        <v>OBJETO: PAVIMENTAÇÃO, DRENAGEM E URBANIZAÇÃO DA AV. SANTA CLARA E PARQUE LINEAR</v>
      </c>
      <c r="B3" s="58"/>
      <c r="C3" s="58"/>
      <c r="D3" s="58"/>
      <c r="E3" s="286" t="s">
        <v>8706</v>
      </c>
      <c r="F3" s="282">
        <v>0.84040000000000004</v>
      </c>
      <c r="G3" s="59"/>
      <c r="H3" s="60"/>
      <c r="I3" s="3"/>
      <c r="J3" s="23">
        <f>SUM('Memorial de Cálculo'!$U$9:$U$3649)</f>
        <v>219117.18000000005</v>
      </c>
      <c r="K3" s="652"/>
      <c r="L3" s="653"/>
      <c r="M3" s="657"/>
      <c r="N3" s="171">
        <f>J3-J4</f>
        <v>0</v>
      </c>
    </row>
    <row r="4" spans="1:20" s="2" customFormat="1" ht="15" customHeight="1" x14ac:dyDescent="0.2">
      <c r="A4" s="86" t="str">
        <f>Resumo!A4</f>
        <v>BAIRRO: ARLINDO ÂNGELO VILLASCHI                     MUNICÍPIO: VIANA/ES</v>
      </c>
      <c r="B4" s="58"/>
      <c r="C4" s="58"/>
      <c r="D4" s="58"/>
      <c r="E4" s="287"/>
      <c r="F4" s="287"/>
      <c r="G4" s="169"/>
      <c r="H4" s="168" t="s">
        <v>7745</v>
      </c>
      <c r="I4" s="3"/>
      <c r="J4" s="101">
        <f>SUM('Memorial de Cálculo'!$Q$9:$Q$3649)</f>
        <v>219117.18000000005</v>
      </c>
      <c r="K4" s="654"/>
      <c r="L4" s="655"/>
      <c r="M4" s="658"/>
      <c r="N4" s="171">
        <f>J2-J4</f>
        <v>0</v>
      </c>
    </row>
    <row r="5" spans="1:20" ht="15" customHeight="1" x14ac:dyDescent="0.2">
      <c r="A5" s="86" t="str">
        <f>Resumo!A5</f>
        <v>ORÇAMENTISTA: THIAGO EUGÊNIO DE MELO DIAS - CREA: MG-121601/D - VISTO: 20140160</v>
      </c>
      <c r="B5" s="58"/>
      <c r="C5" s="58"/>
      <c r="D5" s="58"/>
      <c r="E5" s="44" t="s">
        <v>0</v>
      </c>
      <c r="F5" s="45">
        <v>0.23319999999999999</v>
      </c>
      <c r="G5" s="46"/>
      <c r="H5" s="172" t="s">
        <v>17117</v>
      </c>
      <c r="I5" s="3"/>
      <c r="J5" s="648" t="s">
        <v>36</v>
      </c>
      <c r="K5" s="648"/>
      <c r="L5" s="648"/>
      <c r="M5" s="2"/>
      <c r="N5" s="648" t="s">
        <v>36</v>
      </c>
      <c r="O5" s="648"/>
      <c r="P5" s="648"/>
      <c r="Q5" s="648"/>
    </row>
    <row r="6" spans="1:20" ht="15" customHeight="1" x14ac:dyDescent="0.2">
      <c r="A6" s="641" t="s">
        <v>1</v>
      </c>
      <c r="B6" s="642" t="s">
        <v>2</v>
      </c>
      <c r="C6" s="642" t="s">
        <v>3</v>
      </c>
      <c r="D6" s="643" t="s">
        <v>4</v>
      </c>
      <c r="E6" s="644" t="s">
        <v>38</v>
      </c>
      <c r="F6" s="644" t="s">
        <v>15</v>
      </c>
      <c r="G6" s="645" t="s">
        <v>40</v>
      </c>
      <c r="H6" s="646"/>
      <c r="I6" s="3"/>
      <c r="J6" s="659" t="s">
        <v>32</v>
      </c>
      <c r="K6" s="659"/>
      <c r="L6" s="659"/>
      <c r="M6" s="4"/>
      <c r="N6" s="659" t="s">
        <v>53</v>
      </c>
      <c r="O6" s="659"/>
      <c r="P6" s="659"/>
      <c r="Q6" s="659"/>
    </row>
    <row r="7" spans="1:20" ht="15" customHeight="1" x14ac:dyDescent="0.2">
      <c r="A7" s="641"/>
      <c r="B7" s="642"/>
      <c r="C7" s="642"/>
      <c r="D7" s="643"/>
      <c r="E7" s="644"/>
      <c r="F7" s="644"/>
      <c r="G7" s="130" t="s">
        <v>39</v>
      </c>
      <c r="H7" s="130" t="s">
        <v>14</v>
      </c>
      <c r="I7" s="3"/>
      <c r="J7" s="534" t="s">
        <v>33</v>
      </c>
      <c r="K7" s="534" t="s">
        <v>37</v>
      </c>
      <c r="L7" s="10" t="s">
        <v>34</v>
      </c>
      <c r="M7" s="4"/>
      <c r="N7" s="21" t="s">
        <v>54</v>
      </c>
      <c r="O7" s="21" t="s">
        <v>55</v>
      </c>
      <c r="P7" s="21" t="s">
        <v>56</v>
      </c>
      <c r="Q7" s="21" t="s">
        <v>57</v>
      </c>
      <c r="S7" s="586" t="s">
        <v>8724</v>
      </c>
      <c r="T7" s="587" t="s">
        <v>8725</v>
      </c>
    </row>
    <row r="8" spans="1:20" ht="12.75" x14ac:dyDescent="0.2">
      <c r="A8" s="131" t="s">
        <v>30</v>
      </c>
      <c r="B8" s="131"/>
      <c r="C8" s="132"/>
      <c r="D8" s="133" t="s">
        <v>16917</v>
      </c>
      <c r="E8" s="132"/>
      <c r="F8" s="134"/>
      <c r="G8" s="135"/>
      <c r="H8" s="136"/>
      <c r="I8" s="3"/>
      <c r="J8" s="83" t="str">
        <f>IF(B8="","",IF(C8="DER-ES",IF(OR(B8&lt;60000,B8&gt;60025),VLOOKUP(B8,'DER-ES NÃO IMPRIMIR'!$A$1:$E$10966,4,FALSE),VLOOKUP(B8,'DER-ES NÃO IMPRIMIR'!$A$1:$H$9966,6,FALSE)*N8+VLOOKUP(B8,'DER-ES NÃO IMPRIMIR'!$A$1:$H$9966,7,FALSE)*O8)+VLOOKUP(B8,'DER-ES NÃO IMPRIMIR'!$A$1:$H$9966,8,FALSE),IF(C8="SINAPI",VLOOKUP(B8,'SINAPI NÃO IMPRIMIR'!$A$1:$E$11432,4,FALSE),IF(C8="IOPES",VLOOKUP(B8,'IOPES NÃO IMPRIMIR'!$A$1:$D$10941,4,FALSE),IF(C8="CESAN",VLOOKUP(B8,'CESAN NÃO IMPRIMIR'!$A$5:$D$2000,4,FALSE),IF(C8="COMP",VLOOKUP(B8,'COMP NÃO IMPRIMIR'!$A$1:$D$10991,4,FALSE))))))*T8)</f>
        <v/>
      </c>
      <c r="K8" s="284" t="str">
        <f>IF(B8="","",IF(C8="DER-ES",IF(OR(B8&lt;60000,B8&gt;60025),'DER-ES NÃO IMPRIMIR'!$D$2/100,0),IF(C8="SINAPI",'SINAPI NÃO IMPRIMIR'!$A$2/100,IF(C8="IOPES",'IOPES NÃO IMPRIMIR'!$A$2/100,IF(C8="COMP",'COMP NÃO IMPRIMIR'!$C$2/100,IF(C8="CESAN",'CESAN NÃO IMPRIMIR'!$A$2/100,"Preencher BDI!"))))))</f>
        <v/>
      </c>
      <c r="L8" s="84" t="str">
        <f t="shared" ref="L8" si="0">IF(J8="","",(J8/(1+K8)))</f>
        <v/>
      </c>
      <c r="M8" s="35"/>
      <c r="N8" s="97"/>
      <c r="O8" s="97"/>
      <c r="P8" s="99"/>
      <c r="Q8" s="84"/>
      <c r="S8" s="105"/>
      <c r="T8" s="589" t="str">
        <f>IF(B8="","",IF(C8='REAJUSTE GERAL'!$Q$2,IFERROR(VLOOKUP(S8,'REAJUSTE GERAL'!$P$3:$R$24,2,FALSE),""),IF(C8='REAJUSTE GERAL'!$R$2,IFERROR(VLOOKUP(S8,'REAJUSTE GERAL'!$P$3:$R$24,3,FALSE),""),1)))</f>
        <v/>
      </c>
    </row>
    <row r="9" spans="1:20" ht="12.75" x14ac:dyDescent="0.2">
      <c r="A9" s="102" t="s">
        <v>1507</v>
      </c>
      <c r="B9" s="263">
        <v>7260550090</v>
      </c>
      <c r="C9" s="190" t="s">
        <v>17051</v>
      </c>
      <c r="D9" s="246" t="str">
        <f>IF(B9="","",IF(C9="DER-ES",IF(OR(B9&lt;60000,B9&gt;60025),VLOOKUP(B9,'DER-ES NÃO IMPRIMIR'!$A$1:$E$10966,2,FALSE),VLOOKUP(B9,'DER-ES NÃO IMPRIMIR'!$A$1:$E$10966,2,FALSE)&amp;" (DMT="&amp;VLOOKUP(B9,'DER-ES NÃO IMPRIMIR'!$A$1:$E$10966,4,FALSE)&amp;") (XP="&amp;ROUND((N9),2)&amp;"km; XR="&amp;ROUND((O9),2)&amp;"km)"),IF(C9="SINAPI",VLOOKUP(B9,'SINAPI NÃO IMPRIMIR'!$A$3:$D$11432,2,FALSE),IF(C9="IOPES",VLOOKUP(B9,'IOPES NÃO IMPRIMIR'!$A$3:$D$10941,2,FALSE),IF(C9="CESAN",VLOOKUP(B9,'CESAN NÃO IMPRIMIR'!$A$6:$D$2000,2,FALSE),IF(C9="COMP",VLOOKUP(B9,'COMP NÃO IMPRIMIR'!$A$3:$D$10991,2,FALSE),""))))))</f>
        <v>INTERCEP FOFO 250 ATE 1,25-BEIRA RIO S/F</v>
      </c>
      <c r="E9" s="79" t="str">
        <f>IF(B9="","",IF(C9="DER-ES",VLOOKUP(B9,'DER-ES NÃO IMPRIMIR'!$A$1:$E$10966,3,FALSE),IF(C9="SINAPI",VLOOKUP(B9,'SINAPI NÃO IMPRIMIR'!$A$1:$D$11432,3,FALSE),IF(C9="IOPES",VLOOKUP(B9,'IOPES NÃO IMPRIMIR'!$A$1:$D$10941,3,FALSE),IF(C9="CESAN",VLOOKUP(B9,'CESAN NÃO IMPRIMIR'!$A$6:$D$2000,3,FALSE),IF(C9="COMP",VLOOKUP(B9,'COMP NÃO IMPRIMIR'!$A$1:$D$10991,3,FALSE)))))))</f>
        <v>M</v>
      </c>
      <c r="F9" s="103">
        <f>VLOOKUP(A9,'Memorial de Cálculo'!$A$9:$Q$1264,17,FALSE)</f>
        <v>8</v>
      </c>
      <c r="G9" s="104">
        <f t="shared" ref="G9:G18" si="1">IF(B9=40972,H8,ROUND(L9*(1+F$5),2))</f>
        <v>126.19</v>
      </c>
      <c r="H9" s="104">
        <f t="shared" ref="H9:H18" si="2">IF(B9=40972,TRUNC(F9*G9/100,2),TRUNC(F9*G9,2))</f>
        <v>1009.52</v>
      </c>
      <c r="I9" s="89"/>
      <c r="J9" s="83">
        <f>IF(B9="","",IF(C9="DER-ES",IF(OR(B9&lt;60000,B9&gt;60025),VLOOKUP(B9,'DER-ES NÃO IMPRIMIR'!$A$1:$E$10966,4,FALSE),VLOOKUP(B9,'DER-ES NÃO IMPRIMIR'!$A$1:$H$9966,6,FALSE)*N9+VLOOKUP(B9,'DER-ES NÃO IMPRIMIR'!$A$1:$H$9966,7,FALSE)*O9)+VLOOKUP(B9,'DER-ES NÃO IMPRIMIR'!$A$1:$H$9966,8,FALSE),IF(C9="SINAPI",VLOOKUP(B9,'SINAPI NÃO IMPRIMIR'!$A$1:$E$11432,4,FALSE),IF(C9="IOPES",VLOOKUP(B9,'IOPES NÃO IMPRIMIR'!$A$1:$D$10941,4,FALSE),IF(C9="CESAN",VLOOKUP(B9,'CESAN NÃO IMPRIMIR'!$A$5:$D$2000,4,FALSE),IF(C9="COMP",VLOOKUP(B9,'COMP NÃO IMPRIMIR'!$A$1:$D$10991,4,FALSE))))))*T9)</f>
        <v>129.13</v>
      </c>
      <c r="K9" s="284">
        <f>IF(B9="","",IF(C9="DER-ES",IF(OR(B9&lt;60000,B9&gt;60025),'DER-ES NÃO IMPRIMIR'!$D$2/100,0),IF(C9="SINAPI",'SINAPI NÃO IMPRIMIR'!$A$2/100,IF(C9="IOPES",'IOPES NÃO IMPRIMIR'!$A$2/100,IF(C9="COMP",'COMP NÃO IMPRIMIR'!$C$2/100,IF(C9="CESAN",'CESAN NÃO IMPRIMIR'!$A$2/100,"Preencher BDI!"))))))</f>
        <v>0.26190000000000002</v>
      </c>
      <c r="L9" s="84">
        <f t="shared" ref="L9:L234" si="3">IF(J9="","",(J9/(1+K9)))</f>
        <v>102.32982011252872</v>
      </c>
      <c r="M9" s="26"/>
      <c r="N9" s="97"/>
      <c r="O9" s="97"/>
      <c r="P9" s="99"/>
      <c r="Q9" s="84"/>
      <c r="S9" s="588" t="s">
        <v>8722</v>
      </c>
      <c r="T9" s="590">
        <f>IF(B9="","",IF(C9='REAJUSTE GERAL'!$Q$2,IFERROR(VLOOKUP(S9,'REAJUSTE GERAL'!$P$3:$R$24,2,FALSE),""),IF(C9='REAJUSTE GERAL'!$R$2,IFERROR(VLOOKUP(S9,'REAJUSTE GERAL'!$P$3:$R$24,3,FALSE),""),1)))</f>
        <v>1</v>
      </c>
    </row>
    <row r="10" spans="1:20" ht="12.75" x14ac:dyDescent="0.2">
      <c r="A10" s="102" t="s">
        <v>9281</v>
      </c>
      <c r="B10" s="263">
        <v>7260550090</v>
      </c>
      <c r="C10" s="190" t="s">
        <v>17051</v>
      </c>
      <c r="D10" s="246" t="str">
        <f>IF(B10="","",IF(C10="DER-ES",IF(OR(B10&lt;60000,B10&gt;60025),VLOOKUP(B10,'DER-ES NÃO IMPRIMIR'!$A$1:$E$10966,2,FALSE),VLOOKUP(B10,'DER-ES NÃO IMPRIMIR'!$A$1:$E$10966,2,FALSE)&amp;" (DMT="&amp;VLOOKUP(B10,'DER-ES NÃO IMPRIMIR'!$A$1:$E$10966,4,FALSE)&amp;") (XP="&amp;ROUND((N10),2)&amp;"km; XR="&amp;ROUND((O10),2)&amp;"km)"),IF(C10="SINAPI",VLOOKUP(B10,'SINAPI NÃO IMPRIMIR'!$A$3:$D$11432,2,FALSE),IF(C10="IOPES",VLOOKUP(B10,'IOPES NÃO IMPRIMIR'!$A$3:$D$10941,2,FALSE),IF(C10="CESAN",VLOOKUP(B10,'CESAN NÃO IMPRIMIR'!$A$6:$D$2000,2,FALSE),IF(C10="COMP",VLOOKUP(B10,'COMP NÃO IMPRIMIR'!$A$3:$D$10991,2,FALSE),""))))))</f>
        <v>INTERCEP FOFO 250 ATE 1,25-BEIRA RIO S/F</v>
      </c>
      <c r="E10" s="79" t="str">
        <f>IF(B10="","",IF(C10="DER-ES",VLOOKUP(B10,'DER-ES NÃO IMPRIMIR'!$A$1:$E$10966,3,FALSE),IF(C10="SINAPI",VLOOKUP(B10,'SINAPI NÃO IMPRIMIR'!$A$1:$D$11432,3,FALSE),IF(C10="IOPES",VLOOKUP(B10,'IOPES NÃO IMPRIMIR'!$A$1:$D$10941,3,FALSE),IF(C10="CESAN",VLOOKUP(B10,'CESAN NÃO IMPRIMIR'!$A$6:$D$2000,3,FALSE),IF(C10="COMP",VLOOKUP(B10,'COMP NÃO IMPRIMIR'!$A$1:$D$10991,3,FALSE)))))))</f>
        <v>M</v>
      </c>
      <c r="F10" s="103">
        <f>VLOOKUP(A10,'Memorial de Cálculo'!$A$9:$Q$1264,17,FALSE)</f>
        <v>12</v>
      </c>
      <c r="G10" s="104">
        <f t="shared" si="1"/>
        <v>126.19</v>
      </c>
      <c r="H10" s="104">
        <f t="shared" si="2"/>
        <v>1514.28</v>
      </c>
      <c r="I10" s="89"/>
      <c r="J10" s="83">
        <f>IF(B10="","",IF(C10="DER-ES",IF(OR(B10&lt;60000,B10&gt;60025),VLOOKUP(B10,'DER-ES NÃO IMPRIMIR'!$A$1:$E$10966,4,FALSE),VLOOKUP(B10,'DER-ES NÃO IMPRIMIR'!$A$1:$H$9966,6,FALSE)*N10+VLOOKUP(B10,'DER-ES NÃO IMPRIMIR'!$A$1:$H$9966,7,FALSE)*O10)+VLOOKUP(B10,'DER-ES NÃO IMPRIMIR'!$A$1:$H$9966,8,FALSE),IF(C10="SINAPI",VLOOKUP(B10,'SINAPI NÃO IMPRIMIR'!$A$1:$E$11432,4,FALSE),IF(C10="IOPES",VLOOKUP(B10,'IOPES NÃO IMPRIMIR'!$A$1:$D$10941,4,FALSE),IF(C10="CESAN",VLOOKUP(B10,'CESAN NÃO IMPRIMIR'!$A$5:$D$2000,4,FALSE),IF(C10="COMP",VLOOKUP(B10,'COMP NÃO IMPRIMIR'!$A$1:$D$10991,4,FALSE))))))*T10)</f>
        <v>129.13</v>
      </c>
      <c r="K10" s="284">
        <f>IF(B10="","",IF(C10="DER-ES",IF(OR(B10&lt;60000,B10&gt;60025),'DER-ES NÃO IMPRIMIR'!$D$2/100,0),IF(C10="SINAPI",'SINAPI NÃO IMPRIMIR'!$A$2/100,IF(C10="IOPES",'IOPES NÃO IMPRIMIR'!$A$2/100,IF(C10="COMP",'COMP NÃO IMPRIMIR'!$C$2/100,IF(C10="CESAN",'CESAN NÃO IMPRIMIR'!$A$2/100,"Preencher BDI!"))))))</f>
        <v>0.26190000000000002</v>
      </c>
      <c r="L10" s="84">
        <f t="shared" ref="L10:L18" si="4">IF(J10="","",(J10/(1+K10)))</f>
        <v>102.32982011252872</v>
      </c>
      <c r="M10" s="250"/>
      <c r="N10" s="97"/>
      <c r="O10" s="97"/>
      <c r="P10" s="99"/>
      <c r="Q10" s="84"/>
      <c r="S10" s="588" t="s">
        <v>8722</v>
      </c>
      <c r="T10" s="590">
        <f>IF(B10="","",IF(C10='REAJUSTE GERAL'!$Q$2,IFERROR(VLOOKUP(S10,'REAJUSTE GERAL'!$P$3:$R$24,2,FALSE),""),IF(C10='REAJUSTE GERAL'!$R$2,IFERROR(VLOOKUP(S10,'REAJUSTE GERAL'!$P$3:$R$24,3,FALSE),""),1)))</f>
        <v>1</v>
      </c>
    </row>
    <row r="11" spans="1:20" ht="25.5" x14ac:dyDescent="0.2">
      <c r="A11" s="102" t="s">
        <v>9282</v>
      </c>
      <c r="B11" s="102">
        <v>41580</v>
      </c>
      <c r="C11" s="314" t="s">
        <v>7516</v>
      </c>
      <c r="D11" s="246" t="str">
        <f>IF(B11="","",IF(C11="DER-ES",IF(OR(B11&lt;60000,B11&gt;60025),VLOOKUP(B11,'DER-ES NÃO IMPRIMIR'!$A$1:$E$10966,2,FALSE),VLOOKUP(B11,'DER-ES NÃO IMPRIMIR'!$A$1:$E$10966,2,FALSE)&amp;" (DMT="&amp;VLOOKUP(B11,'DER-ES NÃO IMPRIMIR'!$A$1:$E$10966,4,FALSE)&amp;") (XP="&amp;ROUND((N11),2)&amp;"km; XR="&amp;ROUND((O11),2)&amp;"km)"),IF(C11="SINAPI",VLOOKUP(B11,'SINAPI NÃO IMPRIMIR'!$A$3:$D$11432,2,FALSE),IF(C11="IOPES",VLOOKUP(B11,'IOPES NÃO IMPRIMIR'!$A$3:$D$10941,2,FALSE),IF(C11="CESAN",VLOOKUP(B11,'CESAN NÃO IMPRIMIR'!$A$6:$D$2000,2,FALSE),IF(C11="COMP",VLOOKUP(B11,'COMP NÃO IMPRIMIR'!$A$3:$D$10991,2,FALSE),""))))))</f>
        <v>Aluguel de container tipo sanitário com 3 vasos sanitários, lavatório, mictório, 5 chuveiros, 2 venezianas e piso especial</v>
      </c>
      <c r="E11" s="79" t="str">
        <f>IF(B11="","",IF(C11="DER-ES",VLOOKUP(B11,'DER-ES NÃO IMPRIMIR'!$A$1:$E$10966,3,FALSE),IF(C11="SINAPI",VLOOKUP(B11,'SINAPI NÃO IMPRIMIR'!$A$1:$D$11432,3,FALSE),IF(C11="IOPES",VLOOKUP(B11,'IOPES NÃO IMPRIMIR'!$A$1:$D$10941,3,FALSE),IF(C11="CESAN",VLOOKUP(B11,'CESAN NÃO IMPRIMIR'!$A$6:$D$2000,3,FALSE),IF(C11="COMP",VLOOKUP(B11,'COMP NÃO IMPRIMIR'!$A$1:$D$10991,3,FALSE)))))))</f>
        <v>Mes</v>
      </c>
      <c r="F11" s="103">
        <f>VLOOKUP(A11,'Memorial de Cálculo'!$A$9:$Q$1264,17,FALSE)</f>
        <v>12</v>
      </c>
      <c r="G11" s="104">
        <f t="shared" si="1"/>
        <v>768.04</v>
      </c>
      <c r="H11" s="104">
        <f t="shared" si="2"/>
        <v>9216.48</v>
      </c>
      <c r="I11" s="89"/>
      <c r="J11" s="83">
        <f>IF(B11="","",IF(C11="DER-ES",IF(OR(B11&lt;60000,B11&gt;60025),VLOOKUP(B11,'DER-ES NÃO IMPRIMIR'!$A$1:$E$10966,4,FALSE),VLOOKUP(B11,'DER-ES NÃO IMPRIMIR'!$A$1:$H$9966,6,FALSE)*N11+VLOOKUP(B11,'DER-ES NÃO IMPRIMIR'!$A$1:$H$9966,7,FALSE)*O11)+VLOOKUP(B11,'DER-ES NÃO IMPRIMIR'!$A$1:$H$9966,8,FALSE),IF(C11="SINAPI",VLOOKUP(B11,'SINAPI NÃO IMPRIMIR'!$A$1:$E$11432,4,FALSE),IF(C11="IOPES",VLOOKUP(B11,'IOPES NÃO IMPRIMIR'!$A$1:$D$10941,4,FALSE),IF(C11="CESAN",VLOOKUP(B11,'CESAN NÃO IMPRIMIR'!$A$5:$D$2000,4,FALSE),IF(C11="COMP",VLOOKUP(B11,'COMP NÃO IMPRIMIR'!$A$1:$D$10991,4,FALSE))))))*T11)</f>
        <v>768.03696000000002</v>
      </c>
      <c r="K11" s="284">
        <f>IF(B11="","",IF(C11="DER-ES",IF(OR(B11&lt;60000,B11&gt;60025),'DER-ES NÃO IMPRIMIR'!$D$2/100,0),IF(C11="SINAPI",'SINAPI NÃO IMPRIMIR'!$A$2/100,IF(C11="IOPES",'IOPES NÃO IMPRIMIR'!$A$2/100,IF(C11="COMP",'COMP NÃO IMPRIMIR'!$C$2/100,IF(C11="CESAN",'CESAN NÃO IMPRIMIR'!$A$2/100,"Preencher BDI!"))))))</f>
        <v>0.23319999999999999</v>
      </c>
      <c r="L11" s="84">
        <f t="shared" si="4"/>
        <v>622.79999999999995</v>
      </c>
      <c r="M11" s="250"/>
      <c r="N11" s="97"/>
      <c r="O11" s="97"/>
      <c r="P11" s="99"/>
      <c r="Q11" s="84"/>
      <c r="S11" s="588" t="s">
        <v>8722</v>
      </c>
      <c r="T11" s="590">
        <f>IF(B11="","",IF(C11='REAJUSTE GERAL'!$Q$2,IFERROR(VLOOKUP(S11,'REAJUSTE GERAL'!$P$3:$R$24,2,FALSE),""),IF(C11='REAJUSTE GERAL'!$R$2,IFERROR(VLOOKUP(S11,'REAJUSTE GERAL'!$P$3:$R$24,3,FALSE),""),1)))</f>
        <v>1.038</v>
      </c>
    </row>
    <row r="12" spans="1:20" ht="38.25" x14ac:dyDescent="0.2">
      <c r="A12" s="102" t="s">
        <v>9283</v>
      </c>
      <c r="B12" s="315">
        <v>20356</v>
      </c>
      <c r="C12" s="314" t="s">
        <v>8729</v>
      </c>
      <c r="D12" s="246" t="str">
        <f>IF(B12="","",IF(C12="DER-ES",IF(OR(B12&lt;60000,B12&gt;60025),VLOOKUP(B12,'DER-ES NÃO IMPRIMIR'!$A$1:$E$10966,2,FALSE),VLOOKUP(B12,'DER-ES NÃO IMPRIMIR'!$A$1:$E$10966,2,FALSE)&amp;" (DMT="&amp;VLOOKUP(B12,'DER-ES NÃO IMPRIMIR'!$A$1:$E$10966,4,FALSE)&amp;") (XP="&amp;ROUND((N12),2)&amp;"km; XR="&amp;ROUND((O12),2)&amp;"km)"),IF(C12="SINAPI",VLOOKUP(B12,'SINAPI NÃO IMPRIMIR'!$A$3:$D$11432,2,FALSE),IF(C12="IOPES",VLOOKUP(B12,'IOPES NÃO IMPRIMIR'!$A$3:$D$10941,2,FALSE),IF(C12="CESAN",VLOOKUP(B12,'CESAN NÃO IMPRIMIR'!$A$6:$D$2000,2,FALSE),IF(C12="COMP",VLOOKUP(B12,'COMP NÃO IMPRIMIR'!$A$3:$D$10991,2,FALSE),""))))))</f>
        <v>Aluguel mensal container para almoxarifado, incl. porta, 2 janelas, 1 pt iluminação, Isolamento térmico (teto), piso em comp. Naval pintado, cert. NR18, incl. laudo descontaminação.</v>
      </c>
      <c r="E12" s="79" t="str">
        <f>IF(B12="","",IF(C12="DER-ES",VLOOKUP(B12,'DER-ES NÃO IMPRIMIR'!$A$1:$E$10966,3,FALSE),IF(C12="SINAPI",VLOOKUP(B12,'SINAPI NÃO IMPRIMIR'!$A$1:$D$11432,3,FALSE),IF(C12="IOPES",VLOOKUP(B12,'IOPES NÃO IMPRIMIR'!$A$1:$D$10941,3,FALSE),IF(C12="CESAN",VLOOKUP(B12,'CESAN NÃO IMPRIMIR'!$A$6:$D$2000,3,FALSE),IF(C12="COMP",VLOOKUP(B12,'COMP NÃO IMPRIMIR'!$A$1:$D$10991,3,FALSE)))))))</f>
        <v>ms</v>
      </c>
      <c r="F12" s="103">
        <f>VLOOKUP(A12,'Memorial de Cálculo'!$A$9:$Q$1264,17,FALSE)</f>
        <v>12</v>
      </c>
      <c r="G12" s="104">
        <f t="shared" si="1"/>
        <v>439.45</v>
      </c>
      <c r="H12" s="104">
        <f t="shared" si="2"/>
        <v>5273.4</v>
      </c>
      <c r="I12" s="89"/>
      <c r="J12" s="83">
        <f>IF(B12="","",IF(C12="DER-ES",IF(OR(B12&lt;60000,B12&gt;60025),VLOOKUP(B12,'DER-ES NÃO IMPRIMIR'!$A$1:$E$10966,4,FALSE),VLOOKUP(B12,'DER-ES NÃO IMPRIMIR'!$A$1:$H$9966,6,FALSE)*N12+VLOOKUP(B12,'DER-ES NÃO IMPRIMIR'!$A$1:$H$9966,7,FALSE)*O12)+VLOOKUP(B12,'DER-ES NÃO IMPRIMIR'!$A$1:$H$9966,8,FALSE),IF(C12="SINAPI",VLOOKUP(B12,'SINAPI NÃO IMPRIMIR'!$A$1:$E$11432,4,FALSE),IF(C12="IOPES",VLOOKUP(B12,'IOPES NÃO IMPRIMIR'!$A$1:$D$10941,4,FALSE),IF(C12="CESAN",VLOOKUP(B12,'CESAN NÃO IMPRIMIR'!$A$5:$D$2000,4,FALSE),IF(C12="COMP",VLOOKUP(B12,'COMP NÃO IMPRIMIR'!$A$1:$D$10991,4,FALSE))))))*T12)</f>
        <v>466.46599999999995</v>
      </c>
      <c r="K12" s="284">
        <f>IF(B12="","",IF(C12="DER-ES",IF(OR(B12&lt;60000,B12&gt;60025),'DER-ES NÃO IMPRIMIR'!$D$2/100,0),IF(C12="SINAPI",'SINAPI NÃO IMPRIMIR'!$A$2/100,IF(C12="IOPES",'IOPES NÃO IMPRIMIR'!$A$2/100,IF(C12="COMP",'COMP NÃO IMPRIMIR'!$C$2/100,IF(C12="CESAN",'CESAN NÃO IMPRIMIR'!$A$2/100,"Preencher BDI!"))))))</f>
        <v>0.309</v>
      </c>
      <c r="L12" s="84">
        <f t="shared" si="4"/>
        <v>356.35294117647055</v>
      </c>
      <c r="M12" s="250"/>
      <c r="N12" s="97"/>
      <c r="O12" s="97"/>
      <c r="P12" s="99"/>
      <c r="Q12" s="84"/>
      <c r="S12" s="588" t="s">
        <v>8722</v>
      </c>
      <c r="T12" s="590">
        <f>IF(B12="","",IF(C12='REAJUSTE GERAL'!$Q$2,IFERROR(VLOOKUP(S12,'REAJUSTE GERAL'!$P$3:$R$24,2,FALSE),""),IF(C12='REAJUSTE GERAL'!$R$2,IFERROR(VLOOKUP(S12,'REAJUSTE GERAL'!$P$3:$R$24,3,FALSE),""),1)))</f>
        <v>1.0009999999999999</v>
      </c>
    </row>
    <row r="13" spans="1:20" ht="38.25" x14ac:dyDescent="0.2">
      <c r="A13" s="102" t="s">
        <v>9284</v>
      </c>
      <c r="B13" s="315">
        <v>20712</v>
      </c>
      <c r="C13" s="314" t="s">
        <v>8729</v>
      </c>
      <c r="D13" s="246" t="str">
        <f>IF(B13="","",IF(C13="DER-ES",IF(OR(B13&lt;60000,B13&gt;60025),VLOOKUP(B13,'DER-ES NÃO IMPRIMIR'!$A$1:$E$10966,2,FALSE),VLOOKUP(B13,'DER-ES NÃO IMPRIMIR'!$A$1:$E$10966,2,FALSE)&amp;" (DMT="&amp;VLOOKUP(B13,'DER-ES NÃO IMPRIMIR'!$A$1:$E$10966,4,FALSE)&amp;") (XP="&amp;ROUND((N13),2)&amp;"km; XR="&amp;ROUND((O13),2)&amp;"km)"),IF(C13="SINAPI",VLOOKUP(B13,'SINAPI NÃO IMPRIMIR'!$A$3:$D$11432,2,FALSE),IF(C13="IOPES",VLOOKUP(B13,'IOPES NÃO IMPRIMIR'!$A$3:$D$10941,2,FALSE),IF(C13="CESAN",VLOOKUP(B13,'CESAN NÃO IMPRIMIR'!$A$6:$D$2000,2,FALSE),IF(C13="COMP",VLOOKUP(B13,'COMP NÃO IMPRIMIR'!$A$3:$D$10991,2,FALSE),""))))))</f>
        <v>Rede de água com padrão de entrada dágua diâm. 3/4", conf. espec. CESAN, incl. tubos e conexões para alimentação, distribuição, extravasor e limpeza, cons. o padrão a 25m, conf. projeto (1 utilização)</v>
      </c>
      <c r="E13" s="79" t="str">
        <f>IF(B13="","",IF(C13="DER-ES",VLOOKUP(B13,'DER-ES NÃO IMPRIMIR'!$A$1:$E$10966,3,FALSE),IF(C13="SINAPI",VLOOKUP(B13,'SINAPI NÃO IMPRIMIR'!$A$1:$D$11432,3,FALSE),IF(C13="IOPES",VLOOKUP(B13,'IOPES NÃO IMPRIMIR'!$A$1:$D$10941,3,FALSE),IF(C13="CESAN",VLOOKUP(B13,'CESAN NÃO IMPRIMIR'!$A$6:$D$2000,3,FALSE),IF(C13="COMP",VLOOKUP(B13,'COMP NÃO IMPRIMIR'!$A$1:$D$10991,3,FALSE)))))))</f>
        <v>m</v>
      </c>
      <c r="F13" s="103">
        <f>VLOOKUP(A13,'Memorial de Cálculo'!$A$9:$Q$1264,17,FALSE)</f>
        <v>25</v>
      </c>
      <c r="G13" s="104">
        <f t="shared" si="1"/>
        <v>32.25</v>
      </c>
      <c r="H13" s="104">
        <f t="shared" si="2"/>
        <v>806.25</v>
      </c>
      <c r="I13" s="89"/>
      <c r="J13" s="83">
        <f>IF(B13="","",IF(C13="DER-ES",IF(OR(B13&lt;60000,B13&gt;60025),VLOOKUP(B13,'DER-ES NÃO IMPRIMIR'!$A$1:$E$10966,4,FALSE),VLOOKUP(B13,'DER-ES NÃO IMPRIMIR'!$A$1:$H$9966,6,FALSE)*N13+VLOOKUP(B13,'DER-ES NÃO IMPRIMIR'!$A$1:$H$9966,7,FALSE)*O13)+VLOOKUP(B13,'DER-ES NÃO IMPRIMIR'!$A$1:$H$9966,8,FALSE),IF(C13="SINAPI",VLOOKUP(B13,'SINAPI NÃO IMPRIMIR'!$A$1:$E$11432,4,FALSE),IF(C13="IOPES",VLOOKUP(B13,'IOPES NÃO IMPRIMIR'!$A$1:$D$10941,4,FALSE),IF(C13="CESAN",VLOOKUP(B13,'CESAN NÃO IMPRIMIR'!$A$5:$D$2000,4,FALSE),IF(C13="COMP",VLOOKUP(B13,'COMP NÃO IMPRIMIR'!$A$1:$D$10991,4,FALSE))))))*T13)</f>
        <v>34.234200000000001</v>
      </c>
      <c r="K13" s="284">
        <f>IF(B13="","",IF(C13="DER-ES",IF(OR(B13&lt;60000,B13&gt;60025),'DER-ES NÃO IMPRIMIR'!$D$2/100,0),IF(C13="SINAPI",'SINAPI NÃO IMPRIMIR'!$A$2/100,IF(C13="IOPES",'IOPES NÃO IMPRIMIR'!$A$2/100,IF(C13="COMP",'COMP NÃO IMPRIMIR'!$C$2/100,IF(C13="CESAN",'CESAN NÃO IMPRIMIR'!$A$2/100,"Preencher BDI!"))))))</f>
        <v>0.309</v>
      </c>
      <c r="L13" s="84">
        <f t="shared" si="4"/>
        <v>26.152941176470591</v>
      </c>
      <c r="M13" s="250"/>
      <c r="N13" s="97"/>
      <c r="O13" s="97"/>
      <c r="P13" s="99"/>
      <c r="Q13" s="84"/>
      <c r="S13" s="588" t="s">
        <v>8722</v>
      </c>
      <c r="T13" s="590">
        <f>IF(B13="","",IF(C13='REAJUSTE GERAL'!$Q$2,IFERROR(VLOOKUP(S13,'REAJUSTE GERAL'!$P$3:$R$24,2,FALSE),""),IF(C13='REAJUSTE GERAL'!$R$2,IFERROR(VLOOKUP(S13,'REAJUSTE GERAL'!$P$3:$R$24,3,FALSE),""),1)))</f>
        <v>1.0009999999999999</v>
      </c>
    </row>
    <row r="14" spans="1:20" ht="38.25" x14ac:dyDescent="0.2">
      <c r="A14" s="102" t="s">
        <v>9285</v>
      </c>
      <c r="B14" s="315">
        <v>20713</v>
      </c>
      <c r="C14" s="314" t="s">
        <v>8729</v>
      </c>
      <c r="D14" s="246" t="str">
        <f>IF(B14="","",IF(C14="DER-ES",IF(OR(B14&lt;60000,B14&gt;60025),VLOOKUP(B14,'DER-ES NÃO IMPRIMIR'!$A$1:$E$10966,2,FALSE),VLOOKUP(B14,'DER-ES NÃO IMPRIMIR'!$A$1:$E$10966,2,FALSE)&amp;" (DMT="&amp;VLOOKUP(B14,'DER-ES NÃO IMPRIMIR'!$A$1:$E$10966,4,FALSE)&amp;") (XP="&amp;ROUND((N14),2)&amp;"km; XR="&amp;ROUND((O14),2)&amp;"km)"),IF(C14="SINAPI",VLOOKUP(B14,'SINAPI NÃO IMPRIMIR'!$A$3:$D$11432,2,FALSE),IF(C14="IOPES",VLOOKUP(B14,'IOPES NÃO IMPRIMIR'!$A$3:$D$10941,2,FALSE),IF(C14="CESAN",VLOOKUP(B14,'CESAN NÃO IMPRIMIR'!$A$6:$D$2000,2,FALSE),IF(C14="COMP",VLOOKUP(B14,'COMP NÃO IMPRIMIR'!$A$3:$D$10991,2,FALSE),""))))))</f>
        <v>Rede de luz, incl. padrão entrada de energia trifás., cabo de ligação até barracões, quadro de distrib., disj. e chave de força (quando necessário), cons. 20m entre padrão entrada e QDG, conf. projeto (1 utilização)</v>
      </c>
      <c r="E14" s="79" t="str">
        <f>IF(B14="","",IF(C14="DER-ES",VLOOKUP(B14,'DER-ES NÃO IMPRIMIR'!$A$1:$E$10966,3,FALSE),IF(C14="SINAPI",VLOOKUP(B14,'SINAPI NÃO IMPRIMIR'!$A$1:$D$11432,3,FALSE),IF(C14="IOPES",VLOOKUP(B14,'IOPES NÃO IMPRIMIR'!$A$1:$D$10941,3,FALSE),IF(C14="CESAN",VLOOKUP(B14,'CESAN NÃO IMPRIMIR'!$A$6:$D$2000,3,FALSE),IF(C14="COMP",VLOOKUP(B14,'COMP NÃO IMPRIMIR'!$A$1:$D$10991,3,FALSE)))))))</f>
        <v>m</v>
      </c>
      <c r="F14" s="103">
        <f>VLOOKUP(A14,'Memorial de Cálculo'!$A$9:$Q$1264,17,FALSE)</f>
        <v>20</v>
      </c>
      <c r="G14" s="104">
        <f t="shared" si="1"/>
        <v>413.43</v>
      </c>
      <c r="H14" s="104">
        <f t="shared" si="2"/>
        <v>8268.6</v>
      </c>
      <c r="I14" s="89"/>
      <c r="J14" s="83">
        <f>IF(B14="","",IF(C14="DER-ES",IF(OR(B14&lt;60000,B14&gt;60025),VLOOKUP(B14,'DER-ES NÃO IMPRIMIR'!$A$1:$E$10966,4,FALSE),VLOOKUP(B14,'DER-ES NÃO IMPRIMIR'!$A$1:$H$9966,6,FALSE)*N14+VLOOKUP(B14,'DER-ES NÃO IMPRIMIR'!$A$1:$H$9966,7,FALSE)*O14)+VLOOKUP(B14,'DER-ES NÃO IMPRIMIR'!$A$1:$H$9966,8,FALSE),IF(C14="SINAPI",VLOOKUP(B14,'SINAPI NÃO IMPRIMIR'!$A$1:$E$11432,4,FALSE),IF(C14="IOPES",VLOOKUP(B14,'IOPES NÃO IMPRIMIR'!$A$1:$D$10941,4,FALSE),IF(C14="CESAN",VLOOKUP(B14,'CESAN NÃO IMPRIMIR'!$A$5:$D$2000,4,FALSE),IF(C14="COMP",VLOOKUP(B14,'COMP NÃO IMPRIMIR'!$A$1:$D$10991,4,FALSE))))))*T14)</f>
        <v>438.83839999999992</v>
      </c>
      <c r="K14" s="284">
        <f>IF(B14="","",IF(C14="DER-ES",IF(OR(B14&lt;60000,B14&gt;60025),'DER-ES NÃO IMPRIMIR'!$D$2/100,0),IF(C14="SINAPI",'SINAPI NÃO IMPRIMIR'!$A$2/100,IF(C14="IOPES",'IOPES NÃO IMPRIMIR'!$A$2/100,IF(C14="COMP",'COMP NÃO IMPRIMIR'!$C$2/100,IF(C14="CESAN",'CESAN NÃO IMPRIMIR'!$A$2/100,"Preencher BDI!"))))))</f>
        <v>0.309</v>
      </c>
      <c r="L14" s="84">
        <f t="shared" si="4"/>
        <v>335.24705882352936</v>
      </c>
      <c r="M14" s="250"/>
      <c r="N14" s="97"/>
      <c r="O14" s="97"/>
      <c r="P14" s="99"/>
      <c r="Q14" s="84"/>
      <c r="S14" s="588" t="s">
        <v>8722</v>
      </c>
      <c r="T14" s="590">
        <f>IF(B14="","",IF(C14='REAJUSTE GERAL'!$Q$2,IFERROR(VLOOKUP(S14,'REAJUSTE GERAL'!$P$3:$R$24,2,FALSE),""),IF(C14='REAJUSTE GERAL'!$R$2,IFERROR(VLOOKUP(S14,'REAJUSTE GERAL'!$P$3:$R$24,3,FALSE),""),1)))</f>
        <v>1.0009999999999999</v>
      </c>
    </row>
    <row r="15" spans="1:20" ht="25.5" x14ac:dyDescent="0.2">
      <c r="A15" s="102" t="s">
        <v>9286</v>
      </c>
      <c r="B15" s="315">
        <v>20714</v>
      </c>
      <c r="C15" s="314" t="s">
        <v>8729</v>
      </c>
      <c r="D15" s="246" t="str">
        <f>IF(B15="","",IF(C15="DER-ES",IF(OR(B15&lt;60000,B15&gt;60025),VLOOKUP(B15,'DER-ES NÃO IMPRIMIR'!$A$1:$E$10966,2,FALSE),VLOOKUP(B15,'DER-ES NÃO IMPRIMIR'!$A$1:$E$10966,2,FALSE)&amp;" (DMT="&amp;VLOOKUP(B15,'DER-ES NÃO IMPRIMIR'!$A$1:$E$10966,4,FALSE)&amp;") (XP="&amp;ROUND((N15),2)&amp;"km; XR="&amp;ROUND((O15),2)&amp;"km)"),IF(C15="SINAPI",VLOOKUP(B15,'SINAPI NÃO IMPRIMIR'!$A$3:$D$11432,2,FALSE),IF(C15="IOPES",VLOOKUP(B15,'IOPES NÃO IMPRIMIR'!$A$3:$D$10941,2,FALSE),IF(C15="CESAN",VLOOKUP(B15,'CESAN NÃO IMPRIMIR'!$A$6:$D$2000,2,FALSE),IF(C15="COMP",VLOOKUP(B15,'COMP NÃO IMPRIMIR'!$A$3:$D$10991,2,FALSE),""))))))</f>
        <v>Rede de esgoto, contendo fossa e filtro, inclusive tubos e conexões de ligação entre caixas, considerando distância de 25m, conforme projeto (1 utilização)</v>
      </c>
      <c r="E15" s="79" t="str">
        <f>IF(B15="","",IF(C15="DER-ES",VLOOKUP(B15,'DER-ES NÃO IMPRIMIR'!$A$1:$E$10966,3,FALSE),IF(C15="SINAPI",VLOOKUP(B15,'SINAPI NÃO IMPRIMIR'!$A$1:$D$11432,3,FALSE),IF(C15="IOPES",VLOOKUP(B15,'IOPES NÃO IMPRIMIR'!$A$1:$D$10941,3,FALSE),IF(C15="CESAN",VLOOKUP(B15,'CESAN NÃO IMPRIMIR'!$A$6:$D$2000,3,FALSE),IF(C15="COMP",VLOOKUP(B15,'COMP NÃO IMPRIMIR'!$A$1:$D$10991,3,FALSE)))))))</f>
        <v>m</v>
      </c>
      <c r="F15" s="103">
        <f>VLOOKUP(A15,'Memorial de Cálculo'!$A$9:$Q$1264,17,FALSE)</f>
        <v>25</v>
      </c>
      <c r="G15" s="104">
        <f t="shared" si="1"/>
        <v>279.95</v>
      </c>
      <c r="H15" s="104">
        <f t="shared" si="2"/>
        <v>6998.75</v>
      </c>
      <c r="I15" s="89"/>
      <c r="J15" s="83">
        <f>IF(B15="","",IF(C15="DER-ES",IF(OR(B15&lt;60000,B15&gt;60025),VLOOKUP(B15,'DER-ES NÃO IMPRIMIR'!$A$1:$E$10966,4,FALSE),VLOOKUP(B15,'DER-ES NÃO IMPRIMIR'!$A$1:$H$9966,6,FALSE)*N15+VLOOKUP(B15,'DER-ES NÃO IMPRIMIR'!$A$1:$H$9966,7,FALSE)*O15)+VLOOKUP(B15,'DER-ES NÃO IMPRIMIR'!$A$1:$H$9966,8,FALSE),IF(C15="SINAPI",VLOOKUP(B15,'SINAPI NÃO IMPRIMIR'!$A$1:$E$11432,4,FALSE),IF(C15="IOPES",VLOOKUP(B15,'IOPES NÃO IMPRIMIR'!$A$1:$D$10941,4,FALSE),IF(C15="CESAN",VLOOKUP(B15,'CESAN NÃO IMPRIMIR'!$A$5:$D$2000,4,FALSE),IF(C15="COMP",VLOOKUP(B15,'COMP NÃO IMPRIMIR'!$A$1:$D$10991,4,FALSE))))))*T15)</f>
        <v>297.15685999999999</v>
      </c>
      <c r="K15" s="284">
        <f>IF(B15="","",IF(C15="DER-ES",IF(OR(B15&lt;60000,B15&gt;60025),'DER-ES NÃO IMPRIMIR'!$D$2/100,0),IF(C15="SINAPI",'SINAPI NÃO IMPRIMIR'!$A$2/100,IF(C15="IOPES",'IOPES NÃO IMPRIMIR'!$A$2/100,IF(C15="COMP",'COMP NÃO IMPRIMIR'!$C$2/100,IF(C15="CESAN",'CESAN NÃO IMPRIMIR'!$A$2/100,"Preencher BDI!"))))))</f>
        <v>0.309</v>
      </c>
      <c r="L15" s="84">
        <f t="shared" si="4"/>
        <v>227.01058823529414</v>
      </c>
      <c r="M15" s="250"/>
      <c r="N15" s="97"/>
      <c r="O15" s="97"/>
      <c r="P15" s="99"/>
      <c r="Q15" s="84"/>
      <c r="S15" s="588" t="s">
        <v>8722</v>
      </c>
      <c r="T15" s="590">
        <f>IF(B15="","",IF(C15='REAJUSTE GERAL'!$Q$2,IFERROR(VLOOKUP(S15,'REAJUSTE GERAL'!$P$3:$R$24,2,FALSE),""),IF(C15='REAJUSTE GERAL'!$R$2,IFERROR(VLOOKUP(S15,'REAJUSTE GERAL'!$P$3:$R$24,3,FALSE),""),1)))</f>
        <v>1.0009999999999999</v>
      </c>
    </row>
    <row r="16" spans="1:20" ht="38.25" x14ac:dyDescent="0.2">
      <c r="A16" s="102" t="s">
        <v>9287</v>
      </c>
      <c r="B16" s="102">
        <v>20351</v>
      </c>
      <c r="C16" s="314" t="s">
        <v>8729</v>
      </c>
      <c r="D16" s="246" t="str">
        <f>IF(B16="","",IF(C16="DER-ES",IF(OR(B16&lt;60000,B16&gt;60025),VLOOKUP(B16,'DER-ES NÃO IMPRIMIR'!$A$1:$E$10966,2,FALSE),VLOOKUP(B16,'DER-ES NÃO IMPRIMIR'!$A$1:$E$10966,2,FALSE)&amp;" (DMT="&amp;VLOOKUP(B16,'DER-ES NÃO IMPRIMIR'!$A$1:$E$10966,4,FALSE)&amp;") (XP="&amp;ROUND((N16),2)&amp;"km; XR="&amp;ROUND((O16),2)&amp;"km)"),IF(C16="SINAPI",VLOOKUP(B16,'SINAPI NÃO IMPRIMIR'!$A$3:$D$11432,2,FALSE),IF(C16="IOPES",VLOOKUP(B16,'IOPES NÃO IMPRIMIR'!$A$3:$D$10941,2,FALSE),IF(C16="CESAN",VLOOKUP(B16,'CESAN NÃO IMPRIMIR'!$A$6:$D$2000,2,FALSE),IF(C16="COMP",VLOOKUP(B16,'COMP NÃO IMPRIMIR'!$A$3:$D$10991,2,FALSE),""))))))</f>
        <v>Tapume madeira compensada resinada e= 12mm h=2,20m, estr. c/ mad reflorest., incl mont, pintura esmalte sint, adesivo "IOPES" 60x60cm a cada 10m e faixas c/ pintura esmalte sintético nas cores azul c/ h=30cm e rosa c/ h=10cm</v>
      </c>
      <c r="E16" s="79" t="str">
        <f>IF(B16="","",IF(C16="DER-ES",VLOOKUP(B16,'DER-ES NÃO IMPRIMIR'!$A$1:$E$10966,3,FALSE),IF(C16="SINAPI",VLOOKUP(B16,'SINAPI NÃO IMPRIMIR'!$A$1:$D$11432,3,FALSE),IF(C16="IOPES",VLOOKUP(B16,'IOPES NÃO IMPRIMIR'!$A$1:$D$10941,3,FALSE),IF(C16="CESAN",VLOOKUP(B16,'CESAN NÃO IMPRIMIR'!$A$6:$D$2000,3,FALSE),IF(C16="COMP",VLOOKUP(B16,'COMP NÃO IMPRIMIR'!$A$1:$D$10991,3,FALSE)))))))</f>
        <v>m</v>
      </c>
      <c r="F16" s="103">
        <f>VLOOKUP(A16,'Memorial de Cálculo'!$A$9:$Q$1264,17,FALSE)</f>
        <v>300</v>
      </c>
      <c r="G16" s="104">
        <f t="shared" si="1"/>
        <v>163.03</v>
      </c>
      <c r="H16" s="104">
        <f t="shared" si="2"/>
        <v>48909</v>
      </c>
      <c r="I16" s="89"/>
      <c r="J16" s="83">
        <f>IF(B16="","",IF(C16="DER-ES",IF(OR(B16&lt;60000,B16&gt;60025),VLOOKUP(B16,'DER-ES NÃO IMPRIMIR'!$A$1:$E$10966,4,FALSE),VLOOKUP(B16,'DER-ES NÃO IMPRIMIR'!$A$1:$H$9966,6,FALSE)*N16+VLOOKUP(B16,'DER-ES NÃO IMPRIMIR'!$A$1:$H$9966,7,FALSE)*O16)+VLOOKUP(B16,'DER-ES NÃO IMPRIMIR'!$A$1:$H$9966,8,FALSE),IF(C16="SINAPI",VLOOKUP(B16,'SINAPI NÃO IMPRIMIR'!$A$1:$E$11432,4,FALSE),IF(C16="IOPES",VLOOKUP(B16,'IOPES NÃO IMPRIMIR'!$A$1:$D$10941,4,FALSE),IF(C16="CESAN",VLOOKUP(B16,'CESAN NÃO IMPRIMIR'!$A$5:$D$2000,4,FALSE),IF(C16="COMP",VLOOKUP(B16,'COMP NÃO IMPRIMIR'!$A$1:$D$10991,4,FALSE))))))*T16)</f>
        <v>173.05287999999999</v>
      </c>
      <c r="K16" s="284">
        <f>IF(B16="","",IF(C16="DER-ES",IF(OR(B16&lt;60000,B16&gt;60025),'DER-ES NÃO IMPRIMIR'!$D$2/100,0),IF(C16="SINAPI",'SINAPI NÃO IMPRIMIR'!$A$2/100,IF(C16="IOPES",'IOPES NÃO IMPRIMIR'!$A$2/100,IF(C16="COMP",'COMP NÃO IMPRIMIR'!$C$2/100,IF(C16="CESAN",'CESAN NÃO IMPRIMIR'!$A$2/100,"Preencher BDI!"))))))</f>
        <v>0.309</v>
      </c>
      <c r="L16" s="84">
        <f t="shared" si="4"/>
        <v>132.20235294117646</v>
      </c>
      <c r="M16" s="250"/>
      <c r="N16" s="97"/>
      <c r="O16" s="97"/>
      <c r="P16" s="99"/>
      <c r="Q16" s="84"/>
      <c r="S16" s="588" t="s">
        <v>8722</v>
      </c>
      <c r="T16" s="590">
        <f>IF(B16="","",IF(C16='REAJUSTE GERAL'!$Q$2,IFERROR(VLOOKUP(S16,'REAJUSTE GERAL'!$P$3:$R$24,2,FALSE),""),IF(C16='REAJUSTE GERAL'!$R$2,IFERROR(VLOOKUP(S16,'REAJUSTE GERAL'!$P$3:$R$24,3,FALSE),""),1)))</f>
        <v>1.0009999999999999</v>
      </c>
    </row>
    <row r="17" spans="1:29" ht="12.75" x14ac:dyDescent="0.2">
      <c r="A17" s="102" t="s">
        <v>9288</v>
      </c>
      <c r="B17" s="315">
        <v>20305</v>
      </c>
      <c r="C17" s="79" t="s">
        <v>8729</v>
      </c>
      <c r="D17" s="246" t="str">
        <f>IF(B17="","",IF(C17="DER-ES",IF(OR(B17&lt;60000,B17&gt;60025),VLOOKUP(B17,'DER-ES NÃO IMPRIMIR'!$A$1:$E$10966,2,FALSE),VLOOKUP(B17,'DER-ES NÃO IMPRIMIR'!$A$1:$E$10966,2,FALSE)&amp;" (DMT="&amp;VLOOKUP(B17,'DER-ES NÃO IMPRIMIR'!$A$1:$E$10966,4,FALSE)&amp;") (XP="&amp;ROUND((N17),2)&amp;"km; XR="&amp;ROUND((O17),2)&amp;"km)"),IF(C17="SINAPI",VLOOKUP(B17,'SINAPI NÃO IMPRIMIR'!$A$3:$D$11432,2,FALSE),IF(C17="IOPES",VLOOKUP(B17,'IOPES NÃO IMPRIMIR'!$A$3:$D$10941,2,FALSE),IF(C17="CESAN",VLOOKUP(B17,'CESAN NÃO IMPRIMIR'!$A$6:$D$2000,2,FALSE),IF(C17="COMP",VLOOKUP(B17,'COMP NÃO IMPRIMIR'!$A$3:$D$10991,2,FALSE),""))))))</f>
        <v>Placa de obra nas dimensões de 2.0 x 4.0 m, padrão IOPES</v>
      </c>
      <c r="E17" s="79" t="str">
        <f>IF(B17="","",IF(C17="DER-ES",VLOOKUP(B17,'DER-ES NÃO IMPRIMIR'!$A$1:$E$10966,3,FALSE),IF(C17="SINAPI",VLOOKUP(B17,'SINAPI NÃO IMPRIMIR'!$A$1:$D$11432,3,FALSE),IF(C17="IOPES",VLOOKUP(B17,'IOPES NÃO IMPRIMIR'!$A$1:$D$10941,3,FALSE),IF(C17="CESAN",VLOOKUP(B17,'CESAN NÃO IMPRIMIR'!$A$6:$D$2000,3,FALSE),IF(C17="COMP",VLOOKUP(B17,'COMP NÃO IMPRIMIR'!$A$1:$D$10991,3,FALSE)))))))</f>
        <v>m2</v>
      </c>
      <c r="F17" s="103">
        <f>VLOOKUP(A17,'Memorial de Cálculo'!$A$9:$Q$1264,17,FALSE)</f>
        <v>8</v>
      </c>
      <c r="G17" s="104">
        <f t="shared" si="1"/>
        <v>175.58</v>
      </c>
      <c r="H17" s="104">
        <f t="shared" si="2"/>
        <v>1404.64</v>
      </c>
      <c r="I17" s="89"/>
      <c r="J17" s="83">
        <f>IF(B17="","",IF(C17="DER-ES",IF(OR(B17&lt;60000,B17&gt;60025),VLOOKUP(B17,'DER-ES NÃO IMPRIMIR'!$A$1:$E$10966,4,FALSE),VLOOKUP(B17,'DER-ES NÃO IMPRIMIR'!$A$1:$H$9966,6,FALSE)*N17+VLOOKUP(B17,'DER-ES NÃO IMPRIMIR'!$A$1:$H$9966,7,FALSE)*O17)+VLOOKUP(B17,'DER-ES NÃO IMPRIMIR'!$A$1:$H$9966,8,FALSE),IF(C17="SINAPI",VLOOKUP(B17,'SINAPI NÃO IMPRIMIR'!$A$1:$E$11432,4,FALSE),IF(C17="IOPES",VLOOKUP(B17,'IOPES NÃO IMPRIMIR'!$A$1:$D$10941,4,FALSE),IF(C17="CESAN",VLOOKUP(B17,'CESAN NÃO IMPRIMIR'!$A$5:$D$2000,4,FALSE),IF(C17="COMP",VLOOKUP(B17,'COMP NÃO IMPRIMIR'!$A$1:$D$10991,4,FALSE))))))*T17)</f>
        <v>186.37618999999998</v>
      </c>
      <c r="K17" s="284">
        <f>IF(B17="","",IF(C17="DER-ES",IF(OR(B17&lt;60000,B17&gt;60025),'DER-ES NÃO IMPRIMIR'!$D$2/100,0),IF(C17="SINAPI",'SINAPI NÃO IMPRIMIR'!$A$2/100,IF(C17="IOPES",'IOPES NÃO IMPRIMIR'!$A$2/100,IF(C17="COMP",'COMP NÃO IMPRIMIR'!$C$2/100,IF(C17="CESAN",'CESAN NÃO IMPRIMIR'!$A$2/100,"Preencher BDI!"))))))</f>
        <v>0.309</v>
      </c>
      <c r="L17" s="84">
        <f t="shared" si="4"/>
        <v>142.38058823529411</v>
      </c>
      <c r="M17" s="300"/>
      <c r="N17" s="97"/>
      <c r="O17" s="97"/>
      <c r="P17" s="99"/>
      <c r="Q17" s="84"/>
      <c r="S17" s="588" t="s">
        <v>8722</v>
      </c>
      <c r="T17" s="590">
        <f>IF(B17="","",IF(C17='REAJUSTE GERAL'!$Q$2,IFERROR(VLOOKUP(S17,'REAJUSTE GERAL'!$P$3:$R$24,2,FALSE),""),IF(C17='REAJUSTE GERAL'!$R$2,IFERROR(VLOOKUP(S17,'REAJUSTE GERAL'!$P$3:$R$24,3,FALSE),""),1)))</f>
        <v>1.0009999999999999</v>
      </c>
    </row>
    <row r="18" spans="1:29" ht="12.75" x14ac:dyDescent="0.2">
      <c r="A18" s="102" t="s">
        <v>9289</v>
      </c>
      <c r="B18" s="102">
        <v>10848</v>
      </c>
      <c r="C18" s="79" t="s">
        <v>1514</v>
      </c>
      <c r="D18" s="246" t="str">
        <f>IF(B18="","",IF(C18="DER-ES",IF(OR(B18&lt;60000,B18&gt;60025),VLOOKUP(B18,'DER-ES NÃO IMPRIMIR'!$A$1:$E$10966,2,FALSE),VLOOKUP(B18,'DER-ES NÃO IMPRIMIR'!$A$1:$E$10966,2,FALSE)&amp;" (DMT="&amp;VLOOKUP(B18,'DER-ES NÃO IMPRIMIR'!$A$1:$E$10966,4,FALSE)&amp;") (XP="&amp;ROUND((N18),2)&amp;"km; XR="&amp;ROUND((O18),2)&amp;"km)"),IF(C18="SINAPI",VLOOKUP(B18,'SINAPI NÃO IMPRIMIR'!$A$3:$D$11432,2,FALSE),IF(C18="IOPES",VLOOKUP(B18,'IOPES NÃO IMPRIMIR'!$A$3:$D$10941,2,FALSE),IF(C18="CESAN",VLOOKUP(B18,'CESAN NÃO IMPRIMIR'!$A$6:$D$2000,2,FALSE),IF(C18="COMP",VLOOKUP(B18,'COMP NÃO IMPRIMIR'!$A$3:$D$10991,2,FALSE),""))))))</f>
        <v>PLACA DE INAUGURACAO METALICA, *40* CM X *60* CM</v>
      </c>
      <c r="E18" s="79" t="str">
        <f>IF(B18="","",IF(C18="DER-ES",VLOOKUP(B18,'DER-ES NÃO IMPRIMIR'!$A$1:$E$10966,3,FALSE),IF(C18="SINAPI",VLOOKUP(B18,'SINAPI NÃO IMPRIMIR'!$A$1:$D$11432,3,FALSE),IF(C18="IOPES",VLOOKUP(B18,'IOPES NÃO IMPRIMIR'!$A$1:$D$10941,3,FALSE),IF(C18="CESAN",VLOOKUP(B18,'CESAN NÃO IMPRIMIR'!$A$6:$D$2000,3,FALSE),IF(C18="COMP",VLOOKUP(B18,'COMP NÃO IMPRIMIR'!$A$1:$D$10991,3,FALSE)))))))</f>
        <v xml:space="preserve">UN    </v>
      </c>
      <c r="F18" s="103">
        <f>VLOOKUP(A18,'Memorial de Cálculo'!$A$9:$Q$1264,17,FALSE)</f>
        <v>1</v>
      </c>
      <c r="G18" s="104">
        <f t="shared" si="1"/>
        <v>929.52</v>
      </c>
      <c r="H18" s="104">
        <f t="shared" si="2"/>
        <v>929.52</v>
      </c>
      <c r="I18" s="89"/>
      <c r="J18" s="83">
        <f>IF(B18="","",IF(C18="DER-ES",IF(OR(B18&lt;60000,B18&gt;60025),VLOOKUP(B18,'DER-ES NÃO IMPRIMIR'!$A$1:$E$10966,4,FALSE),VLOOKUP(B18,'DER-ES NÃO IMPRIMIR'!$A$1:$H$9966,6,FALSE)*N18+VLOOKUP(B18,'DER-ES NÃO IMPRIMIR'!$A$1:$H$9966,7,FALSE)*O18)+VLOOKUP(B18,'DER-ES NÃO IMPRIMIR'!$A$1:$H$9966,8,FALSE),IF(C18="SINAPI",VLOOKUP(B18,'SINAPI NÃO IMPRIMIR'!$A$1:$E$11432,4,FALSE),IF(C18="IOPES",VLOOKUP(B18,'IOPES NÃO IMPRIMIR'!$A$1:$D$10941,4,FALSE),IF(C18="CESAN",VLOOKUP(B18,'CESAN NÃO IMPRIMIR'!$A$5:$D$2000,4,FALSE),IF(C18="COMP",VLOOKUP(B18,'COMP NÃO IMPRIMIR'!$A$1:$D$10991,4,FALSE))))))*T18)</f>
        <v>753.75</v>
      </c>
      <c r="K18" s="284">
        <f>IF(B18="","",IF(C18="DER-ES",IF(OR(B18&lt;60000,B18&gt;60025),'DER-ES NÃO IMPRIMIR'!$D$2/100,0),IF(C18="SINAPI",'SINAPI NÃO IMPRIMIR'!$A$2/100,IF(C18="IOPES",'IOPES NÃO IMPRIMIR'!$A$2/100,IF(C18="COMP",'COMP NÃO IMPRIMIR'!$C$2/100,IF(C18="CESAN",'CESAN NÃO IMPRIMIR'!$A$2/100,"Preencher BDI!"))))))</f>
        <v>0</v>
      </c>
      <c r="L18" s="84">
        <f t="shared" si="4"/>
        <v>753.75</v>
      </c>
      <c r="M18" s="300"/>
      <c r="N18" s="97"/>
      <c r="O18" s="97"/>
      <c r="P18" s="99"/>
      <c r="Q18" s="84"/>
      <c r="S18" s="588"/>
      <c r="T18" s="590">
        <f>IF(B18="","",IF(C18='REAJUSTE GERAL'!$Q$2,IFERROR(VLOOKUP(S18,'REAJUSTE GERAL'!$P$3:$R$24,2,FALSE),""),IF(C18='REAJUSTE GERAL'!$R$2,IFERROR(VLOOKUP(S18,'REAJUSTE GERAL'!$P$3:$R$24,3,FALSE),""),1)))</f>
        <v>1</v>
      </c>
    </row>
    <row r="19" spans="1:29" ht="12.75" x14ac:dyDescent="0.2">
      <c r="A19" s="102"/>
      <c r="B19" s="106"/>
      <c r="C19" s="121"/>
      <c r="D19" s="107" t="str">
        <f>"SUB-TOTAL - "&amp;LEFT(A9,2)</f>
        <v>SUB-TOTAL - 01</v>
      </c>
      <c r="E19" s="121"/>
      <c r="F19" s="103"/>
      <c r="G19" s="104"/>
      <c r="H19" s="108">
        <f>SUM(H9:H18)</f>
        <v>84330.44</v>
      </c>
      <c r="I19" s="89"/>
      <c r="J19" s="83" t="str">
        <f>IF(B19="","",IF(C19="DER-ES",IF(OR(B19&lt;60000,B19&gt;60025),VLOOKUP(B19,'DER-ES NÃO IMPRIMIR'!$A$1:$E$10966,4,FALSE),VLOOKUP(B19,'DER-ES NÃO IMPRIMIR'!$A$1:$H$9966,6,FALSE)*N19+VLOOKUP(B19,'DER-ES NÃO IMPRIMIR'!$A$1:$H$9966,7,FALSE)*O19)+VLOOKUP(B19,'DER-ES NÃO IMPRIMIR'!$A$1:$H$9966,8,FALSE),IF(C19="SINAPI",VLOOKUP(B19,'SINAPI NÃO IMPRIMIR'!$A$1:$E$11432,4,FALSE),IF(C19="IOPES",VLOOKUP(B19,'IOPES NÃO IMPRIMIR'!$A$1:$D$10941,4,FALSE),IF(C19="CESAN",VLOOKUP(B19,'CESAN NÃO IMPRIMIR'!$A$5:$D$2000,4,FALSE),IF(C19="COMP",VLOOKUP(B19,'COMP NÃO IMPRIMIR'!$A$1:$D$10991,4,FALSE))))))*T19)</f>
        <v/>
      </c>
      <c r="K19" s="284" t="str">
        <f>IF(B19="","",IF(C19="DER-ES",IF(OR(B19&lt;60000,B19&gt;60025),'DER-ES NÃO IMPRIMIR'!$D$2/100,0),IF(C19="SINAPI",'SINAPI NÃO IMPRIMIR'!$A$2/100,IF(C19="IOPES",'IOPES NÃO IMPRIMIR'!$A$2/100,IF(C19="COMP",'COMP NÃO IMPRIMIR'!$C$2/100,IF(C19="CESAN",'CESAN NÃO IMPRIMIR'!$A$2/100,"Preencher BDI!"))))))</f>
        <v/>
      </c>
      <c r="L19" s="84" t="str">
        <f t="shared" ref="L19:L30" si="5">IF(J19="","",(J19/(1+K19)))</f>
        <v/>
      </c>
      <c r="M19" s="26"/>
      <c r="N19" s="97"/>
      <c r="O19" s="97"/>
      <c r="P19" s="99"/>
      <c r="Q19" s="84"/>
      <c r="S19" s="105"/>
      <c r="T19" s="589" t="str">
        <f>IF(B19="","",IF(C19='REAJUSTE GERAL'!$Q$2,IFERROR(VLOOKUP(S19,'REAJUSTE GERAL'!$P$3:$R$24,2,FALSE),""),IF(C19='REAJUSTE GERAL'!$R$2,IFERROR(VLOOKUP(S19,'REAJUSTE GERAL'!$P$3:$R$24,3,FALSE),""),1)))</f>
        <v/>
      </c>
    </row>
    <row r="20" spans="1:29" ht="12.75" x14ac:dyDescent="0.2">
      <c r="A20" s="102"/>
      <c r="B20" s="81"/>
      <c r="C20" s="79"/>
      <c r="D20" s="85"/>
      <c r="E20" s="79"/>
      <c r="F20" s="103"/>
      <c r="G20" s="104"/>
      <c r="H20" s="104"/>
      <c r="I20" s="89"/>
      <c r="J20" s="83" t="str">
        <f>IF(B20="","",IF(C20="DER-ES",IF(OR(B20&lt;60000,B20&gt;60025),VLOOKUP(B20,'DER-ES NÃO IMPRIMIR'!$A$1:$E$10966,4,FALSE),VLOOKUP(B20,'DER-ES NÃO IMPRIMIR'!$A$1:$H$9966,6,FALSE)*N20+VLOOKUP(B20,'DER-ES NÃO IMPRIMIR'!$A$1:$H$9966,7,FALSE)*O20)+VLOOKUP(B20,'DER-ES NÃO IMPRIMIR'!$A$1:$H$9966,8,FALSE),IF(C20="SINAPI",VLOOKUP(B20,'SINAPI NÃO IMPRIMIR'!$A$1:$E$11432,4,FALSE),IF(C20="IOPES",VLOOKUP(B20,'IOPES NÃO IMPRIMIR'!$A$1:$D$10941,4,FALSE),IF(C20="CESAN",VLOOKUP(B20,'CESAN NÃO IMPRIMIR'!$A$5:$D$2000,4,FALSE),IF(C20="COMP",VLOOKUP(B20,'COMP NÃO IMPRIMIR'!$A$1:$D$10991,4,FALSE))))))*T20)</f>
        <v/>
      </c>
      <c r="K20" s="284" t="str">
        <f>IF(B20="","",IF(C20="DER-ES",IF(OR(B20&lt;60000,B20&gt;60025),'DER-ES NÃO IMPRIMIR'!$D$2/100,0),IF(C20="SINAPI",'SINAPI NÃO IMPRIMIR'!$A$2/100,IF(C20="IOPES",'IOPES NÃO IMPRIMIR'!$A$2/100,IF(C20="COMP",'COMP NÃO IMPRIMIR'!$C$2/100,IF(C20="CESAN",'CESAN NÃO IMPRIMIR'!$A$2/100,"Preencher BDI!"))))))</f>
        <v/>
      </c>
      <c r="L20" s="84" t="str">
        <f t="shared" si="5"/>
        <v/>
      </c>
      <c r="M20" s="27"/>
      <c r="N20" s="97"/>
      <c r="O20" s="97"/>
      <c r="P20" s="99"/>
      <c r="Q20" s="84"/>
      <c r="S20" s="105"/>
      <c r="T20" s="589" t="str">
        <f>IF(B20="","",IF(C20='REAJUSTE GERAL'!$Q$2,IFERROR(VLOOKUP(S20,'REAJUSTE GERAL'!$P$3:$R$24,2,FALSE),""),IF(C20='REAJUSTE GERAL'!$R$2,IFERROR(VLOOKUP(S20,'REAJUSTE GERAL'!$P$3:$R$24,3,FALSE),""),1)))</f>
        <v/>
      </c>
    </row>
    <row r="21" spans="1:29" ht="12.75" x14ac:dyDescent="0.2">
      <c r="A21" s="131" t="s">
        <v>29</v>
      </c>
      <c r="B21" s="131"/>
      <c r="C21" s="132"/>
      <c r="D21" s="133" t="s">
        <v>1494</v>
      </c>
      <c r="E21" s="132" t="str">
        <f>IF(B21="","",IF(C21="DER-ES",VLOOKUP(B21,'DER-ES NÃO IMPRIMIR'!$A$1:$E$4966,3,FALSE),IF(C21="CESAN",VLOOKUP(B21,'CESAN NÃO IMPRIMIR'!$A$1:$E$4944,3,FALSE),IF(C21="IOPES",VLOOKUP(B21,'IOPES NÃO IMPRIMIR'!$A$1:$D$4941,3,FALSE),IF(C21="COMP",VLOOKUP(B21,'COMP NÃO IMPRIMIR'!$A$1:$D$5025,3,FALSE))))))</f>
        <v/>
      </c>
      <c r="F21" s="134"/>
      <c r="G21" s="135"/>
      <c r="H21" s="136"/>
      <c r="I21" s="89"/>
      <c r="J21" s="83" t="str">
        <f>IF(B21="","",IF(C21="DER-ES",IF(OR(B21&lt;60000,B21&gt;60025),VLOOKUP(B21,'DER-ES NÃO IMPRIMIR'!$A$1:$E$10966,4,FALSE),VLOOKUP(B21,'DER-ES NÃO IMPRIMIR'!$A$1:$H$9966,6,FALSE)*N21+VLOOKUP(B21,'DER-ES NÃO IMPRIMIR'!$A$1:$H$9966,7,FALSE)*O21)+VLOOKUP(B21,'DER-ES NÃO IMPRIMIR'!$A$1:$H$9966,8,FALSE),IF(C21="SINAPI",VLOOKUP(B21,'SINAPI NÃO IMPRIMIR'!$A$1:$E$11432,4,FALSE),IF(C21="IOPES",VLOOKUP(B21,'IOPES NÃO IMPRIMIR'!$A$1:$D$10941,4,FALSE),IF(C21="CESAN",VLOOKUP(B21,'CESAN NÃO IMPRIMIR'!$A$5:$D$2000,4,FALSE),IF(C21="COMP",VLOOKUP(B21,'COMP NÃO IMPRIMIR'!$A$1:$D$10991,4,FALSE))))))*T21)</f>
        <v/>
      </c>
      <c r="K21" s="284" t="str">
        <f>IF(B21="","",IF(C21="DER-ES",IF(OR(B21&lt;60000,B21&gt;60025),'DER-ES NÃO IMPRIMIR'!$D$2/100,0),IF(C21="SINAPI",'SINAPI NÃO IMPRIMIR'!$A$2/100,IF(C21="IOPES",'IOPES NÃO IMPRIMIR'!$A$2/100,IF(C21="COMP",'COMP NÃO IMPRIMIR'!$C$2/100,IF(C21="CESAN",'CESAN NÃO IMPRIMIR'!$A$2/100,"Preencher BDI!"))))))</f>
        <v/>
      </c>
      <c r="L21" s="84" t="str">
        <f t="shared" si="5"/>
        <v/>
      </c>
      <c r="M21" s="35"/>
      <c r="N21" s="97"/>
      <c r="O21" s="97"/>
      <c r="P21" s="99"/>
      <c r="Q21" s="84"/>
      <c r="S21" s="105"/>
      <c r="T21" s="589" t="str">
        <f>IF(B21="","",IF(C21='REAJUSTE GERAL'!$Q$2,IFERROR(VLOOKUP(S21,'REAJUSTE GERAL'!$P$3:$R$24,2,FALSE),""),IF(C21='REAJUSTE GERAL'!$R$2,IFERROR(VLOOKUP(S21,'REAJUSTE GERAL'!$P$3:$R$24,3,FALSE),""),1)))</f>
        <v/>
      </c>
    </row>
    <row r="22" spans="1:29" ht="25.5" x14ac:dyDescent="0.2">
      <c r="A22" s="102" t="s">
        <v>7511</v>
      </c>
      <c r="B22" s="245">
        <v>42578</v>
      </c>
      <c r="C22" s="190" t="s">
        <v>7516</v>
      </c>
      <c r="D22" s="246" t="str">
        <f>IF(B22="","",IF(C22="DER-ES",IF(OR(B22&lt;60000,B22&gt;60025),VLOOKUP(B22,'DER-ES NÃO IMPRIMIR'!$A$1:$E$10966,2,FALSE),VLOOKUP(B22,'DER-ES NÃO IMPRIMIR'!$A$1:$E$10966,2,FALSE)&amp;" (DMT="&amp;VLOOKUP(B22,'DER-ES NÃO IMPRIMIR'!$A$1:$E$10966,4,FALSE)&amp;") (XP="&amp;ROUND((N22),2)&amp;"km; XR="&amp;ROUND((O22),2)&amp;"km)"),IF(C22="SINAPI",VLOOKUP(B22,'SINAPI NÃO IMPRIMIR'!$A$3:$D$11432,2,FALSE),IF(C22="IOPES",VLOOKUP(B22,'IOPES NÃO IMPRIMIR'!$A$3:$D$10941,2,FALSE),IF(C22="CESAN",VLOOKUP(B22,'CESAN NÃO IMPRIMIR'!$A$6:$D$2000,2,FALSE),IF(C22="COMP",VLOOKUP(B22,'COMP NÃO IMPRIMIR'!$A$3:$D$10991,2,FALSE),""))))))</f>
        <v>Escavação e carga de material de 1ª categoria com escavadeira em Vias Urbanas</v>
      </c>
      <c r="E22" s="79" t="str">
        <f>IF(B22="","",IF(C22="DER-ES",VLOOKUP(B22,'DER-ES NÃO IMPRIMIR'!$A$1:$E$10966,3,FALSE),IF(C22="SINAPI",VLOOKUP(B22,'SINAPI NÃO IMPRIMIR'!$A$1:$D$11432,3,FALSE),IF(C22="IOPES",VLOOKUP(B22,'IOPES NÃO IMPRIMIR'!$A$1:$D$10941,3,FALSE),IF(C22="CESAN",VLOOKUP(B22,'CESAN NÃO IMPRIMIR'!$A$6:$D$2000,3,FALSE),IF(C22="COMP",VLOOKUP(B22,'COMP NÃO IMPRIMIR'!$A$1:$D$10991,3,FALSE)))))))</f>
        <v>M3</v>
      </c>
      <c r="F22" s="103">
        <f>VLOOKUP(A22,'Memorial de Cálculo'!$A$9:$Q$1264,17,FALSE)</f>
        <v>3963.91</v>
      </c>
      <c r="G22" s="104">
        <f t="shared" ref="G22:G29" si="6">IF(B22=40972,H21,ROUND(L22*(1+F$5),2))</f>
        <v>3.67</v>
      </c>
      <c r="H22" s="104">
        <f t="shared" ref="H22:H29" si="7">IF(B22=40972,TRUNC(F22*G22/100,2),TRUNC(F22*G22,2))</f>
        <v>14547.54</v>
      </c>
      <c r="I22" s="89"/>
      <c r="J22" s="83">
        <f>IF(B22="","",IF(C22="DER-ES",IF(OR(B22&lt;60000,B22&gt;60025),VLOOKUP(B22,'DER-ES NÃO IMPRIMIR'!$A$1:$E$10966,4,FALSE),VLOOKUP(B22,'DER-ES NÃO IMPRIMIR'!$A$1:$H$9966,6,FALSE)*N22+VLOOKUP(B22,'DER-ES NÃO IMPRIMIR'!$A$1:$H$9966,7,FALSE)*O22)+VLOOKUP(B22,'DER-ES NÃO IMPRIMIR'!$A$1:$H$9966,8,FALSE),IF(C22="SINAPI",VLOOKUP(B22,'SINAPI NÃO IMPRIMIR'!$A$1:$E$11432,4,FALSE),IF(C22="IOPES",VLOOKUP(B22,'IOPES NÃO IMPRIMIR'!$A$1:$D$10941,4,FALSE),IF(C22="CESAN",VLOOKUP(B22,'CESAN NÃO IMPRIMIR'!$A$5:$D$2000,4,FALSE),IF(C22="COMP",VLOOKUP(B22,'COMP NÃO IMPRIMIR'!$A$1:$D$10991,4,FALSE))))))*T22)</f>
        <v>3.6680000000000001</v>
      </c>
      <c r="K22" s="284">
        <f>IF(B22="","",IF(C22="DER-ES",IF(OR(B22&lt;60000,B22&gt;60025),'DER-ES NÃO IMPRIMIR'!$D$2/100,0),IF(C22="SINAPI",'SINAPI NÃO IMPRIMIR'!$A$2/100,IF(C22="IOPES",'IOPES NÃO IMPRIMIR'!$A$2/100,IF(C22="COMP",'COMP NÃO IMPRIMIR'!$C$2/100,IF(C22="CESAN",'CESAN NÃO IMPRIMIR'!$A$2/100,"Preencher BDI!"))))))</f>
        <v>0.23319999999999999</v>
      </c>
      <c r="L22" s="84">
        <f t="shared" si="5"/>
        <v>2.9743756081738564</v>
      </c>
      <c r="M22" s="13"/>
      <c r="N22" s="97"/>
      <c r="O22" s="97"/>
      <c r="P22" s="99"/>
      <c r="Q22" s="84"/>
      <c r="S22" s="591" t="s">
        <v>1494</v>
      </c>
      <c r="T22" s="590">
        <f>IF(B22="","",IF(C22='REAJUSTE GERAL'!$Q$2,IFERROR(VLOOKUP(S22,'REAJUSTE GERAL'!$P$3:$R$24,2,FALSE),""),IF(C22='REAJUSTE GERAL'!$R$2,IFERROR(VLOOKUP(S22,'REAJUSTE GERAL'!$P$3:$R$24,3,FALSE),""),1)))</f>
        <v>1.048</v>
      </c>
    </row>
    <row r="23" spans="1:29" ht="12.75" x14ac:dyDescent="0.2">
      <c r="A23" s="102" t="s">
        <v>7512</v>
      </c>
      <c r="B23" s="245">
        <v>42515</v>
      </c>
      <c r="C23" s="190" t="s">
        <v>7516</v>
      </c>
      <c r="D23" s="246" t="str">
        <f>IF(B23="","",IF(C23="DER-ES",IF(OR(B23&lt;60000,B23&gt;60025),VLOOKUP(B23,'DER-ES NÃO IMPRIMIR'!$A$1:$E$10966,2,FALSE),VLOOKUP(B23,'DER-ES NÃO IMPRIMIR'!$A$1:$E$10966,2,FALSE)&amp;" (DMT="&amp;VLOOKUP(B23,'DER-ES NÃO IMPRIMIR'!$A$1:$E$10966,4,FALSE)&amp;") (XP="&amp;ROUND((N23),2)&amp;"km; XR="&amp;ROUND((O23),2)&amp;"km)"),IF(C23="SINAPI",VLOOKUP(B23,'SINAPI NÃO IMPRIMIR'!$A$3:$D$11432,2,FALSE),IF(C23="IOPES",VLOOKUP(B23,'IOPES NÃO IMPRIMIR'!$A$3:$D$10941,2,FALSE),IF(C23="CESAN",VLOOKUP(B23,'CESAN NÃO IMPRIMIR'!$A$6:$D$2000,2,FALSE),IF(C23="COMP",VLOOKUP(B23,'COMP NÃO IMPRIMIR'!$A$3:$D$10991,2,FALSE),""))))))</f>
        <v>Compactação de aterros 100% PN em Vias Urbanas</v>
      </c>
      <c r="E23" s="79" t="str">
        <f>IF(B23="","",IF(C23="DER-ES",VLOOKUP(B23,'DER-ES NÃO IMPRIMIR'!$A$1:$E$10966,3,FALSE),IF(C23="SINAPI",VLOOKUP(B23,'SINAPI NÃO IMPRIMIR'!$A$1:$D$11432,3,FALSE),IF(C23="IOPES",VLOOKUP(B23,'IOPES NÃO IMPRIMIR'!$A$1:$D$10941,3,FALSE),IF(C23="CESAN",VLOOKUP(B23,'CESAN NÃO IMPRIMIR'!$A$6:$D$2000,3,FALSE),IF(C23="COMP",VLOOKUP(B23,'COMP NÃO IMPRIMIR'!$A$1:$D$10991,3,FALSE)))))))</f>
        <v>M3</v>
      </c>
      <c r="F23" s="103">
        <f>VLOOKUP(A23,'Memorial de Cálculo'!$A$9:$Q$1264,17,FALSE)</f>
        <v>5745.15</v>
      </c>
      <c r="G23" s="104">
        <f t="shared" si="6"/>
        <v>5.5</v>
      </c>
      <c r="H23" s="104">
        <f t="shared" si="7"/>
        <v>31598.32</v>
      </c>
      <c r="I23" s="89"/>
      <c r="J23" s="83">
        <f>IF(B23="","",IF(C23="DER-ES",IF(OR(B23&lt;60000,B23&gt;60025),VLOOKUP(B23,'DER-ES NÃO IMPRIMIR'!$A$1:$E$10966,4,FALSE),VLOOKUP(B23,'DER-ES NÃO IMPRIMIR'!$A$1:$H$9966,6,FALSE)*N23+VLOOKUP(B23,'DER-ES NÃO IMPRIMIR'!$A$1:$H$9966,7,FALSE)*O23)+VLOOKUP(B23,'DER-ES NÃO IMPRIMIR'!$A$1:$H$9966,8,FALSE),IF(C23="SINAPI",VLOOKUP(B23,'SINAPI NÃO IMPRIMIR'!$A$1:$E$11432,4,FALSE),IF(C23="IOPES",VLOOKUP(B23,'IOPES NÃO IMPRIMIR'!$A$1:$D$10941,4,FALSE),IF(C23="CESAN",VLOOKUP(B23,'CESAN NÃO IMPRIMIR'!$A$5:$D$2000,4,FALSE),IF(C23="COMP",VLOOKUP(B23,'COMP NÃO IMPRIMIR'!$A$1:$D$10991,4,FALSE))))))*T23)</f>
        <v>5.5020000000000007</v>
      </c>
      <c r="K23" s="284">
        <f>IF(B23="","",IF(C23="DER-ES",IF(OR(B23&lt;60000,B23&gt;60025),'DER-ES NÃO IMPRIMIR'!$D$2/100,0),IF(C23="SINAPI",'SINAPI NÃO IMPRIMIR'!$A$2/100,IF(C23="IOPES",'IOPES NÃO IMPRIMIR'!$A$2/100,IF(C23="COMP",'COMP NÃO IMPRIMIR'!$C$2/100,IF(C23="CESAN",'CESAN NÃO IMPRIMIR'!$A$2/100,"Preencher BDI!"))))))</f>
        <v>0.23319999999999999</v>
      </c>
      <c r="L23" s="84">
        <f t="shared" si="5"/>
        <v>4.4615634122607855</v>
      </c>
      <c r="M23" s="13"/>
      <c r="N23" s="97"/>
      <c r="O23" s="97"/>
      <c r="P23" s="99"/>
      <c r="Q23" s="84"/>
      <c r="S23" s="591" t="s">
        <v>1494</v>
      </c>
      <c r="T23" s="590">
        <f>IF(B23="","",IF(C23='REAJUSTE GERAL'!$Q$2,IFERROR(VLOOKUP(S23,'REAJUSTE GERAL'!$P$3:$R$24,2,FALSE),""),IF(C23='REAJUSTE GERAL'!$R$2,IFERROR(VLOOKUP(S23,'REAJUSTE GERAL'!$P$3:$R$24,3,FALSE),""),1)))</f>
        <v>1.048</v>
      </c>
    </row>
    <row r="24" spans="1:29" ht="12.75" x14ac:dyDescent="0.2">
      <c r="A24" s="102" t="s">
        <v>1486</v>
      </c>
      <c r="B24" s="245">
        <v>42045</v>
      </c>
      <c r="C24" s="190" t="s">
        <v>7516</v>
      </c>
      <c r="D24" s="246" t="str">
        <f>IF(B24="","",IF(C24="DER-ES",IF(OR(B24&lt;60000,B24&gt;60025),VLOOKUP(B24,'DER-ES NÃO IMPRIMIR'!$A$1:$E$10966,2,FALSE),VLOOKUP(B24,'DER-ES NÃO IMPRIMIR'!$A$1:$E$10966,2,FALSE)&amp;" (DMT="&amp;VLOOKUP(B24,'DER-ES NÃO IMPRIMIR'!$A$1:$E$10966,4,FALSE)&amp;") (XP="&amp;ROUND((N24),2)&amp;"km; XR="&amp;ROUND((O24),2)&amp;"km)"),IF(C24="SINAPI",VLOOKUP(B24,'SINAPI NÃO IMPRIMIR'!$A$3:$D$11432,2,FALSE),IF(C24="IOPES",VLOOKUP(B24,'IOPES NÃO IMPRIMIR'!$A$3:$D$10941,2,FALSE),IF(C24="CESAN",VLOOKUP(B24,'CESAN NÃO IMPRIMIR'!$A$6:$D$2000,2,FALSE),IF(C24="COMP",VLOOKUP(B24,'COMP NÃO IMPRIMIR'!$A$3:$D$10991,2,FALSE),""))))))</f>
        <v>Aquisição de solo de jazida comercial (saibreira)</v>
      </c>
      <c r="E24" s="79" t="str">
        <f>IF(B24="","",IF(C24="DER-ES",VLOOKUP(B24,'DER-ES NÃO IMPRIMIR'!$A$1:$E$10966,3,FALSE),IF(C24="SINAPI",VLOOKUP(B24,'SINAPI NÃO IMPRIMIR'!$A$1:$D$11432,3,FALSE),IF(C24="IOPES",VLOOKUP(B24,'IOPES NÃO IMPRIMIR'!$A$1:$D$10941,3,FALSE),IF(C24="CESAN",VLOOKUP(B24,'CESAN NÃO IMPRIMIR'!$A$6:$D$2000,3,FALSE),IF(C24="COMP",VLOOKUP(B24,'COMP NÃO IMPRIMIR'!$A$1:$D$10991,3,FALSE)))))))</f>
        <v>M3</v>
      </c>
      <c r="F24" s="103">
        <f>VLOOKUP(A24,'Memorial de Cálculo'!$A$9:$Q$1264,17,FALSE)</f>
        <v>7468.7</v>
      </c>
      <c r="G24" s="104">
        <f t="shared" si="6"/>
        <v>5</v>
      </c>
      <c r="H24" s="104">
        <f t="shared" si="7"/>
        <v>37343.5</v>
      </c>
      <c r="I24" s="89"/>
      <c r="J24" s="83">
        <f>IF(B24="","",IF(C24="DER-ES",IF(OR(B24&lt;60000,B24&gt;60025),VLOOKUP(B24,'DER-ES NÃO IMPRIMIR'!$A$1:$E$10966,4,FALSE),VLOOKUP(B24,'DER-ES NÃO IMPRIMIR'!$A$1:$H$9966,6,FALSE)*N24+VLOOKUP(B24,'DER-ES NÃO IMPRIMIR'!$A$1:$H$9966,7,FALSE)*O24)+VLOOKUP(B24,'DER-ES NÃO IMPRIMIR'!$A$1:$H$9966,8,FALSE),IF(C24="SINAPI",VLOOKUP(B24,'SINAPI NÃO IMPRIMIR'!$A$1:$E$11432,4,FALSE),IF(C24="IOPES",VLOOKUP(B24,'IOPES NÃO IMPRIMIR'!$A$1:$D$10941,4,FALSE),IF(C24="CESAN",VLOOKUP(B24,'CESAN NÃO IMPRIMIR'!$A$5:$D$2000,4,FALSE),IF(C24="COMP",VLOOKUP(B24,'COMP NÃO IMPRIMIR'!$A$1:$D$10991,4,FALSE))))))*T24)</f>
        <v>4.9989599999999994</v>
      </c>
      <c r="K24" s="284">
        <f>IF(B24="","",IF(C24="DER-ES",IF(OR(B24&lt;60000,B24&gt;60025),'DER-ES NÃO IMPRIMIR'!$D$2/100,0),IF(C24="SINAPI",'SINAPI NÃO IMPRIMIR'!$A$2/100,IF(C24="IOPES",'IOPES NÃO IMPRIMIR'!$A$2/100,IF(C24="COMP",'COMP NÃO IMPRIMIR'!$C$2/100,IF(C24="CESAN",'CESAN NÃO IMPRIMIR'!$A$2/100,"Preencher BDI!"))))))</f>
        <v>0.23319999999999999</v>
      </c>
      <c r="L24" s="84">
        <f t="shared" si="5"/>
        <v>4.0536490431397985</v>
      </c>
      <c r="M24" s="13"/>
      <c r="N24" s="97"/>
      <c r="O24" s="97"/>
      <c r="P24" s="99"/>
      <c r="Q24" s="84"/>
      <c r="S24" s="591" t="s">
        <v>1494</v>
      </c>
      <c r="T24" s="590">
        <f>IF(B24="","",IF(C24='REAJUSTE GERAL'!$Q$2,IFERROR(VLOOKUP(S24,'REAJUSTE GERAL'!$P$3:$R$24,2,FALSE),""),IF(C24='REAJUSTE GERAL'!$R$2,IFERROR(VLOOKUP(S24,'REAJUSTE GERAL'!$P$3:$R$24,3,FALSE),""),1)))</f>
        <v>1.048</v>
      </c>
    </row>
    <row r="25" spans="1:29" ht="25.5" x14ac:dyDescent="0.2">
      <c r="A25" s="102" t="s">
        <v>7513</v>
      </c>
      <c r="B25" s="245">
        <v>41095</v>
      </c>
      <c r="C25" s="190" t="s">
        <v>7516</v>
      </c>
      <c r="D25" s="246" t="str">
        <f>IF(B25="","",IF(C25="DER-ES",IF(OR(B25&lt;60000,B25&gt;60025),VLOOKUP(B25,'DER-ES NÃO IMPRIMIR'!$A$1:$E$10966,2,FALSE),VLOOKUP(B25,'DER-ES NÃO IMPRIMIR'!$A$1:$E$10966,2,FALSE)&amp;" (DMT="&amp;VLOOKUP(B25,'DER-ES NÃO IMPRIMIR'!$A$1:$E$10966,4,FALSE)&amp;") (XP="&amp;ROUND((N25),2)&amp;"km; XR="&amp;ROUND((O25),2)&amp;"km)"),IF(C25="SINAPI",VLOOKUP(B25,'SINAPI NÃO IMPRIMIR'!$A$3:$D$11432,2,FALSE),IF(C25="IOPES",VLOOKUP(B25,'IOPES NÃO IMPRIMIR'!$A$3:$D$10941,2,FALSE),IF(C25="CESAN",VLOOKUP(B25,'CESAN NÃO IMPRIMIR'!$A$6:$D$2000,2,FALSE),IF(C25="COMP",VLOOKUP(B25,'COMP NÃO IMPRIMIR'!$A$3:$D$10991,2,FALSE),""))))))</f>
        <v>Remoção de solos moles, incluindo carregamento mecânico com escavadeira hidráulica</v>
      </c>
      <c r="E25" s="79" t="str">
        <f>IF(B25="","",IF(C25="DER-ES",VLOOKUP(B25,'DER-ES NÃO IMPRIMIR'!$A$1:$E$10966,3,FALSE),IF(C25="SINAPI",VLOOKUP(B25,'SINAPI NÃO IMPRIMIR'!$A$1:$D$11432,3,FALSE),IF(C25="IOPES",VLOOKUP(B25,'IOPES NÃO IMPRIMIR'!$A$1:$D$10941,3,FALSE),IF(C25="CESAN",VLOOKUP(B25,'CESAN NÃO IMPRIMIR'!$A$6:$D$2000,3,FALSE),IF(C25="COMP",VLOOKUP(B25,'COMP NÃO IMPRIMIR'!$A$1:$D$10991,3,FALSE)))))))</f>
        <v>M3</v>
      </c>
      <c r="F25" s="103">
        <f>VLOOKUP(A25,'Memorial de Cálculo'!$A$9:$Q$1264,17,FALSE)</f>
        <v>854.1</v>
      </c>
      <c r="G25" s="104">
        <f t="shared" si="6"/>
        <v>22.21</v>
      </c>
      <c r="H25" s="104">
        <f t="shared" si="7"/>
        <v>18969.560000000001</v>
      </c>
      <c r="I25" s="89"/>
      <c r="J25" s="83">
        <f>IF(B25="","",IF(C25="DER-ES",IF(OR(B25&lt;60000,B25&gt;60025),VLOOKUP(B25,'DER-ES NÃO IMPRIMIR'!$A$1:$E$10966,4,FALSE),VLOOKUP(B25,'DER-ES NÃO IMPRIMIR'!$A$1:$H$9966,6,FALSE)*N25+VLOOKUP(B25,'DER-ES NÃO IMPRIMIR'!$A$1:$H$9966,7,FALSE)*O25)+VLOOKUP(B25,'DER-ES NÃO IMPRIMIR'!$A$1:$H$9966,8,FALSE),IF(C25="SINAPI",VLOOKUP(B25,'SINAPI NÃO IMPRIMIR'!$A$1:$E$11432,4,FALSE),IF(C25="IOPES",VLOOKUP(B25,'IOPES NÃO IMPRIMIR'!$A$1:$D$10941,4,FALSE),IF(C25="CESAN",VLOOKUP(B25,'CESAN NÃO IMPRIMIR'!$A$5:$D$2000,4,FALSE),IF(C25="COMP",VLOOKUP(B25,'COMP NÃO IMPRIMIR'!$A$1:$D$10991,4,FALSE))))))*T25)</f>
        <v>22.207120000000003</v>
      </c>
      <c r="K25" s="284">
        <f>IF(B25="","",IF(C25="DER-ES",IF(OR(B25&lt;60000,B25&gt;60025),'DER-ES NÃO IMPRIMIR'!$D$2/100,0),IF(C25="SINAPI",'SINAPI NÃO IMPRIMIR'!$A$2/100,IF(C25="IOPES",'IOPES NÃO IMPRIMIR'!$A$2/100,IF(C25="COMP",'COMP NÃO IMPRIMIR'!$C$2/100,IF(C25="CESAN",'CESAN NÃO IMPRIMIR'!$A$2/100,"Preencher BDI!"))))))</f>
        <v>0.23319999999999999</v>
      </c>
      <c r="L25" s="84">
        <f t="shared" si="5"/>
        <v>18.007719753486864</v>
      </c>
      <c r="M25" s="13"/>
      <c r="N25" s="97"/>
      <c r="O25" s="97"/>
      <c r="P25" s="99"/>
      <c r="Q25" s="84"/>
      <c r="S25" s="591" t="s">
        <v>1494</v>
      </c>
      <c r="T25" s="590">
        <f>IF(B25="","",IF(C25='REAJUSTE GERAL'!$Q$2,IFERROR(VLOOKUP(S25,'REAJUSTE GERAL'!$P$3:$R$24,2,FALSE),""),IF(C25='REAJUSTE GERAL'!$R$2,IFERROR(VLOOKUP(S25,'REAJUSTE GERAL'!$P$3:$R$24,3,FALSE),""),1)))</f>
        <v>1.048</v>
      </c>
    </row>
    <row r="26" spans="1:29" ht="25.5" x14ac:dyDescent="0.2">
      <c r="A26" s="102" t="s">
        <v>7894</v>
      </c>
      <c r="B26" s="245">
        <v>42706</v>
      </c>
      <c r="C26" s="190" t="s">
        <v>7516</v>
      </c>
      <c r="D26" s="246" t="str">
        <f>IF(B26="","",IF(C26="DER-ES",IF(OR(B26&lt;60000,B26&gt;60025),VLOOKUP(B26,'DER-ES NÃO IMPRIMIR'!$A$1:$E$10966,2,FALSE),VLOOKUP(B26,'DER-ES NÃO IMPRIMIR'!$A$1:$E$10966,2,FALSE)&amp;" (DMT="&amp;VLOOKUP(B26,'DER-ES NÃO IMPRIMIR'!$A$1:$E$10966,4,FALSE)&amp;") (XP="&amp;ROUND((N26),2)&amp;"km; XR="&amp;ROUND((O26),2)&amp;"km)"),IF(C26="SINAPI",VLOOKUP(B26,'SINAPI NÃO IMPRIMIR'!$A$3:$D$11432,2,FALSE),IF(C26="IOPES",VLOOKUP(B26,'IOPES NÃO IMPRIMIR'!$A$3:$D$10941,2,FALSE),IF(C26="CESAN",VLOOKUP(B26,'CESAN NÃO IMPRIMIR'!$A$6:$D$2000,2,FALSE),IF(C26="COMP",VLOOKUP(B26,'COMP NÃO IMPRIMIR'!$A$3:$D$10991,2,FALSE),""))))))</f>
        <v>Colchão drenante de areia para fundação de aterros, exclusive o fornecimento de areia em Vias Urbanas</v>
      </c>
      <c r="E26" s="79" t="str">
        <f>IF(B26="","",IF(C26="DER-ES",VLOOKUP(B26,'DER-ES NÃO IMPRIMIR'!$A$1:$E$10966,3,FALSE),IF(C26="SINAPI",VLOOKUP(B26,'SINAPI NÃO IMPRIMIR'!$A$1:$D$11432,3,FALSE),IF(C26="IOPES",VLOOKUP(B26,'IOPES NÃO IMPRIMIR'!$A$1:$D$10941,3,FALSE),IF(C26="CESAN",VLOOKUP(B26,'CESAN NÃO IMPRIMIR'!$A$6:$D$2000,3,FALSE),IF(C26="COMP",VLOOKUP(B26,'COMP NÃO IMPRIMIR'!$A$1:$D$10991,3,FALSE)))))))</f>
        <v>M3</v>
      </c>
      <c r="F26" s="103">
        <f>VLOOKUP(A26,'Memorial de Cálculo'!$A$9:$Q$1264,17,FALSE)</f>
        <v>6061.29</v>
      </c>
      <c r="G26" s="104">
        <f t="shared" si="6"/>
        <v>5.66</v>
      </c>
      <c r="H26" s="104">
        <f t="shared" si="7"/>
        <v>34306.9</v>
      </c>
      <c r="I26" s="89"/>
      <c r="J26" s="83">
        <f>IF(B26="","",IF(C26="DER-ES",IF(OR(B26&lt;60000,B26&gt;60025),VLOOKUP(B26,'DER-ES NÃO IMPRIMIR'!$A$1:$E$10966,4,FALSE),VLOOKUP(B26,'DER-ES NÃO IMPRIMIR'!$A$1:$H$9966,6,FALSE)*N26+VLOOKUP(B26,'DER-ES NÃO IMPRIMIR'!$A$1:$H$9966,7,FALSE)*O26)+VLOOKUP(B26,'DER-ES NÃO IMPRIMIR'!$A$1:$H$9966,8,FALSE),IF(C26="SINAPI",VLOOKUP(B26,'SINAPI NÃO IMPRIMIR'!$A$1:$E$11432,4,FALSE),IF(C26="IOPES",VLOOKUP(B26,'IOPES NÃO IMPRIMIR'!$A$1:$D$10941,4,FALSE),IF(C26="CESAN",VLOOKUP(B26,'CESAN NÃO IMPRIMIR'!$A$5:$D$2000,4,FALSE),IF(C26="COMP",VLOOKUP(B26,'COMP NÃO IMPRIMIR'!$A$1:$D$10991,4,FALSE))))))*T26)</f>
        <v>5.6592000000000002</v>
      </c>
      <c r="K26" s="284">
        <f>IF(B26="","",IF(C26="DER-ES",IF(OR(B26&lt;60000,B26&gt;60025),'DER-ES NÃO IMPRIMIR'!$D$2/100,0),IF(C26="SINAPI",'SINAPI NÃO IMPRIMIR'!$A$2/100,IF(C26="IOPES",'IOPES NÃO IMPRIMIR'!$A$2/100,IF(C26="COMP",'COMP NÃO IMPRIMIR'!$C$2/100,IF(C26="CESAN",'CESAN NÃO IMPRIMIR'!$A$2/100,"Preencher BDI!"))))))</f>
        <v>0.23319999999999999</v>
      </c>
      <c r="L26" s="84">
        <f t="shared" si="5"/>
        <v>4.5890366526110933</v>
      </c>
      <c r="M26" s="13"/>
      <c r="N26" s="97"/>
      <c r="O26" s="97"/>
      <c r="P26" s="99"/>
      <c r="Q26" s="84"/>
      <c r="S26" s="591" t="s">
        <v>1494</v>
      </c>
      <c r="T26" s="590">
        <f>IF(B26="","",IF(C26='REAJUSTE GERAL'!$Q$2,IFERROR(VLOOKUP(S26,'REAJUSTE GERAL'!$P$3:$R$24,2,FALSE),""),IF(C26='REAJUSTE GERAL'!$R$2,IFERROR(VLOOKUP(S26,'REAJUSTE GERAL'!$P$3:$R$24,3,FALSE),""),1)))</f>
        <v>1.048</v>
      </c>
    </row>
    <row r="27" spans="1:29" ht="25.5" x14ac:dyDescent="0.2">
      <c r="A27" s="248" t="s">
        <v>16968</v>
      </c>
      <c r="B27" s="248">
        <v>60010</v>
      </c>
      <c r="C27" s="190" t="s">
        <v>7516</v>
      </c>
      <c r="D27" s="246" t="str">
        <f>IF(B27="","",IF(C27="DER-ES",IF(OR(B27&lt;60000,B27&gt;60025),VLOOKUP(B27,'DER-ES NÃO IMPRIMIR'!$A$1:$E$10966,2,FALSE),VLOOKUP(B27,'DER-ES NÃO IMPRIMIR'!$A$1:$E$10966,2,FALSE)&amp;" (DMT="&amp;VLOOKUP(B27,'DER-ES NÃO IMPRIMIR'!$A$1:$E$10966,4,FALSE)&amp;") (XP="&amp;ROUND((N27),2)&amp;"km; XR="&amp;ROUND((O27),2)&amp;"km)"),IF(C27="SINAPI",VLOOKUP(B27,'SINAPI NÃO IMPRIMIR'!$A$3:$D$11432,2,FALSE),IF(C27="IOPES",VLOOKUP(B27,'IOPES NÃO IMPRIMIR'!$A$3:$D$10941,2,FALSE),IF(C27="CESAN",VLOOKUP(B27,'CESAN NÃO IMPRIMIR'!$A$6:$D$2000,2,FALSE),IF(C27="COMP",VLOOKUP(B27,'COMP NÃO IMPRIMIR'!$A$3:$D$10991,2,FALSE),""))))))</f>
        <v>Transporte Local de Materiais (TR-101-01) (Vias urbanas - Caminhão basculante) (DMT=0,956XP + 1,275XR + 1,593) (XP=18,1km; XR=3,1km)</v>
      </c>
      <c r="E27" s="79" t="str">
        <f>IF(B27="","",IF(C27="DER-ES",VLOOKUP(B27,'DER-ES NÃO IMPRIMIR'!$A$1:$E$10966,3,FALSE),IF(C27="SINAPI",VLOOKUP(B27,'SINAPI NÃO IMPRIMIR'!$A$1:$D$11432,3,FALSE),IF(C27="IOPES",VLOOKUP(B27,'IOPES NÃO IMPRIMIR'!$A$1:$D$10941,3,FALSE),IF(C27="CESAN",VLOOKUP(B27,'CESAN NÃO IMPRIMIR'!$A$6:$D$2000,3,FALSE),IF(C27="COMP",VLOOKUP(B27,'COMP NÃO IMPRIMIR'!$A$1:$D$10991,3,FALSE)))))))</f>
        <v>t</v>
      </c>
      <c r="F27" s="103">
        <f>VLOOKUP(A27,'Memorial de Cálculo'!$A$9:$Q$1264,17,FALSE)</f>
        <v>6745.21</v>
      </c>
      <c r="G27" s="104">
        <f t="shared" si="6"/>
        <v>29.25</v>
      </c>
      <c r="H27" s="104">
        <f t="shared" si="7"/>
        <v>197297.39</v>
      </c>
      <c r="I27" s="89"/>
      <c r="J27" s="83">
        <f>IF(B27="","",IF(C27="DER-ES",IF(OR(B27&lt;60000,B27&gt;60025),VLOOKUP(B27,'DER-ES NÃO IMPRIMIR'!$A$1:$E$10966,4,FALSE),VLOOKUP(B27,'DER-ES NÃO IMPRIMIR'!$A$1:$H$9966,6,FALSE)*N27+VLOOKUP(B27,'DER-ES NÃO IMPRIMIR'!$A$1:$H$9966,7,FALSE)*O27)+VLOOKUP(B27,'DER-ES NÃO IMPRIMIR'!$A$1:$H$9966,8,FALSE),IF(C27="SINAPI",VLOOKUP(B27,'SINAPI NÃO IMPRIMIR'!$A$1:$E$11432,4,FALSE),IF(C27="IOPES",VLOOKUP(B27,'IOPES NÃO IMPRIMIR'!$A$1:$D$10941,4,FALSE),IF(C27="CESAN",VLOOKUP(B27,'CESAN NÃO IMPRIMIR'!$A$5:$D$2000,4,FALSE),IF(C27="COMP",VLOOKUP(B27,'COMP NÃO IMPRIMIR'!$A$1:$D$10991,4,FALSE))))))*T27)</f>
        <v>23.7173658</v>
      </c>
      <c r="K27" s="284">
        <f>IF(B27="","",IF(C27="DER-ES",IF(OR(B27&lt;60000,B27&gt;60025),'DER-ES NÃO IMPRIMIR'!$D$2/100,0),IF(C27="SINAPI",'SINAPI NÃO IMPRIMIR'!$A$2/100,IF(C27="IOPES",'IOPES NÃO IMPRIMIR'!$A$2/100,IF(C27="COMP",'COMP NÃO IMPRIMIR'!$C$2/100,IF(C27="CESAN",'CESAN NÃO IMPRIMIR'!$A$2/100,"Preencher BDI!"))))))</f>
        <v>0</v>
      </c>
      <c r="L27" s="84">
        <f t="shared" si="5"/>
        <v>23.7173658</v>
      </c>
      <c r="M27" s="39"/>
      <c r="N27" s="526">
        <f>'DMT NÃO IMPRIMIR'!$F$14</f>
        <v>18.100000000000001</v>
      </c>
      <c r="O27" s="526">
        <f>'DMT NÃO IMPRIMIR'!$E$14</f>
        <v>3.0999999999999996</v>
      </c>
      <c r="P27" s="527" t="str">
        <f>'DMT NÃO IMPRIMIR'!$C$14</f>
        <v>Obra
(Viana / ES)</v>
      </c>
      <c r="Q27" s="527" t="str">
        <f>'DMT NÃO IMPRIMIR'!$D$14</f>
        <v>Bota-fora
(Cariacica / ES)</v>
      </c>
      <c r="S27" s="588" t="s">
        <v>8722</v>
      </c>
      <c r="T27" s="590">
        <f>IF(B27="","",IF(C27='REAJUSTE GERAL'!$Q$2,IFERROR(VLOOKUP(S27,'REAJUSTE GERAL'!$P$3:$R$24,2,FALSE),""),IF(C27='REAJUSTE GERAL'!$R$2,IFERROR(VLOOKUP(S27,'REAJUSTE GERAL'!$P$3:$R$24,3,FALSE),""),1)))</f>
        <v>1.038</v>
      </c>
    </row>
    <row r="28" spans="1:29" ht="25.5" x14ac:dyDescent="0.2">
      <c r="A28" s="248" t="s">
        <v>17085</v>
      </c>
      <c r="B28" s="248">
        <v>60010</v>
      </c>
      <c r="C28" s="190" t="s">
        <v>7516</v>
      </c>
      <c r="D28" s="246" t="str">
        <f>IF(B28="","",IF(C28="DER-ES",IF(OR(B28&lt;60000,B28&gt;60025),VLOOKUP(B28,'DER-ES NÃO IMPRIMIR'!$A$1:$E$10966,2,FALSE),VLOOKUP(B28,'DER-ES NÃO IMPRIMIR'!$A$1:$E$10966,2,FALSE)&amp;" (DMT="&amp;VLOOKUP(B28,'DER-ES NÃO IMPRIMIR'!$A$1:$E$10966,4,FALSE)&amp;") (XP="&amp;ROUND((N28),2)&amp;"km; XR="&amp;ROUND((O28),2)&amp;"km)"),IF(C28="SINAPI",VLOOKUP(B28,'SINAPI NÃO IMPRIMIR'!$A$3:$D$11432,2,FALSE),IF(C28="IOPES",VLOOKUP(B28,'IOPES NÃO IMPRIMIR'!$A$3:$D$10941,2,FALSE),IF(C28="CESAN",VLOOKUP(B28,'CESAN NÃO IMPRIMIR'!$A$6:$D$2000,2,FALSE),IF(C28="COMP",VLOOKUP(B28,'COMP NÃO IMPRIMIR'!$A$3:$D$10991,2,FALSE),""))))))</f>
        <v>Transporte Local de Materiais (TR-101-01) (Vias urbanas - Caminhão basculante) (DMT=0,956XP + 1,275XR + 1,593) (XP=22,6km; XR=0,9km)</v>
      </c>
      <c r="E28" s="79" t="str">
        <f>IF(B28="","",IF(C28="DER-ES",VLOOKUP(B28,'DER-ES NÃO IMPRIMIR'!$A$1:$E$10966,3,FALSE),IF(C28="SINAPI",VLOOKUP(B28,'SINAPI NÃO IMPRIMIR'!$A$1:$D$11432,3,FALSE),IF(C28="IOPES",VLOOKUP(B28,'IOPES NÃO IMPRIMIR'!$A$1:$D$10941,3,FALSE),IF(C28="CESAN",VLOOKUP(B28,'CESAN NÃO IMPRIMIR'!$A$6:$D$2000,3,FALSE),IF(C28="COMP",VLOOKUP(B28,'COMP NÃO IMPRIMIR'!$A$1:$D$10991,3,FALSE)))))))</f>
        <v>t</v>
      </c>
      <c r="F28" s="103">
        <f>VLOOKUP(A28,'Memorial de Cálculo'!$A$9:$Q$1264,17,FALSE)</f>
        <v>11949.92</v>
      </c>
      <c r="G28" s="104">
        <f t="shared" si="6"/>
        <v>31.16</v>
      </c>
      <c r="H28" s="104">
        <f t="shared" si="7"/>
        <v>372359.5</v>
      </c>
      <c r="I28" s="89"/>
      <c r="J28" s="83">
        <f>IF(B28="","",IF(C28="DER-ES",IF(OR(B28&lt;60000,B28&gt;60025),VLOOKUP(B28,'DER-ES NÃO IMPRIMIR'!$A$1:$E$10966,4,FALSE),VLOOKUP(B28,'DER-ES NÃO IMPRIMIR'!$A$1:$H$9966,6,FALSE)*N28+VLOOKUP(B28,'DER-ES NÃO IMPRIMIR'!$A$1:$H$9966,7,FALSE)*O28)+VLOOKUP(B28,'DER-ES NÃO IMPRIMIR'!$A$1:$H$9966,8,FALSE),IF(C28="SINAPI",VLOOKUP(B28,'SINAPI NÃO IMPRIMIR'!$A$1:$E$11432,4,FALSE),IF(C28="IOPES",VLOOKUP(B28,'IOPES NÃO IMPRIMIR'!$A$1:$D$10941,4,FALSE),IF(C28="CESAN",VLOOKUP(B28,'CESAN NÃO IMPRIMIR'!$A$5:$D$2000,4,FALSE),IF(C28="COMP",VLOOKUP(B28,'COMP NÃO IMPRIMIR'!$A$1:$D$10991,4,FALSE))))))*T28)</f>
        <v>25.271251800000002</v>
      </c>
      <c r="K28" s="284">
        <f>IF(B28="","",IF(C28="DER-ES",IF(OR(B28&lt;60000,B28&gt;60025),'DER-ES NÃO IMPRIMIR'!$D$2/100,0),IF(C28="SINAPI",'SINAPI NÃO IMPRIMIR'!$A$2/100,IF(C28="IOPES",'IOPES NÃO IMPRIMIR'!$A$2/100,IF(C28="COMP",'COMP NÃO IMPRIMIR'!$C$2/100,IF(C28="CESAN",'CESAN NÃO IMPRIMIR'!$A$2/100,"Preencher BDI!"))))))</f>
        <v>0</v>
      </c>
      <c r="L28" s="84">
        <f t="shared" si="5"/>
        <v>25.271251800000002</v>
      </c>
      <c r="M28" s="39"/>
      <c r="N28" s="526">
        <f>'DMT NÃO IMPRIMIR'!$F$4</f>
        <v>22.6</v>
      </c>
      <c r="O28" s="526">
        <f>'DMT NÃO IMPRIMIR'!$E$4</f>
        <v>0.89999999999999991</v>
      </c>
      <c r="P28" s="527" t="str">
        <f>'DMT NÃO IMPRIMIR'!$C$4</f>
        <v>Caixa de Empréstimo
(Serra / ES)</v>
      </c>
      <c r="Q28" s="527" t="str">
        <f>'DMT NÃO IMPRIMIR'!$D$4</f>
        <v>Obra
(Viana / ES)</v>
      </c>
      <c r="S28" s="588" t="s">
        <v>8722</v>
      </c>
      <c r="T28" s="590">
        <f>IF(B28="","",IF(C28='REAJUSTE GERAL'!$Q$2,IFERROR(VLOOKUP(S28,'REAJUSTE GERAL'!$P$3:$R$24,2,FALSE),""),IF(C28='REAJUSTE GERAL'!$R$2,IFERROR(VLOOKUP(S28,'REAJUSTE GERAL'!$P$3:$R$24,3,FALSE),""),1)))</f>
        <v>1.038</v>
      </c>
    </row>
    <row r="29" spans="1:29" ht="25.5" x14ac:dyDescent="0.2">
      <c r="A29" s="248" t="s">
        <v>17086</v>
      </c>
      <c r="B29" s="248">
        <v>60010</v>
      </c>
      <c r="C29" s="190" t="s">
        <v>7516</v>
      </c>
      <c r="D29" s="246" t="str">
        <f>IF(B29="","",IF(C29="DER-ES",IF(OR(B29&lt;60000,B29&gt;60025),VLOOKUP(B29,'DER-ES NÃO IMPRIMIR'!$A$1:$E$10966,2,FALSE),VLOOKUP(B29,'DER-ES NÃO IMPRIMIR'!$A$1:$E$10966,2,FALSE)&amp;" (DMT="&amp;VLOOKUP(B29,'DER-ES NÃO IMPRIMIR'!$A$1:$E$10966,4,FALSE)&amp;") (XP="&amp;ROUND((N29),2)&amp;"km; XR="&amp;ROUND((O29),2)&amp;"km)"),IF(C29="SINAPI",VLOOKUP(B29,'SINAPI NÃO IMPRIMIR'!$A$3:$D$11432,2,FALSE),IF(C29="IOPES",VLOOKUP(B29,'IOPES NÃO IMPRIMIR'!$A$3:$D$10941,2,FALSE),IF(C29="CESAN",VLOOKUP(B29,'CESAN NÃO IMPRIMIR'!$A$6:$D$2000,2,FALSE),IF(C29="COMP",VLOOKUP(B29,'COMP NÃO IMPRIMIR'!$A$3:$D$10991,2,FALSE),""))))))</f>
        <v>Transporte Local de Materiais (TR-101-01) (Vias urbanas - Caminhão basculante) (DMT=0,956XP + 1,275XR + 1,593) (XP=18,7km; XR=0,7km)</v>
      </c>
      <c r="E29" s="79" t="str">
        <f>IF(B29="","",IF(C29="DER-ES",VLOOKUP(B29,'DER-ES NÃO IMPRIMIR'!$A$1:$E$10966,3,FALSE),IF(C29="SINAPI",VLOOKUP(B29,'SINAPI NÃO IMPRIMIR'!$A$1:$D$11432,3,FALSE),IF(C29="IOPES",VLOOKUP(B29,'IOPES NÃO IMPRIMIR'!$A$1:$D$10941,3,FALSE),IF(C29="CESAN",VLOOKUP(B29,'CESAN NÃO IMPRIMIR'!$A$6:$D$2000,3,FALSE),IF(C29="COMP",VLOOKUP(B29,'COMP NÃO IMPRIMIR'!$A$1:$D$10991,3,FALSE)))))))</f>
        <v>t</v>
      </c>
      <c r="F29" s="103">
        <f>VLOOKUP(A29,'Memorial de Cálculo'!$A$9:$Q$1264,17,FALSE)</f>
        <v>9091.94</v>
      </c>
      <c r="G29" s="104">
        <f t="shared" si="6"/>
        <v>26.07</v>
      </c>
      <c r="H29" s="104">
        <f t="shared" si="7"/>
        <v>237026.87</v>
      </c>
      <c r="I29" s="89"/>
      <c r="J29" s="83">
        <f>IF(B29="","",IF(C29="DER-ES",IF(OR(B29&lt;60000,B29&gt;60025),VLOOKUP(B29,'DER-ES NÃO IMPRIMIR'!$A$1:$E$10966,4,FALSE),VLOOKUP(B29,'DER-ES NÃO IMPRIMIR'!$A$1:$H$9966,6,FALSE)*N29+VLOOKUP(B29,'DER-ES NÃO IMPRIMIR'!$A$1:$H$9966,7,FALSE)*O29)+VLOOKUP(B29,'DER-ES NÃO IMPRIMIR'!$A$1:$H$9966,8,FALSE),IF(C29="SINAPI",VLOOKUP(B29,'SINAPI NÃO IMPRIMIR'!$A$1:$E$11432,4,FALSE),IF(C29="IOPES",VLOOKUP(B29,'IOPES NÃO IMPRIMIR'!$A$1:$D$10941,4,FALSE),IF(C29="CESAN",VLOOKUP(B29,'CESAN NÃO IMPRIMIR'!$A$5:$D$2000,4,FALSE),IF(C29="COMP",VLOOKUP(B29,'COMP NÃO IMPRIMIR'!$A$1:$D$10991,4,FALSE))))))*T29)</f>
        <v>21.136482600000001</v>
      </c>
      <c r="K29" s="284">
        <f>IF(B29="","",IF(C29="DER-ES",IF(OR(B29&lt;60000,B29&gt;60025),'DER-ES NÃO IMPRIMIR'!$D$2/100,0),IF(C29="SINAPI",'SINAPI NÃO IMPRIMIR'!$A$2/100,IF(C29="IOPES",'IOPES NÃO IMPRIMIR'!$A$2/100,IF(C29="COMP",'COMP NÃO IMPRIMIR'!$C$2/100,IF(C29="CESAN",'CESAN NÃO IMPRIMIR'!$A$2/100,"Preencher BDI!"))))))</f>
        <v>0</v>
      </c>
      <c r="L29" s="84">
        <f t="shared" si="5"/>
        <v>21.136482600000001</v>
      </c>
      <c r="M29" s="39"/>
      <c r="N29" s="526">
        <f>'DMT NÃO IMPRIMIR'!$F$13</f>
        <v>18.700000000000003</v>
      </c>
      <c r="O29" s="526">
        <f>'DMT NÃO IMPRIMIR'!$E$13</f>
        <v>0.7</v>
      </c>
      <c r="P29" s="527" t="str">
        <f>'DMT NÃO IMPRIMIR'!$C$13</f>
        <v>Areal Mirella Machado
(Viana / ES)</v>
      </c>
      <c r="Q29" s="527" t="str">
        <f>'DMT NÃO IMPRIMIR'!$D$13</f>
        <v>Obra
(Viana / ES)</v>
      </c>
      <c r="S29" s="588" t="s">
        <v>8722</v>
      </c>
      <c r="T29" s="590">
        <f>IF(B29="","",IF(C29='REAJUSTE GERAL'!$Q$2,IFERROR(VLOOKUP(S29,'REAJUSTE GERAL'!$P$3:$R$24,2,FALSE),""),IF(C29='REAJUSTE GERAL'!$R$2,IFERROR(VLOOKUP(S29,'REAJUSTE GERAL'!$P$3:$R$24,3,FALSE),""),1)))</f>
        <v>1.038</v>
      </c>
    </row>
    <row r="30" spans="1:29" ht="12.75" x14ac:dyDescent="0.2">
      <c r="A30" s="292"/>
      <c r="B30" s="293"/>
      <c r="C30" s="294"/>
      <c r="D30" s="295" t="str">
        <f>"SUB-TOTAL - "&amp;LEFT(A21,2)</f>
        <v>SUB-TOTAL - 02</v>
      </c>
      <c r="E30" s="190" t="str">
        <f>IF(B30="","",IF(C30="DER-ES",VLOOKUP(B30,'DER-ES NÃO IMPRIMIR'!$A$1:$E$4966,3,FALSE),IF(C30="CESAN",VLOOKUP(B30,'CESAN NÃO IMPRIMIR'!$A$1:$E$4944,3,FALSE),IF(C30="IOPES",VLOOKUP(B30,'IOPES NÃO IMPRIMIR'!$A$1:$D$4941,3,FALSE),IF(C30="COMP",VLOOKUP(B30,'COMP NÃO IMPRIMIR'!$A$1:$D$5025,3,FALSE))))))</f>
        <v/>
      </c>
      <c r="F30" s="296"/>
      <c r="G30" s="277"/>
      <c r="H30" s="297">
        <f>SUM(H22:H29)</f>
        <v>943449.58</v>
      </c>
      <c r="I30" s="89"/>
      <c r="J30" s="83" t="str">
        <f>IF(B30="","",IF(C30="DER-ES",IF(OR(B30&lt;60000,B30&gt;60025),VLOOKUP(B30,'DER-ES NÃO IMPRIMIR'!$A$1:$E$10966,4,FALSE),VLOOKUP(B30,'DER-ES NÃO IMPRIMIR'!$A$1:$H$9966,6,FALSE)*N30+VLOOKUP(B30,'DER-ES NÃO IMPRIMIR'!$A$1:$H$9966,7,FALSE)*O30)+VLOOKUP(B30,'DER-ES NÃO IMPRIMIR'!$A$1:$H$9966,8,FALSE),IF(C30="SINAPI",VLOOKUP(B30,'SINAPI NÃO IMPRIMIR'!$A$1:$E$11432,4,FALSE),IF(C30="IOPES",VLOOKUP(B30,'IOPES NÃO IMPRIMIR'!$A$1:$D$10941,4,FALSE),IF(C30="CESAN",VLOOKUP(B30,'CESAN NÃO IMPRIMIR'!$A$5:$D$2000,4,FALSE),IF(C30="COMP",VLOOKUP(B30,'COMP NÃO IMPRIMIR'!$A$1:$D$10991,4,FALSE))))))*T30)</f>
        <v/>
      </c>
      <c r="K30" s="284" t="str">
        <f>IF(B30="","",IF(C30="DER-ES",IF(OR(B30&lt;60000,B30&gt;60025),'DER-ES NÃO IMPRIMIR'!$D$2/100,0),IF(C30="SINAPI",'SINAPI NÃO IMPRIMIR'!$A$2/100,IF(C30="IOPES",'IOPES NÃO IMPRIMIR'!$A$2/100,IF(C30="COMP",'COMP NÃO IMPRIMIR'!$C$2/100,IF(C30="CESAN",'CESAN NÃO IMPRIMIR'!$A$2/100,"Preencher BDI!"))))))</f>
        <v/>
      </c>
      <c r="L30" s="84" t="str">
        <f t="shared" si="5"/>
        <v/>
      </c>
      <c r="M30" s="13"/>
      <c r="N30" s="97"/>
      <c r="O30" s="97"/>
      <c r="P30" s="99"/>
      <c r="Q30" s="84"/>
      <c r="S30" s="105"/>
      <c r="T30" s="589" t="str">
        <f>IF(B30="","",IF(C30='REAJUSTE GERAL'!$Q$2,IFERROR(VLOOKUP(S30,'REAJUSTE GERAL'!$P$3:$R$24,2,FALSE),""),IF(C30='REAJUSTE GERAL'!$R$2,IFERROR(VLOOKUP(S30,'REAJUSTE GERAL'!$P$3:$R$24,3,FALSE),""),1)))</f>
        <v/>
      </c>
      <c r="Y30" s="519"/>
      <c r="Z30" s="519"/>
      <c r="AC30" s="519"/>
    </row>
    <row r="31" spans="1:29" ht="12.75" x14ac:dyDescent="0.2">
      <c r="A31" s="110"/>
      <c r="B31" s="158"/>
      <c r="C31" s="159"/>
      <c r="D31" s="85"/>
      <c r="E31" s="79" t="str">
        <f>IF(B31="","",IF(C31="DER-ES",VLOOKUP(B31,'DER-ES NÃO IMPRIMIR'!$A$1:$E$4966,3,FALSE),IF(C31="CESAN",VLOOKUP(B31,'CESAN NÃO IMPRIMIR'!$A$1:$E$4944,3,FALSE),IF(C31="IOPES",VLOOKUP(B31,'IOPES NÃO IMPRIMIR'!$A$1:$D$4941,3,FALSE),IF(C31="COMP",VLOOKUP(B31,'COMP NÃO IMPRIMIR'!$A$1:$D$5025,3,FALSE))))))</f>
        <v/>
      </c>
      <c r="F31" s="103"/>
      <c r="G31" s="104"/>
      <c r="H31" s="162"/>
      <c r="I31" s="89"/>
      <c r="J31" s="83" t="str">
        <f>IF(B31="","",IF(C31="DER-ES",IF(OR(B31&lt;60000,B31&gt;60025),VLOOKUP(B31,'DER-ES NÃO IMPRIMIR'!$A$1:$E$10966,4,FALSE),VLOOKUP(B31,'DER-ES NÃO IMPRIMIR'!$A$1:$H$9966,6,FALSE)*N31+VLOOKUP(B31,'DER-ES NÃO IMPRIMIR'!$A$1:$H$9966,7,FALSE)*O31)+VLOOKUP(B31,'DER-ES NÃO IMPRIMIR'!$A$1:$H$9966,8,FALSE),IF(C31="SINAPI",VLOOKUP(B31,'SINAPI NÃO IMPRIMIR'!$A$1:$E$11432,4,FALSE),IF(C31="IOPES",VLOOKUP(B31,'IOPES NÃO IMPRIMIR'!$A$1:$D$10941,4,FALSE),IF(C31="CESAN",VLOOKUP(B31,'CESAN NÃO IMPRIMIR'!$A$5:$D$2000,4,FALSE),IF(C31="COMP",VLOOKUP(B31,'COMP NÃO IMPRIMIR'!$A$1:$D$10991,4,FALSE))))))*T31)</f>
        <v/>
      </c>
      <c r="K31" s="284" t="str">
        <f>IF(B31="","",IF(C31="DER-ES",IF(OR(B31&lt;60000,B31&gt;60025),'DER-ES NÃO IMPRIMIR'!$D$2/100,0),IF(C31="SINAPI",'SINAPI NÃO IMPRIMIR'!$A$2/100,IF(C31="IOPES",'IOPES NÃO IMPRIMIR'!$A$2/100,IF(C31="COMP",'COMP NÃO IMPRIMIR'!$C$2/100,IF(C31="CESAN",'CESAN NÃO IMPRIMIR'!$A$2/100,"Preencher BDI!"))))))</f>
        <v/>
      </c>
      <c r="L31" s="84" t="str">
        <f t="shared" ref="L31:L38" si="8">IF(J31="","",(J31/(1+K31)))</f>
        <v/>
      </c>
      <c r="M31" s="13"/>
      <c r="N31" s="97"/>
      <c r="O31" s="97"/>
      <c r="P31" s="99"/>
      <c r="Q31" s="84"/>
      <c r="S31" s="105"/>
      <c r="T31" s="589" t="str">
        <f>IF(B31="","",IF(C31='REAJUSTE GERAL'!$Q$2,IFERROR(VLOOKUP(S31,'REAJUSTE GERAL'!$P$3:$R$24,2,FALSE),""),IF(C31='REAJUSTE GERAL'!$R$2,IFERROR(VLOOKUP(S31,'REAJUSTE GERAL'!$P$3:$R$24,3,FALSE),""),1)))</f>
        <v/>
      </c>
      <c r="Z31" s="519"/>
      <c r="AA31" s="520"/>
    </row>
    <row r="32" spans="1:29" ht="12.75" x14ac:dyDescent="0.2">
      <c r="A32" s="131" t="s">
        <v>28</v>
      </c>
      <c r="B32" s="131"/>
      <c r="C32" s="132"/>
      <c r="D32" s="133" t="s">
        <v>1493</v>
      </c>
      <c r="E32" s="132" t="str">
        <f>IF(B32="","",IF(C32="DER-ES",VLOOKUP(B32,'DER-ES NÃO IMPRIMIR'!$A$1:$E$4966,3,FALSE),IF(C32="CESAN",VLOOKUP(B32,'CESAN NÃO IMPRIMIR'!$A$1:$E$4944,3,FALSE),IF(C32="IOPES",VLOOKUP(B32,'IOPES NÃO IMPRIMIR'!$A$1:$D$4941,3,FALSE),IF(C32="COMP",VLOOKUP(B32,'COMP NÃO IMPRIMIR'!$A$1:$D$5025,3,FALSE))))))</f>
        <v/>
      </c>
      <c r="F32" s="134"/>
      <c r="G32" s="135"/>
      <c r="H32" s="136"/>
      <c r="I32" s="89"/>
      <c r="J32" s="83" t="str">
        <f>IF(B32="","",IF(C32="DER-ES",IF(OR(B32&lt;60000,B32&gt;60025),VLOOKUP(B32,'DER-ES NÃO IMPRIMIR'!$A$1:$E$10966,4,FALSE),VLOOKUP(B32,'DER-ES NÃO IMPRIMIR'!$A$1:$H$9966,6,FALSE)*N32+VLOOKUP(B32,'DER-ES NÃO IMPRIMIR'!$A$1:$H$9966,7,FALSE)*O32)+VLOOKUP(B32,'DER-ES NÃO IMPRIMIR'!$A$1:$H$9966,8,FALSE),IF(C32="SINAPI",VLOOKUP(B32,'SINAPI NÃO IMPRIMIR'!$A$1:$E$11432,4,FALSE),IF(C32="IOPES",VLOOKUP(B32,'IOPES NÃO IMPRIMIR'!$A$1:$D$10941,4,FALSE),IF(C32="CESAN",VLOOKUP(B32,'CESAN NÃO IMPRIMIR'!$A$5:$D$2000,4,FALSE),IF(C32="COMP",VLOOKUP(B32,'COMP NÃO IMPRIMIR'!$A$1:$D$10991,4,FALSE))))))*T32)</f>
        <v/>
      </c>
      <c r="K32" s="284" t="str">
        <f>IF(B32="","",IF(C32="DER-ES",IF(OR(B32&lt;60000,B32&gt;60025),'DER-ES NÃO IMPRIMIR'!$D$2/100,0),IF(C32="SINAPI",'SINAPI NÃO IMPRIMIR'!$A$2/100,IF(C32="IOPES",'IOPES NÃO IMPRIMIR'!$A$2/100,IF(C32="COMP",'COMP NÃO IMPRIMIR'!$C$2/100,IF(C32="CESAN",'CESAN NÃO IMPRIMIR'!$A$2/100,"Preencher BDI!"))))))</f>
        <v/>
      </c>
      <c r="L32" s="84" t="str">
        <f t="shared" si="8"/>
        <v/>
      </c>
      <c r="M32" s="35"/>
      <c r="N32" s="97"/>
      <c r="O32" s="97"/>
      <c r="P32" s="99"/>
      <c r="Q32" s="84"/>
      <c r="S32" s="105"/>
      <c r="T32" s="589" t="str">
        <f>IF(B32="","",IF(C32='REAJUSTE GERAL'!$Q$2,IFERROR(VLOOKUP(S32,'REAJUSTE GERAL'!$P$3:$R$24,2,FALSE),""),IF(C32='REAJUSTE GERAL'!$R$2,IFERROR(VLOOKUP(S32,'REAJUSTE GERAL'!$P$3:$R$24,3,FALSE),""),1)))</f>
        <v/>
      </c>
    </row>
    <row r="33" spans="1:20" ht="12.75" x14ac:dyDescent="0.2">
      <c r="A33" s="102" t="s">
        <v>1487</v>
      </c>
      <c r="B33" s="102">
        <v>42960</v>
      </c>
      <c r="C33" s="79" t="s">
        <v>7516</v>
      </c>
      <c r="D33" s="246" t="str">
        <f>IF(B33="","",IF(C33="DER-ES",IF(OR(B33&lt;60000,B33&gt;60025),VLOOKUP(B33,'DER-ES NÃO IMPRIMIR'!$A$1:$E$10966,2,FALSE),VLOOKUP(B33,'DER-ES NÃO IMPRIMIR'!$A$1:$E$10966,2,FALSE)&amp;" (DMT="&amp;VLOOKUP(B33,'DER-ES NÃO IMPRIMIR'!$A$1:$E$10966,4,FALSE)&amp;") (XP="&amp;ROUND((N33),2)&amp;"km; XR="&amp;ROUND((O33),2)&amp;"km)"),IF(C33="SINAPI",VLOOKUP(B33,'SINAPI NÃO IMPRIMIR'!$A$3:$D$11432,2,FALSE),IF(C33="IOPES",VLOOKUP(B33,'IOPES NÃO IMPRIMIR'!$A$3:$D$10941,2,FALSE),IF(C33="CESAN",VLOOKUP(B33,'CESAN NÃO IMPRIMIR'!$A$6:$D$2000,2,FALSE),IF(C33="COMP",VLOOKUP(B33,'COMP NÃO IMPRIMIR'!$A$3:$D$10991,2,FALSE),""))))))</f>
        <v>Escavação mecânica em material de 1ª cat. H= 0,00 a 1,50 m, em Vias Urbanas</v>
      </c>
      <c r="E33" s="79" t="str">
        <f>IF(B33="","",IF(C33="DER-ES",VLOOKUP(B33,'DER-ES NÃO IMPRIMIR'!$A$1:$E$10966,3,FALSE),IF(C33="SINAPI",VLOOKUP(B33,'SINAPI NÃO IMPRIMIR'!$A$1:$D$11432,3,FALSE),IF(C33="IOPES",VLOOKUP(B33,'IOPES NÃO IMPRIMIR'!$A$1:$D$10941,3,FALSE),IF(C33="CESAN",VLOOKUP(B33,'CESAN NÃO IMPRIMIR'!$A$6:$D$2000,3,FALSE),IF(C33="COMP",VLOOKUP(B33,'COMP NÃO IMPRIMIR'!$A$1:$D$10991,3,FALSE)))))))</f>
        <v>M3</v>
      </c>
      <c r="F33" s="103">
        <f>VLOOKUP(A33,'Memorial de Cálculo'!$A$9:$Q$1264,17,FALSE)</f>
        <v>6903.81</v>
      </c>
      <c r="G33" s="104">
        <f t="shared" ref="G33:G57" si="9">IF(B33=40972,H32,ROUND(L33*(1+F$5),2))</f>
        <v>12.72</v>
      </c>
      <c r="H33" s="104">
        <f t="shared" ref="H33:H57" si="10">IF(B33=40972,TRUNC(F33*G33/100,2),TRUNC(F33*G33,2))</f>
        <v>87816.46</v>
      </c>
      <c r="I33" s="89"/>
      <c r="J33" s="83">
        <f>IF(B33="","",IF(C33="DER-ES",IF(OR(B33&lt;60000,B33&gt;60025),VLOOKUP(B33,'DER-ES NÃO IMPRIMIR'!$A$1:$E$10966,4,FALSE),VLOOKUP(B33,'DER-ES NÃO IMPRIMIR'!$A$1:$H$9966,6,FALSE)*N33+VLOOKUP(B33,'DER-ES NÃO IMPRIMIR'!$A$1:$H$9966,7,FALSE)*O33)+VLOOKUP(B33,'DER-ES NÃO IMPRIMIR'!$A$1:$H$9966,8,FALSE),IF(C33="SINAPI",VLOOKUP(B33,'SINAPI NÃO IMPRIMIR'!$A$1:$E$11432,4,FALSE),IF(C33="IOPES",VLOOKUP(B33,'IOPES NÃO IMPRIMIR'!$A$1:$D$10941,4,FALSE),IF(C33="CESAN",VLOOKUP(B33,'CESAN NÃO IMPRIMIR'!$A$5:$D$2000,4,FALSE),IF(C33="COMP",VLOOKUP(B33,'COMP NÃO IMPRIMIR'!$A$1:$D$10991,4,FALSE))))))*T33)</f>
        <v>12.722669999999999</v>
      </c>
      <c r="K33" s="284">
        <f>IF(B33="","",IF(C33="DER-ES",IF(OR(B33&lt;60000,B33&gt;60025),'DER-ES NÃO IMPRIMIR'!$D$2/100,0),IF(C33="SINAPI",'SINAPI NÃO IMPRIMIR'!$A$2/100,IF(C33="IOPES",'IOPES NÃO IMPRIMIR'!$A$2/100,IF(C33="COMP",'COMP NÃO IMPRIMIR'!$C$2/100,IF(C33="CESAN",'CESAN NÃO IMPRIMIR'!$A$2/100,"Preencher BDI!"))))))</f>
        <v>0.23319999999999999</v>
      </c>
      <c r="L33" s="84">
        <f t="shared" si="8"/>
        <v>10.316793707427829</v>
      </c>
      <c r="M33" s="39"/>
      <c r="N33" s="97"/>
      <c r="O33" s="97"/>
      <c r="P33" s="99"/>
      <c r="Q33" s="84"/>
      <c r="S33" s="591" t="s">
        <v>1493</v>
      </c>
      <c r="T33" s="590">
        <f>IF(B33="","",IF(C33='REAJUSTE GERAL'!$Q$2,IFERROR(VLOOKUP(S33,'REAJUSTE GERAL'!$P$3:$R$24,2,FALSE),""),IF(C33='REAJUSTE GERAL'!$R$2,IFERROR(VLOOKUP(S33,'REAJUSTE GERAL'!$P$3:$R$24,3,FALSE),""),1)))</f>
        <v>1.0169999999999999</v>
      </c>
    </row>
    <row r="34" spans="1:20" ht="12.75" x14ac:dyDescent="0.2">
      <c r="A34" s="102" t="s">
        <v>1488</v>
      </c>
      <c r="B34" s="102">
        <v>42963</v>
      </c>
      <c r="C34" s="79" t="s">
        <v>7516</v>
      </c>
      <c r="D34" s="246" t="str">
        <f>IF(B34="","",IF(C34="DER-ES",IF(OR(B34&lt;60000,B34&gt;60025),VLOOKUP(B34,'DER-ES NÃO IMPRIMIR'!$A$1:$E$10966,2,FALSE),VLOOKUP(B34,'DER-ES NÃO IMPRIMIR'!$A$1:$E$10966,2,FALSE)&amp;" (DMT="&amp;VLOOKUP(B34,'DER-ES NÃO IMPRIMIR'!$A$1:$E$10966,4,FALSE)&amp;") (XP="&amp;ROUND((N34),2)&amp;"km; XR="&amp;ROUND((O34),2)&amp;"km)"),IF(C34="SINAPI",VLOOKUP(B34,'SINAPI NÃO IMPRIMIR'!$A$3:$D$11432,2,FALSE),IF(C34="IOPES",VLOOKUP(B34,'IOPES NÃO IMPRIMIR'!$A$3:$D$10941,2,FALSE),IF(C34="CESAN",VLOOKUP(B34,'CESAN NÃO IMPRIMIR'!$A$6:$D$2000,2,FALSE),IF(C34="COMP",VLOOKUP(B34,'COMP NÃO IMPRIMIR'!$A$3:$D$10991,2,FALSE),""))))))</f>
        <v>Escavação mecânica em material de 1ª cat. H= 1,50 a 3,00 m, em Vias Urbanas</v>
      </c>
      <c r="E34" s="79" t="str">
        <f>IF(B34="","",IF(C34="DER-ES",VLOOKUP(B34,'DER-ES NÃO IMPRIMIR'!$A$1:$E$10966,3,FALSE),IF(C34="SINAPI",VLOOKUP(B34,'SINAPI NÃO IMPRIMIR'!$A$1:$D$11432,3,FALSE),IF(C34="IOPES",VLOOKUP(B34,'IOPES NÃO IMPRIMIR'!$A$1:$D$10941,3,FALSE),IF(C34="CESAN",VLOOKUP(B34,'CESAN NÃO IMPRIMIR'!$A$6:$D$2000,3,FALSE),IF(C34="COMP",VLOOKUP(B34,'COMP NÃO IMPRIMIR'!$A$1:$D$10991,3,FALSE)))))))</f>
        <v>M3</v>
      </c>
      <c r="F34" s="103">
        <f>VLOOKUP(A34,'Memorial de Cálculo'!$A$9:$Q$1264,17,FALSE)</f>
        <v>2841.41</v>
      </c>
      <c r="G34" s="104">
        <f t="shared" si="9"/>
        <v>13.83</v>
      </c>
      <c r="H34" s="104">
        <f t="shared" si="10"/>
        <v>39296.699999999997</v>
      </c>
      <c r="I34" s="89"/>
      <c r="J34" s="83">
        <f>IF(B34="","",IF(C34="DER-ES",IF(OR(B34&lt;60000,B34&gt;60025),VLOOKUP(B34,'DER-ES NÃO IMPRIMIR'!$A$1:$E$10966,4,FALSE),VLOOKUP(B34,'DER-ES NÃO IMPRIMIR'!$A$1:$H$9966,6,FALSE)*N34+VLOOKUP(B34,'DER-ES NÃO IMPRIMIR'!$A$1:$H$9966,7,FALSE)*O34)+VLOOKUP(B34,'DER-ES NÃO IMPRIMIR'!$A$1:$H$9966,8,FALSE),IF(C34="SINAPI",VLOOKUP(B34,'SINAPI NÃO IMPRIMIR'!$A$1:$E$11432,4,FALSE),IF(C34="IOPES",VLOOKUP(B34,'IOPES NÃO IMPRIMIR'!$A$1:$D$10941,4,FALSE),IF(C34="CESAN",VLOOKUP(B34,'CESAN NÃO IMPRIMIR'!$A$5:$D$2000,4,FALSE),IF(C34="COMP",VLOOKUP(B34,'COMP NÃO IMPRIMIR'!$A$1:$D$10991,4,FALSE))))))*T34)</f>
        <v>13.831199999999999</v>
      </c>
      <c r="K34" s="284">
        <f>IF(B34="","",IF(C34="DER-ES",IF(OR(B34&lt;60000,B34&gt;60025),'DER-ES NÃO IMPRIMIR'!$D$2/100,0),IF(C34="SINAPI",'SINAPI NÃO IMPRIMIR'!$A$2/100,IF(C34="IOPES",'IOPES NÃO IMPRIMIR'!$A$2/100,IF(C34="COMP",'COMP NÃO IMPRIMIR'!$C$2/100,IF(C34="CESAN",'CESAN NÃO IMPRIMIR'!$A$2/100,"Preencher BDI!"))))))</f>
        <v>0.23319999999999999</v>
      </c>
      <c r="L34" s="84">
        <f t="shared" si="8"/>
        <v>11.215698994485889</v>
      </c>
      <c r="M34" s="39"/>
      <c r="N34" s="97"/>
      <c r="O34" s="97"/>
      <c r="P34" s="99"/>
      <c r="Q34" s="84"/>
      <c r="S34" s="591" t="s">
        <v>1493</v>
      </c>
      <c r="T34" s="590">
        <f>IF(B34="","",IF(C34='REAJUSTE GERAL'!$Q$2,IFERROR(VLOOKUP(S34,'REAJUSTE GERAL'!$P$3:$R$24,2,FALSE),""),IF(C34='REAJUSTE GERAL'!$R$2,IFERROR(VLOOKUP(S34,'REAJUSTE GERAL'!$P$3:$R$24,3,FALSE),""),1)))</f>
        <v>1.0169999999999999</v>
      </c>
    </row>
    <row r="35" spans="1:20" ht="12.75" x14ac:dyDescent="0.2">
      <c r="A35" s="102" t="s">
        <v>1511</v>
      </c>
      <c r="B35" s="102">
        <v>43056</v>
      </c>
      <c r="C35" s="79" t="s">
        <v>7516</v>
      </c>
      <c r="D35" s="246" t="str">
        <f>IF(B35="","",IF(C35="DER-ES",IF(OR(B35&lt;60000,B35&gt;60025),VLOOKUP(B35,'DER-ES NÃO IMPRIMIR'!$A$1:$E$10966,2,FALSE),VLOOKUP(B35,'DER-ES NÃO IMPRIMIR'!$A$1:$E$10966,2,FALSE)&amp;" (DMT="&amp;VLOOKUP(B35,'DER-ES NÃO IMPRIMIR'!$A$1:$E$10966,4,FALSE)&amp;") (XP="&amp;ROUND((N35),2)&amp;"km; XR="&amp;ROUND((O35),2)&amp;"km)"),IF(C35="SINAPI",VLOOKUP(B35,'SINAPI NÃO IMPRIMIR'!$A$3:$D$11432,2,FALSE),IF(C35="IOPES",VLOOKUP(B35,'IOPES NÃO IMPRIMIR'!$A$3:$D$10941,2,FALSE),IF(C35="CESAN",VLOOKUP(B35,'CESAN NÃO IMPRIMIR'!$A$6:$D$2000,2,FALSE),IF(C35="COMP",VLOOKUP(B35,'COMP NÃO IMPRIMIR'!$A$3:$D$10991,2,FALSE),""))))))</f>
        <v>Reaterro com areia, tudo incluído, em Vias Urbanas</v>
      </c>
      <c r="E35" s="79" t="str">
        <f>IF(B35="","",IF(C35="DER-ES",VLOOKUP(B35,'DER-ES NÃO IMPRIMIR'!$A$1:$E$10966,3,FALSE),IF(C35="SINAPI",VLOOKUP(B35,'SINAPI NÃO IMPRIMIR'!$A$1:$D$11432,3,FALSE),IF(C35="IOPES",VLOOKUP(B35,'IOPES NÃO IMPRIMIR'!$A$1:$D$10941,3,FALSE),IF(C35="CESAN",VLOOKUP(B35,'CESAN NÃO IMPRIMIR'!$A$6:$D$2000,3,FALSE),IF(C35="COMP",VLOOKUP(B35,'COMP NÃO IMPRIMIR'!$A$1:$D$10991,3,FALSE)))))))</f>
        <v>M3</v>
      </c>
      <c r="F35" s="103">
        <f>VLOOKUP(A35,'Memorial de Cálculo'!$A$9:$Q$1264,17,FALSE)</f>
        <v>1623.76</v>
      </c>
      <c r="G35" s="104">
        <f t="shared" si="9"/>
        <v>71.83</v>
      </c>
      <c r="H35" s="104">
        <f t="shared" si="10"/>
        <v>116634.68</v>
      </c>
      <c r="I35" s="89"/>
      <c r="J35" s="83">
        <f>IF(B35="","",IF(C35="DER-ES",IF(OR(B35&lt;60000,B35&gt;60025),VLOOKUP(B35,'DER-ES NÃO IMPRIMIR'!$A$1:$E$10966,4,FALSE),VLOOKUP(B35,'DER-ES NÃO IMPRIMIR'!$A$1:$H$9966,6,FALSE)*N35+VLOOKUP(B35,'DER-ES NÃO IMPRIMIR'!$A$1:$H$9966,7,FALSE)*O35)+VLOOKUP(B35,'DER-ES NÃO IMPRIMIR'!$A$1:$H$9966,8,FALSE),IF(C35="SINAPI",VLOOKUP(B35,'SINAPI NÃO IMPRIMIR'!$A$1:$E$11432,4,FALSE),IF(C35="IOPES",VLOOKUP(B35,'IOPES NÃO IMPRIMIR'!$A$1:$D$10941,4,FALSE),IF(C35="CESAN",VLOOKUP(B35,'CESAN NÃO IMPRIMIR'!$A$5:$D$2000,4,FALSE),IF(C35="COMP",VLOOKUP(B35,'COMP NÃO IMPRIMIR'!$A$1:$D$10991,4,FALSE))))))*T35)</f>
        <v>71.830709999999982</v>
      </c>
      <c r="K35" s="284">
        <f>IF(B35="","",IF(C35="DER-ES",IF(OR(B35&lt;60000,B35&gt;60025),'DER-ES NÃO IMPRIMIR'!$D$2/100,0),IF(C35="SINAPI",'SINAPI NÃO IMPRIMIR'!$A$2/100,IF(C35="IOPES",'IOPES NÃO IMPRIMIR'!$A$2/100,IF(C35="COMP",'COMP NÃO IMPRIMIR'!$C$2/100,IF(C35="CESAN",'CESAN NÃO IMPRIMIR'!$A$2/100,"Preencher BDI!"))))))</f>
        <v>0.23319999999999999</v>
      </c>
      <c r="L35" s="84">
        <f t="shared" si="8"/>
        <v>58.247413233863099</v>
      </c>
      <c r="M35" s="39"/>
      <c r="N35" s="97"/>
      <c r="O35" s="97"/>
      <c r="P35" s="99"/>
      <c r="Q35" s="84"/>
      <c r="S35" s="591" t="s">
        <v>1493</v>
      </c>
      <c r="T35" s="590">
        <f>IF(B35="","",IF(C35='REAJUSTE GERAL'!$Q$2,IFERROR(VLOOKUP(S35,'REAJUSTE GERAL'!$P$3:$R$24,2,FALSE),""),IF(C35='REAJUSTE GERAL'!$R$2,IFERROR(VLOOKUP(S35,'REAJUSTE GERAL'!$P$3:$R$24,3,FALSE),""),1)))</f>
        <v>1.0169999999999999</v>
      </c>
    </row>
    <row r="36" spans="1:20" ht="25.5" x14ac:dyDescent="0.2">
      <c r="A36" s="102" t="s">
        <v>7494</v>
      </c>
      <c r="B36" s="102">
        <v>43059</v>
      </c>
      <c r="C36" s="79" t="s">
        <v>7516</v>
      </c>
      <c r="D36" s="246" t="str">
        <f>IF(B36="","",IF(C36="DER-ES",IF(OR(B36&lt;60000,B36&gt;60025),VLOOKUP(B36,'DER-ES NÃO IMPRIMIR'!$A$1:$E$10966,2,FALSE),VLOOKUP(B36,'DER-ES NÃO IMPRIMIR'!$A$1:$E$10966,2,FALSE)&amp;" (DMT="&amp;VLOOKUP(B36,'DER-ES NÃO IMPRIMIR'!$A$1:$E$10966,4,FALSE)&amp;") (XP="&amp;ROUND((N36),2)&amp;"km; XR="&amp;ROUND((O36),2)&amp;"km)"),IF(C36="SINAPI",VLOOKUP(B36,'SINAPI NÃO IMPRIMIR'!$A$3:$D$11432,2,FALSE),IF(C36="IOPES",VLOOKUP(B36,'IOPES NÃO IMPRIMIR'!$A$3:$D$10941,2,FALSE),IF(C36="CESAN",VLOOKUP(B36,'CESAN NÃO IMPRIMIR'!$A$6:$D$2000,2,FALSE),IF(C36="COMP",VLOOKUP(B36,'COMP NÃO IMPRIMIR'!$A$3:$D$10991,2,FALSE),""))))))</f>
        <v>Reaterro de cavas c/ compactação mecânica (compactador manual), em Vias Urbanas</v>
      </c>
      <c r="E36" s="79" t="str">
        <f>IF(B36="","",IF(C36="DER-ES",VLOOKUP(B36,'DER-ES NÃO IMPRIMIR'!$A$1:$E$10966,3,FALSE),IF(C36="SINAPI",VLOOKUP(B36,'SINAPI NÃO IMPRIMIR'!$A$1:$D$11432,3,FALSE),IF(C36="IOPES",VLOOKUP(B36,'IOPES NÃO IMPRIMIR'!$A$1:$D$10941,3,FALSE),IF(C36="CESAN",VLOOKUP(B36,'CESAN NÃO IMPRIMIR'!$A$6:$D$2000,3,FALSE),IF(C36="COMP",VLOOKUP(B36,'COMP NÃO IMPRIMIR'!$A$1:$D$10991,3,FALSE)))))))</f>
        <v>M3</v>
      </c>
      <c r="F36" s="103">
        <f>VLOOKUP(A36,'Memorial de Cálculo'!$A$9:$Q$1264,17,FALSE)</f>
        <v>3060.76</v>
      </c>
      <c r="G36" s="104">
        <f t="shared" si="9"/>
        <v>46.2</v>
      </c>
      <c r="H36" s="104">
        <f t="shared" si="10"/>
        <v>141407.10999999999</v>
      </c>
      <c r="I36" s="89"/>
      <c r="J36" s="83">
        <f>IF(B36="","",IF(C36="DER-ES",IF(OR(B36&lt;60000,B36&gt;60025),VLOOKUP(B36,'DER-ES NÃO IMPRIMIR'!$A$1:$E$10966,4,FALSE),VLOOKUP(B36,'DER-ES NÃO IMPRIMIR'!$A$1:$H$9966,6,FALSE)*N36+VLOOKUP(B36,'DER-ES NÃO IMPRIMIR'!$A$1:$H$9966,7,FALSE)*O36)+VLOOKUP(B36,'DER-ES NÃO IMPRIMIR'!$A$1:$H$9966,8,FALSE),IF(C36="SINAPI",VLOOKUP(B36,'SINAPI NÃO IMPRIMIR'!$A$1:$E$11432,4,FALSE),IF(C36="IOPES",VLOOKUP(B36,'IOPES NÃO IMPRIMIR'!$A$1:$D$10941,4,FALSE),IF(C36="CESAN",VLOOKUP(B36,'CESAN NÃO IMPRIMIR'!$A$5:$D$2000,4,FALSE),IF(C36="COMP",VLOOKUP(B36,'COMP NÃO IMPRIMIR'!$A$1:$D$10991,4,FALSE))))))*T36)</f>
        <v>46.202309999999997</v>
      </c>
      <c r="K36" s="284">
        <f>IF(B36="","",IF(C36="DER-ES",IF(OR(B36&lt;60000,B36&gt;60025),'DER-ES NÃO IMPRIMIR'!$D$2/100,0),IF(C36="SINAPI",'SINAPI NÃO IMPRIMIR'!$A$2/100,IF(C36="IOPES",'IOPES NÃO IMPRIMIR'!$A$2/100,IF(C36="COMP",'COMP NÃO IMPRIMIR'!$C$2/100,IF(C36="CESAN",'CESAN NÃO IMPRIMIR'!$A$2/100,"Preencher BDI!"))))))</f>
        <v>0.23319999999999999</v>
      </c>
      <c r="L36" s="84">
        <f t="shared" si="8"/>
        <v>37.465382744080436</v>
      </c>
      <c r="M36" s="39"/>
      <c r="N36" s="97"/>
      <c r="O36" s="97"/>
      <c r="P36" s="99"/>
      <c r="Q36" s="84"/>
      <c r="S36" s="591" t="s">
        <v>1493</v>
      </c>
      <c r="T36" s="590">
        <f>IF(B36="","",IF(C36='REAJUSTE GERAL'!$Q$2,IFERROR(VLOOKUP(S36,'REAJUSTE GERAL'!$P$3:$R$24,2,FALSE),""),IF(C36='REAJUSTE GERAL'!$R$2,IFERROR(VLOOKUP(S36,'REAJUSTE GERAL'!$P$3:$R$24,3,FALSE),""),1)))</f>
        <v>1.0169999999999999</v>
      </c>
    </row>
    <row r="37" spans="1:20" ht="25.5" x14ac:dyDescent="0.2">
      <c r="A37" s="248" t="s">
        <v>7514</v>
      </c>
      <c r="B37" s="248">
        <v>60010</v>
      </c>
      <c r="C37" s="190" t="s">
        <v>7516</v>
      </c>
      <c r="D37" s="246" t="str">
        <f>IF(B37="","",IF(C37="DER-ES",IF(OR(B37&lt;60000,B37&gt;60025),VLOOKUP(B37,'DER-ES NÃO IMPRIMIR'!$A$1:$E$10966,2,FALSE),VLOOKUP(B37,'DER-ES NÃO IMPRIMIR'!$A$1:$E$10966,2,FALSE)&amp;" (DMT="&amp;VLOOKUP(B37,'DER-ES NÃO IMPRIMIR'!$A$1:$E$10966,4,FALSE)&amp;") (XP="&amp;ROUND((N37),2)&amp;"km; XR="&amp;ROUND((O37),2)&amp;"km)"),IF(C37="SINAPI",VLOOKUP(B37,'SINAPI NÃO IMPRIMIR'!$A$3:$D$11432,2,FALSE),IF(C37="IOPES",VLOOKUP(B37,'IOPES NÃO IMPRIMIR'!$A$3:$D$10941,2,FALSE),IF(C37="CESAN",VLOOKUP(B37,'CESAN NÃO IMPRIMIR'!$A$6:$D$2000,2,FALSE),IF(C37="COMP",VLOOKUP(B37,'COMP NÃO IMPRIMIR'!$A$3:$D$10991,2,FALSE),""))))))</f>
        <v>Transporte Local de Materiais (TR-101-01) (Vias urbanas - Caminhão basculante) (DMT=0,956XP + 1,275XR + 1,593) (XP=18,1km; XR=3,1km)</v>
      </c>
      <c r="E37" s="79" t="str">
        <f>IF(B37="","",IF(C37="DER-ES",VLOOKUP(B37,'DER-ES NÃO IMPRIMIR'!$A$1:$E$10966,3,FALSE),IF(C37="SINAPI",VLOOKUP(B37,'SINAPI NÃO IMPRIMIR'!$A$1:$D$11432,3,FALSE),IF(C37="IOPES",VLOOKUP(B37,'IOPES NÃO IMPRIMIR'!$A$1:$D$10941,3,FALSE),IF(C37="CESAN",VLOOKUP(B37,'CESAN NÃO IMPRIMIR'!$A$6:$D$2000,3,FALSE),IF(C37="COMP",VLOOKUP(B37,'COMP NÃO IMPRIMIR'!$A$1:$D$10991,3,FALSE)))))))</f>
        <v>t</v>
      </c>
      <c r="F37" s="103">
        <f>VLOOKUP(A37,'Memorial de Cálculo'!$A$9:$Q$1264,17,FALSE)</f>
        <v>10695.14</v>
      </c>
      <c r="G37" s="104">
        <f t="shared" si="9"/>
        <v>29.25</v>
      </c>
      <c r="H37" s="104">
        <f t="shared" si="10"/>
        <v>312832.84000000003</v>
      </c>
      <c r="I37" s="89"/>
      <c r="J37" s="83">
        <f>IF(B37="","",IF(C37="DER-ES",IF(OR(B37&lt;60000,B37&gt;60025),VLOOKUP(B37,'DER-ES NÃO IMPRIMIR'!$A$1:$E$10966,4,FALSE),VLOOKUP(B37,'DER-ES NÃO IMPRIMIR'!$A$1:$H$9966,6,FALSE)*N37+VLOOKUP(B37,'DER-ES NÃO IMPRIMIR'!$A$1:$H$9966,7,FALSE)*O37)+VLOOKUP(B37,'DER-ES NÃO IMPRIMIR'!$A$1:$H$9966,8,FALSE),IF(C37="SINAPI",VLOOKUP(B37,'SINAPI NÃO IMPRIMIR'!$A$1:$E$11432,4,FALSE),IF(C37="IOPES",VLOOKUP(B37,'IOPES NÃO IMPRIMIR'!$A$1:$D$10941,4,FALSE),IF(C37="CESAN",VLOOKUP(B37,'CESAN NÃO IMPRIMIR'!$A$5:$D$2000,4,FALSE),IF(C37="COMP",VLOOKUP(B37,'COMP NÃO IMPRIMIR'!$A$1:$D$10991,4,FALSE))))))*T37)</f>
        <v>23.7173658</v>
      </c>
      <c r="K37" s="284">
        <f>IF(B37="","",IF(C37="DER-ES",IF(OR(B37&lt;60000,B37&gt;60025),'DER-ES NÃO IMPRIMIR'!$D$2/100,0),IF(C37="SINAPI",'SINAPI NÃO IMPRIMIR'!$A$2/100,IF(C37="IOPES",'IOPES NÃO IMPRIMIR'!$A$2/100,IF(C37="COMP",'COMP NÃO IMPRIMIR'!$C$2/100,IF(C37="CESAN",'CESAN NÃO IMPRIMIR'!$A$2/100,"Preencher BDI!"))))))</f>
        <v>0</v>
      </c>
      <c r="L37" s="84">
        <f t="shared" si="8"/>
        <v>23.7173658</v>
      </c>
      <c r="M37" s="39"/>
      <c r="N37" s="526">
        <f>'DMT NÃO IMPRIMIR'!$F$14</f>
        <v>18.100000000000001</v>
      </c>
      <c r="O37" s="526">
        <f>'DMT NÃO IMPRIMIR'!$E$14</f>
        <v>3.0999999999999996</v>
      </c>
      <c r="P37" s="527" t="str">
        <f>'DMT NÃO IMPRIMIR'!$C$14</f>
        <v>Obra
(Viana / ES)</v>
      </c>
      <c r="Q37" s="527" t="str">
        <f>'DMT NÃO IMPRIMIR'!$D$14</f>
        <v>Bota-fora
(Cariacica / ES)</v>
      </c>
      <c r="S37" s="588" t="s">
        <v>8722</v>
      </c>
      <c r="T37" s="590">
        <f>IF(B37="","",IF(C37='REAJUSTE GERAL'!$Q$2,IFERROR(VLOOKUP(S37,'REAJUSTE GERAL'!$P$3:$R$24,2,FALSE),""),IF(C37='REAJUSTE GERAL'!$R$2,IFERROR(VLOOKUP(S37,'REAJUSTE GERAL'!$P$3:$R$24,3,FALSE),""),1)))</f>
        <v>1.038</v>
      </c>
    </row>
    <row r="38" spans="1:20" ht="25.5" x14ac:dyDescent="0.2">
      <c r="A38" s="248" t="s">
        <v>7515</v>
      </c>
      <c r="B38" s="248">
        <v>60010</v>
      </c>
      <c r="C38" s="190" t="s">
        <v>7516</v>
      </c>
      <c r="D38" s="246" t="str">
        <f>IF(B38="","",IF(C38="DER-ES",IF(OR(B38&lt;60000,B38&gt;60025),VLOOKUP(B38,'DER-ES NÃO IMPRIMIR'!$A$1:$E$10966,2,FALSE),VLOOKUP(B38,'DER-ES NÃO IMPRIMIR'!$A$1:$E$10966,2,FALSE)&amp;" (DMT="&amp;VLOOKUP(B38,'DER-ES NÃO IMPRIMIR'!$A$1:$E$10966,4,FALSE)&amp;") (XP="&amp;ROUND((N38),2)&amp;"km; XR="&amp;ROUND((O38),2)&amp;"km)"),IF(C38="SINAPI",VLOOKUP(B38,'SINAPI NÃO IMPRIMIR'!$A$3:$D$11432,2,FALSE),IF(C38="IOPES",VLOOKUP(B38,'IOPES NÃO IMPRIMIR'!$A$3:$D$10941,2,FALSE),IF(C38="CESAN",VLOOKUP(B38,'CESAN NÃO IMPRIMIR'!$A$6:$D$2000,2,FALSE),IF(C38="COMP",VLOOKUP(B38,'COMP NÃO IMPRIMIR'!$A$3:$D$10991,2,FALSE),""))))))</f>
        <v>Transporte Local de Materiais (TR-101-01) (Vias urbanas - Caminhão basculante) (DMT=0,956XP + 1,275XR + 1,593) (XP=18,7km; XR=0,7km)</v>
      </c>
      <c r="E38" s="79" t="str">
        <f>IF(B38="","",IF(C38="DER-ES",VLOOKUP(B38,'DER-ES NÃO IMPRIMIR'!$A$1:$E$10966,3,FALSE),IF(C38="SINAPI",VLOOKUP(B38,'SINAPI NÃO IMPRIMIR'!$A$1:$D$11432,3,FALSE),IF(C38="IOPES",VLOOKUP(B38,'IOPES NÃO IMPRIMIR'!$A$1:$D$10941,3,FALSE),IF(C38="CESAN",VLOOKUP(B38,'CESAN NÃO IMPRIMIR'!$A$6:$D$2000,3,FALSE),IF(C38="COMP",VLOOKUP(B38,'COMP NÃO IMPRIMIR'!$A$1:$D$10991,3,FALSE)))))))</f>
        <v>t</v>
      </c>
      <c r="F38" s="103">
        <f>VLOOKUP(A38,'Memorial de Cálculo'!$A$9:$Q$1264,17,FALSE)</f>
        <v>2435.64</v>
      </c>
      <c r="G38" s="104">
        <f t="shared" si="9"/>
        <v>26.07</v>
      </c>
      <c r="H38" s="104">
        <f t="shared" si="10"/>
        <v>63497.13</v>
      </c>
      <c r="I38" s="89"/>
      <c r="J38" s="83">
        <f>IF(B38="","",IF(C38="DER-ES",IF(OR(B38&lt;60000,B38&gt;60025),VLOOKUP(B38,'DER-ES NÃO IMPRIMIR'!$A$1:$E$10966,4,FALSE),VLOOKUP(B38,'DER-ES NÃO IMPRIMIR'!$A$1:$H$9966,6,FALSE)*N38+VLOOKUP(B38,'DER-ES NÃO IMPRIMIR'!$A$1:$H$9966,7,FALSE)*O38)+VLOOKUP(B38,'DER-ES NÃO IMPRIMIR'!$A$1:$H$9966,8,FALSE),IF(C38="SINAPI",VLOOKUP(B38,'SINAPI NÃO IMPRIMIR'!$A$1:$E$11432,4,FALSE),IF(C38="IOPES",VLOOKUP(B38,'IOPES NÃO IMPRIMIR'!$A$1:$D$10941,4,FALSE),IF(C38="CESAN",VLOOKUP(B38,'CESAN NÃO IMPRIMIR'!$A$5:$D$2000,4,FALSE),IF(C38="COMP",VLOOKUP(B38,'COMP NÃO IMPRIMIR'!$A$1:$D$10991,4,FALSE))))))*T38)</f>
        <v>21.136482600000001</v>
      </c>
      <c r="K38" s="284">
        <f>IF(B38="","",IF(C38="DER-ES",IF(OR(B38&lt;60000,B38&gt;60025),'DER-ES NÃO IMPRIMIR'!$D$2/100,0),IF(C38="SINAPI",'SINAPI NÃO IMPRIMIR'!$A$2/100,IF(C38="IOPES",'IOPES NÃO IMPRIMIR'!$A$2/100,IF(C38="COMP",'COMP NÃO IMPRIMIR'!$C$2/100,IF(C38="CESAN",'CESAN NÃO IMPRIMIR'!$A$2/100,"Preencher BDI!"))))))</f>
        <v>0</v>
      </c>
      <c r="L38" s="84">
        <f t="shared" si="8"/>
        <v>21.136482600000001</v>
      </c>
      <c r="M38" s="39"/>
      <c r="N38" s="526">
        <f>'DMT NÃO IMPRIMIR'!$F$13</f>
        <v>18.700000000000003</v>
      </c>
      <c r="O38" s="526">
        <f>'DMT NÃO IMPRIMIR'!$E$13</f>
        <v>0.7</v>
      </c>
      <c r="P38" s="527" t="str">
        <f>'DMT NÃO IMPRIMIR'!$C$13</f>
        <v>Areal Mirella Machado
(Viana / ES)</v>
      </c>
      <c r="Q38" s="527" t="str">
        <f>'DMT NÃO IMPRIMIR'!$D$13</f>
        <v>Obra
(Viana / ES)</v>
      </c>
      <c r="S38" s="588" t="s">
        <v>8722</v>
      </c>
      <c r="T38" s="590">
        <f>IF(B38="","",IF(C38='REAJUSTE GERAL'!$Q$2,IFERROR(VLOOKUP(S38,'REAJUSTE GERAL'!$P$3:$R$24,2,FALSE),""),IF(C38='REAJUSTE GERAL'!$R$2,IFERROR(VLOOKUP(S38,'REAJUSTE GERAL'!$P$3:$R$24,3,FALSE),""),1)))</f>
        <v>1.038</v>
      </c>
    </row>
    <row r="39" spans="1:20" ht="25.5" x14ac:dyDescent="0.2">
      <c r="A39" s="102" t="s">
        <v>7895</v>
      </c>
      <c r="B39" s="316" t="s">
        <v>12949</v>
      </c>
      <c r="C39" s="79" t="s">
        <v>1514</v>
      </c>
      <c r="D39" s="246" t="str">
        <f>IF(B39="","",IF(C39="DER-ES",IF(OR(B39&lt;60000,B39&gt;60025),VLOOKUP(B39,'DER-ES NÃO IMPRIMIR'!$A$1:$E$10966,2,FALSE),VLOOKUP(B39,'DER-ES NÃO IMPRIMIR'!$A$1:$E$10966,2,FALSE)&amp;" (DMT="&amp;VLOOKUP(B39,'DER-ES NÃO IMPRIMIR'!$A$1:$E$10966,4,FALSE)&amp;") (XP="&amp;ROUND((N39),2)&amp;"km; XR="&amp;ROUND((O39),2)&amp;"km)"),IF(C39="SINAPI",VLOOKUP(B39,'SINAPI NÃO IMPRIMIR'!$A$3:$D$11432,2,FALSE),IF(C39="IOPES",VLOOKUP(B39,'IOPES NÃO IMPRIMIR'!$A$3:$D$10941,2,FALSE),IF(C39="CESAN",VLOOKUP(B39,'CESAN NÃO IMPRIMIR'!$A$6:$D$2000,2,FALSE),IF(C39="COMP",VLOOKUP(B39,'COMP NÃO IMPRIMIR'!$A$3:$D$10991,2,FALSE),""))))))</f>
        <v>ESCORAMENTO DE VALAS COM PRANCHOES METALICOS - AREA CRAVADA</v>
      </c>
      <c r="E39" s="79" t="str">
        <f>IF(B39="","",IF(C39="DER-ES",VLOOKUP(B39,'DER-ES NÃO IMPRIMIR'!$A$1:$E$10966,3,FALSE),IF(C39="SINAPI",VLOOKUP(B39,'SINAPI NÃO IMPRIMIR'!$A$1:$D$11432,3,FALSE),IF(C39="IOPES",VLOOKUP(B39,'IOPES NÃO IMPRIMIR'!$A$1:$D$10941,3,FALSE),IF(C39="CESAN",VLOOKUP(B39,'CESAN NÃO IMPRIMIR'!$A$6:$D$2000,3,FALSE),IF(C39="COMP",VLOOKUP(B39,'COMP NÃO IMPRIMIR'!$A$1:$D$10991,3,FALSE)))))))</f>
        <v>M2</v>
      </c>
      <c r="F39" s="103">
        <f>VLOOKUP(A39,'Memorial de Cálculo'!$A$9:$Q$1264,17,FALSE)</f>
        <v>607.6</v>
      </c>
      <c r="G39" s="104">
        <f t="shared" si="9"/>
        <v>74.510000000000005</v>
      </c>
      <c r="H39" s="104">
        <f t="shared" si="10"/>
        <v>45272.27</v>
      </c>
      <c r="I39" s="89"/>
      <c r="J39" s="83">
        <f>IF(B39="","",IF(C39="DER-ES",IF(OR(B39&lt;60000,B39&gt;60025),VLOOKUP(B39,'DER-ES NÃO IMPRIMIR'!$A$1:$E$10966,4,FALSE),VLOOKUP(B39,'DER-ES NÃO IMPRIMIR'!$A$1:$H$9966,6,FALSE)*N39+VLOOKUP(B39,'DER-ES NÃO IMPRIMIR'!$A$1:$H$9966,7,FALSE)*O39)+VLOOKUP(B39,'DER-ES NÃO IMPRIMIR'!$A$1:$H$9966,8,FALSE),IF(C39="SINAPI",VLOOKUP(B39,'SINAPI NÃO IMPRIMIR'!$A$1:$E$11432,4,FALSE),IF(C39="IOPES",VLOOKUP(B39,'IOPES NÃO IMPRIMIR'!$A$1:$D$10941,4,FALSE),IF(C39="CESAN",VLOOKUP(B39,'CESAN NÃO IMPRIMIR'!$A$5:$D$2000,4,FALSE),IF(C39="COMP",VLOOKUP(B39,'COMP NÃO IMPRIMIR'!$A$1:$D$10991,4,FALSE))))))*T39)</f>
        <v>60.42</v>
      </c>
      <c r="K39" s="284">
        <f>IF(B39="","",IF(C39="DER-ES",IF(OR(B39&lt;60000,B39&gt;60025),'DER-ES NÃO IMPRIMIR'!$D$2/100,0),IF(C39="SINAPI",'SINAPI NÃO IMPRIMIR'!$A$2/100,IF(C39="IOPES",'IOPES NÃO IMPRIMIR'!$A$2/100,IF(C39="COMP",'COMP NÃO IMPRIMIR'!$C$2/100,IF(C39="CESAN",'CESAN NÃO IMPRIMIR'!$A$2/100,"Preencher BDI!"))))))</f>
        <v>0</v>
      </c>
      <c r="L39" s="84">
        <f t="shared" ref="L39:L57" si="11">IF(J39="","",(J39/(1+K39)))</f>
        <v>60.42</v>
      </c>
      <c r="M39" s="39"/>
      <c r="N39" s="97"/>
      <c r="O39" s="97"/>
      <c r="P39" s="99"/>
      <c r="Q39" s="84"/>
      <c r="S39" s="591"/>
      <c r="T39" s="590">
        <f>IF(B39="","",IF(C39='REAJUSTE GERAL'!$Q$2,IFERROR(VLOOKUP(S39,'REAJUSTE GERAL'!$P$3:$R$24,2,FALSE),""),IF(C39='REAJUSTE GERAL'!$R$2,IFERROR(VLOOKUP(S39,'REAJUSTE GERAL'!$P$3:$R$24,3,FALSE),""),1)))</f>
        <v>1</v>
      </c>
    </row>
    <row r="40" spans="1:20" ht="25.5" x14ac:dyDescent="0.2">
      <c r="A40" s="102" t="s">
        <v>7896</v>
      </c>
      <c r="B40" s="102">
        <v>43332</v>
      </c>
      <c r="C40" s="79" t="s">
        <v>7516</v>
      </c>
      <c r="D40" s="246" t="str">
        <f>IF(B40="","",IF(C40="DER-ES",IF(OR(B40&lt;60000,B40&gt;60025),VLOOKUP(B40,'DER-ES NÃO IMPRIMIR'!$A$1:$E$10966,2,FALSE),VLOOKUP(B40,'DER-ES NÃO IMPRIMIR'!$A$1:$E$10966,2,FALSE)&amp;" (DMT="&amp;VLOOKUP(B40,'DER-ES NÃO IMPRIMIR'!$A$1:$E$10966,4,FALSE)&amp;") (XP="&amp;ROUND((N40),2)&amp;"km; XR="&amp;ROUND((O40),2)&amp;"km)"),IF(C40="SINAPI",VLOOKUP(B40,'SINAPI NÃO IMPRIMIR'!$A$3:$D$11432,2,FALSE),IF(C40="IOPES",VLOOKUP(B40,'IOPES NÃO IMPRIMIR'!$A$3:$D$10941,2,FALSE),IF(C40="CESAN",VLOOKUP(B40,'CESAN NÃO IMPRIMIR'!$A$6:$D$2000,2,FALSE),IF(C40="COMP",VLOOKUP(B40,'COMP NÃO IMPRIMIR'!$A$3:$D$10991,2,FALSE),""))))))</f>
        <v>Esgotamento de escavações para rebaixamento do nível dágua nos serviços de bueiros, galerias e outros, com conj. moto bomba</v>
      </c>
      <c r="E40" s="79" t="str">
        <f>IF(B40="","",IF(C40="DER-ES",VLOOKUP(B40,'DER-ES NÃO IMPRIMIR'!$A$1:$E$10966,3,FALSE),IF(C40="SINAPI",VLOOKUP(B40,'SINAPI NÃO IMPRIMIR'!$A$1:$D$11432,3,FALSE),IF(C40="IOPES",VLOOKUP(B40,'IOPES NÃO IMPRIMIR'!$A$1:$D$10941,3,FALSE),IF(C40="CESAN",VLOOKUP(B40,'CESAN NÃO IMPRIMIR'!$A$6:$D$2000,3,FALSE),IF(C40="COMP",VLOOKUP(B40,'COMP NÃO IMPRIMIR'!$A$1:$D$10991,3,FALSE)))))))</f>
        <v>Mes</v>
      </c>
      <c r="F40" s="103">
        <f>VLOOKUP(A40,'Memorial de Cálculo'!$A$9:$Q$1264,17,FALSE)</f>
        <v>12</v>
      </c>
      <c r="G40" s="104">
        <f t="shared" si="9"/>
        <v>6284.75</v>
      </c>
      <c r="H40" s="104">
        <f t="shared" si="10"/>
        <v>75417</v>
      </c>
      <c r="I40" s="89"/>
      <c r="J40" s="83">
        <f>IF(B40="","",IF(C40="DER-ES",IF(OR(B40&lt;60000,B40&gt;60025),VLOOKUP(B40,'DER-ES NÃO IMPRIMIR'!$A$1:$E$10966,4,FALSE),VLOOKUP(B40,'DER-ES NÃO IMPRIMIR'!$A$1:$H$9966,6,FALSE)*N40+VLOOKUP(B40,'DER-ES NÃO IMPRIMIR'!$A$1:$H$9966,7,FALSE)*O40)+VLOOKUP(B40,'DER-ES NÃO IMPRIMIR'!$A$1:$H$9966,8,FALSE),IF(C40="SINAPI",VLOOKUP(B40,'SINAPI NÃO IMPRIMIR'!$A$1:$E$11432,4,FALSE),IF(C40="IOPES",VLOOKUP(B40,'IOPES NÃO IMPRIMIR'!$A$1:$D$10941,4,FALSE),IF(C40="CESAN",VLOOKUP(B40,'CESAN NÃO IMPRIMIR'!$A$5:$D$2000,4,FALSE),IF(C40="COMP",VLOOKUP(B40,'COMP NÃO IMPRIMIR'!$A$1:$D$10991,4,FALSE))))))*T40)</f>
        <v>6284.754899999999</v>
      </c>
      <c r="K40" s="284">
        <f>IF(B40="","",IF(C40="DER-ES",IF(OR(B40&lt;60000,B40&gt;60025),'DER-ES NÃO IMPRIMIR'!$D$2/100,0),IF(C40="SINAPI",'SINAPI NÃO IMPRIMIR'!$A$2/100,IF(C40="IOPES",'IOPES NÃO IMPRIMIR'!$A$2/100,IF(C40="COMP",'COMP NÃO IMPRIMIR'!$C$2/100,IF(C40="CESAN",'CESAN NÃO IMPRIMIR'!$A$2/100,"Preencher BDI!"))))))</f>
        <v>0.23319999999999999</v>
      </c>
      <c r="L40" s="84">
        <f t="shared" si="11"/>
        <v>5096.2981673694439</v>
      </c>
      <c r="M40" s="39"/>
      <c r="N40" s="97"/>
      <c r="O40" s="97"/>
      <c r="P40" s="99"/>
      <c r="Q40" s="84"/>
      <c r="S40" s="591" t="s">
        <v>1493</v>
      </c>
      <c r="T40" s="590">
        <f>IF(B40="","",IF(C40='REAJUSTE GERAL'!$Q$2,IFERROR(VLOOKUP(S40,'REAJUSTE GERAL'!$P$3:$R$24,2,FALSE),""),IF(C40='REAJUSTE GERAL'!$R$2,IFERROR(VLOOKUP(S40,'REAJUSTE GERAL'!$P$3:$R$24,3,FALSE),""),1)))</f>
        <v>1.0169999999999999</v>
      </c>
    </row>
    <row r="41" spans="1:20" ht="25.5" x14ac:dyDescent="0.2">
      <c r="A41" s="102" t="s">
        <v>7897</v>
      </c>
      <c r="B41" s="102">
        <v>43046</v>
      </c>
      <c r="C41" s="79" t="s">
        <v>7516</v>
      </c>
      <c r="D41" s="246" t="str">
        <f>IF(B41="","",IF(C41="DER-ES",IF(OR(B41&lt;60000,B41&gt;60025),VLOOKUP(B41,'DER-ES NÃO IMPRIMIR'!$A$1:$E$10966,2,FALSE),VLOOKUP(B41,'DER-ES NÃO IMPRIMIR'!$A$1:$E$10966,2,FALSE)&amp;" (DMT="&amp;VLOOKUP(B41,'DER-ES NÃO IMPRIMIR'!$A$1:$E$10966,4,FALSE)&amp;") (XP="&amp;ROUND((N41),2)&amp;"km; XR="&amp;ROUND((O41),2)&amp;"km)"),IF(C41="SINAPI",VLOOKUP(B41,'SINAPI NÃO IMPRIMIR'!$A$3:$D$11432,2,FALSE),IF(C41="IOPES",VLOOKUP(B41,'IOPES NÃO IMPRIMIR'!$A$3:$D$10941,2,FALSE),IF(C41="CESAN",VLOOKUP(B41,'CESAN NÃO IMPRIMIR'!$A$6:$D$2000,2,FALSE),IF(C41="COMP",VLOOKUP(B41,'COMP NÃO IMPRIMIR'!$A$3:$D$10991,2,FALSE),""))))))</f>
        <v>Poço de Visita para BSTC diâm. 0,40 m em blocos de concreto, em Vias Urbanas</v>
      </c>
      <c r="E41" s="79" t="str">
        <f>IF(B41="","",IF(C41="DER-ES",VLOOKUP(B41,'DER-ES NÃO IMPRIMIR'!$A$1:$E$10966,3,FALSE),IF(C41="SINAPI",VLOOKUP(B41,'SINAPI NÃO IMPRIMIR'!$A$1:$D$11432,3,FALSE),IF(C41="IOPES",VLOOKUP(B41,'IOPES NÃO IMPRIMIR'!$A$1:$D$10941,3,FALSE),IF(C41="CESAN",VLOOKUP(B41,'CESAN NÃO IMPRIMIR'!$A$6:$D$2000,3,FALSE),IF(C41="COMP",VLOOKUP(B41,'COMP NÃO IMPRIMIR'!$A$1:$D$10991,3,FALSE)))))))</f>
        <v>Ud</v>
      </c>
      <c r="F41" s="103">
        <f>VLOOKUP(A41,'Memorial de Cálculo'!$A$9:$Q$1264,17,FALSE)</f>
        <v>7</v>
      </c>
      <c r="G41" s="104">
        <f t="shared" si="9"/>
        <v>1300.2</v>
      </c>
      <c r="H41" s="104">
        <f t="shared" si="10"/>
        <v>9101.4</v>
      </c>
      <c r="I41" s="89"/>
      <c r="J41" s="83">
        <f>IF(B41="","",IF(C41="DER-ES",IF(OR(B41&lt;60000,B41&gt;60025),VLOOKUP(B41,'DER-ES NÃO IMPRIMIR'!$A$1:$E$10966,4,FALSE),VLOOKUP(B41,'DER-ES NÃO IMPRIMIR'!$A$1:$H$9966,6,FALSE)*N41+VLOOKUP(B41,'DER-ES NÃO IMPRIMIR'!$A$1:$H$9966,7,FALSE)*O41)+VLOOKUP(B41,'DER-ES NÃO IMPRIMIR'!$A$1:$H$9966,8,FALSE),IF(C41="SINAPI",VLOOKUP(B41,'SINAPI NÃO IMPRIMIR'!$A$1:$E$11432,4,FALSE),IF(C41="IOPES",VLOOKUP(B41,'IOPES NÃO IMPRIMIR'!$A$1:$D$10941,4,FALSE),IF(C41="CESAN",VLOOKUP(B41,'CESAN NÃO IMPRIMIR'!$A$5:$D$2000,4,FALSE),IF(C41="COMP",VLOOKUP(B41,'COMP NÃO IMPRIMIR'!$A$1:$D$10991,4,FALSE))))))*T41)</f>
        <v>1300.20399</v>
      </c>
      <c r="K41" s="284">
        <f>IF(B41="","",IF(C41="DER-ES",IF(OR(B41&lt;60000,B41&gt;60025),'DER-ES NÃO IMPRIMIR'!$D$2/100,0),IF(C41="SINAPI",'SINAPI NÃO IMPRIMIR'!$A$2/100,IF(C41="IOPES",'IOPES NÃO IMPRIMIR'!$A$2/100,IF(C41="COMP",'COMP NÃO IMPRIMIR'!$C$2/100,IF(C41="CESAN",'CESAN NÃO IMPRIMIR'!$A$2/100,"Preencher BDI!"))))))</f>
        <v>0.23319999999999999</v>
      </c>
      <c r="L41" s="84">
        <f t="shared" si="11"/>
        <v>1054.3334333441453</v>
      </c>
      <c r="M41" s="39"/>
      <c r="N41" s="97"/>
      <c r="O41" s="97"/>
      <c r="P41" s="99"/>
      <c r="Q41" s="84"/>
      <c r="S41" s="591" t="s">
        <v>1493</v>
      </c>
      <c r="T41" s="590">
        <f>IF(B41="","",IF(C41='REAJUSTE GERAL'!$Q$2,IFERROR(VLOOKUP(S41,'REAJUSTE GERAL'!$P$3:$R$24,2,FALSE),""),IF(C41='REAJUSTE GERAL'!$R$2,IFERROR(VLOOKUP(S41,'REAJUSTE GERAL'!$P$3:$R$24,3,FALSE),""),1)))</f>
        <v>1.0169999999999999</v>
      </c>
    </row>
    <row r="42" spans="1:20" ht="25.5" x14ac:dyDescent="0.2">
      <c r="A42" s="102" t="s">
        <v>7898</v>
      </c>
      <c r="B42" s="248">
        <v>43047</v>
      </c>
      <c r="C42" s="190" t="s">
        <v>7516</v>
      </c>
      <c r="D42" s="246" t="str">
        <f>IF(B42="","",IF(C42="DER-ES",IF(OR(B42&lt;60000,B42&gt;60025),VLOOKUP(B42,'DER-ES NÃO IMPRIMIR'!$A$1:$E$10966,2,FALSE),VLOOKUP(B42,'DER-ES NÃO IMPRIMIR'!$A$1:$E$10966,2,FALSE)&amp;" (DMT="&amp;VLOOKUP(B42,'DER-ES NÃO IMPRIMIR'!$A$1:$E$10966,4,FALSE)&amp;") (XP="&amp;ROUND((N42),2)&amp;"km; XR="&amp;ROUND((O42),2)&amp;"km)"),IF(C42="SINAPI",VLOOKUP(B42,'SINAPI NÃO IMPRIMIR'!$A$3:$D$11432,2,FALSE),IF(C42="IOPES",VLOOKUP(B42,'IOPES NÃO IMPRIMIR'!$A$3:$D$10941,2,FALSE),IF(C42="CESAN",VLOOKUP(B42,'CESAN NÃO IMPRIMIR'!$A$6:$D$2000,2,FALSE),IF(C42="COMP",VLOOKUP(B42,'COMP NÃO IMPRIMIR'!$A$3:$D$10991,2,FALSE),""))))))</f>
        <v>Poço de visita para BSTC diâm. 0,60 m em blocos de concreto, em Vias Urbanas</v>
      </c>
      <c r="E42" s="79" t="str">
        <f>IF(B42="","",IF(C42="DER-ES",VLOOKUP(B42,'DER-ES NÃO IMPRIMIR'!$A$1:$E$10966,3,FALSE),IF(C42="SINAPI",VLOOKUP(B42,'SINAPI NÃO IMPRIMIR'!$A$1:$D$11432,3,FALSE),IF(C42="IOPES",VLOOKUP(B42,'IOPES NÃO IMPRIMIR'!$A$1:$D$10941,3,FALSE),IF(C42="CESAN",VLOOKUP(B42,'CESAN NÃO IMPRIMIR'!$A$6:$D$2000,3,FALSE),IF(C42="COMP",VLOOKUP(B42,'COMP NÃO IMPRIMIR'!$A$1:$D$10991,3,FALSE)))))))</f>
        <v>Ud</v>
      </c>
      <c r="F42" s="103">
        <f>VLOOKUP(A42,'Memorial de Cálculo'!$A$9:$Q$1264,17,FALSE)</f>
        <v>3</v>
      </c>
      <c r="G42" s="104">
        <f t="shared" si="9"/>
        <v>1727.3</v>
      </c>
      <c r="H42" s="104">
        <f t="shared" si="10"/>
        <v>5181.8999999999996</v>
      </c>
      <c r="I42" s="89"/>
      <c r="J42" s="83">
        <f>IF(B42="","",IF(C42="DER-ES",IF(OR(B42&lt;60000,B42&gt;60025),VLOOKUP(B42,'DER-ES NÃO IMPRIMIR'!$A$1:$E$10966,4,FALSE),VLOOKUP(B42,'DER-ES NÃO IMPRIMIR'!$A$1:$H$9966,6,FALSE)*N42+VLOOKUP(B42,'DER-ES NÃO IMPRIMIR'!$A$1:$H$9966,7,FALSE)*O42)+VLOOKUP(B42,'DER-ES NÃO IMPRIMIR'!$A$1:$H$9966,8,FALSE),IF(C42="SINAPI",VLOOKUP(B42,'SINAPI NÃO IMPRIMIR'!$A$1:$E$11432,4,FALSE),IF(C42="IOPES",VLOOKUP(B42,'IOPES NÃO IMPRIMIR'!$A$1:$D$10941,4,FALSE),IF(C42="CESAN",VLOOKUP(B42,'CESAN NÃO IMPRIMIR'!$A$5:$D$2000,4,FALSE),IF(C42="COMP",VLOOKUP(B42,'COMP NÃO IMPRIMIR'!$A$1:$D$10991,4,FALSE))))))*T42)</f>
        <v>1727.30331</v>
      </c>
      <c r="K42" s="284">
        <f>IF(B42="","",IF(C42="DER-ES",IF(OR(B42&lt;60000,B42&gt;60025),'DER-ES NÃO IMPRIMIR'!$D$2/100,0),IF(C42="SINAPI",'SINAPI NÃO IMPRIMIR'!$A$2/100,IF(C42="IOPES",'IOPES NÃO IMPRIMIR'!$A$2/100,IF(C42="COMP",'COMP NÃO IMPRIMIR'!$C$2/100,IF(C42="CESAN",'CESAN NÃO IMPRIMIR'!$A$2/100,"Preencher BDI!"))))))</f>
        <v>0.23319999999999999</v>
      </c>
      <c r="L42" s="84">
        <f t="shared" si="11"/>
        <v>1400.6676208238728</v>
      </c>
      <c r="M42" s="39"/>
      <c r="N42" s="97"/>
      <c r="O42" s="97"/>
      <c r="P42" s="99"/>
      <c r="Q42" s="84"/>
      <c r="S42" s="591" t="s">
        <v>1493</v>
      </c>
      <c r="T42" s="590">
        <f>IF(B42="","",IF(C42='REAJUSTE GERAL'!$Q$2,IFERROR(VLOOKUP(S42,'REAJUSTE GERAL'!$P$3:$R$24,2,FALSE),""),IF(C42='REAJUSTE GERAL'!$R$2,IFERROR(VLOOKUP(S42,'REAJUSTE GERAL'!$P$3:$R$24,3,FALSE),""),1)))</f>
        <v>1.0169999999999999</v>
      </c>
    </row>
    <row r="43" spans="1:20" ht="12.75" x14ac:dyDescent="0.2">
      <c r="A43" s="102" t="s">
        <v>7899</v>
      </c>
      <c r="B43" s="248" t="s">
        <v>7911</v>
      </c>
      <c r="C43" s="190" t="s">
        <v>5651</v>
      </c>
      <c r="D43" s="246" t="str">
        <f>IF(B43="","",IF(C43="DER-ES",IF(OR(B43&lt;60000,B43&gt;60025),VLOOKUP(B43,'DER-ES NÃO IMPRIMIR'!$A$1:$E$10966,2,FALSE),VLOOKUP(B43,'DER-ES NÃO IMPRIMIR'!$A$1:$E$10966,2,FALSE)&amp;" (DMT="&amp;VLOOKUP(B43,'DER-ES NÃO IMPRIMIR'!$A$1:$E$10966,4,FALSE)&amp;") (XP="&amp;ROUND((N43),2)&amp;"km; XR="&amp;ROUND((O43),2)&amp;"km)"),IF(C43="SINAPI",VLOOKUP(B43,'SINAPI NÃO IMPRIMIR'!$A$3:$D$11432,2,FALSE),IF(C43="IOPES",VLOOKUP(B43,'IOPES NÃO IMPRIMIR'!$A$3:$D$10941,2,FALSE),IF(C43="CESAN",VLOOKUP(B43,'CESAN NÃO IMPRIMIR'!$A$6:$D$2000,2,FALSE),IF(C43="COMP",VLOOKUP(B43,'COMP NÃO IMPRIMIR'!$A$3:$D$10991,2,FALSE),""))))))</f>
        <v>Poço de visita para BDTC diam. 1,20 m - tudo incluido</v>
      </c>
      <c r="E43" s="79" t="str">
        <f>IF(B43="","",IF(C43="DER-ES",VLOOKUP(B43,'DER-ES NÃO IMPRIMIR'!$A$1:$E$10966,3,FALSE),IF(C43="SINAPI",VLOOKUP(B43,'SINAPI NÃO IMPRIMIR'!$A$1:$D$11432,3,FALSE),IF(C43="IOPES",VLOOKUP(B43,'IOPES NÃO IMPRIMIR'!$A$1:$D$10941,3,FALSE),IF(C43="CESAN",VLOOKUP(B43,'CESAN NÃO IMPRIMIR'!$A$6:$D$2000,3,FALSE),IF(C43="COMP",VLOOKUP(B43,'COMP NÃO IMPRIMIR'!$A$1:$D$10991,3,FALSE)))))))</f>
        <v>Ud</v>
      </c>
      <c r="F43" s="103">
        <f>VLOOKUP(A43,'Memorial de Cálculo'!$A$9:$Q$1264,17,FALSE)</f>
        <v>1</v>
      </c>
      <c r="G43" s="104">
        <f t="shared" si="9"/>
        <v>10609.05</v>
      </c>
      <c r="H43" s="104">
        <f t="shared" si="10"/>
        <v>10609.05</v>
      </c>
      <c r="I43" s="89"/>
      <c r="J43" s="83">
        <f>IF(B43="","",IF(C43="DER-ES",IF(OR(B43&lt;60000,B43&gt;60025),VLOOKUP(B43,'DER-ES NÃO IMPRIMIR'!$A$1:$E$10966,4,FALSE),VLOOKUP(B43,'DER-ES NÃO IMPRIMIR'!$A$1:$H$9966,6,FALSE)*N43+VLOOKUP(B43,'DER-ES NÃO IMPRIMIR'!$A$1:$H$9966,7,FALSE)*O43)+VLOOKUP(B43,'DER-ES NÃO IMPRIMIR'!$A$1:$H$9966,8,FALSE),IF(C43="SINAPI",VLOOKUP(B43,'SINAPI NÃO IMPRIMIR'!$A$1:$E$11432,4,FALSE),IF(C43="IOPES",VLOOKUP(B43,'IOPES NÃO IMPRIMIR'!$A$1:$D$10941,4,FALSE),IF(C43="CESAN",VLOOKUP(B43,'CESAN NÃO IMPRIMIR'!$A$5:$D$2000,4,FALSE),IF(C43="COMP",VLOOKUP(B43,'COMP NÃO IMPRIMIR'!$A$1:$D$10991,4,FALSE))))))*T43)</f>
        <v>10609.05</v>
      </c>
      <c r="K43" s="284">
        <f>IF(B43="","",IF(C43="DER-ES",IF(OR(B43&lt;60000,B43&gt;60025),'DER-ES NÃO IMPRIMIR'!$D$2/100,0),IF(C43="SINAPI",'SINAPI NÃO IMPRIMIR'!$A$2/100,IF(C43="IOPES",'IOPES NÃO IMPRIMIR'!$A$2/100,IF(C43="COMP",'COMP NÃO IMPRIMIR'!$C$2/100,IF(C43="CESAN",'CESAN NÃO IMPRIMIR'!$A$2/100,"Preencher BDI!"))))))</f>
        <v>0.23319999999999999</v>
      </c>
      <c r="L43" s="84">
        <f t="shared" si="11"/>
        <v>8602.8624716185514</v>
      </c>
      <c r="M43" s="39"/>
      <c r="N43" s="97"/>
      <c r="O43" s="97"/>
      <c r="P43" s="99"/>
      <c r="Q43" s="84"/>
      <c r="S43" s="591"/>
      <c r="T43" s="590">
        <f>IF(B43="","",IF(C43='REAJUSTE GERAL'!$Q$2,IFERROR(VLOOKUP(S43,'REAJUSTE GERAL'!$P$3:$R$24,2,FALSE),""),IF(C43='REAJUSTE GERAL'!$R$2,IFERROR(VLOOKUP(S43,'REAJUSTE GERAL'!$P$3:$R$24,3,FALSE),""),1)))</f>
        <v>1</v>
      </c>
    </row>
    <row r="44" spans="1:20" ht="12.75" x14ac:dyDescent="0.2">
      <c r="A44" s="102" t="s">
        <v>7900</v>
      </c>
      <c r="B44" s="248">
        <v>40572</v>
      </c>
      <c r="C44" s="190" t="s">
        <v>7516</v>
      </c>
      <c r="D44" s="246" t="str">
        <f>IF(B44="","",IF(C44="DER-ES",IF(OR(B44&lt;60000,B44&gt;60025),VLOOKUP(B44,'DER-ES NÃO IMPRIMIR'!$A$1:$E$10966,2,FALSE),VLOOKUP(B44,'DER-ES NÃO IMPRIMIR'!$A$1:$E$10966,2,FALSE)&amp;" (DMT="&amp;VLOOKUP(B44,'DER-ES NÃO IMPRIMIR'!$A$1:$E$10966,4,FALSE)&amp;") (XP="&amp;ROUND((N44),2)&amp;"km; XR="&amp;ROUND((O44),2)&amp;"km)"),IF(C44="SINAPI",VLOOKUP(B44,'SINAPI NÃO IMPRIMIR'!$A$3:$D$11432,2,FALSE),IF(C44="IOPES",VLOOKUP(B44,'IOPES NÃO IMPRIMIR'!$A$3:$D$10941,2,FALSE),IF(C44="CESAN",VLOOKUP(B44,'CESAN NÃO IMPRIMIR'!$A$6:$D$2000,2,FALSE),IF(C44="COMP",VLOOKUP(B44,'COMP NÃO IMPRIMIR'!$A$3:$D$10991,2,FALSE),""))))))</f>
        <v>Poço de visita para BTTC diam. 1,20 m - tudo incluído</v>
      </c>
      <c r="E44" s="79" t="str">
        <f>IF(B44="","",IF(C44="DER-ES",VLOOKUP(B44,'DER-ES NÃO IMPRIMIR'!$A$1:$E$10966,3,FALSE),IF(C44="SINAPI",VLOOKUP(B44,'SINAPI NÃO IMPRIMIR'!$A$1:$D$11432,3,FALSE),IF(C44="IOPES",VLOOKUP(B44,'IOPES NÃO IMPRIMIR'!$A$1:$D$10941,3,FALSE),IF(C44="CESAN",VLOOKUP(B44,'CESAN NÃO IMPRIMIR'!$A$6:$D$2000,3,FALSE),IF(C44="COMP",VLOOKUP(B44,'COMP NÃO IMPRIMIR'!$A$1:$D$10991,3,FALSE)))))))</f>
        <v>Ud</v>
      </c>
      <c r="F44" s="103">
        <f>VLOOKUP(A44,'Memorial de Cálculo'!$A$9:$Q$1264,17,FALSE)</f>
        <v>15</v>
      </c>
      <c r="G44" s="104">
        <f t="shared" si="9"/>
        <v>17211.77</v>
      </c>
      <c r="H44" s="104">
        <f t="shared" si="10"/>
        <v>258176.55</v>
      </c>
      <c r="I44" s="89"/>
      <c r="J44" s="83">
        <f>IF(B44="","",IF(C44="DER-ES",IF(OR(B44&lt;60000,B44&gt;60025),VLOOKUP(B44,'DER-ES NÃO IMPRIMIR'!$A$1:$E$10966,4,FALSE),VLOOKUP(B44,'DER-ES NÃO IMPRIMIR'!$A$1:$H$9966,6,FALSE)*N44+VLOOKUP(B44,'DER-ES NÃO IMPRIMIR'!$A$1:$H$9966,7,FALSE)*O44)+VLOOKUP(B44,'DER-ES NÃO IMPRIMIR'!$A$1:$H$9966,8,FALSE),IF(C44="SINAPI",VLOOKUP(B44,'SINAPI NÃO IMPRIMIR'!$A$1:$E$11432,4,FALSE),IF(C44="IOPES",VLOOKUP(B44,'IOPES NÃO IMPRIMIR'!$A$1:$D$10941,4,FALSE),IF(C44="CESAN",VLOOKUP(B44,'CESAN NÃO IMPRIMIR'!$A$5:$D$2000,4,FALSE),IF(C44="COMP",VLOOKUP(B44,'COMP NÃO IMPRIMIR'!$A$1:$D$10991,4,FALSE))))))*T44)</f>
        <v>17211.76902</v>
      </c>
      <c r="K44" s="284">
        <f>IF(B44="","",IF(C44="DER-ES",IF(OR(B44&lt;60000,B44&gt;60025),'DER-ES NÃO IMPRIMIR'!$D$2/100,0),IF(C44="SINAPI",'SINAPI NÃO IMPRIMIR'!$A$2/100,IF(C44="IOPES",'IOPES NÃO IMPRIMIR'!$A$2/100,IF(C44="COMP",'COMP NÃO IMPRIMIR'!$C$2/100,IF(C44="CESAN",'CESAN NÃO IMPRIMIR'!$A$2/100,"Preencher BDI!"))))))</f>
        <v>0.23319999999999999</v>
      </c>
      <c r="L44" s="84">
        <f t="shared" si="11"/>
        <v>13956.997259163152</v>
      </c>
      <c r="M44" s="39"/>
      <c r="N44" s="97"/>
      <c r="O44" s="97"/>
      <c r="P44" s="99"/>
      <c r="Q44" s="84"/>
      <c r="S44" s="591" t="s">
        <v>1493</v>
      </c>
      <c r="T44" s="590">
        <f>IF(B44="","",IF(C44='REAJUSTE GERAL'!$Q$2,IFERROR(VLOOKUP(S44,'REAJUSTE GERAL'!$P$3:$R$24,2,FALSE),""),IF(C44='REAJUSTE GERAL'!$R$2,IFERROR(VLOOKUP(S44,'REAJUSTE GERAL'!$P$3:$R$24,3,FALSE),""),1)))</f>
        <v>1.0169999999999999</v>
      </c>
    </row>
    <row r="45" spans="1:20" ht="12.75" x14ac:dyDescent="0.2">
      <c r="A45" s="102" t="s">
        <v>7901</v>
      </c>
      <c r="B45" s="248">
        <v>41241</v>
      </c>
      <c r="C45" s="190" t="s">
        <v>7516</v>
      </c>
      <c r="D45" s="246" t="str">
        <f>IF(B45="","",IF(C45="DER-ES",IF(OR(B45&lt;60000,B45&gt;60025),VLOOKUP(B45,'DER-ES NÃO IMPRIMIR'!$A$1:$E$10966,2,FALSE),VLOOKUP(B45,'DER-ES NÃO IMPRIMIR'!$A$1:$E$10966,2,FALSE)&amp;" (DMT="&amp;VLOOKUP(B45,'DER-ES NÃO IMPRIMIR'!$A$1:$E$10966,4,FALSE)&amp;") (XP="&amp;ROUND((N45),2)&amp;"km; XR="&amp;ROUND((O45),2)&amp;"km)"),IF(C45="SINAPI",VLOOKUP(B45,'SINAPI NÃO IMPRIMIR'!$A$3:$D$11432,2,FALSE),IF(C45="IOPES",VLOOKUP(B45,'IOPES NÃO IMPRIMIR'!$A$3:$D$10941,2,FALSE),IF(C45="CESAN",VLOOKUP(B45,'CESAN NÃO IMPRIMIR'!$A$6:$D$2000,2,FALSE),IF(C45="COMP",VLOOKUP(B45,'COMP NÃO IMPRIMIR'!$A$3:$D$10991,2,FALSE),""))))))</f>
        <v>Caixa ralo em blocos pré-moldados e grelha articulada em FFA em Vias Urbanas</v>
      </c>
      <c r="E45" s="79" t="str">
        <f>IF(B45="","",IF(C45="DER-ES",VLOOKUP(B45,'DER-ES NÃO IMPRIMIR'!$A$1:$E$10966,3,FALSE),IF(C45="SINAPI",VLOOKUP(B45,'SINAPI NÃO IMPRIMIR'!$A$1:$D$11432,3,FALSE),IF(C45="IOPES",VLOOKUP(B45,'IOPES NÃO IMPRIMIR'!$A$1:$D$10941,3,FALSE),IF(C45="CESAN",VLOOKUP(B45,'CESAN NÃO IMPRIMIR'!$A$6:$D$2000,3,FALSE),IF(C45="COMP",VLOOKUP(B45,'COMP NÃO IMPRIMIR'!$A$1:$D$10991,3,FALSE)))))))</f>
        <v>Ud</v>
      </c>
      <c r="F45" s="103">
        <f>VLOOKUP(A45,'Memorial de Cálculo'!$A$9:$Q$1264,17,FALSE)</f>
        <v>56</v>
      </c>
      <c r="G45" s="104">
        <f t="shared" si="9"/>
        <v>1367.92</v>
      </c>
      <c r="H45" s="104">
        <f t="shared" si="10"/>
        <v>76603.520000000004</v>
      </c>
      <c r="I45" s="89"/>
      <c r="J45" s="83">
        <f>IF(B45="","",IF(C45="DER-ES",IF(OR(B45&lt;60000,B45&gt;60025),VLOOKUP(B45,'DER-ES NÃO IMPRIMIR'!$A$1:$E$10966,4,FALSE),VLOOKUP(B45,'DER-ES NÃO IMPRIMIR'!$A$1:$H$9966,6,FALSE)*N45+VLOOKUP(B45,'DER-ES NÃO IMPRIMIR'!$A$1:$H$9966,7,FALSE)*O45)+VLOOKUP(B45,'DER-ES NÃO IMPRIMIR'!$A$1:$H$9966,8,FALSE),IF(C45="SINAPI",VLOOKUP(B45,'SINAPI NÃO IMPRIMIR'!$A$1:$E$11432,4,FALSE),IF(C45="IOPES",VLOOKUP(B45,'IOPES NÃO IMPRIMIR'!$A$1:$D$10941,4,FALSE),IF(C45="CESAN",VLOOKUP(B45,'CESAN NÃO IMPRIMIR'!$A$5:$D$2000,4,FALSE),IF(C45="COMP",VLOOKUP(B45,'COMP NÃO IMPRIMIR'!$A$1:$D$10991,4,FALSE))))))*T45)</f>
        <v>1367.9158499999999</v>
      </c>
      <c r="K45" s="284">
        <f>IF(B45="","",IF(C45="DER-ES",IF(OR(B45&lt;60000,B45&gt;60025),'DER-ES NÃO IMPRIMIR'!$D$2/100,0),IF(C45="SINAPI",'SINAPI NÃO IMPRIMIR'!$A$2/100,IF(C45="IOPES",'IOPES NÃO IMPRIMIR'!$A$2/100,IF(C45="COMP",'COMP NÃO IMPRIMIR'!$C$2/100,IF(C45="CESAN",'CESAN NÃO IMPRIMIR'!$A$2/100,"Preencher BDI!"))))))</f>
        <v>0.23319999999999999</v>
      </c>
      <c r="L45" s="84">
        <f t="shared" si="11"/>
        <v>1109.2408773921504</v>
      </c>
      <c r="M45" s="39"/>
      <c r="N45" s="97"/>
      <c r="O45" s="97"/>
      <c r="P45" s="99"/>
      <c r="Q45" s="84"/>
      <c r="S45" s="591" t="s">
        <v>1493</v>
      </c>
      <c r="T45" s="590">
        <f>IF(B45="","",IF(C45='REAJUSTE GERAL'!$Q$2,IFERROR(VLOOKUP(S45,'REAJUSTE GERAL'!$P$3:$R$24,2,FALSE),""),IF(C45='REAJUSTE GERAL'!$R$2,IFERROR(VLOOKUP(S45,'REAJUSTE GERAL'!$P$3:$R$24,3,FALSE),""),1)))</f>
        <v>1.0169999999999999</v>
      </c>
    </row>
    <row r="46" spans="1:20" ht="12.75" x14ac:dyDescent="0.2">
      <c r="A46" s="102" t="s">
        <v>7902</v>
      </c>
      <c r="B46" s="248">
        <v>40529</v>
      </c>
      <c r="C46" s="190" t="s">
        <v>7516</v>
      </c>
      <c r="D46" s="246" t="str">
        <f>IF(B46="","",IF(C46="DER-ES",IF(OR(B46&lt;60000,B46&gt;60025),VLOOKUP(B46,'DER-ES NÃO IMPRIMIR'!$A$1:$E$10966,2,FALSE),VLOOKUP(B46,'DER-ES NÃO IMPRIMIR'!$A$1:$E$10966,2,FALSE)&amp;" (DMT="&amp;VLOOKUP(B46,'DER-ES NÃO IMPRIMIR'!$A$1:$E$10966,4,FALSE)&amp;") (XP="&amp;ROUND((N46),2)&amp;"km; XR="&amp;ROUND((O46),2)&amp;"km)"),IF(C46="SINAPI",VLOOKUP(B46,'SINAPI NÃO IMPRIMIR'!$A$3:$D$11432,2,FALSE),IF(C46="IOPES",VLOOKUP(B46,'IOPES NÃO IMPRIMIR'!$A$3:$D$10941,2,FALSE),IF(C46="CESAN",VLOOKUP(B46,'CESAN NÃO IMPRIMIR'!$A$6:$D$2000,2,FALSE),IF(C46="COMP",VLOOKUP(B46,'COMP NÃO IMPRIMIR'!$A$3:$D$10991,2,FALSE),""))))))</f>
        <v>Boca de concreto ciclópico para BSTC diâmetro 0,40 m</v>
      </c>
      <c r="E46" s="79" t="str">
        <f>IF(B46="","",IF(C46="DER-ES",VLOOKUP(B46,'DER-ES NÃO IMPRIMIR'!$A$1:$E$10966,3,FALSE),IF(C46="SINAPI",VLOOKUP(B46,'SINAPI NÃO IMPRIMIR'!$A$1:$D$11432,3,FALSE),IF(C46="IOPES",VLOOKUP(B46,'IOPES NÃO IMPRIMIR'!$A$1:$D$10941,3,FALSE),IF(C46="CESAN",VLOOKUP(B46,'CESAN NÃO IMPRIMIR'!$A$6:$D$2000,3,FALSE),IF(C46="COMP",VLOOKUP(B46,'COMP NÃO IMPRIMIR'!$A$1:$D$10991,3,FALSE)))))))</f>
        <v>Ud</v>
      </c>
      <c r="F46" s="103">
        <f>VLOOKUP(A46,'Memorial de Cálculo'!$A$9:$Q$1264,17,FALSE)</f>
        <v>4</v>
      </c>
      <c r="G46" s="104">
        <f t="shared" si="9"/>
        <v>396.06</v>
      </c>
      <c r="H46" s="104">
        <f t="shared" si="10"/>
        <v>1584.24</v>
      </c>
      <c r="I46" s="89"/>
      <c r="J46" s="83">
        <f>IF(B46="","",IF(C46="DER-ES",IF(OR(B46&lt;60000,B46&gt;60025),VLOOKUP(B46,'DER-ES NÃO IMPRIMIR'!$A$1:$E$10966,4,FALSE),VLOOKUP(B46,'DER-ES NÃO IMPRIMIR'!$A$1:$H$9966,6,FALSE)*N46+VLOOKUP(B46,'DER-ES NÃO IMPRIMIR'!$A$1:$H$9966,7,FALSE)*O46)+VLOOKUP(B46,'DER-ES NÃO IMPRIMIR'!$A$1:$H$9966,8,FALSE),IF(C46="SINAPI",VLOOKUP(B46,'SINAPI NÃO IMPRIMIR'!$A$1:$E$11432,4,FALSE),IF(C46="IOPES",VLOOKUP(B46,'IOPES NÃO IMPRIMIR'!$A$1:$D$10941,4,FALSE),IF(C46="CESAN",VLOOKUP(B46,'CESAN NÃO IMPRIMIR'!$A$5:$D$2000,4,FALSE),IF(C46="COMP",VLOOKUP(B46,'COMP NÃO IMPRIMIR'!$A$1:$D$10991,4,FALSE))))))*T46)</f>
        <v>396.06047999999998</v>
      </c>
      <c r="K46" s="284">
        <f>IF(B46="","",IF(C46="DER-ES",IF(OR(B46&lt;60000,B46&gt;60025),'DER-ES NÃO IMPRIMIR'!$D$2/100,0),IF(C46="SINAPI",'SINAPI NÃO IMPRIMIR'!$A$2/100,IF(C46="IOPES",'IOPES NÃO IMPRIMIR'!$A$2/100,IF(C46="COMP",'COMP NÃO IMPRIMIR'!$C$2/100,IF(C46="CESAN",'CESAN NÃO IMPRIMIR'!$A$2/100,"Preencher BDI!"))))))</f>
        <v>0.23319999999999999</v>
      </c>
      <c r="L46" s="84">
        <f t="shared" si="11"/>
        <v>321.16483944210182</v>
      </c>
      <c r="M46" s="39"/>
      <c r="N46" s="97"/>
      <c r="O46" s="97"/>
      <c r="P46" s="99"/>
      <c r="Q46" s="84"/>
      <c r="S46" s="591" t="s">
        <v>1493</v>
      </c>
      <c r="T46" s="590">
        <f>IF(B46="","",IF(C46='REAJUSTE GERAL'!$Q$2,IFERROR(VLOOKUP(S46,'REAJUSTE GERAL'!$P$3:$R$24,2,FALSE),""),IF(C46='REAJUSTE GERAL'!$R$2,IFERROR(VLOOKUP(S46,'REAJUSTE GERAL'!$P$3:$R$24,3,FALSE),""),1)))</f>
        <v>1.0169999999999999</v>
      </c>
    </row>
    <row r="47" spans="1:20" ht="12.75" x14ac:dyDescent="0.2">
      <c r="A47" s="102" t="s">
        <v>7903</v>
      </c>
      <c r="B47" s="248">
        <v>40538</v>
      </c>
      <c r="C47" s="190" t="s">
        <v>7516</v>
      </c>
      <c r="D47" s="246" t="str">
        <f>IF(B47="","",IF(C47="DER-ES",IF(OR(B47&lt;60000,B47&gt;60025),VLOOKUP(B47,'DER-ES NÃO IMPRIMIR'!$A$1:$E$10966,2,FALSE),VLOOKUP(B47,'DER-ES NÃO IMPRIMIR'!$A$1:$E$10966,2,FALSE)&amp;" (DMT="&amp;VLOOKUP(B47,'DER-ES NÃO IMPRIMIR'!$A$1:$E$10966,4,FALSE)&amp;") (XP="&amp;ROUND((N47),2)&amp;"km; XR="&amp;ROUND((O47),2)&amp;"km)"),IF(C47="SINAPI",VLOOKUP(B47,'SINAPI NÃO IMPRIMIR'!$A$3:$D$11432,2,FALSE),IF(C47="IOPES",VLOOKUP(B47,'IOPES NÃO IMPRIMIR'!$A$3:$D$10941,2,FALSE),IF(C47="CESAN",VLOOKUP(B47,'CESAN NÃO IMPRIMIR'!$A$6:$D$2000,2,FALSE),IF(C47="COMP",VLOOKUP(B47,'COMP NÃO IMPRIMIR'!$A$3:$D$10991,2,FALSE),""))))))</f>
        <v>Boca de concreto ciclópico para BDTC diâmetro 1,20 m</v>
      </c>
      <c r="E47" s="79" t="str">
        <f>IF(B47="","",IF(C47="DER-ES",VLOOKUP(B47,'DER-ES NÃO IMPRIMIR'!$A$1:$E$10966,3,FALSE),IF(C47="SINAPI",VLOOKUP(B47,'SINAPI NÃO IMPRIMIR'!$A$1:$D$11432,3,FALSE),IF(C47="IOPES",VLOOKUP(B47,'IOPES NÃO IMPRIMIR'!$A$1:$D$10941,3,FALSE),IF(C47="CESAN",VLOOKUP(B47,'CESAN NÃO IMPRIMIR'!$A$6:$D$2000,3,FALSE),IF(C47="COMP",VLOOKUP(B47,'COMP NÃO IMPRIMIR'!$A$1:$D$10991,3,FALSE)))))))</f>
        <v>Ud</v>
      </c>
      <c r="F47" s="103">
        <f>VLOOKUP(A47,'Memorial de Cálculo'!$A$9:$Q$1264,17,FALSE)</f>
        <v>1</v>
      </c>
      <c r="G47" s="104">
        <f t="shared" si="9"/>
        <v>6102.35</v>
      </c>
      <c r="H47" s="104">
        <f t="shared" si="10"/>
        <v>6102.35</v>
      </c>
      <c r="I47" s="89"/>
      <c r="J47" s="83">
        <f>IF(B47="","",IF(C47="DER-ES",IF(OR(B47&lt;60000,B47&gt;60025),VLOOKUP(B47,'DER-ES NÃO IMPRIMIR'!$A$1:$E$10966,4,FALSE),VLOOKUP(B47,'DER-ES NÃO IMPRIMIR'!$A$1:$H$9966,6,FALSE)*N47+VLOOKUP(B47,'DER-ES NÃO IMPRIMIR'!$A$1:$H$9966,7,FALSE)*O47)+VLOOKUP(B47,'DER-ES NÃO IMPRIMIR'!$A$1:$H$9966,8,FALSE),IF(C47="SINAPI",VLOOKUP(B47,'SINAPI NÃO IMPRIMIR'!$A$1:$E$11432,4,FALSE),IF(C47="IOPES",VLOOKUP(B47,'IOPES NÃO IMPRIMIR'!$A$1:$D$10941,4,FALSE),IF(C47="CESAN",VLOOKUP(B47,'CESAN NÃO IMPRIMIR'!$A$5:$D$2000,4,FALSE),IF(C47="COMP",VLOOKUP(B47,'COMP NÃO IMPRIMIR'!$A$1:$D$10991,4,FALSE))))))*T47)</f>
        <v>6102.3457799999996</v>
      </c>
      <c r="K47" s="284">
        <f>IF(B47="","",IF(C47="DER-ES",IF(OR(B47&lt;60000,B47&gt;60025),'DER-ES NÃO IMPRIMIR'!$D$2/100,0),IF(C47="SINAPI",'SINAPI NÃO IMPRIMIR'!$A$2/100,IF(C47="IOPES",'IOPES NÃO IMPRIMIR'!$A$2/100,IF(C47="COMP",'COMP NÃO IMPRIMIR'!$C$2/100,IF(C47="CESAN",'CESAN NÃO IMPRIMIR'!$A$2/100,"Preencher BDI!"))))))</f>
        <v>0.23319999999999999</v>
      </c>
      <c r="L47" s="84">
        <f t="shared" si="11"/>
        <v>4948.3828900421659</v>
      </c>
      <c r="M47" s="39"/>
      <c r="N47" s="97"/>
      <c r="O47" s="97"/>
      <c r="P47" s="99"/>
      <c r="Q47" s="84"/>
      <c r="S47" s="591" t="s">
        <v>1493</v>
      </c>
      <c r="T47" s="590">
        <f>IF(B47="","",IF(C47='REAJUSTE GERAL'!$Q$2,IFERROR(VLOOKUP(S47,'REAJUSTE GERAL'!$P$3:$R$24,2,FALSE),""),IF(C47='REAJUSTE GERAL'!$R$2,IFERROR(VLOOKUP(S47,'REAJUSTE GERAL'!$P$3:$R$24,3,FALSE),""),1)))</f>
        <v>1.0169999999999999</v>
      </c>
    </row>
    <row r="48" spans="1:20" ht="12.75" x14ac:dyDescent="0.2">
      <c r="A48" s="102" t="s">
        <v>7904</v>
      </c>
      <c r="B48" s="248">
        <v>40543</v>
      </c>
      <c r="C48" s="190" t="s">
        <v>7516</v>
      </c>
      <c r="D48" s="246" t="str">
        <f>IF(B48="","",IF(C48="DER-ES",IF(OR(B48&lt;60000,B48&gt;60025),VLOOKUP(B48,'DER-ES NÃO IMPRIMIR'!$A$1:$E$10966,2,FALSE),VLOOKUP(B48,'DER-ES NÃO IMPRIMIR'!$A$1:$E$10966,2,FALSE)&amp;" (DMT="&amp;VLOOKUP(B48,'DER-ES NÃO IMPRIMIR'!$A$1:$E$10966,4,FALSE)&amp;") (XP="&amp;ROUND((N48),2)&amp;"km; XR="&amp;ROUND((O48),2)&amp;"km)"),IF(C48="SINAPI",VLOOKUP(B48,'SINAPI NÃO IMPRIMIR'!$A$3:$D$11432,2,FALSE),IF(C48="IOPES",VLOOKUP(B48,'IOPES NÃO IMPRIMIR'!$A$3:$D$10941,2,FALSE),IF(C48="CESAN",VLOOKUP(B48,'CESAN NÃO IMPRIMIR'!$A$6:$D$2000,2,FALSE),IF(C48="COMP",VLOOKUP(B48,'COMP NÃO IMPRIMIR'!$A$3:$D$10991,2,FALSE),""))))))</f>
        <v>Boca de concreto ciclópico para BTTC diâmetro 1,20 m</v>
      </c>
      <c r="E48" s="79" t="str">
        <f>IF(B48="","",IF(C48="DER-ES",VLOOKUP(B48,'DER-ES NÃO IMPRIMIR'!$A$1:$E$10966,3,FALSE),IF(C48="SINAPI",VLOOKUP(B48,'SINAPI NÃO IMPRIMIR'!$A$1:$D$11432,3,FALSE),IF(C48="IOPES",VLOOKUP(B48,'IOPES NÃO IMPRIMIR'!$A$1:$D$10941,3,FALSE),IF(C48="CESAN",VLOOKUP(B48,'CESAN NÃO IMPRIMIR'!$A$6:$D$2000,3,FALSE),IF(C48="COMP",VLOOKUP(B48,'COMP NÃO IMPRIMIR'!$A$1:$D$10991,3,FALSE)))))))</f>
        <v>Ud</v>
      </c>
      <c r="F48" s="103">
        <f>VLOOKUP(A48,'Memorial de Cálculo'!$A$9:$Q$1264,17,FALSE)</f>
        <v>2</v>
      </c>
      <c r="G48" s="104">
        <f t="shared" si="9"/>
        <v>7830.43</v>
      </c>
      <c r="H48" s="104">
        <f t="shared" si="10"/>
        <v>15660.86</v>
      </c>
      <c r="I48" s="89"/>
      <c r="J48" s="83">
        <f>IF(B48="","",IF(C48="DER-ES",IF(OR(B48&lt;60000,B48&gt;60025),VLOOKUP(B48,'DER-ES NÃO IMPRIMIR'!$A$1:$E$10966,4,FALSE),VLOOKUP(B48,'DER-ES NÃO IMPRIMIR'!$A$1:$H$9966,6,FALSE)*N48+VLOOKUP(B48,'DER-ES NÃO IMPRIMIR'!$A$1:$H$9966,7,FALSE)*O48)+VLOOKUP(B48,'DER-ES NÃO IMPRIMIR'!$A$1:$H$9966,8,FALSE),IF(C48="SINAPI",VLOOKUP(B48,'SINAPI NÃO IMPRIMIR'!$A$1:$E$11432,4,FALSE),IF(C48="IOPES",VLOOKUP(B48,'IOPES NÃO IMPRIMIR'!$A$1:$D$10941,4,FALSE),IF(C48="CESAN",VLOOKUP(B48,'CESAN NÃO IMPRIMIR'!$A$5:$D$2000,4,FALSE),IF(C48="COMP",VLOOKUP(B48,'COMP NÃO IMPRIMIR'!$A$1:$D$10991,4,FALSE))))))*T48)</f>
        <v>7830.4321799999989</v>
      </c>
      <c r="K48" s="284">
        <f>IF(B48="","",IF(C48="DER-ES",IF(OR(B48&lt;60000,B48&gt;60025),'DER-ES NÃO IMPRIMIR'!$D$2/100,0),IF(C48="SINAPI",'SINAPI NÃO IMPRIMIR'!$A$2/100,IF(C48="IOPES",'IOPES NÃO IMPRIMIR'!$A$2/100,IF(C48="COMP",'COMP NÃO IMPRIMIR'!$C$2/100,IF(C48="CESAN",'CESAN NÃO IMPRIMIR'!$A$2/100,"Preencher BDI!"))))))</f>
        <v>0.23319999999999999</v>
      </c>
      <c r="L48" s="84">
        <f t="shared" si="11"/>
        <v>6349.6855173532258</v>
      </c>
      <c r="M48" s="39"/>
      <c r="N48" s="97"/>
      <c r="O48" s="97"/>
      <c r="P48" s="99"/>
      <c r="Q48" s="84"/>
      <c r="S48" s="591" t="s">
        <v>1493</v>
      </c>
      <c r="T48" s="590">
        <f>IF(B48="","",IF(C48='REAJUSTE GERAL'!$Q$2,IFERROR(VLOOKUP(S48,'REAJUSTE GERAL'!$P$3:$R$24,2,FALSE),""),IF(C48='REAJUSTE GERAL'!$R$2,IFERROR(VLOOKUP(S48,'REAJUSTE GERAL'!$P$3:$R$24,3,FALSE),""),1)))</f>
        <v>1.0169999999999999</v>
      </c>
    </row>
    <row r="49" spans="1:20" ht="25.5" x14ac:dyDescent="0.2">
      <c r="A49" s="102" t="s">
        <v>7905</v>
      </c>
      <c r="B49" s="248">
        <v>42756</v>
      </c>
      <c r="C49" s="190" t="s">
        <v>7516</v>
      </c>
      <c r="D49" s="246" t="str">
        <f>IF(B49="","",IF(C49="DER-ES",IF(OR(B49&lt;60000,B49&gt;60025),VLOOKUP(B49,'DER-ES NÃO IMPRIMIR'!$A$1:$E$10966,2,FALSE),VLOOKUP(B49,'DER-ES NÃO IMPRIMIR'!$A$1:$E$10966,2,FALSE)&amp;" (DMT="&amp;VLOOKUP(B49,'DER-ES NÃO IMPRIMIR'!$A$1:$E$10966,4,FALSE)&amp;") (XP="&amp;ROUND((N49),2)&amp;"km; XR="&amp;ROUND((O49),2)&amp;"km)"),IF(C49="SINAPI",VLOOKUP(B49,'SINAPI NÃO IMPRIMIR'!$A$3:$D$11432,2,FALSE),IF(C49="IOPES",VLOOKUP(B49,'IOPES NÃO IMPRIMIR'!$A$3:$D$10941,2,FALSE),IF(C49="CESAN",VLOOKUP(B49,'CESAN NÃO IMPRIMIR'!$A$6:$D$2000,2,FALSE),IF(C49="COMP",VLOOKUP(B49,'COMP NÃO IMPRIMIR'!$A$3:$D$10991,2,FALSE),""))))))</f>
        <v>Corpo BSTC (greide) diâmetro 0,30 m CA-1 MF inclusive escavação, reaterro e transporte do tubo em Vias Urbanas</v>
      </c>
      <c r="E49" s="79" t="str">
        <f>IF(B49="","",IF(C49="DER-ES",VLOOKUP(B49,'DER-ES NÃO IMPRIMIR'!$A$1:$E$10966,3,FALSE),IF(C49="SINAPI",VLOOKUP(B49,'SINAPI NÃO IMPRIMIR'!$A$1:$D$11432,3,FALSE),IF(C49="IOPES",VLOOKUP(B49,'IOPES NÃO IMPRIMIR'!$A$1:$D$10941,3,FALSE),IF(C49="CESAN",VLOOKUP(B49,'CESAN NÃO IMPRIMIR'!$A$6:$D$2000,3,FALSE),IF(C49="COMP",VLOOKUP(B49,'COMP NÃO IMPRIMIR'!$A$1:$D$10991,3,FALSE)))))))</f>
        <v>M</v>
      </c>
      <c r="F49" s="103">
        <f>VLOOKUP(A49,'Memorial de Cálculo'!$A$9:$Q$1264,17,FALSE)</f>
        <v>308</v>
      </c>
      <c r="G49" s="104">
        <f t="shared" si="9"/>
        <v>126.04</v>
      </c>
      <c r="H49" s="104">
        <f t="shared" si="10"/>
        <v>38820.32</v>
      </c>
      <c r="I49" s="89"/>
      <c r="J49" s="83">
        <f>IF(B49="","",IF(C49="DER-ES",IF(OR(B49&lt;60000,B49&gt;60025),VLOOKUP(B49,'DER-ES NÃO IMPRIMIR'!$A$1:$E$10966,4,FALSE),VLOOKUP(B49,'DER-ES NÃO IMPRIMIR'!$A$1:$H$9966,6,FALSE)*N49+VLOOKUP(B49,'DER-ES NÃO IMPRIMIR'!$A$1:$H$9966,7,FALSE)*O49)+VLOOKUP(B49,'DER-ES NÃO IMPRIMIR'!$A$1:$H$9966,8,FALSE),IF(C49="SINAPI",VLOOKUP(B49,'SINAPI NÃO IMPRIMIR'!$A$1:$E$11432,4,FALSE),IF(C49="IOPES",VLOOKUP(B49,'IOPES NÃO IMPRIMIR'!$A$1:$D$10941,4,FALSE),IF(C49="CESAN",VLOOKUP(B49,'CESAN NÃO IMPRIMIR'!$A$5:$D$2000,4,FALSE),IF(C49="COMP",VLOOKUP(B49,'COMP NÃO IMPRIMIR'!$A$1:$D$10991,4,FALSE))))))*T49)</f>
        <v>126.03680999999999</v>
      </c>
      <c r="K49" s="284">
        <f>IF(B49="","",IF(C49="DER-ES",IF(OR(B49&lt;60000,B49&gt;60025),'DER-ES NÃO IMPRIMIR'!$D$2/100,0),IF(C49="SINAPI",'SINAPI NÃO IMPRIMIR'!$A$2/100,IF(C49="IOPES",'IOPES NÃO IMPRIMIR'!$A$2/100,IF(C49="COMP",'COMP NÃO IMPRIMIR'!$C$2/100,IF(C49="CESAN",'CESAN NÃO IMPRIMIR'!$A$2/100,"Preencher BDI!"))))))</f>
        <v>0.23319999999999999</v>
      </c>
      <c r="L49" s="84">
        <f t="shared" si="11"/>
        <v>102.20305708725266</v>
      </c>
      <c r="M49" s="39"/>
      <c r="N49" s="97"/>
      <c r="O49" s="97"/>
      <c r="P49" s="99"/>
      <c r="Q49" s="84"/>
      <c r="S49" s="591" t="s">
        <v>1493</v>
      </c>
      <c r="T49" s="590">
        <f>IF(B49="","",IF(C49='REAJUSTE GERAL'!$Q$2,IFERROR(VLOOKUP(S49,'REAJUSTE GERAL'!$P$3:$R$24,2,FALSE),""),IF(C49='REAJUSTE GERAL'!$R$2,IFERROR(VLOOKUP(S49,'REAJUSTE GERAL'!$P$3:$R$24,3,FALSE),""),1)))</f>
        <v>1.0169999999999999</v>
      </c>
    </row>
    <row r="50" spans="1:20" ht="12.75" x14ac:dyDescent="0.2">
      <c r="A50" s="102" t="s">
        <v>7906</v>
      </c>
      <c r="B50" s="248" t="s">
        <v>7746</v>
      </c>
      <c r="C50" s="190" t="s">
        <v>5651</v>
      </c>
      <c r="D50" s="246" t="str">
        <f>IF(B50="","",IF(C50="DER-ES",IF(OR(B50&lt;60000,B50&gt;60025),VLOOKUP(B50,'DER-ES NÃO IMPRIMIR'!$A$1:$E$10966,2,FALSE),VLOOKUP(B50,'DER-ES NÃO IMPRIMIR'!$A$1:$E$10966,2,FALSE)&amp;" (DMT="&amp;VLOOKUP(B50,'DER-ES NÃO IMPRIMIR'!$A$1:$E$10966,4,FALSE)&amp;") (XP="&amp;ROUND((N50),2)&amp;"km; XR="&amp;ROUND((O50),2)&amp;"km)"),IF(C50="SINAPI",VLOOKUP(B50,'SINAPI NÃO IMPRIMIR'!$A$3:$D$11432,2,FALSE),IF(C50="IOPES",VLOOKUP(B50,'IOPES NÃO IMPRIMIR'!$A$3:$D$10941,2,FALSE),IF(C50="CESAN",VLOOKUP(B50,'CESAN NÃO IMPRIMIR'!$A$6:$D$2000,2,FALSE),IF(C50="COMP",VLOOKUP(B50,'COMP NÃO IMPRIMIR'!$A$3:$D$10991,2,FALSE),""))))))</f>
        <v>Corpo BSTC (greide) diâmetro 0,40 m CA-2 MF, exclusive escavação</v>
      </c>
      <c r="E50" s="79" t="str">
        <f>IF(B50="","",IF(C50="DER-ES",VLOOKUP(B50,'DER-ES NÃO IMPRIMIR'!$A$1:$E$10966,3,FALSE),IF(C50="SINAPI",VLOOKUP(B50,'SINAPI NÃO IMPRIMIR'!$A$1:$D$11432,3,FALSE),IF(C50="IOPES",VLOOKUP(B50,'IOPES NÃO IMPRIMIR'!$A$1:$D$10941,3,FALSE),IF(C50="CESAN",VLOOKUP(B50,'CESAN NÃO IMPRIMIR'!$A$6:$D$2000,3,FALSE),IF(C50="COMP",VLOOKUP(B50,'COMP NÃO IMPRIMIR'!$A$1:$D$10991,3,FALSE)))))))</f>
        <v>m</v>
      </c>
      <c r="F50" s="103">
        <f>VLOOKUP(A50,'Memorial de Cálculo'!$A$9:$Q$1264,17,FALSE)</f>
        <v>134</v>
      </c>
      <c r="G50" s="104">
        <f t="shared" si="9"/>
        <v>109.4</v>
      </c>
      <c r="H50" s="104">
        <f t="shared" si="10"/>
        <v>14659.6</v>
      </c>
      <c r="I50" s="89"/>
      <c r="J50" s="83">
        <f>IF(B50="","",IF(C50="DER-ES",IF(OR(B50&lt;60000,B50&gt;60025),VLOOKUP(B50,'DER-ES NÃO IMPRIMIR'!$A$1:$E$10966,4,FALSE),VLOOKUP(B50,'DER-ES NÃO IMPRIMIR'!$A$1:$H$9966,6,FALSE)*N50+VLOOKUP(B50,'DER-ES NÃO IMPRIMIR'!$A$1:$H$9966,7,FALSE)*O50)+VLOOKUP(B50,'DER-ES NÃO IMPRIMIR'!$A$1:$H$9966,8,FALSE),IF(C50="SINAPI",VLOOKUP(B50,'SINAPI NÃO IMPRIMIR'!$A$1:$E$11432,4,FALSE),IF(C50="IOPES",VLOOKUP(B50,'IOPES NÃO IMPRIMIR'!$A$1:$D$10941,4,FALSE),IF(C50="CESAN",VLOOKUP(B50,'CESAN NÃO IMPRIMIR'!$A$5:$D$2000,4,FALSE),IF(C50="COMP",VLOOKUP(B50,'COMP NÃO IMPRIMIR'!$A$1:$D$10991,4,FALSE))))))*T50)</f>
        <v>109.4</v>
      </c>
      <c r="K50" s="284">
        <f>IF(B50="","",IF(C50="DER-ES",IF(OR(B50&lt;60000,B50&gt;60025),'DER-ES NÃO IMPRIMIR'!$D$2/100,0),IF(C50="SINAPI",'SINAPI NÃO IMPRIMIR'!$A$2/100,IF(C50="IOPES",'IOPES NÃO IMPRIMIR'!$A$2/100,IF(C50="COMP",'COMP NÃO IMPRIMIR'!$C$2/100,IF(C50="CESAN",'CESAN NÃO IMPRIMIR'!$A$2/100,"Preencher BDI!"))))))</f>
        <v>0.23319999999999999</v>
      </c>
      <c r="L50" s="84">
        <f t="shared" si="11"/>
        <v>88.712293220888739</v>
      </c>
      <c r="M50" s="39"/>
      <c r="N50" s="97"/>
      <c r="O50" s="97"/>
      <c r="P50" s="99"/>
      <c r="Q50" s="84"/>
      <c r="S50" s="591"/>
      <c r="T50" s="590">
        <f>IF(B50="","",IF(C50='REAJUSTE GERAL'!$Q$2,IFERROR(VLOOKUP(S50,'REAJUSTE GERAL'!$P$3:$R$24,2,FALSE),""),IF(C50='REAJUSTE GERAL'!$R$2,IFERROR(VLOOKUP(S50,'REAJUSTE GERAL'!$P$3:$R$24,3,FALSE),""),1)))</f>
        <v>1</v>
      </c>
    </row>
    <row r="51" spans="1:20" ht="25.5" x14ac:dyDescent="0.2">
      <c r="A51" s="102" t="s">
        <v>7907</v>
      </c>
      <c r="B51" s="248">
        <v>42778</v>
      </c>
      <c r="C51" s="190" t="s">
        <v>7516</v>
      </c>
      <c r="D51" s="246" t="str">
        <f>IF(B51="","",IF(C51="DER-ES",IF(OR(B51&lt;60000,B51&gt;60025),VLOOKUP(B51,'DER-ES NÃO IMPRIMIR'!$A$1:$E$10966,2,FALSE),VLOOKUP(B51,'DER-ES NÃO IMPRIMIR'!$A$1:$E$10966,2,FALSE)&amp;" (DMT="&amp;VLOOKUP(B51,'DER-ES NÃO IMPRIMIR'!$A$1:$E$10966,4,FALSE)&amp;") (XP="&amp;ROUND((N51),2)&amp;"km; XR="&amp;ROUND((O51),2)&amp;"km)"),IF(C51="SINAPI",VLOOKUP(B51,'SINAPI NÃO IMPRIMIR'!$A$3:$D$11432,2,FALSE),IF(C51="IOPES",VLOOKUP(B51,'IOPES NÃO IMPRIMIR'!$A$3:$D$10941,2,FALSE),IF(C51="CESAN",VLOOKUP(B51,'CESAN NÃO IMPRIMIR'!$A$6:$D$2000,2,FALSE),IF(C51="COMP",VLOOKUP(B51,'COMP NÃO IMPRIMIR'!$A$3:$D$10991,2,FALSE),""))))))</f>
        <v>Corpo BSTC (grota) diâmetro 0,60 m CA-2 MF exclusive escavação e reaterro, inclusive transporte do tubo em Vias Urbanas</v>
      </c>
      <c r="E51" s="79" t="str">
        <f>IF(B51="","",IF(C51="DER-ES",VLOOKUP(B51,'DER-ES NÃO IMPRIMIR'!$A$1:$E$10966,3,FALSE),IF(C51="SINAPI",VLOOKUP(B51,'SINAPI NÃO IMPRIMIR'!$A$1:$D$11432,3,FALSE),IF(C51="IOPES",VLOOKUP(B51,'IOPES NÃO IMPRIMIR'!$A$1:$D$10941,3,FALSE),IF(C51="CESAN",VLOOKUP(B51,'CESAN NÃO IMPRIMIR'!$A$6:$D$2000,3,FALSE),IF(C51="COMP",VLOOKUP(B51,'COMP NÃO IMPRIMIR'!$A$1:$D$10991,3,FALSE)))))))</f>
        <v>M</v>
      </c>
      <c r="F51" s="103">
        <f>VLOOKUP(A51,'Memorial de Cálculo'!$A$9:$Q$1264,17,FALSE)</f>
        <v>177</v>
      </c>
      <c r="G51" s="104">
        <f t="shared" si="9"/>
        <v>167.11</v>
      </c>
      <c r="H51" s="104">
        <f t="shared" si="10"/>
        <v>29578.47</v>
      </c>
      <c r="I51" s="89"/>
      <c r="J51" s="83">
        <f>IF(B51="","",IF(C51="DER-ES",IF(OR(B51&lt;60000,B51&gt;60025),VLOOKUP(B51,'DER-ES NÃO IMPRIMIR'!$A$1:$E$10966,4,FALSE),VLOOKUP(B51,'DER-ES NÃO IMPRIMIR'!$A$1:$H$9966,6,FALSE)*N51+VLOOKUP(B51,'DER-ES NÃO IMPRIMIR'!$A$1:$H$9966,7,FALSE)*O51)+VLOOKUP(B51,'DER-ES NÃO IMPRIMIR'!$A$1:$H$9966,8,FALSE),IF(C51="SINAPI",VLOOKUP(B51,'SINAPI NÃO IMPRIMIR'!$A$1:$E$11432,4,FALSE),IF(C51="IOPES",VLOOKUP(B51,'IOPES NÃO IMPRIMIR'!$A$1:$D$10941,4,FALSE),IF(C51="CESAN",VLOOKUP(B51,'CESAN NÃO IMPRIMIR'!$A$5:$D$2000,4,FALSE),IF(C51="COMP",VLOOKUP(B51,'COMP NÃO IMPRIMIR'!$A$1:$D$10991,4,FALSE))))))*T51)</f>
        <v>167.11343999999997</v>
      </c>
      <c r="K51" s="284">
        <f>IF(B51="","",IF(C51="DER-ES",IF(OR(B51&lt;60000,B51&gt;60025),'DER-ES NÃO IMPRIMIR'!$D$2/100,0),IF(C51="SINAPI",'SINAPI NÃO IMPRIMIR'!$A$2/100,IF(C51="IOPES",'IOPES NÃO IMPRIMIR'!$A$2/100,IF(C51="COMP",'COMP NÃO IMPRIMIR'!$C$2/100,IF(C51="CESAN",'CESAN NÃO IMPRIMIR'!$A$2/100,"Preencher BDI!"))))))</f>
        <v>0.23319999999999999</v>
      </c>
      <c r="L51" s="84">
        <f t="shared" si="11"/>
        <v>135.51203373337654</v>
      </c>
      <c r="M51" s="39"/>
      <c r="N51" s="97"/>
      <c r="O51" s="97"/>
      <c r="P51" s="99"/>
      <c r="Q51" s="84"/>
      <c r="S51" s="591" t="s">
        <v>1493</v>
      </c>
      <c r="T51" s="590">
        <f>IF(B51="","",IF(C51='REAJUSTE GERAL'!$Q$2,IFERROR(VLOOKUP(S51,'REAJUSTE GERAL'!$P$3:$R$24,2,FALSE),""),IF(C51='REAJUSTE GERAL'!$R$2,IFERROR(VLOOKUP(S51,'REAJUSTE GERAL'!$P$3:$R$24,3,FALSE),""),1)))</f>
        <v>1.0169999999999999</v>
      </c>
    </row>
    <row r="52" spans="1:20" ht="25.5" x14ac:dyDescent="0.2">
      <c r="A52" s="102" t="s">
        <v>7908</v>
      </c>
      <c r="B52" s="248">
        <v>42740</v>
      </c>
      <c r="C52" s="190" t="s">
        <v>7516</v>
      </c>
      <c r="D52" s="246" t="str">
        <f>IF(B52="","",IF(C52="DER-ES",IF(OR(B52&lt;60000,B52&gt;60025),VLOOKUP(B52,'DER-ES NÃO IMPRIMIR'!$A$1:$E$10966,2,FALSE),VLOOKUP(B52,'DER-ES NÃO IMPRIMIR'!$A$1:$E$10966,2,FALSE)&amp;" (DMT="&amp;VLOOKUP(B52,'DER-ES NÃO IMPRIMIR'!$A$1:$E$10966,4,FALSE)&amp;") (XP="&amp;ROUND((N52),2)&amp;"km; XR="&amp;ROUND((O52),2)&amp;"km)"),IF(C52="SINAPI",VLOOKUP(B52,'SINAPI NÃO IMPRIMIR'!$A$3:$D$11432,2,FALSE),IF(C52="IOPES",VLOOKUP(B52,'IOPES NÃO IMPRIMIR'!$A$3:$D$10941,2,FALSE),IF(C52="CESAN",VLOOKUP(B52,'CESAN NÃO IMPRIMIR'!$A$6:$D$2000,2,FALSE),IF(C52="COMP",VLOOKUP(B52,'COMP NÃO IMPRIMIR'!$A$3:$D$10991,2,FALSE),""))))))</f>
        <v>Corpo BDTC (grota) diâmetro 1,20 m CA-2 MF exclusive escavação e reaterro, inclusive transporte do tubo em Vias Urbanas</v>
      </c>
      <c r="E52" s="79" t="str">
        <f>IF(B52="","",IF(C52="DER-ES",VLOOKUP(B52,'DER-ES NÃO IMPRIMIR'!$A$1:$E$10966,3,FALSE),IF(C52="SINAPI",VLOOKUP(B52,'SINAPI NÃO IMPRIMIR'!$A$1:$D$11432,3,FALSE),IF(C52="IOPES",VLOOKUP(B52,'IOPES NÃO IMPRIMIR'!$A$1:$D$10941,3,FALSE),IF(C52="CESAN",VLOOKUP(B52,'CESAN NÃO IMPRIMIR'!$A$6:$D$2000,3,FALSE),IF(C52="COMP",VLOOKUP(B52,'COMP NÃO IMPRIMIR'!$A$1:$D$10991,3,FALSE)))))))</f>
        <v>M</v>
      </c>
      <c r="F52" s="103">
        <f>VLOOKUP(A52,'Memorial de Cálculo'!$A$9:$Q$1264,17,FALSE)</f>
        <v>16</v>
      </c>
      <c r="G52" s="104">
        <f t="shared" si="9"/>
        <v>1272.3699999999999</v>
      </c>
      <c r="H52" s="104">
        <f t="shared" si="10"/>
        <v>20357.919999999998</v>
      </c>
      <c r="I52" s="89"/>
      <c r="J52" s="83">
        <f>IF(B52="","",IF(C52="DER-ES",IF(OR(B52&lt;60000,B52&gt;60025),VLOOKUP(B52,'DER-ES NÃO IMPRIMIR'!$A$1:$E$10966,4,FALSE),VLOOKUP(B52,'DER-ES NÃO IMPRIMIR'!$A$1:$H$9966,6,FALSE)*N52+VLOOKUP(B52,'DER-ES NÃO IMPRIMIR'!$A$1:$H$9966,7,FALSE)*O52)+VLOOKUP(B52,'DER-ES NÃO IMPRIMIR'!$A$1:$H$9966,8,FALSE),IF(C52="SINAPI",VLOOKUP(B52,'SINAPI NÃO IMPRIMIR'!$A$1:$E$11432,4,FALSE),IF(C52="IOPES",VLOOKUP(B52,'IOPES NÃO IMPRIMIR'!$A$1:$D$10941,4,FALSE),IF(C52="CESAN",VLOOKUP(B52,'CESAN NÃO IMPRIMIR'!$A$5:$D$2000,4,FALSE),IF(C52="COMP",VLOOKUP(B52,'COMP NÃO IMPRIMIR'!$A$1:$D$10991,4,FALSE))))))*T52)</f>
        <v>1272.3686999999998</v>
      </c>
      <c r="K52" s="284">
        <f>IF(B52="","",IF(C52="DER-ES",IF(OR(B52&lt;60000,B52&gt;60025),'DER-ES NÃO IMPRIMIR'!$D$2/100,0),IF(C52="SINAPI",'SINAPI NÃO IMPRIMIR'!$A$2/100,IF(C52="IOPES",'IOPES NÃO IMPRIMIR'!$A$2/100,IF(C52="COMP",'COMP NÃO IMPRIMIR'!$C$2/100,IF(C52="CESAN",'CESAN NÃO IMPRIMIR'!$A$2/100,"Preencher BDI!"))))))</f>
        <v>0.23319999999999999</v>
      </c>
      <c r="L52" s="84">
        <f t="shared" si="11"/>
        <v>1031.7618391177423</v>
      </c>
      <c r="M52" s="39"/>
      <c r="N52" s="97"/>
      <c r="O52" s="97"/>
      <c r="P52" s="99"/>
      <c r="Q52" s="84"/>
      <c r="S52" s="591" t="s">
        <v>1493</v>
      </c>
      <c r="T52" s="590">
        <f>IF(B52="","",IF(C52='REAJUSTE GERAL'!$Q$2,IFERROR(VLOOKUP(S52,'REAJUSTE GERAL'!$P$3:$R$24,2,FALSE),""),IF(C52='REAJUSTE GERAL'!$R$2,IFERROR(VLOOKUP(S52,'REAJUSTE GERAL'!$P$3:$R$24,3,FALSE),""),1)))</f>
        <v>1.0169999999999999</v>
      </c>
    </row>
    <row r="53" spans="1:20" ht="25.5" x14ac:dyDescent="0.2">
      <c r="A53" s="102" t="s">
        <v>7909</v>
      </c>
      <c r="B53" s="248">
        <v>42813</v>
      </c>
      <c r="C53" s="190" t="s">
        <v>7516</v>
      </c>
      <c r="D53" s="246" t="str">
        <f>IF(B53="","",IF(C53="DER-ES",IF(OR(B53&lt;60000,B53&gt;60025),VLOOKUP(B53,'DER-ES NÃO IMPRIMIR'!$A$1:$E$10966,2,FALSE),VLOOKUP(B53,'DER-ES NÃO IMPRIMIR'!$A$1:$E$10966,2,FALSE)&amp;" (DMT="&amp;VLOOKUP(B53,'DER-ES NÃO IMPRIMIR'!$A$1:$E$10966,4,FALSE)&amp;") (XP="&amp;ROUND((N53),2)&amp;"km; XR="&amp;ROUND((O53),2)&amp;"km)"),IF(C53="SINAPI",VLOOKUP(B53,'SINAPI NÃO IMPRIMIR'!$A$3:$D$11432,2,FALSE),IF(C53="IOPES",VLOOKUP(B53,'IOPES NÃO IMPRIMIR'!$A$3:$D$10941,2,FALSE),IF(C53="CESAN",VLOOKUP(B53,'CESAN NÃO IMPRIMIR'!$A$6:$D$2000,2,FALSE),IF(C53="COMP",VLOOKUP(B53,'COMP NÃO IMPRIMIR'!$A$3:$D$10991,2,FALSE),""))))))</f>
        <v>Corpo BTTC (grota) diâmetro 1,20 m CA-2 MF exclusive escavação e reaterro, inclusive transporte do tubo em Vias Urbanas</v>
      </c>
      <c r="E53" s="79" t="str">
        <f>IF(B53="","",IF(C53="DER-ES",VLOOKUP(B53,'DER-ES NÃO IMPRIMIR'!$A$1:$E$10966,3,FALSE),IF(C53="SINAPI",VLOOKUP(B53,'SINAPI NÃO IMPRIMIR'!$A$1:$D$11432,3,FALSE),IF(C53="IOPES",VLOOKUP(B53,'IOPES NÃO IMPRIMIR'!$A$1:$D$10941,3,FALSE),IF(C53="CESAN",VLOOKUP(B53,'CESAN NÃO IMPRIMIR'!$A$6:$D$2000,3,FALSE),IF(C53="COMP",VLOOKUP(B53,'COMP NÃO IMPRIMIR'!$A$1:$D$10991,3,FALSE)))))))</f>
        <v>M</v>
      </c>
      <c r="F53" s="103">
        <f>VLOOKUP(A53,'Memorial de Cálculo'!$A$9:$Q$1264,17,FALSE)</f>
        <v>673</v>
      </c>
      <c r="G53" s="104">
        <f t="shared" si="9"/>
        <v>1875.34</v>
      </c>
      <c r="H53" s="104">
        <f t="shared" si="10"/>
        <v>1262103.82</v>
      </c>
      <c r="I53" s="89"/>
      <c r="J53" s="83">
        <f>IF(B53="","",IF(C53="DER-ES",IF(OR(B53&lt;60000,B53&gt;60025),VLOOKUP(B53,'DER-ES NÃO IMPRIMIR'!$A$1:$E$10966,4,FALSE),VLOOKUP(B53,'DER-ES NÃO IMPRIMIR'!$A$1:$H$9966,6,FALSE)*N53+VLOOKUP(B53,'DER-ES NÃO IMPRIMIR'!$A$1:$H$9966,7,FALSE)*O53)+VLOOKUP(B53,'DER-ES NÃO IMPRIMIR'!$A$1:$H$9966,8,FALSE),IF(C53="SINAPI",VLOOKUP(B53,'SINAPI NÃO IMPRIMIR'!$A$1:$E$11432,4,FALSE),IF(C53="IOPES",VLOOKUP(B53,'IOPES NÃO IMPRIMIR'!$A$1:$D$10941,4,FALSE),IF(C53="CESAN",VLOOKUP(B53,'CESAN NÃO IMPRIMIR'!$A$5:$D$2000,4,FALSE),IF(C53="COMP",VLOOKUP(B53,'COMP NÃO IMPRIMIR'!$A$1:$D$10991,4,FALSE))))))*T53)</f>
        <v>1875.3378299999999</v>
      </c>
      <c r="K53" s="284">
        <f>IF(B53="","",IF(C53="DER-ES",IF(OR(B53&lt;60000,B53&gt;60025),'DER-ES NÃO IMPRIMIR'!$D$2/100,0),IF(C53="SINAPI",'SINAPI NÃO IMPRIMIR'!$A$2/100,IF(C53="IOPES",'IOPES NÃO IMPRIMIR'!$A$2/100,IF(C53="COMP",'COMP NÃO IMPRIMIR'!$C$2/100,IF(C53="CESAN",'CESAN NÃO IMPRIMIR'!$A$2/100,"Preencher BDI!"))))))</f>
        <v>0.23319999999999999</v>
      </c>
      <c r="L53" s="84">
        <f t="shared" si="11"/>
        <v>1520.7085874148556</v>
      </c>
      <c r="M53" s="39"/>
      <c r="N53" s="97"/>
      <c r="O53" s="97"/>
      <c r="P53" s="99"/>
      <c r="Q53" s="84"/>
      <c r="S53" s="591" t="s">
        <v>1493</v>
      </c>
      <c r="T53" s="590">
        <f>IF(B53="","",IF(C53='REAJUSTE GERAL'!$Q$2,IFERROR(VLOOKUP(S53,'REAJUSTE GERAL'!$P$3:$R$24,2,FALSE),""),IF(C53='REAJUSTE GERAL'!$R$2,IFERROR(VLOOKUP(S53,'REAJUSTE GERAL'!$P$3:$R$24,3,FALSE),""),1)))</f>
        <v>1.0169999999999999</v>
      </c>
    </row>
    <row r="54" spans="1:20" ht="12.75" x14ac:dyDescent="0.2">
      <c r="A54" s="248" t="s">
        <v>17042</v>
      </c>
      <c r="B54" s="248">
        <v>41174</v>
      </c>
      <c r="C54" s="190" t="s">
        <v>7516</v>
      </c>
      <c r="D54" s="246" t="str">
        <f>IF(B54="","",IF(C54="DER-ES",IF(OR(B54&lt;60000,B54&gt;60025),VLOOKUP(B54,'DER-ES NÃO IMPRIMIR'!$A$1:$E$10966,2,FALSE),VLOOKUP(B54,'DER-ES NÃO IMPRIMIR'!$A$1:$E$10966,2,FALSE)&amp;" (DMT="&amp;VLOOKUP(B54,'DER-ES NÃO IMPRIMIR'!$A$1:$E$10966,4,FALSE)&amp;") (XP="&amp;ROUND((N54),2)&amp;"km; XR="&amp;ROUND((O54),2)&amp;"km)"),IF(C54="SINAPI",VLOOKUP(B54,'SINAPI NÃO IMPRIMIR'!$A$3:$D$11432,2,FALSE),IF(C54="IOPES",VLOOKUP(B54,'IOPES NÃO IMPRIMIR'!$A$3:$D$10941,2,FALSE),IF(C54="CESAN",VLOOKUP(B54,'CESAN NÃO IMPRIMIR'!$A$6:$D$2000,2,FALSE),IF(C54="COMP",VLOOKUP(B54,'COMP NÃO IMPRIMIR'!$A$3:$D$10991,2,FALSE),""))))))</f>
        <v>Berço em brita para BSTC diâm. = 0,40 m em Vias Urbanas</v>
      </c>
      <c r="E54" s="79" t="str">
        <f>IF(B54="","",IF(C54="DER-ES",VLOOKUP(B54,'DER-ES NÃO IMPRIMIR'!$A$1:$E$10966,3,FALSE),IF(C54="SINAPI",VLOOKUP(B54,'SINAPI NÃO IMPRIMIR'!$A$1:$D$11432,3,FALSE),IF(C54="IOPES",VLOOKUP(B54,'IOPES NÃO IMPRIMIR'!$A$1:$D$10941,3,FALSE),IF(C54="CESAN",VLOOKUP(B54,'CESAN NÃO IMPRIMIR'!$A$6:$D$2000,3,FALSE),IF(C54="COMP",VLOOKUP(B54,'COMP NÃO IMPRIMIR'!$A$1:$D$10991,3,FALSE)))))))</f>
        <v>M</v>
      </c>
      <c r="F54" s="103">
        <f>VLOOKUP(A54,'Memorial de Cálculo'!$A$9:$Q$1264,17,FALSE)</f>
        <v>134</v>
      </c>
      <c r="G54" s="104">
        <f t="shared" si="9"/>
        <v>18.43</v>
      </c>
      <c r="H54" s="104">
        <f t="shared" si="10"/>
        <v>2469.62</v>
      </c>
      <c r="I54" s="89"/>
      <c r="J54" s="83">
        <f>IF(B54="","",IF(C54="DER-ES",IF(OR(B54&lt;60000,B54&gt;60025),VLOOKUP(B54,'DER-ES NÃO IMPRIMIR'!$A$1:$E$10966,4,FALSE),VLOOKUP(B54,'DER-ES NÃO IMPRIMIR'!$A$1:$H$9966,6,FALSE)*N54+VLOOKUP(B54,'DER-ES NÃO IMPRIMIR'!$A$1:$H$9966,7,FALSE)*O54)+VLOOKUP(B54,'DER-ES NÃO IMPRIMIR'!$A$1:$H$9966,8,FALSE),IF(C54="SINAPI",VLOOKUP(B54,'SINAPI NÃO IMPRIMIR'!$A$1:$E$11432,4,FALSE),IF(C54="IOPES",VLOOKUP(B54,'IOPES NÃO IMPRIMIR'!$A$1:$D$10941,4,FALSE),IF(C54="CESAN",VLOOKUP(B54,'CESAN NÃO IMPRIMIR'!$A$5:$D$2000,4,FALSE),IF(C54="COMP",VLOOKUP(B54,'COMP NÃO IMPRIMIR'!$A$1:$D$10991,4,FALSE))))))*T54)</f>
        <v>18.428039999999999</v>
      </c>
      <c r="K54" s="284">
        <f>IF(B54="","",IF(C54="DER-ES",IF(OR(B54&lt;60000,B54&gt;60025),'DER-ES NÃO IMPRIMIR'!$D$2/100,0),IF(C54="SINAPI",'SINAPI NÃO IMPRIMIR'!$A$2/100,IF(C54="IOPES",'IOPES NÃO IMPRIMIR'!$A$2/100,IF(C54="COMP",'COMP NÃO IMPRIMIR'!$C$2/100,IF(C54="CESAN",'CESAN NÃO IMPRIMIR'!$A$2/100,"Preencher BDI!"))))))</f>
        <v>0.23319999999999999</v>
      </c>
      <c r="L54" s="84">
        <f t="shared" si="11"/>
        <v>14.943269542653258</v>
      </c>
      <c r="M54" s="39"/>
      <c r="N54" s="97"/>
      <c r="O54" s="97"/>
      <c r="P54" s="99"/>
      <c r="Q54" s="84"/>
      <c r="S54" s="591" t="s">
        <v>1493</v>
      </c>
      <c r="T54" s="590">
        <f>IF(B54="","",IF(C54='REAJUSTE GERAL'!$Q$2,IFERROR(VLOOKUP(S54,'REAJUSTE GERAL'!$P$3:$R$24,2,FALSE),""),IF(C54='REAJUSTE GERAL'!$R$2,IFERROR(VLOOKUP(S54,'REAJUSTE GERAL'!$P$3:$R$24,3,FALSE),""),1)))</f>
        <v>1.0169999999999999</v>
      </c>
    </row>
    <row r="55" spans="1:20" ht="12.75" x14ac:dyDescent="0.2">
      <c r="A55" s="248" t="s">
        <v>17043</v>
      </c>
      <c r="B55" s="248">
        <v>41175</v>
      </c>
      <c r="C55" s="190" t="s">
        <v>7516</v>
      </c>
      <c r="D55" s="246" t="str">
        <f>IF(B55="","",IF(C55="DER-ES",IF(OR(B55&lt;60000,B55&gt;60025),VLOOKUP(B55,'DER-ES NÃO IMPRIMIR'!$A$1:$E$10966,2,FALSE),VLOOKUP(B55,'DER-ES NÃO IMPRIMIR'!$A$1:$E$10966,2,FALSE)&amp;" (DMT="&amp;VLOOKUP(B55,'DER-ES NÃO IMPRIMIR'!$A$1:$E$10966,4,FALSE)&amp;") (XP="&amp;ROUND((N55),2)&amp;"km; XR="&amp;ROUND((O55),2)&amp;"km)"),IF(C55="SINAPI",VLOOKUP(B55,'SINAPI NÃO IMPRIMIR'!$A$3:$D$11432,2,FALSE),IF(C55="IOPES",VLOOKUP(B55,'IOPES NÃO IMPRIMIR'!$A$3:$D$10941,2,FALSE),IF(C55="CESAN",VLOOKUP(B55,'CESAN NÃO IMPRIMIR'!$A$6:$D$2000,2,FALSE),IF(C55="COMP",VLOOKUP(B55,'COMP NÃO IMPRIMIR'!$A$3:$D$10991,2,FALSE),""))))))</f>
        <v>Berço em brita para BSTC diâm. = 0,60 m em Vias Urbanas</v>
      </c>
      <c r="E55" s="79" t="str">
        <f>IF(B55="","",IF(C55="DER-ES",VLOOKUP(B55,'DER-ES NÃO IMPRIMIR'!$A$1:$E$10966,3,FALSE),IF(C55="SINAPI",VLOOKUP(B55,'SINAPI NÃO IMPRIMIR'!$A$1:$D$11432,3,FALSE),IF(C55="IOPES",VLOOKUP(B55,'IOPES NÃO IMPRIMIR'!$A$1:$D$10941,3,FALSE),IF(C55="CESAN",VLOOKUP(B55,'CESAN NÃO IMPRIMIR'!$A$6:$D$2000,3,FALSE),IF(C55="COMP",VLOOKUP(B55,'COMP NÃO IMPRIMIR'!$A$1:$D$10991,3,FALSE)))))))</f>
        <v>M</v>
      </c>
      <c r="F55" s="103">
        <f>VLOOKUP(A55,'Memorial de Cálculo'!$A$9:$Q$1264,17,FALSE)</f>
        <v>177</v>
      </c>
      <c r="G55" s="104">
        <f t="shared" si="9"/>
        <v>22.81</v>
      </c>
      <c r="H55" s="104">
        <f t="shared" si="10"/>
        <v>4037.37</v>
      </c>
      <c r="I55" s="89"/>
      <c r="J55" s="83">
        <f>IF(B55="","",IF(C55="DER-ES",IF(OR(B55&lt;60000,B55&gt;60025),VLOOKUP(B55,'DER-ES NÃO IMPRIMIR'!$A$1:$E$10966,4,FALSE),VLOOKUP(B55,'DER-ES NÃO IMPRIMIR'!$A$1:$H$9966,6,FALSE)*N55+VLOOKUP(B55,'DER-ES NÃO IMPRIMIR'!$A$1:$H$9966,7,FALSE)*O55)+VLOOKUP(B55,'DER-ES NÃO IMPRIMIR'!$A$1:$H$9966,8,FALSE),IF(C55="SINAPI",VLOOKUP(B55,'SINAPI NÃO IMPRIMIR'!$A$1:$E$11432,4,FALSE),IF(C55="IOPES",VLOOKUP(B55,'IOPES NÃO IMPRIMIR'!$A$1:$D$10941,4,FALSE),IF(C55="CESAN",VLOOKUP(B55,'CESAN NÃO IMPRIMIR'!$A$5:$D$2000,4,FALSE),IF(C55="COMP",VLOOKUP(B55,'COMP NÃO IMPRIMIR'!$A$1:$D$10991,4,FALSE))))))*T55)</f>
        <v>22.811309999999999</v>
      </c>
      <c r="K55" s="284">
        <f>IF(B55="","",IF(C55="DER-ES",IF(OR(B55&lt;60000,B55&gt;60025),'DER-ES NÃO IMPRIMIR'!$D$2/100,0),IF(C55="SINAPI",'SINAPI NÃO IMPRIMIR'!$A$2/100,IF(C55="IOPES",'IOPES NÃO IMPRIMIR'!$A$2/100,IF(C55="COMP",'COMP NÃO IMPRIMIR'!$C$2/100,IF(C55="CESAN",'CESAN NÃO IMPRIMIR'!$A$2/100,"Preencher BDI!"))))))</f>
        <v>0.23319999999999999</v>
      </c>
      <c r="L55" s="84">
        <f t="shared" si="11"/>
        <v>18.497656503405771</v>
      </c>
      <c r="M55" s="39"/>
      <c r="N55" s="97"/>
      <c r="O55" s="97"/>
      <c r="P55" s="99"/>
      <c r="Q55" s="84"/>
      <c r="S55" s="591" t="s">
        <v>1493</v>
      </c>
      <c r="T55" s="590">
        <f>IF(B55="","",IF(C55='REAJUSTE GERAL'!$Q$2,IFERROR(VLOOKUP(S55,'REAJUSTE GERAL'!$P$3:$R$24,2,FALSE),""),IF(C55='REAJUSTE GERAL'!$R$2,IFERROR(VLOOKUP(S55,'REAJUSTE GERAL'!$P$3:$R$24,3,FALSE),""),1)))</f>
        <v>1.0169999999999999</v>
      </c>
    </row>
    <row r="56" spans="1:20" ht="12.75" x14ac:dyDescent="0.2">
      <c r="A56" s="248" t="s">
        <v>17044</v>
      </c>
      <c r="B56" s="248">
        <v>40721</v>
      </c>
      <c r="C56" s="190" t="s">
        <v>7516</v>
      </c>
      <c r="D56" s="246" t="str">
        <f>IF(B56="","",IF(C56="DER-ES",IF(OR(B56&lt;60000,B56&gt;60025),VLOOKUP(B56,'DER-ES NÃO IMPRIMIR'!$A$1:$E$10966,2,FALSE),VLOOKUP(B56,'DER-ES NÃO IMPRIMIR'!$A$1:$E$10966,2,FALSE)&amp;" (DMT="&amp;VLOOKUP(B56,'DER-ES NÃO IMPRIMIR'!$A$1:$E$10966,4,FALSE)&amp;") (XP="&amp;ROUND((N56),2)&amp;"km; XR="&amp;ROUND((O56),2)&amp;"km)"),IF(C56="SINAPI",VLOOKUP(B56,'SINAPI NÃO IMPRIMIR'!$A$3:$D$11432,2,FALSE),IF(C56="IOPES",VLOOKUP(B56,'IOPES NÃO IMPRIMIR'!$A$3:$D$10941,2,FALSE),IF(C56="CESAN",VLOOKUP(B56,'CESAN NÃO IMPRIMIR'!$A$6:$D$2000,2,FALSE),IF(C56="COMP",VLOOKUP(B56,'COMP NÃO IMPRIMIR'!$A$3:$D$10991,2,FALSE),""))))))</f>
        <v>Lastro de brita, inclusive transporte da brita</v>
      </c>
      <c r="E56" s="79" t="str">
        <f>IF(B56="","",IF(C56="DER-ES",VLOOKUP(B56,'DER-ES NÃO IMPRIMIR'!$A$1:$E$10966,3,FALSE),IF(C56="SINAPI",VLOOKUP(B56,'SINAPI NÃO IMPRIMIR'!$A$1:$D$11432,3,FALSE),IF(C56="IOPES",VLOOKUP(B56,'IOPES NÃO IMPRIMIR'!$A$1:$D$10941,3,FALSE),IF(C56="CESAN",VLOOKUP(B56,'CESAN NÃO IMPRIMIR'!$A$6:$D$2000,3,FALSE),IF(C56="COMP",VLOOKUP(B56,'COMP NÃO IMPRIMIR'!$A$1:$D$10991,3,FALSE)))))))</f>
        <v>M3</v>
      </c>
      <c r="F56" s="103">
        <f>VLOOKUP(A56,'Memorial de Cálculo'!$A$9:$Q$1264,17,FALSE)</f>
        <v>683.88</v>
      </c>
      <c r="G56" s="104">
        <f t="shared" si="9"/>
        <v>109.41</v>
      </c>
      <c r="H56" s="104">
        <f t="shared" si="10"/>
        <v>74823.31</v>
      </c>
      <c r="I56" s="89"/>
      <c r="J56" s="83">
        <f>IF(B56="","",IF(C56="DER-ES",IF(OR(B56&lt;60000,B56&gt;60025),VLOOKUP(B56,'DER-ES NÃO IMPRIMIR'!$A$1:$E$10966,4,FALSE),VLOOKUP(B56,'DER-ES NÃO IMPRIMIR'!$A$1:$H$9966,6,FALSE)*N56+VLOOKUP(B56,'DER-ES NÃO IMPRIMIR'!$A$1:$H$9966,7,FALSE)*O56)+VLOOKUP(B56,'DER-ES NÃO IMPRIMIR'!$A$1:$H$9966,8,FALSE),IF(C56="SINAPI",VLOOKUP(B56,'SINAPI NÃO IMPRIMIR'!$A$1:$E$11432,4,FALSE),IF(C56="IOPES",VLOOKUP(B56,'IOPES NÃO IMPRIMIR'!$A$1:$D$10941,4,FALSE),IF(C56="CESAN",VLOOKUP(B56,'CESAN NÃO IMPRIMIR'!$A$5:$D$2000,4,FALSE),IF(C56="COMP",VLOOKUP(B56,'COMP NÃO IMPRIMIR'!$A$1:$D$10991,4,FALSE))))))*T56)</f>
        <v>109.40885999999999</v>
      </c>
      <c r="K56" s="284">
        <f>IF(B56="","",IF(C56="DER-ES",IF(OR(B56&lt;60000,B56&gt;60025),'DER-ES NÃO IMPRIMIR'!$D$2/100,0),IF(C56="SINAPI",'SINAPI NÃO IMPRIMIR'!$A$2/100,IF(C56="IOPES",'IOPES NÃO IMPRIMIR'!$A$2/100,IF(C56="COMP",'COMP NÃO IMPRIMIR'!$C$2/100,IF(C56="CESAN",'CESAN NÃO IMPRIMIR'!$A$2/100,"Preencher BDI!"))))))</f>
        <v>0.23319999999999999</v>
      </c>
      <c r="L56" s="84">
        <f t="shared" si="11"/>
        <v>88.719477781381755</v>
      </c>
      <c r="M56" s="39"/>
      <c r="N56" s="97"/>
      <c r="O56" s="97"/>
      <c r="P56" s="99"/>
      <c r="Q56" s="84"/>
      <c r="S56" s="591" t="s">
        <v>1493</v>
      </c>
      <c r="T56" s="590">
        <f>IF(B56="","",IF(C56='REAJUSTE GERAL'!$Q$2,IFERROR(VLOOKUP(S56,'REAJUSTE GERAL'!$P$3:$R$24,2,FALSE),""),IF(C56='REAJUSTE GERAL'!$R$2,IFERROR(VLOOKUP(S56,'REAJUSTE GERAL'!$P$3:$R$24,3,FALSE),""),1)))</f>
        <v>1.0169999999999999</v>
      </c>
    </row>
    <row r="57" spans="1:20" ht="25.5" x14ac:dyDescent="0.2">
      <c r="A57" s="248" t="s">
        <v>17087</v>
      </c>
      <c r="B57" s="248">
        <v>60002</v>
      </c>
      <c r="C57" s="190" t="s">
        <v>7516</v>
      </c>
      <c r="D57" s="246" t="str">
        <f>IF(B57="","",IF(C57="DER-ES",IF(OR(B57&lt;60000,B57&gt;60025),VLOOKUP(B57,'DER-ES NÃO IMPRIMIR'!$A$1:$E$10966,2,FALSE),VLOOKUP(B57,'DER-ES NÃO IMPRIMIR'!$A$1:$E$10966,2,FALSE)&amp;" (DMT="&amp;VLOOKUP(B57,'DER-ES NÃO IMPRIMIR'!$A$1:$E$10966,4,FALSE)&amp;") (XP="&amp;ROUND((N57),2)&amp;"km; XR="&amp;ROUND((O57),2)&amp;"km)"),IF(C57="SINAPI",VLOOKUP(B57,'SINAPI NÃO IMPRIMIR'!$A$3:$D$11432,2,FALSE),IF(C57="IOPES",VLOOKUP(B57,'IOPES NÃO IMPRIMIR'!$A$3:$D$10941,2,FALSE),IF(C57="CESAN",VLOOKUP(B57,'CESAN NÃO IMPRIMIR'!$A$6:$D$2000,2,FALSE),IF(C57="COMP",VLOOKUP(B57,'COMP NÃO IMPRIMIR'!$A$3:$D$10991,2,FALSE),""))))))</f>
        <v>TR-201-00 (Comercial - Caminhão basculante) (DMT=0,612XP + 0,637XR + 2,551) (XP=8,2km; XR=1,2km)</v>
      </c>
      <c r="E57" s="79" t="str">
        <f>IF(B57="","",IF(C57="DER-ES",VLOOKUP(B57,'DER-ES NÃO IMPRIMIR'!$A$1:$E$10966,3,FALSE),IF(C57="SINAPI",VLOOKUP(B57,'SINAPI NÃO IMPRIMIR'!$A$1:$D$11432,3,FALSE),IF(C57="IOPES",VLOOKUP(B57,'IOPES NÃO IMPRIMIR'!$A$1:$D$10941,3,FALSE),IF(C57="CESAN",VLOOKUP(B57,'CESAN NÃO IMPRIMIR'!$A$6:$D$2000,3,FALSE),IF(C57="COMP",VLOOKUP(B57,'COMP NÃO IMPRIMIR'!$A$1:$D$10991,3,FALSE)))))))</f>
        <v>T</v>
      </c>
      <c r="F57" s="103">
        <f>VLOOKUP(A57,'Memorial de Cálculo'!$A$9:$Q$1264,17,FALSE)</f>
        <v>1310.9</v>
      </c>
      <c r="G57" s="104">
        <f t="shared" si="9"/>
        <v>10.67</v>
      </c>
      <c r="H57" s="104">
        <f t="shared" si="10"/>
        <v>13987.3</v>
      </c>
      <c r="I57" s="89"/>
      <c r="J57" s="83">
        <f>IF(B57="","",IF(C57="DER-ES",IF(OR(B57&lt;60000,B57&gt;60025),VLOOKUP(B57,'DER-ES NÃO IMPRIMIR'!$A$1:$E$10966,4,FALSE),VLOOKUP(B57,'DER-ES NÃO IMPRIMIR'!$A$1:$H$9966,6,FALSE)*N57+VLOOKUP(B57,'DER-ES NÃO IMPRIMIR'!$A$1:$H$9966,7,FALSE)*O57)+VLOOKUP(B57,'DER-ES NÃO IMPRIMIR'!$A$1:$H$9966,8,FALSE),IF(C57="SINAPI",VLOOKUP(B57,'SINAPI NÃO IMPRIMIR'!$A$1:$E$11432,4,FALSE),IF(C57="IOPES",VLOOKUP(B57,'IOPES NÃO IMPRIMIR'!$A$1:$D$10941,4,FALSE),IF(C57="CESAN",VLOOKUP(B57,'CESAN NÃO IMPRIMIR'!$A$5:$D$2000,4,FALSE),IF(C57="COMP",VLOOKUP(B57,'COMP NÃO IMPRIMIR'!$A$1:$D$10991,4,FALSE))))))*T57)</f>
        <v>8.6504843999999999</v>
      </c>
      <c r="K57" s="284">
        <f>IF(B57="","",IF(C57="DER-ES",IF(OR(B57&lt;60000,B57&gt;60025),'DER-ES NÃO IMPRIMIR'!$D$2/100,0),IF(C57="SINAPI",'SINAPI NÃO IMPRIMIR'!$A$2/100,IF(C57="IOPES",'IOPES NÃO IMPRIMIR'!$A$2/100,IF(C57="COMP",'COMP NÃO IMPRIMIR'!$C$2/100,IF(C57="CESAN",'CESAN NÃO IMPRIMIR'!$A$2/100,"Preencher BDI!"))))))</f>
        <v>0</v>
      </c>
      <c r="L57" s="84">
        <f t="shared" si="11"/>
        <v>8.6504843999999999</v>
      </c>
      <c r="M57" s="26"/>
      <c r="N57" s="526">
        <f>'DMT NÃO IMPRIMIR'!$F$5</f>
        <v>8.1999999999999993</v>
      </c>
      <c r="O57" s="526">
        <f>'DMT NÃO IMPRIMIR'!$E$5</f>
        <v>1.2</v>
      </c>
      <c r="P57" s="527" t="str">
        <f>'DMT NÃO IMPRIMIR'!$C$5</f>
        <v>Pedreira Brasitália
(Cariacica / ES)</v>
      </c>
      <c r="Q57" s="527" t="str">
        <f>'DMT NÃO IMPRIMIR'!$D$5</f>
        <v>Obra
(Viana / ES)</v>
      </c>
      <c r="S57" s="588" t="s">
        <v>8722</v>
      </c>
      <c r="T57" s="590">
        <f>IF(B57="","",IF(C57='REAJUSTE GERAL'!$Q$2,IFERROR(VLOOKUP(S57,'REAJUSTE GERAL'!$P$3:$R$24,2,FALSE),""),IF(C57='REAJUSTE GERAL'!$R$2,IFERROR(VLOOKUP(S57,'REAJUSTE GERAL'!$P$3:$R$24,3,FALSE),""),1)))</f>
        <v>1.038</v>
      </c>
    </row>
    <row r="58" spans="1:20" ht="12.75" x14ac:dyDescent="0.2">
      <c r="A58" s="161"/>
      <c r="B58" s="106"/>
      <c r="C58" s="121"/>
      <c r="D58" s="107" t="str">
        <f>"SUB-TOTAL - "&amp;LEFT(A32,2)</f>
        <v>SUB-TOTAL - 03</v>
      </c>
      <c r="E58" s="79" t="str">
        <f>IF(B58="","",IF(C58="DER-ES",VLOOKUP(B58,'DER-ES NÃO IMPRIMIR'!$A$1:$E$4966,3,FALSE),IF(C58="CESAN",VLOOKUP(B58,'CESAN NÃO IMPRIMIR'!$A$1:$E$4944,3,FALSE),IF(C58="IOPES",VLOOKUP(B58,'IOPES NÃO IMPRIMIR'!$A$1:$D$4941,3,FALSE),IF(C58="COMP",VLOOKUP(B58,'COMP NÃO IMPRIMIR'!$A$1:$D$5025,3,FALSE))))))</f>
        <v/>
      </c>
      <c r="F58" s="109"/>
      <c r="G58" s="104"/>
      <c r="H58" s="108">
        <f>SUM(H33:H57)</f>
        <v>2726031.7900000005</v>
      </c>
      <c r="I58" s="89"/>
      <c r="J58" s="83" t="str">
        <f>IF(B58="","",IF(C58="DER-ES",IF(OR(B58&lt;60000,B58&gt;60025),VLOOKUP(B58,'DER-ES NÃO IMPRIMIR'!$A$1:$E$10966,4,FALSE),VLOOKUP(B58,'DER-ES NÃO IMPRIMIR'!$A$1:$H$9966,6,FALSE)*N58+VLOOKUP(B58,'DER-ES NÃO IMPRIMIR'!$A$1:$H$9966,7,FALSE)*O58)+VLOOKUP(B58,'DER-ES NÃO IMPRIMIR'!$A$1:$H$9966,8,FALSE),IF(C58="SINAPI",VLOOKUP(B58,'SINAPI NÃO IMPRIMIR'!$A$1:$E$11432,4,FALSE),IF(C58="IOPES",VLOOKUP(B58,'IOPES NÃO IMPRIMIR'!$A$1:$D$10941,4,FALSE),IF(C58="CESAN",VLOOKUP(B58,'CESAN NÃO IMPRIMIR'!$A$5:$D$2000,4,FALSE),IF(C58="COMP",VLOOKUP(B58,'COMP NÃO IMPRIMIR'!$A$1:$D$10991,4,FALSE))))))*T58)</f>
        <v/>
      </c>
      <c r="K58" s="284" t="str">
        <f>IF(B58="","",IF(C58="DER-ES",IF(OR(B58&lt;60000,B58&gt;60025),'DER-ES NÃO IMPRIMIR'!$D$2/100,0),IF(C58="SINAPI",'SINAPI NÃO IMPRIMIR'!$A$2/100,IF(C58="IOPES",'IOPES NÃO IMPRIMIR'!$A$2/100,IF(C58="COMP",'COMP NÃO IMPRIMIR'!$C$2/100,IF(C58="CESAN",'CESAN NÃO IMPRIMIR'!$A$2/100,"Preencher BDI!"))))))</f>
        <v/>
      </c>
      <c r="L58" s="84" t="str">
        <f t="shared" ref="L58:L90" si="12">IF(J58="","",(J58/(1+K58)))</f>
        <v/>
      </c>
      <c r="M58" s="13"/>
      <c r="N58" s="97"/>
      <c r="O58" s="97"/>
      <c r="P58" s="99"/>
      <c r="Q58" s="84"/>
      <c r="S58" s="105"/>
      <c r="T58" s="589" t="str">
        <f>IF(B58="","",IF(C58='REAJUSTE GERAL'!$Q$2,IFERROR(VLOOKUP(S58,'REAJUSTE GERAL'!$P$3:$R$24,2,FALSE),""),IF(C58='REAJUSTE GERAL'!$R$2,IFERROR(VLOOKUP(S58,'REAJUSTE GERAL'!$P$3:$R$24,3,FALSE),""),1)))</f>
        <v/>
      </c>
    </row>
    <row r="59" spans="1:20" ht="12.75" x14ac:dyDescent="0.2">
      <c r="A59" s="110"/>
      <c r="B59" s="158"/>
      <c r="C59" s="159"/>
      <c r="D59" s="85"/>
      <c r="E59" s="79"/>
      <c r="F59" s="103"/>
      <c r="G59" s="104"/>
      <c r="H59" s="162"/>
      <c r="I59" s="89"/>
      <c r="J59" s="83" t="str">
        <f>IF(B59="","",IF(C59="DER-ES",IF(OR(B59&lt;60000,B59&gt;60025),VLOOKUP(B59,'DER-ES NÃO IMPRIMIR'!$A$1:$E$10966,4,FALSE),VLOOKUP(B59,'DER-ES NÃO IMPRIMIR'!$A$1:$H$9966,6,FALSE)*N59+VLOOKUP(B59,'DER-ES NÃO IMPRIMIR'!$A$1:$H$9966,7,FALSE)*O59)+VLOOKUP(B59,'DER-ES NÃO IMPRIMIR'!$A$1:$H$9966,8,FALSE),IF(C59="SINAPI",VLOOKUP(B59,'SINAPI NÃO IMPRIMIR'!$A$1:$E$11432,4,FALSE),IF(C59="IOPES",VLOOKUP(B59,'IOPES NÃO IMPRIMIR'!$A$1:$D$10941,4,FALSE),IF(C59="CESAN",VLOOKUP(B59,'CESAN NÃO IMPRIMIR'!$A$5:$D$2000,4,FALSE),IF(C59="COMP",VLOOKUP(B59,'COMP NÃO IMPRIMIR'!$A$1:$D$10991,4,FALSE))))))*T59)</f>
        <v/>
      </c>
      <c r="K59" s="284" t="str">
        <f>IF(B59="","",IF(C59="DER-ES",IF(OR(B59&lt;60000,B59&gt;60025),'DER-ES NÃO IMPRIMIR'!$D$2/100,0),IF(C59="SINAPI",'SINAPI NÃO IMPRIMIR'!$A$2/100,IF(C59="IOPES",'IOPES NÃO IMPRIMIR'!$A$2/100,IF(C59="COMP",'COMP NÃO IMPRIMIR'!$C$2/100,IF(C59="CESAN",'CESAN NÃO IMPRIMIR'!$A$2/100,"Preencher BDI!"))))))</f>
        <v/>
      </c>
      <c r="L59" s="84" t="str">
        <f t="shared" si="12"/>
        <v/>
      </c>
      <c r="M59" s="39"/>
      <c r="N59" s="97"/>
      <c r="O59" s="97"/>
      <c r="P59" s="99"/>
      <c r="Q59" s="84"/>
      <c r="S59" s="105"/>
      <c r="T59" s="589" t="str">
        <f>IF(B59="","",IF(C59='REAJUSTE GERAL'!$Q$2,IFERROR(VLOOKUP(S59,'REAJUSTE GERAL'!$P$3:$R$24,2,FALSE),""),IF(C59='REAJUSTE GERAL'!$R$2,IFERROR(VLOOKUP(S59,'REAJUSTE GERAL'!$P$3:$R$24,3,FALSE),""),1)))</f>
        <v/>
      </c>
    </row>
    <row r="60" spans="1:20" ht="12.75" x14ac:dyDescent="0.2">
      <c r="A60" s="131" t="s">
        <v>1481</v>
      </c>
      <c r="B60" s="131"/>
      <c r="C60" s="132"/>
      <c r="D60" s="133" t="s">
        <v>1430</v>
      </c>
      <c r="E60" s="132"/>
      <c r="F60" s="134"/>
      <c r="G60" s="135"/>
      <c r="H60" s="136"/>
      <c r="I60" s="89"/>
      <c r="J60" s="83" t="str">
        <f>IF(B60="","",IF(C60="DER-ES",IF(OR(B60&lt;60000,B60&gt;60025),VLOOKUP(B60,'DER-ES NÃO IMPRIMIR'!$A$1:$E$10966,4,FALSE),VLOOKUP(B60,'DER-ES NÃO IMPRIMIR'!$A$1:$H$9966,6,FALSE)*N60+VLOOKUP(B60,'DER-ES NÃO IMPRIMIR'!$A$1:$H$9966,7,FALSE)*O60)+VLOOKUP(B60,'DER-ES NÃO IMPRIMIR'!$A$1:$H$9966,8,FALSE),IF(C60="SINAPI",VLOOKUP(B60,'SINAPI NÃO IMPRIMIR'!$A$1:$E$11432,4,FALSE),IF(C60="IOPES",VLOOKUP(B60,'IOPES NÃO IMPRIMIR'!$A$1:$D$10941,4,FALSE),IF(C60="CESAN",VLOOKUP(B60,'CESAN NÃO IMPRIMIR'!$A$5:$D$2000,4,FALSE),IF(C60="COMP",VLOOKUP(B60,'COMP NÃO IMPRIMIR'!$A$1:$D$10991,4,FALSE))))))*T60)</f>
        <v/>
      </c>
      <c r="K60" s="284" t="str">
        <f>IF(B60="","",IF(C60="DER-ES",IF(OR(B60&lt;60000,B60&gt;60025),'DER-ES NÃO IMPRIMIR'!$D$2/100,0),IF(C60="SINAPI",'SINAPI NÃO IMPRIMIR'!$A$2/100,IF(C60="IOPES",'IOPES NÃO IMPRIMIR'!$A$2/100,IF(C60="COMP",'COMP NÃO IMPRIMIR'!$C$2/100,IF(C60="CESAN",'CESAN NÃO IMPRIMIR'!$A$2/100,"Preencher BDI!"))))))</f>
        <v/>
      </c>
      <c r="L60" s="84" t="str">
        <f t="shared" si="12"/>
        <v/>
      </c>
      <c r="M60" s="35"/>
      <c r="N60" s="97"/>
      <c r="O60" s="97"/>
      <c r="P60" s="99"/>
      <c r="Q60" s="84"/>
      <c r="S60" s="105"/>
      <c r="T60" s="589" t="str">
        <f>IF(B60="","",IF(C60='REAJUSTE GERAL'!$Q$2,IFERROR(VLOOKUP(S60,'REAJUSTE GERAL'!$P$3:$R$24,2,FALSE),""),IF(C60='REAJUSTE GERAL'!$R$2,IFERROR(VLOOKUP(S60,'REAJUSTE GERAL'!$P$3:$R$24,3,FALSE),""),1)))</f>
        <v/>
      </c>
    </row>
    <row r="61" spans="1:20" ht="12.75" x14ac:dyDescent="0.2">
      <c r="A61" s="110" t="s">
        <v>1489</v>
      </c>
      <c r="B61" s="263">
        <v>40754</v>
      </c>
      <c r="C61" s="190" t="s">
        <v>7516</v>
      </c>
      <c r="D61" s="246" t="str">
        <f>IF(B61="","",IF(C61="DER-ES",IF(OR(B61&lt;60000,B61&gt;60025),VLOOKUP(B61,'DER-ES NÃO IMPRIMIR'!$A$1:$E$10966,2,FALSE),VLOOKUP(B61,'DER-ES NÃO IMPRIMIR'!$A$1:$E$10966,2,FALSE)&amp;" (DMT="&amp;VLOOKUP(B61,'DER-ES NÃO IMPRIMIR'!$A$1:$E$10966,4,FALSE)&amp;") (XP="&amp;ROUND((N61),2)&amp;"km; XR="&amp;ROUND((O61),2)&amp;"km)"),IF(C61="SINAPI",VLOOKUP(B61,'SINAPI NÃO IMPRIMIR'!$A$3:$D$11432,2,FALSE),IF(C61="IOPES",VLOOKUP(B61,'IOPES NÃO IMPRIMIR'!$A$3:$D$10941,2,FALSE),IF(C61="CESAN",VLOOKUP(B61,'CESAN NÃO IMPRIMIR'!$A$6:$D$2000,2,FALSE),IF(C61="COMP",VLOOKUP(B61,'COMP NÃO IMPRIMIR'!$A$3:$D$10991,2,FALSE),""))))))</f>
        <v>Regularização e compactação do sub-leito (100% P.I.) H = 0,20 m</v>
      </c>
      <c r="E61" s="79" t="str">
        <f>IF(B61="","",IF(C61="DER-ES",VLOOKUP(B61,'DER-ES NÃO IMPRIMIR'!$A$1:$E$10966,3,FALSE),IF(C61="SINAPI",VLOOKUP(B61,'SINAPI NÃO IMPRIMIR'!$A$1:$D$11432,3,FALSE),IF(C61="IOPES",VLOOKUP(B61,'IOPES NÃO IMPRIMIR'!$A$1:$D$10941,3,FALSE),IF(C61="CESAN",VLOOKUP(B61,'CESAN NÃO IMPRIMIR'!$A$6:$D$2000,3,FALSE),IF(C61="COMP",VLOOKUP(B61,'COMP NÃO IMPRIMIR'!$A$1:$D$10991,3,FALSE)))))))</f>
        <v>M2</v>
      </c>
      <c r="F61" s="103">
        <f>VLOOKUP(A61,'Memorial de Cálculo'!$A$9:$Q$1264,17,FALSE)</f>
        <v>18316.310000000001</v>
      </c>
      <c r="G61" s="104">
        <f t="shared" ref="G61:G78" si="13">IF(B61=40972,H60,ROUND(L61*(1+F$5),2))</f>
        <v>1.1200000000000001</v>
      </c>
      <c r="H61" s="104">
        <f t="shared" ref="H61:H78" si="14">IF(B61=40972,TRUNC(F61*G61/100,2),TRUNC(F61*G61,2))</f>
        <v>20514.259999999998</v>
      </c>
      <c r="I61" s="89"/>
      <c r="J61" s="83">
        <f>IF(B61="","",IF(C61="DER-ES",IF(OR(B61&lt;60000,B61&gt;60025),VLOOKUP(B61,'DER-ES NÃO IMPRIMIR'!$A$1:$E$10966,4,FALSE),VLOOKUP(B61,'DER-ES NÃO IMPRIMIR'!$A$1:$H$9966,6,FALSE)*N61+VLOOKUP(B61,'DER-ES NÃO IMPRIMIR'!$A$1:$H$9966,7,FALSE)*O61)+VLOOKUP(B61,'DER-ES NÃO IMPRIMIR'!$A$1:$H$9966,8,FALSE),IF(C61="SINAPI",VLOOKUP(B61,'SINAPI NÃO IMPRIMIR'!$A$1:$E$11432,4,FALSE),IF(C61="IOPES",VLOOKUP(B61,'IOPES NÃO IMPRIMIR'!$A$1:$D$10941,4,FALSE),IF(C61="CESAN",VLOOKUP(B61,'CESAN NÃO IMPRIMIR'!$A$5:$D$2000,4,FALSE),IF(C61="COMP",VLOOKUP(B61,'COMP NÃO IMPRIMIR'!$A$1:$D$10991,4,FALSE))))))*T61)</f>
        <v>1.1242000000000001</v>
      </c>
      <c r="K61" s="284">
        <f>IF(B61="","",IF(C61="DER-ES",IF(OR(B61&lt;60000,B61&gt;60025),'DER-ES NÃO IMPRIMIR'!$D$2/100,0),IF(C61="SINAPI",'SINAPI NÃO IMPRIMIR'!$A$2/100,IF(C61="IOPES",'IOPES NÃO IMPRIMIR'!$A$2/100,IF(C61="COMP",'COMP NÃO IMPRIMIR'!$C$2/100,IF(C61="CESAN",'CESAN NÃO IMPRIMIR'!$A$2/100,"Preencher BDI!"))))))</f>
        <v>0.23319999999999999</v>
      </c>
      <c r="L61" s="84">
        <f t="shared" si="12"/>
        <v>0.91161206616931567</v>
      </c>
      <c r="M61" s="26"/>
      <c r="N61" s="97"/>
      <c r="O61" s="97"/>
      <c r="P61" s="99"/>
      <c r="Q61" s="84"/>
      <c r="S61" s="591" t="s">
        <v>1430</v>
      </c>
      <c r="T61" s="590">
        <f>IF(B61="","",IF(C61='REAJUSTE GERAL'!$Q$2,IFERROR(VLOOKUP(S61,'REAJUSTE GERAL'!$P$3:$R$24,2,FALSE),""),IF(C61='REAJUSTE GERAL'!$R$2,IFERROR(VLOOKUP(S61,'REAJUSTE GERAL'!$P$3:$R$24,3,FALSE),""),1)))</f>
        <v>1.022</v>
      </c>
    </row>
    <row r="62" spans="1:20" ht="25.5" x14ac:dyDescent="0.2">
      <c r="A62" s="298" t="s">
        <v>5684</v>
      </c>
      <c r="B62" s="248">
        <v>42483</v>
      </c>
      <c r="C62" s="190" t="s">
        <v>7516</v>
      </c>
      <c r="D62" s="246" t="str">
        <f>IF(B62="","",IF(C62="DER-ES",IF(OR(B62&lt;60000,B62&gt;60025),VLOOKUP(B62,'DER-ES NÃO IMPRIMIR'!$A$1:$E$10966,2,FALSE),VLOOKUP(B62,'DER-ES NÃO IMPRIMIR'!$A$1:$E$10966,2,FALSE)&amp;" (DMT="&amp;VLOOKUP(B62,'DER-ES NÃO IMPRIMIR'!$A$1:$E$10966,4,FALSE)&amp;") (XP="&amp;ROUND((N62),2)&amp;"km; XR="&amp;ROUND((O62),2)&amp;"km)"),IF(C62="SINAPI",VLOOKUP(B62,'SINAPI NÃO IMPRIMIR'!$A$3:$D$11432,2,FALSE),IF(C62="IOPES",VLOOKUP(B62,'IOPES NÃO IMPRIMIR'!$A$3:$D$10941,2,FALSE),IF(C62="CESAN",VLOOKUP(B62,'CESAN NÃO IMPRIMIR'!$A$6:$D$2000,2,FALSE),IF(C62="COMP",VLOOKUP(B62,'COMP NÃO IMPRIMIR'!$A$3:$D$10991,2,FALSE),""))))))</f>
        <v>Base de brita graduada, inclusive fornecimento, exclusive transporte da brita em Vias Urbanas</v>
      </c>
      <c r="E62" s="79" t="str">
        <f>IF(B62="","",IF(C62="DER-ES",VLOOKUP(B62,'DER-ES NÃO IMPRIMIR'!$A$1:$E$10966,3,FALSE),IF(C62="SINAPI",VLOOKUP(B62,'SINAPI NÃO IMPRIMIR'!$A$1:$D$11432,3,FALSE),IF(C62="IOPES",VLOOKUP(B62,'IOPES NÃO IMPRIMIR'!$A$1:$D$10941,3,FALSE),IF(C62="CESAN",VLOOKUP(B62,'CESAN NÃO IMPRIMIR'!$A$6:$D$2000,3,FALSE),IF(C62="COMP",VLOOKUP(B62,'COMP NÃO IMPRIMIR'!$A$1:$D$10991,3,FALSE)))))))</f>
        <v>M3</v>
      </c>
      <c r="F62" s="103">
        <f>VLOOKUP(A62,'Memorial de Cálculo'!$A$9:$Q$1264,17,FALSE)</f>
        <v>3296.1</v>
      </c>
      <c r="G62" s="104">
        <f t="shared" si="13"/>
        <v>115.18</v>
      </c>
      <c r="H62" s="104">
        <f t="shared" si="14"/>
        <v>379644.79</v>
      </c>
      <c r="I62" s="89"/>
      <c r="J62" s="83">
        <f>IF(B62="","",IF(C62="DER-ES",IF(OR(B62&lt;60000,B62&gt;60025),VLOOKUP(B62,'DER-ES NÃO IMPRIMIR'!$A$1:$E$10966,4,FALSE),VLOOKUP(B62,'DER-ES NÃO IMPRIMIR'!$A$1:$H$9966,6,FALSE)*N62+VLOOKUP(B62,'DER-ES NÃO IMPRIMIR'!$A$1:$H$9966,7,FALSE)*O62)+VLOOKUP(B62,'DER-ES NÃO IMPRIMIR'!$A$1:$H$9966,8,FALSE),IF(C62="SINAPI",VLOOKUP(B62,'SINAPI NÃO IMPRIMIR'!$A$1:$E$11432,4,FALSE),IF(C62="IOPES",VLOOKUP(B62,'IOPES NÃO IMPRIMIR'!$A$1:$D$10941,4,FALSE),IF(C62="CESAN",VLOOKUP(B62,'CESAN NÃO IMPRIMIR'!$A$5:$D$2000,4,FALSE),IF(C62="COMP",VLOOKUP(B62,'COMP NÃO IMPRIMIR'!$A$1:$D$10991,4,FALSE))))))*T62)</f>
        <v>115.1794</v>
      </c>
      <c r="K62" s="284">
        <f>IF(B62="","",IF(C62="DER-ES",IF(OR(B62&lt;60000,B62&gt;60025),'DER-ES NÃO IMPRIMIR'!$D$2/100,0),IF(C62="SINAPI",'SINAPI NÃO IMPRIMIR'!$A$2/100,IF(C62="IOPES",'IOPES NÃO IMPRIMIR'!$A$2/100,IF(C62="COMP",'COMP NÃO IMPRIMIR'!$C$2/100,IF(C62="CESAN",'CESAN NÃO IMPRIMIR'!$A$2/100,"Preencher BDI!"))))))</f>
        <v>0.23319999999999999</v>
      </c>
      <c r="L62" s="84">
        <f t="shared" si="12"/>
        <v>93.398799870256241</v>
      </c>
      <c r="M62" s="26"/>
      <c r="N62" s="97"/>
      <c r="O62" s="97"/>
      <c r="P62" s="99"/>
      <c r="Q62" s="84"/>
      <c r="S62" s="591" t="s">
        <v>1430</v>
      </c>
      <c r="T62" s="590">
        <f>IF(B62="","",IF(C62='REAJUSTE GERAL'!$Q$2,IFERROR(VLOOKUP(S62,'REAJUSTE GERAL'!$P$3:$R$24,2,FALSE),""),IF(C62='REAJUSTE GERAL'!$R$2,IFERROR(VLOOKUP(S62,'REAJUSTE GERAL'!$P$3:$R$24,3,FALSE),""),1)))</f>
        <v>1.022</v>
      </c>
    </row>
    <row r="63" spans="1:20" ht="25.5" x14ac:dyDescent="0.2">
      <c r="A63" s="298" t="s">
        <v>5685</v>
      </c>
      <c r="B63" s="248">
        <v>60002</v>
      </c>
      <c r="C63" s="190" t="s">
        <v>7516</v>
      </c>
      <c r="D63" s="246" t="str">
        <f>IF(B63="","",IF(C63="DER-ES",IF(OR(B63&lt;60000,B63&gt;60025),VLOOKUP(B63,'DER-ES NÃO IMPRIMIR'!$A$1:$E$10966,2,FALSE),VLOOKUP(B63,'DER-ES NÃO IMPRIMIR'!$A$1:$E$10966,2,FALSE)&amp;" (DMT="&amp;VLOOKUP(B63,'DER-ES NÃO IMPRIMIR'!$A$1:$E$10966,4,FALSE)&amp;") (XP="&amp;ROUND((N63),2)&amp;"km; XR="&amp;ROUND((O63),2)&amp;"km)"),IF(C63="SINAPI",VLOOKUP(B63,'SINAPI NÃO IMPRIMIR'!$A$3:$D$11432,2,FALSE),IF(C63="IOPES",VLOOKUP(B63,'IOPES NÃO IMPRIMIR'!$A$3:$D$10941,2,FALSE),IF(C63="CESAN",VLOOKUP(B63,'CESAN NÃO IMPRIMIR'!$A$6:$D$2000,2,FALSE),IF(C63="COMP",VLOOKUP(B63,'COMP NÃO IMPRIMIR'!$A$3:$D$10991,2,FALSE),""))))))</f>
        <v>TR-201-00 (Comercial - Caminhão basculante) (DMT=0,612XP + 0,637XR + 2,551) (XP=8,2km; XR=1,2km)</v>
      </c>
      <c r="E63" s="79" t="str">
        <f>IF(B63="","",IF(C63="DER-ES",VLOOKUP(B63,'DER-ES NÃO IMPRIMIR'!$A$1:$E$10966,3,FALSE),IF(C63="SINAPI",VLOOKUP(B63,'SINAPI NÃO IMPRIMIR'!$A$1:$D$11432,3,FALSE),IF(C63="IOPES",VLOOKUP(B63,'IOPES NÃO IMPRIMIR'!$A$1:$D$10941,3,FALSE),IF(C63="CESAN",VLOOKUP(B63,'CESAN NÃO IMPRIMIR'!$A$6:$D$2000,3,FALSE),IF(C63="COMP",VLOOKUP(B63,'COMP NÃO IMPRIMIR'!$A$1:$D$10991,3,FALSE)))))))</f>
        <v>T</v>
      </c>
      <c r="F63" s="103">
        <f>VLOOKUP(A63,'Memorial de Cálculo'!$A$9:$Q$1264,17,FALSE)</f>
        <v>5932.98</v>
      </c>
      <c r="G63" s="104">
        <f t="shared" si="13"/>
        <v>10.67</v>
      </c>
      <c r="H63" s="104">
        <f t="shared" si="14"/>
        <v>63304.89</v>
      </c>
      <c r="I63" s="89"/>
      <c r="J63" s="83">
        <f>IF(B63="","",IF(C63="DER-ES",IF(OR(B63&lt;60000,B63&gt;60025),VLOOKUP(B63,'DER-ES NÃO IMPRIMIR'!$A$1:$E$10966,4,FALSE),VLOOKUP(B63,'DER-ES NÃO IMPRIMIR'!$A$1:$H$9966,6,FALSE)*N63+VLOOKUP(B63,'DER-ES NÃO IMPRIMIR'!$A$1:$H$9966,7,FALSE)*O63)+VLOOKUP(B63,'DER-ES NÃO IMPRIMIR'!$A$1:$H$9966,8,FALSE),IF(C63="SINAPI",VLOOKUP(B63,'SINAPI NÃO IMPRIMIR'!$A$1:$E$11432,4,FALSE),IF(C63="IOPES",VLOOKUP(B63,'IOPES NÃO IMPRIMIR'!$A$1:$D$10941,4,FALSE),IF(C63="CESAN",VLOOKUP(B63,'CESAN NÃO IMPRIMIR'!$A$5:$D$2000,4,FALSE),IF(C63="COMP",VLOOKUP(B63,'COMP NÃO IMPRIMIR'!$A$1:$D$10991,4,FALSE))))))*T63)</f>
        <v>8.6504843999999999</v>
      </c>
      <c r="K63" s="284">
        <f>IF(B63="","",IF(C63="DER-ES",IF(OR(B63&lt;60000,B63&gt;60025),'DER-ES NÃO IMPRIMIR'!$D$2/100,0),IF(C63="SINAPI",'SINAPI NÃO IMPRIMIR'!$A$2/100,IF(C63="IOPES",'IOPES NÃO IMPRIMIR'!$A$2/100,IF(C63="COMP",'COMP NÃO IMPRIMIR'!$C$2/100,IF(C63="CESAN",'CESAN NÃO IMPRIMIR'!$A$2/100,"Preencher BDI!"))))))</f>
        <v>0</v>
      </c>
      <c r="L63" s="84">
        <f t="shared" si="12"/>
        <v>8.6504843999999999</v>
      </c>
      <c r="M63" s="26"/>
      <c r="N63" s="526">
        <f>'DMT NÃO IMPRIMIR'!$F$5</f>
        <v>8.1999999999999993</v>
      </c>
      <c r="O63" s="526">
        <f>'DMT NÃO IMPRIMIR'!$E$5</f>
        <v>1.2</v>
      </c>
      <c r="P63" s="527" t="str">
        <f>'DMT NÃO IMPRIMIR'!$C$5</f>
        <v>Pedreira Brasitália
(Cariacica / ES)</v>
      </c>
      <c r="Q63" s="527" t="str">
        <f>'DMT NÃO IMPRIMIR'!$D$5</f>
        <v>Obra
(Viana / ES)</v>
      </c>
      <c r="S63" s="588" t="s">
        <v>8722</v>
      </c>
      <c r="T63" s="590">
        <f>IF(B63="","",IF(C63='REAJUSTE GERAL'!$Q$2,IFERROR(VLOOKUP(S63,'REAJUSTE GERAL'!$P$3:$R$24,2,FALSE),""),IF(C63='REAJUSTE GERAL'!$R$2,IFERROR(VLOOKUP(S63,'REAJUSTE GERAL'!$P$3:$R$24,3,FALSE),""),1)))</f>
        <v>1.038</v>
      </c>
    </row>
    <row r="64" spans="1:20" ht="25.5" x14ac:dyDescent="0.2">
      <c r="A64" s="298" t="s">
        <v>5686</v>
      </c>
      <c r="B64" s="245">
        <v>43333</v>
      </c>
      <c r="C64" s="190" t="s">
        <v>7516</v>
      </c>
      <c r="D64" s="246" t="str">
        <f>IF(B64="","",IF(C64="DER-ES",IF(OR(B64&lt;60000,B64&gt;60025),VLOOKUP(B64,'DER-ES NÃO IMPRIMIR'!$A$1:$E$10966,2,FALSE),VLOOKUP(B64,'DER-ES NÃO IMPRIMIR'!$A$1:$E$10966,2,FALSE)&amp;" (DMT="&amp;VLOOKUP(B64,'DER-ES NÃO IMPRIMIR'!$A$1:$E$10966,4,FALSE)&amp;") (XP="&amp;ROUND((N64),2)&amp;"km; XR="&amp;ROUND((O64),2)&amp;"km)"),IF(C64="SINAPI",VLOOKUP(B64,'SINAPI NÃO IMPRIMIR'!$A$3:$D$11432,2,FALSE),IF(C64="IOPES",VLOOKUP(B64,'IOPES NÃO IMPRIMIR'!$A$3:$D$10941,2,FALSE),IF(C64="CESAN",VLOOKUP(B64,'CESAN NÃO IMPRIMIR'!$A$6:$D$2000,2,FALSE),IF(C64="COMP",VLOOKUP(B64,'COMP NÃO IMPRIMIR'!$A$3:$D$10991,2,FALSE),""))))))</f>
        <v>Imprimação exclusive fornecimento e transporte comercial do material betuminoso em Vias Urbanas</v>
      </c>
      <c r="E64" s="79" t="str">
        <f>IF(B64="","",IF(C64="DER-ES",VLOOKUP(B64,'DER-ES NÃO IMPRIMIR'!$A$1:$E$10966,3,FALSE),IF(C64="SINAPI",VLOOKUP(B64,'SINAPI NÃO IMPRIMIR'!$A$1:$D$11432,3,FALSE),IF(C64="IOPES",VLOOKUP(B64,'IOPES NÃO IMPRIMIR'!$A$1:$D$10941,3,FALSE),IF(C64="CESAN",VLOOKUP(B64,'CESAN NÃO IMPRIMIR'!$A$6:$D$2000,3,FALSE),IF(C64="COMP",VLOOKUP(B64,'COMP NÃO IMPRIMIR'!$A$1:$D$10991,3,FALSE)))))))</f>
        <v>M2</v>
      </c>
      <c r="F64" s="264">
        <f>VLOOKUP(A64,'Memorial de Cálculo'!$A$9:$Q$1264,17,FALSE)</f>
        <v>18316.310000000001</v>
      </c>
      <c r="G64" s="104">
        <f t="shared" si="13"/>
        <v>1.1499999999999999</v>
      </c>
      <c r="H64" s="104">
        <f t="shared" si="14"/>
        <v>21063.75</v>
      </c>
      <c r="I64" s="89"/>
      <c r="J64" s="83">
        <f>IF(B64="","",IF(C64="DER-ES",IF(OR(B64&lt;60000,B64&gt;60025),VLOOKUP(B64,'DER-ES NÃO IMPRIMIR'!$A$1:$E$10966,4,FALSE),VLOOKUP(B64,'DER-ES NÃO IMPRIMIR'!$A$1:$H$9966,6,FALSE)*N64+VLOOKUP(B64,'DER-ES NÃO IMPRIMIR'!$A$1:$H$9966,7,FALSE)*O64)+VLOOKUP(B64,'DER-ES NÃO IMPRIMIR'!$A$1:$H$9966,8,FALSE),IF(C64="SINAPI",VLOOKUP(B64,'SINAPI NÃO IMPRIMIR'!$A$1:$E$11432,4,FALSE),IF(C64="IOPES",VLOOKUP(B64,'IOPES NÃO IMPRIMIR'!$A$1:$D$10941,4,FALSE),IF(C64="CESAN",VLOOKUP(B64,'CESAN NÃO IMPRIMIR'!$A$5:$D$2000,4,FALSE),IF(C64="COMP",VLOOKUP(B64,'COMP NÃO IMPRIMIR'!$A$1:$D$10991,4,FALSE))))))*T64)</f>
        <v>1.15486</v>
      </c>
      <c r="K64" s="284">
        <f>IF(B64="","",IF(C64="DER-ES",IF(OR(B64&lt;60000,B64&gt;60025),'DER-ES NÃO IMPRIMIR'!$D$2/100,0),IF(C64="SINAPI",'SINAPI NÃO IMPRIMIR'!$A$2/100,IF(C64="IOPES",'IOPES NÃO IMPRIMIR'!$A$2/100,IF(C64="COMP",'COMP NÃO IMPRIMIR'!$C$2/100,IF(C64="CESAN",'CESAN NÃO IMPRIMIR'!$A$2/100,"Preencher BDI!"))))))</f>
        <v>0.23319999999999999</v>
      </c>
      <c r="L64" s="84">
        <f t="shared" si="12"/>
        <v>0.9364742134284787</v>
      </c>
      <c r="M64" s="26"/>
      <c r="N64" s="97"/>
      <c r="O64" s="97"/>
      <c r="P64" s="99"/>
      <c r="Q64" s="84"/>
      <c r="S64" s="591" t="s">
        <v>1430</v>
      </c>
      <c r="T64" s="590">
        <f>IF(B64="","",IF(C64='REAJUSTE GERAL'!$Q$2,IFERROR(VLOOKUP(S64,'REAJUSTE GERAL'!$P$3:$R$24,2,FALSE),""),IF(C64='REAJUSTE GERAL'!$R$2,IFERROR(VLOOKUP(S64,'REAJUSTE GERAL'!$P$3:$R$24,3,FALSE),""),1)))</f>
        <v>1.022</v>
      </c>
    </row>
    <row r="65" spans="1:20" s="280" customFormat="1" ht="12.75" x14ac:dyDescent="0.2">
      <c r="A65" s="298" t="s">
        <v>5687</v>
      </c>
      <c r="B65" s="278">
        <v>40968</v>
      </c>
      <c r="C65" s="190" t="s">
        <v>7516</v>
      </c>
      <c r="D65" s="246" t="str">
        <f>IF(B65="","",IF(C65="DER-ES",IF(OR(B65&lt;60000,B65&gt;60025),VLOOKUP(B65,'DER-ES NÃO IMPRIMIR'!$A$1:$E$10966,2,FALSE),VLOOKUP(B65,'DER-ES NÃO IMPRIMIR'!$A$1:$E$10966,2,FALSE)&amp;" (DMT="&amp;VLOOKUP(B65,'DER-ES NÃO IMPRIMIR'!$A$1:$E$10966,4,FALSE)&amp;") (XP="&amp;ROUND((N65),2)&amp;"km; XR="&amp;ROUND((O65),2)&amp;"km)"),IF(C65="SINAPI",VLOOKUP(B65,'SINAPI NÃO IMPRIMIR'!$A$3:$D$11432,2,FALSE),IF(C65="IOPES",VLOOKUP(B65,'IOPES NÃO IMPRIMIR'!$A$3:$D$10941,2,FALSE),IF(C65="CESAN",VLOOKUP(B65,'CESAN NÃO IMPRIMIR'!$A$6:$D$2000,2,FALSE),IF(C65="COMP",VLOOKUP(B65,'COMP NÃO IMPRIMIR'!$A$3:$D$10991,2,FALSE),""))))))</f>
        <v>CM-30, fornecimento</v>
      </c>
      <c r="E65" s="79" t="str">
        <f>IF(B65="","",IF(C65="DER-ES",VLOOKUP(B65,'DER-ES NÃO IMPRIMIR'!$A$1:$E$10966,3,FALSE),IF(C65="SINAPI",VLOOKUP(B65,'SINAPI NÃO IMPRIMIR'!$A$1:$D$11432,3,FALSE),IF(C65="IOPES",VLOOKUP(B65,'IOPES NÃO IMPRIMIR'!$A$1:$D$10941,3,FALSE),IF(C65="CESAN",VLOOKUP(B65,'CESAN NÃO IMPRIMIR'!$A$6:$D$2000,3,FALSE),IF(C65="COMP",VLOOKUP(B65,'COMP NÃO IMPRIMIR'!$A$1:$D$10991,3,FALSE)))))))</f>
        <v>t</v>
      </c>
      <c r="F65" s="264">
        <f>VLOOKUP(A65,'Memorial de Cálculo'!$A$9:$Q$1264,17,FALSE)</f>
        <v>21.98</v>
      </c>
      <c r="G65" s="104">
        <f t="shared" si="13"/>
        <v>3053.42</v>
      </c>
      <c r="H65" s="104">
        <f t="shared" si="14"/>
        <v>67114.17</v>
      </c>
      <c r="I65" s="89"/>
      <c r="J65" s="83">
        <f>IF(B65="","",IF(C65="DER-ES",IF(OR(B65&lt;60000,B65&gt;60025),VLOOKUP(B65,'DER-ES NÃO IMPRIMIR'!$A$1:$E$10966,4,FALSE),VLOOKUP(B65,'DER-ES NÃO IMPRIMIR'!$A$1:$H$9966,6,FALSE)*N65+VLOOKUP(B65,'DER-ES NÃO IMPRIMIR'!$A$1:$H$9966,7,FALSE)*O65)+VLOOKUP(B65,'DER-ES NÃO IMPRIMIR'!$A$1:$H$9966,8,FALSE),IF(C65="SINAPI",VLOOKUP(B65,'SINAPI NÃO IMPRIMIR'!$A$1:$E$11432,4,FALSE),IF(C65="IOPES",VLOOKUP(B65,'IOPES NÃO IMPRIMIR'!$A$1:$D$10941,4,FALSE),IF(C65="CESAN",VLOOKUP(B65,'CESAN NÃO IMPRIMIR'!$A$5:$D$2000,4,FALSE),IF(C65="COMP",VLOOKUP(B65,'COMP NÃO IMPRIMIR'!$A$1:$D$10991,4,FALSE))))))*T65)</f>
        <v>3053.4212600000001</v>
      </c>
      <c r="K65" s="284">
        <f>IF(B65="","",IF(C65="DER-ES",IF(OR(B65&lt;60000,B65&gt;60025),'DER-ES NÃO IMPRIMIR'!$D$2/100,0),IF(C65="SINAPI",'SINAPI NÃO IMPRIMIR'!$A$2/100,IF(C65="IOPES",'IOPES NÃO IMPRIMIR'!$A$2/100,IF(C65="COMP",'COMP NÃO IMPRIMIR'!$C$2/100,IF(C65="CESAN",'CESAN NÃO IMPRIMIR'!$A$2/100,"Preencher BDI!"))))))</f>
        <v>0.23319999999999999</v>
      </c>
      <c r="L65" s="84">
        <f t="shared" si="12"/>
        <v>2476.0146448264677</v>
      </c>
      <c r="M65" s="279"/>
      <c r="N65" s="97"/>
      <c r="O65" s="97"/>
      <c r="P65" s="99"/>
      <c r="Q65" s="84"/>
      <c r="R65" s="13"/>
      <c r="S65" s="588" t="s">
        <v>8721</v>
      </c>
      <c r="T65" s="590">
        <f>IF(B65="","",IF(C65='REAJUSTE GERAL'!$Q$2,IFERROR(VLOOKUP(S65,'REAJUSTE GERAL'!$P$3:$R$24,2,FALSE),""),IF(C65='REAJUSTE GERAL'!$R$2,IFERROR(VLOOKUP(S65,'REAJUSTE GERAL'!$P$3:$R$24,3,FALSE),""),1)))</f>
        <v>1.006</v>
      </c>
    </row>
    <row r="66" spans="1:20" s="280" customFormat="1" ht="12.75" x14ac:dyDescent="0.2">
      <c r="A66" s="298" t="s">
        <v>5688</v>
      </c>
      <c r="B66" s="263">
        <v>40972</v>
      </c>
      <c r="C66" s="190" t="s">
        <v>7516</v>
      </c>
      <c r="D66" s="246" t="str">
        <f>IF(B66="","",IF(C66="DER-ES",IF(OR(B66&lt;60000,B66&gt;60025),VLOOKUP(B66,'DER-ES NÃO IMPRIMIR'!$A$1:$E$10966,2,FALSE),VLOOKUP(B66,'DER-ES NÃO IMPRIMIR'!$A$1:$E$10966,2,FALSE)&amp;" (DMT="&amp;VLOOKUP(B66,'DER-ES NÃO IMPRIMIR'!$A$1:$E$10966,4,FALSE)&amp;") (XP="&amp;ROUND((N66),2)&amp;"km; XR="&amp;ROUND((O66),2)&amp;"km)"),IF(C66="SINAPI",VLOOKUP(B66,'SINAPI NÃO IMPRIMIR'!$A$3:$D$11432,2,FALSE),IF(C66="IOPES",VLOOKUP(B66,'IOPES NÃO IMPRIMIR'!$A$3:$D$10941,2,FALSE),IF(C66="CESAN",VLOOKUP(B66,'CESAN NÃO IMPRIMIR'!$A$6:$D$2000,2,FALSE),IF(C66="COMP",VLOOKUP(B66,'COMP NÃO IMPRIMIR'!$A$3:$D$10991,2,FALSE),""))))))</f>
        <v>Bonificação de 15,28% sobre Materiais Betuminosos</v>
      </c>
      <c r="E66" s="79" t="str">
        <f>IF(B66="","",IF(C66="DER-ES",VLOOKUP(B66,'DER-ES NÃO IMPRIMIR'!$A$1:$E$10966,3,FALSE),IF(C66="SINAPI",VLOOKUP(B66,'SINAPI NÃO IMPRIMIR'!$A$1:$D$11432,3,FALSE),IF(C66="IOPES",VLOOKUP(B66,'IOPES NÃO IMPRIMIR'!$A$1:$D$10941,3,FALSE),IF(C66="CESAN",VLOOKUP(B66,'CESAN NÃO IMPRIMIR'!$A$6:$D$2000,3,FALSE),IF(C66="COMP",VLOOKUP(B66,'COMP NÃO IMPRIMIR'!$A$1:$D$10991,3,FALSE)))))))</f>
        <v>%</v>
      </c>
      <c r="F66" s="264">
        <f>VLOOKUP(A66,'Memorial de Cálculo'!$A$9:$Q$1264,17,FALSE)</f>
        <v>15.28</v>
      </c>
      <c r="G66" s="104">
        <f t="shared" si="13"/>
        <v>67114.17</v>
      </c>
      <c r="H66" s="104">
        <f t="shared" si="14"/>
        <v>10255.040000000001</v>
      </c>
      <c r="I66" s="89"/>
      <c r="J66" s="83">
        <f>IF(B66="","",IF(C66="DER-ES",IF(OR(B66&lt;60000,B66&gt;60025),VLOOKUP(B66,'DER-ES NÃO IMPRIMIR'!$A$1:$E$10966,4,FALSE),VLOOKUP(B66,'DER-ES NÃO IMPRIMIR'!$A$1:$H$9966,6,FALSE)*N66+VLOOKUP(B66,'DER-ES NÃO IMPRIMIR'!$A$1:$H$9966,7,FALSE)*O66)+VLOOKUP(B66,'DER-ES NÃO IMPRIMIR'!$A$1:$H$9966,8,FALSE),IF(C66="SINAPI",VLOOKUP(B66,'SINAPI NÃO IMPRIMIR'!$A$1:$E$11432,4,FALSE),IF(C66="IOPES",VLOOKUP(B66,'IOPES NÃO IMPRIMIR'!$A$1:$D$10941,4,FALSE),IF(C66="CESAN",VLOOKUP(B66,'CESAN NÃO IMPRIMIR'!$A$5:$D$2000,4,FALSE),IF(C66="COMP",VLOOKUP(B66,'COMP NÃO IMPRIMIR'!$A$1:$D$10991,4,FALSE))))))*T66)</f>
        <v>15.37168</v>
      </c>
      <c r="K66" s="284">
        <f>IF(B66="","",IF(C66="DER-ES",IF(OR(B66&lt;60000,B66&gt;60025),'DER-ES NÃO IMPRIMIR'!$D$2/100,0),IF(C66="SINAPI",'SINAPI NÃO IMPRIMIR'!$A$2/100,IF(C66="IOPES",'IOPES NÃO IMPRIMIR'!$A$2/100,IF(C66="COMP",'COMP NÃO IMPRIMIR'!$C$2/100,IF(C66="CESAN",'CESAN NÃO IMPRIMIR'!$A$2/100,"Preencher BDI!"))))))</f>
        <v>0.23319999999999999</v>
      </c>
      <c r="L66" s="84">
        <f t="shared" si="12"/>
        <v>12.464871878040869</v>
      </c>
      <c r="M66" s="279"/>
      <c r="N66" s="97"/>
      <c r="O66" s="97"/>
      <c r="P66" s="99"/>
      <c r="Q66" s="84"/>
      <c r="R66" s="13"/>
      <c r="S66" s="588" t="s">
        <v>8721</v>
      </c>
      <c r="T66" s="590">
        <f>IF(B66="","",IF(C66='REAJUSTE GERAL'!$Q$2,IFERROR(VLOOKUP(S66,'REAJUSTE GERAL'!$P$3:$R$24,2,FALSE),""),IF(C66='REAJUSTE GERAL'!$R$2,IFERROR(VLOOKUP(S66,'REAJUSTE GERAL'!$P$3:$R$24,3,FALSE),""),1)))</f>
        <v>1.006</v>
      </c>
    </row>
    <row r="67" spans="1:20" ht="25.5" x14ac:dyDescent="0.2">
      <c r="A67" s="110" t="s">
        <v>5689</v>
      </c>
      <c r="B67" s="562">
        <v>60025</v>
      </c>
      <c r="C67" s="79" t="s">
        <v>7516</v>
      </c>
      <c r="D67" s="246" t="str">
        <f>IF(B67="","",IF(C67="DER-ES",IF(OR(B67&lt;60000,B67&gt;60025),VLOOKUP(B67,'DER-ES NÃO IMPRIMIR'!$A$1:$E$10966,2,FALSE),VLOOKUP(B67,'DER-ES NÃO IMPRIMIR'!$A$1:$E$10966,2,FALSE)&amp;" (DMT="&amp;VLOOKUP(B67,'DER-ES NÃO IMPRIMIR'!$A$1:$E$10966,4,FALSE)&amp;") (XP="&amp;ROUND((N67),2)&amp;"km; XR="&amp;ROUND((O67),2)&amp;"km)"),IF(C67="SINAPI",VLOOKUP(B67,'SINAPI NÃO IMPRIMIR'!$A$3:$D$11432,2,FALSE),IF(C67="IOPES",VLOOKUP(B67,'IOPES NÃO IMPRIMIR'!$A$3:$D$10941,2,FALSE),IF(C67="CESAN",VLOOKUP(B67,'CESAN NÃO IMPRIMIR'!$A$6:$D$2000,2,FALSE),IF(C67="COMP",VLOOKUP(B67,'COMP NÃO IMPRIMIR'!$A$3:$D$10991,2,FALSE),""))))))</f>
        <v>Transporte de Material Asfáltico (DNIT), inclusive BDI diferenciado (DMT=0,404XP + 0,478XR + 43,200) (XP=538,3km; XR=0,7km)</v>
      </c>
      <c r="E67" s="79" t="str">
        <f>IF(B67="","",IF(C67="DER-ES",VLOOKUP(B67,'DER-ES NÃO IMPRIMIR'!$A$1:$E$10966,3,FALSE),IF(C67="SINAPI",VLOOKUP(B67,'SINAPI NÃO IMPRIMIR'!$A$1:$D$11432,3,FALSE),IF(C67="IOPES",VLOOKUP(B67,'IOPES NÃO IMPRIMIR'!$A$1:$D$10941,3,FALSE),IF(C67="CESAN",VLOOKUP(B67,'CESAN NÃO IMPRIMIR'!$A$6:$D$2000,3,FALSE),IF(C67="COMP",VLOOKUP(B67,'COMP NÃO IMPRIMIR'!$A$1:$D$10991,3,FALSE)))))))</f>
        <v>T</v>
      </c>
      <c r="F67" s="264">
        <f>VLOOKUP(A67,'Memorial de Cálculo'!$A$9:$Q$1264,17,FALSE)</f>
        <v>21.98</v>
      </c>
      <c r="G67" s="104">
        <f t="shared" si="13"/>
        <v>334.11</v>
      </c>
      <c r="H67" s="104">
        <f t="shared" si="14"/>
        <v>7343.73</v>
      </c>
      <c r="I67" s="89"/>
      <c r="J67" s="83">
        <f>IF(B67="","",IF(C67="DER-ES",IF(OR(B67&lt;60000,B67&gt;60025),VLOOKUP(B67,'DER-ES NÃO IMPRIMIR'!$A$1:$E$10966,4,FALSE),VLOOKUP(B67,'DER-ES NÃO IMPRIMIR'!$A$1:$H$9966,6,FALSE)*N67+VLOOKUP(B67,'DER-ES NÃO IMPRIMIR'!$A$1:$H$9966,7,FALSE)*O67)+VLOOKUP(B67,'DER-ES NÃO IMPRIMIR'!$A$1:$H$9966,8,FALSE),IF(C67="SINAPI",VLOOKUP(B67,'SINAPI NÃO IMPRIMIR'!$A$1:$E$11432,4,FALSE),IF(C67="IOPES",VLOOKUP(B67,'IOPES NÃO IMPRIMIR'!$A$1:$D$10941,4,FALSE),IF(C67="CESAN",VLOOKUP(B67,'CESAN NÃO IMPRIMIR'!$A$5:$D$2000,4,FALSE),IF(C67="COMP",VLOOKUP(B67,'COMP NÃO IMPRIMIR'!$A$1:$D$10991,4,FALSE))))))*T67)</f>
        <v>270.92609640000001</v>
      </c>
      <c r="K67" s="284">
        <f>IF(B67="","",IF(C67="DER-ES",IF(OR(B67&lt;60000,B67&gt;60025),'DER-ES NÃO IMPRIMIR'!$D$2/100,0),IF(C67="SINAPI",'SINAPI NÃO IMPRIMIR'!$A$2/100,IF(C67="IOPES",'IOPES NÃO IMPRIMIR'!$A$2/100,IF(C67="COMP",'COMP NÃO IMPRIMIR'!$C$2/100,IF(C67="CESAN",'CESAN NÃO IMPRIMIR'!$A$2/100,"Preencher BDI!"))))))</f>
        <v>0</v>
      </c>
      <c r="L67" s="84">
        <f t="shared" si="12"/>
        <v>270.92609640000001</v>
      </c>
      <c r="M67" s="13"/>
      <c r="N67" s="526">
        <f>'DMT NÃO IMPRIMIR'!$F$6</f>
        <v>538.29999999999995</v>
      </c>
      <c r="O67" s="526">
        <f>'DMT NÃO IMPRIMIR'!$E$6</f>
        <v>0.7</v>
      </c>
      <c r="P67" s="527" t="str">
        <f>'DMT NÃO IMPRIMIR'!$C$6</f>
        <v>REGAP
(Betim / MG)</v>
      </c>
      <c r="Q67" s="527" t="str">
        <f>'DMT NÃO IMPRIMIR'!$D$6</f>
        <v>Obra
(Viana / ES)</v>
      </c>
      <c r="S67" s="588" t="s">
        <v>8722</v>
      </c>
      <c r="T67" s="590">
        <f>IF(B67="","",IF(C67='REAJUSTE GERAL'!$Q$2,IFERROR(VLOOKUP(S67,'REAJUSTE GERAL'!$P$3:$R$24,2,FALSE),""),IF(C67='REAJUSTE GERAL'!$R$2,IFERROR(VLOOKUP(S67,'REAJUSTE GERAL'!$P$3:$R$24,3,FALSE),""),1)))</f>
        <v>1.038</v>
      </c>
    </row>
    <row r="68" spans="1:20" ht="25.5" x14ac:dyDescent="0.2">
      <c r="A68" s="110" t="s">
        <v>5690</v>
      </c>
      <c r="B68" s="95">
        <v>43334</v>
      </c>
      <c r="C68" s="79" t="s">
        <v>7516</v>
      </c>
      <c r="D68" s="246" t="str">
        <f>IF(B68="","",IF(C68="DER-ES",IF(OR(B68&lt;60000,B68&gt;60025),VLOOKUP(B68,'DER-ES NÃO IMPRIMIR'!$A$1:$E$10966,2,FALSE),VLOOKUP(B68,'DER-ES NÃO IMPRIMIR'!$A$1:$E$10966,2,FALSE)&amp;" (DMT="&amp;VLOOKUP(B68,'DER-ES NÃO IMPRIMIR'!$A$1:$E$10966,4,FALSE)&amp;") (XP="&amp;ROUND((N68),2)&amp;"km; XR="&amp;ROUND((O68),2)&amp;"km)"),IF(C68="SINAPI",VLOOKUP(B68,'SINAPI NÃO IMPRIMIR'!$A$3:$D$11432,2,FALSE),IF(C68="IOPES",VLOOKUP(B68,'IOPES NÃO IMPRIMIR'!$A$3:$D$10941,2,FALSE),IF(C68="CESAN",VLOOKUP(B68,'CESAN NÃO IMPRIMIR'!$A$6:$D$2000,2,FALSE),IF(C68="COMP",VLOOKUP(B68,'COMP NÃO IMPRIMIR'!$A$3:$D$10991,2,FALSE),""))))))</f>
        <v>Pintura de ligação exclusive fornecimento e transporte comercial do material betuminoso em Vias Urbanas</v>
      </c>
      <c r="E68" s="79" t="str">
        <f>IF(B68="","",IF(C68="DER-ES",VLOOKUP(B68,'DER-ES NÃO IMPRIMIR'!$A$1:$E$10966,3,FALSE),IF(C68="SINAPI",VLOOKUP(B68,'SINAPI NÃO IMPRIMIR'!$A$1:$D$11432,3,FALSE),IF(C68="IOPES",VLOOKUP(B68,'IOPES NÃO IMPRIMIR'!$A$1:$D$10941,3,FALSE),IF(C68="CESAN",VLOOKUP(B68,'CESAN NÃO IMPRIMIR'!$A$6:$D$2000,3,FALSE),IF(C68="COMP",VLOOKUP(B68,'COMP NÃO IMPRIMIR'!$A$1:$D$10991,3,FALSE)))))))</f>
        <v>M2</v>
      </c>
      <c r="F68" s="264">
        <f>VLOOKUP(A68,'Memorial de Cálculo'!$A$9:$Q$1264,17,FALSE)</f>
        <v>18316.310000000001</v>
      </c>
      <c r="G68" s="104">
        <f t="shared" si="13"/>
        <v>0.96</v>
      </c>
      <c r="H68" s="104">
        <f t="shared" si="14"/>
        <v>17583.650000000001</v>
      </c>
      <c r="I68" s="89"/>
      <c r="J68" s="83">
        <f>IF(B68="","",IF(C68="DER-ES",IF(OR(B68&lt;60000,B68&gt;60025),VLOOKUP(B68,'DER-ES NÃO IMPRIMIR'!$A$1:$E$10966,4,FALSE),VLOOKUP(B68,'DER-ES NÃO IMPRIMIR'!$A$1:$H$9966,6,FALSE)*N68+VLOOKUP(B68,'DER-ES NÃO IMPRIMIR'!$A$1:$H$9966,7,FALSE)*O68)+VLOOKUP(B68,'DER-ES NÃO IMPRIMIR'!$A$1:$H$9966,8,FALSE),IF(C68="SINAPI",VLOOKUP(B68,'SINAPI NÃO IMPRIMIR'!$A$1:$E$11432,4,FALSE),IF(C68="IOPES",VLOOKUP(B68,'IOPES NÃO IMPRIMIR'!$A$1:$D$10941,4,FALSE),IF(C68="CESAN",VLOOKUP(B68,'CESAN NÃO IMPRIMIR'!$A$5:$D$2000,4,FALSE),IF(C68="COMP",VLOOKUP(B68,'COMP NÃO IMPRIMIR'!$A$1:$D$10991,4,FALSE))))))*T68)</f>
        <v>0.96067999999999998</v>
      </c>
      <c r="K68" s="284">
        <f>IF(B68="","",IF(C68="DER-ES",IF(OR(B68&lt;60000,B68&gt;60025),'DER-ES NÃO IMPRIMIR'!$D$2/100,0),IF(C68="SINAPI",'SINAPI NÃO IMPRIMIR'!$A$2/100,IF(C68="IOPES",'IOPES NÃO IMPRIMIR'!$A$2/100,IF(C68="COMP",'COMP NÃO IMPRIMIR'!$C$2/100,IF(C68="CESAN",'CESAN NÃO IMPRIMIR'!$A$2/100,"Preencher BDI!"))))))</f>
        <v>0.23319999999999999</v>
      </c>
      <c r="L68" s="84">
        <f t="shared" si="12"/>
        <v>0.77901394745377872</v>
      </c>
      <c r="M68" s="26"/>
      <c r="N68" s="97"/>
      <c r="O68" s="97"/>
      <c r="P68" s="99"/>
      <c r="Q68" s="84"/>
      <c r="S68" s="591" t="s">
        <v>1430</v>
      </c>
      <c r="T68" s="590">
        <f>IF(B68="","",IF(C68='REAJUSTE GERAL'!$Q$2,IFERROR(VLOOKUP(S68,'REAJUSTE GERAL'!$P$3:$R$24,2,FALSE),""),IF(C68='REAJUSTE GERAL'!$R$2,IFERROR(VLOOKUP(S68,'REAJUSTE GERAL'!$P$3:$R$24,3,FALSE),""),1)))</f>
        <v>1.022</v>
      </c>
    </row>
    <row r="69" spans="1:20" s="280" customFormat="1" ht="12.75" x14ac:dyDescent="0.2">
      <c r="A69" s="110" t="s">
        <v>5691</v>
      </c>
      <c r="B69" s="302">
        <v>40975</v>
      </c>
      <c r="C69" s="79" t="s">
        <v>7516</v>
      </c>
      <c r="D69" s="246" t="str">
        <f>IF(B69="","",IF(C69="DER-ES",IF(OR(B69&lt;60000,B69&gt;60025),VLOOKUP(B69,'DER-ES NÃO IMPRIMIR'!$A$1:$E$10966,2,FALSE),VLOOKUP(B69,'DER-ES NÃO IMPRIMIR'!$A$1:$E$10966,2,FALSE)&amp;" (DMT="&amp;VLOOKUP(B69,'DER-ES NÃO IMPRIMIR'!$A$1:$E$10966,4,FALSE)&amp;") (XP="&amp;ROUND((N69),2)&amp;"km; XR="&amp;ROUND((O69),2)&amp;"km)"),IF(C69="SINAPI",VLOOKUP(B69,'SINAPI NÃO IMPRIMIR'!$A$3:$D$11432,2,FALSE),IF(C69="IOPES",VLOOKUP(B69,'IOPES NÃO IMPRIMIR'!$A$3:$D$10941,2,FALSE),IF(C69="CESAN",VLOOKUP(B69,'CESAN NÃO IMPRIMIR'!$A$6:$D$2000,2,FALSE),IF(C69="COMP",VLOOKUP(B69,'COMP NÃO IMPRIMIR'!$A$3:$D$10991,2,FALSE),""))))))</f>
        <v>Emulsão RR-1C, fornecimento</v>
      </c>
      <c r="E69" s="79" t="str">
        <f>IF(B69="","",IF(C69="DER-ES",VLOOKUP(B69,'DER-ES NÃO IMPRIMIR'!$A$1:$E$10966,3,FALSE),IF(C69="SINAPI",VLOOKUP(B69,'SINAPI NÃO IMPRIMIR'!$A$1:$D$11432,3,FALSE),IF(C69="IOPES",VLOOKUP(B69,'IOPES NÃO IMPRIMIR'!$A$1:$D$10941,3,FALSE),IF(C69="CESAN",VLOOKUP(B69,'CESAN NÃO IMPRIMIR'!$A$6:$D$2000,3,FALSE),IF(C69="COMP",VLOOKUP(B69,'COMP NÃO IMPRIMIR'!$A$1:$D$10991,3,FALSE)))))))</f>
        <v>t</v>
      </c>
      <c r="F69" s="264">
        <f>VLOOKUP(A69,'Memorial de Cálculo'!$A$9:$Q$1264,17,FALSE)</f>
        <v>7.33</v>
      </c>
      <c r="G69" s="104">
        <f t="shared" si="13"/>
        <v>1358.76</v>
      </c>
      <c r="H69" s="104">
        <f t="shared" si="14"/>
        <v>9959.7099999999991</v>
      </c>
      <c r="I69" s="89"/>
      <c r="J69" s="83">
        <f>IF(B69="","",IF(C69="DER-ES",IF(OR(B69&lt;60000,B69&gt;60025),VLOOKUP(B69,'DER-ES NÃO IMPRIMIR'!$A$1:$E$10966,4,FALSE),VLOOKUP(B69,'DER-ES NÃO IMPRIMIR'!$A$1:$H$9966,6,FALSE)*N69+VLOOKUP(B69,'DER-ES NÃO IMPRIMIR'!$A$1:$H$9966,7,FALSE)*O69)+VLOOKUP(B69,'DER-ES NÃO IMPRIMIR'!$A$1:$H$9966,8,FALSE),IF(C69="SINAPI",VLOOKUP(B69,'SINAPI NÃO IMPRIMIR'!$A$1:$E$11432,4,FALSE),IF(C69="IOPES",VLOOKUP(B69,'IOPES NÃO IMPRIMIR'!$A$1:$D$10941,4,FALSE),IF(C69="CESAN",VLOOKUP(B69,'CESAN NÃO IMPRIMIR'!$A$5:$D$2000,4,FALSE),IF(C69="COMP",VLOOKUP(B69,'COMP NÃO IMPRIMIR'!$A$1:$D$10991,4,FALSE))))))*T69)</f>
        <v>1358.76396</v>
      </c>
      <c r="K69" s="284">
        <f>IF(B69="","",IF(C69="DER-ES",IF(OR(B69&lt;60000,B69&gt;60025),'DER-ES NÃO IMPRIMIR'!$D$2/100,0),IF(C69="SINAPI",'SINAPI NÃO IMPRIMIR'!$A$2/100,IF(C69="IOPES",'IOPES NÃO IMPRIMIR'!$A$2/100,IF(C69="COMP",'COMP NÃO IMPRIMIR'!$C$2/100,IF(C69="CESAN",'CESAN NÃO IMPRIMIR'!$A$2/100,"Preencher BDI!"))))))</f>
        <v>0.23319999999999999</v>
      </c>
      <c r="L69" s="84">
        <f t="shared" si="12"/>
        <v>1101.8196237431073</v>
      </c>
      <c r="M69" s="279"/>
      <c r="N69" s="97"/>
      <c r="O69" s="97"/>
      <c r="P69" s="99"/>
      <c r="Q69" s="84"/>
      <c r="R69" s="13"/>
      <c r="S69" s="588" t="s">
        <v>8721</v>
      </c>
      <c r="T69" s="590">
        <f>IF(B69="","",IF(C69='REAJUSTE GERAL'!$Q$2,IFERROR(VLOOKUP(S69,'REAJUSTE GERAL'!$P$3:$R$24,2,FALSE),""),IF(C69='REAJUSTE GERAL'!$R$2,IFERROR(VLOOKUP(S69,'REAJUSTE GERAL'!$P$3:$R$24,3,FALSE),""),1)))</f>
        <v>1.006</v>
      </c>
    </row>
    <row r="70" spans="1:20" s="280" customFormat="1" ht="12.75" x14ac:dyDescent="0.2">
      <c r="A70" s="110" t="s">
        <v>7485</v>
      </c>
      <c r="B70" s="81">
        <v>40972</v>
      </c>
      <c r="C70" s="79" t="s">
        <v>7516</v>
      </c>
      <c r="D70" s="246" t="str">
        <f>IF(B70="","",IF(C70="DER-ES",IF(OR(B70&lt;60000,B70&gt;60025),VLOOKUP(B70,'DER-ES NÃO IMPRIMIR'!$A$1:$E$10966,2,FALSE),VLOOKUP(B70,'DER-ES NÃO IMPRIMIR'!$A$1:$E$10966,2,FALSE)&amp;" (DMT="&amp;VLOOKUP(B70,'DER-ES NÃO IMPRIMIR'!$A$1:$E$10966,4,FALSE)&amp;") (XP="&amp;ROUND((N70),2)&amp;"km; XR="&amp;ROUND((O70),2)&amp;"km)"),IF(C70="SINAPI",VLOOKUP(B70,'SINAPI NÃO IMPRIMIR'!$A$3:$D$11432,2,FALSE),IF(C70="IOPES",VLOOKUP(B70,'IOPES NÃO IMPRIMIR'!$A$3:$D$10941,2,FALSE),IF(C70="CESAN",VLOOKUP(B70,'CESAN NÃO IMPRIMIR'!$A$6:$D$2000,2,FALSE),IF(C70="COMP",VLOOKUP(B70,'COMP NÃO IMPRIMIR'!$A$3:$D$10991,2,FALSE),""))))))</f>
        <v>Bonificação de 15,28% sobre Materiais Betuminosos</v>
      </c>
      <c r="E70" s="79" t="str">
        <f>IF(B70="","",IF(C70="DER-ES",VLOOKUP(B70,'DER-ES NÃO IMPRIMIR'!$A$1:$E$10966,3,FALSE),IF(C70="SINAPI",VLOOKUP(B70,'SINAPI NÃO IMPRIMIR'!$A$1:$D$11432,3,FALSE),IF(C70="IOPES",VLOOKUP(B70,'IOPES NÃO IMPRIMIR'!$A$1:$D$10941,3,FALSE),IF(C70="CESAN",VLOOKUP(B70,'CESAN NÃO IMPRIMIR'!$A$6:$D$2000,3,FALSE),IF(C70="COMP",VLOOKUP(B70,'COMP NÃO IMPRIMIR'!$A$1:$D$10991,3,FALSE)))))))</f>
        <v>%</v>
      </c>
      <c r="F70" s="264">
        <f>VLOOKUP(A70,'Memorial de Cálculo'!$A$9:$Q$1264,17,FALSE)</f>
        <v>15.28</v>
      </c>
      <c r="G70" s="104">
        <f t="shared" si="13"/>
        <v>9959.7099999999991</v>
      </c>
      <c r="H70" s="104">
        <f t="shared" si="14"/>
        <v>1521.84</v>
      </c>
      <c r="I70" s="89"/>
      <c r="J70" s="83">
        <f>IF(B70="","",IF(C70="DER-ES",IF(OR(B70&lt;60000,B70&gt;60025),VLOOKUP(B70,'DER-ES NÃO IMPRIMIR'!$A$1:$E$10966,4,FALSE),VLOOKUP(B70,'DER-ES NÃO IMPRIMIR'!$A$1:$H$9966,6,FALSE)*N70+VLOOKUP(B70,'DER-ES NÃO IMPRIMIR'!$A$1:$H$9966,7,FALSE)*O70)+VLOOKUP(B70,'DER-ES NÃO IMPRIMIR'!$A$1:$H$9966,8,FALSE),IF(C70="SINAPI",VLOOKUP(B70,'SINAPI NÃO IMPRIMIR'!$A$1:$E$11432,4,FALSE),IF(C70="IOPES",VLOOKUP(B70,'IOPES NÃO IMPRIMIR'!$A$1:$D$10941,4,FALSE),IF(C70="CESAN",VLOOKUP(B70,'CESAN NÃO IMPRIMIR'!$A$5:$D$2000,4,FALSE),IF(C70="COMP",VLOOKUP(B70,'COMP NÃO IMPRIMIR'!$A$1:$D$10991,4,FALSE))))))*T70)</f>
        <v>15.37168</v>
      </c>
      <c r="K70" s="284">
        <f>IF(B70="","",IF(C70="DER-ES",IF(OR(B70&lt;60000,B70&gt;60025),'DER-ES NÃO IMPRIMIR'!$D$2/100,0),IF(C70="SINAPI",'SINAPI NÃO IMPRIMIR'!$A$2/100,IF(C70="IOPES",'IOPES NÃO IMPRIMIR'!$A$2/100,IF(C70="COMP",'COMP NÃO IMPRIMIR'!$C$2/100,IF(C70="CESAN",'CESAN NÃO IMPRIMIR'!$A$2/100,"Preencher BDI!"))))))</f>
        <v>0.23319999999999999</v>
      </c>
      <c r="L70" s="84">
        <f t="shared" si="12"/>
        <v>12.464871878040869</v>
      </c>
      <c r="M70" s="279"/>
      <c r="N70" s="97"/>
      <c r="O70" s="97"/>
      <c r="P70" s="99"/>
      <c r="Q70" s="84"/>
      <c r="R70" s="13"/>
      <c r="S70" s="588" t="s">
        <v>8721</v>
      </c>
      <c r="T70" s="590">
        <f>IF(B70="","",IF(C70='REAJUSTE GERAL'!$Q$2,IFERROR(VLOOKUP(S70,'REAJUSTE GERAL'!$P$3:$R$24,2,FALSE),""),IF(C70='REAJUSTE GERAL'!$R$2,IFERROR(VLOOKUP(S70,'REAJUSTE GERAL'!$P$3:$R$24,3,FALSE),""),1)))</f>
        <v>1.006</v>
      </c>
    </row>
    <row r="71" spans="1:20" ht="25.5" x14ac:dyDescent="0.2">
      <c r="A71" s="110" t="s">
        <v>7497</v>
      </c>
      <c r="B71" s="562">
        <v>60025</v>
      </c>
      <c r="C71" s="79" t="s">
        <v>7516</v>
      </c>
      <c r="D71" s="246" t="str">
        <f>IF(B71="","",IF(C71="DER-ES",IF(OR(B71&lt;60000,B71&gt;60025),VLOOKUP(B71,'DER-ES NÃO IMPRIMIR'!$A$1:$E$10966,2,FALSE),VLOOKUP(B71,'DER-ES NÃO IMPRIMIR'!$A$1:$E$10966,2,FALSE)&amp;" (DMT="&amp;VLOOKUP(B71,'DER-ES NÃO IMPRIMIR'!$A$1:$E$10966,4,FALSE)&amp;") (XP="&amp;ROUND((N71),2)&amp;"km; XR="&amp;ROUND((O71),2)&amp;"km)"),IF(C71="SINAPI",VLOOKUP(B71,'SINAPI NÃO IMPRIMIR'!$A$3:$D$11432,2,FALSE),IF(C71="IOPES",VLOOKUP(B71,'IOPES NÃO IMPRIMIR'!$A$3:$D$10941,2,FALSE),IF(C71="CESAN",VLOOKUP(B71,'CESAN NÃO IMPRIMIR'!$A$6:$D$2000,2,FALSE),IF(C71="COMP",VLOOKUP(B71,'COMP NÃO IMPRIMIR'!$A$3:$D$10991,2,FALSE),""))))))</f>
        <v>Transporte de Material Asfáltico (DNIT), inclusive BDI diferenciado (DMT=0,404XP + 0,478XR + 43,200) (XP=538,3km; XR=0,7km)</v>
      </c>
      <c r="E71" s="79" t="str">
        <f>IF(B71="","",IF(C71="DER-ES",VLOOKUP(B71,'DER-ES NÃO IMPRIMIR'!$A$1:$E$10966,3,FALSE),IF(C71="SINAPI",VLOOKUP(B71,'SINAPI NÃO IMPRIMIR'!$A$1:$D$11432,3,FALSE),IF(C71="IOPES",VLOOKUP(B71,'IOPES NÃO IMPRIMIR'!$A$1:$D$10941,3,FALSE),IF(C71="CESAN",VLOOKUP(B71,'CESAN NÃO IMPRIMIR'!$A$6:$D$2000,3,FALSE),IF(C71="COMP",VLOOKUP(B71,'COMP NÃO IMPRIMIR'!$A$1:$D$10991,3,FALSE)))))))</f>
        <v>T</v>
      </c>
      <c r="F71" s="264">
        <f>VLOOKUP(A71,'Memorial de Cálculo'!$A$9:$Q$1264,17,FALSE)</f>
        <v>7.33</v>
      </c>
      <c r="G71" s="104">
        <f t="shared" si="13"/>
        <v>334.11</v>
      </c>
      <c r="H71" s="104">
        <f t="shared" si="14"/>
        <v>2449.02</v>
      </c>
      <c r="I71" s="89"/>
      <c r="J71" s="83">
        <f>IF(B71="","",IF(C71="DER-ES",IF(OR(B71&lt;60000,B71&gt;60025),VLOOKUP(B71,'DER-ES NÃO IMPRIMIR'!$A$1:$E$10966,4,FALSE),VLOOKUP(B71,'DER-ES NÃO IMPRIMIR'!$A$1:$H$9966,6,FALSE)*N71+VLOOKUP(B71,'DER-ES NÃO IMPRIMIR'!$A$1:$H$9966,7,FALSE)*O71)+VLOOKUP(B71,'DER-ES NÃO IMPRIMIR'!$A$1:$H$9966,8,FALSE),IF(C71="SINAPI",VLOOKUP(B71,'SINAPI NÃO IMPRIMIR'!$A$1:$E$11432,4,FALSE),IF(C71="IOPES",VLOOKUP(B71,'IOPES NÃO IMPRIMIR'!$A$1:$D$10941,4,FALSE),IF(C71="CESAN",VLOOKUP(B71,'CESAN NÃO IMPRIMIR'!$A$5:$D$2000,4,FALSE),IF(C71="COMP",VLOOKUP(B71,'COMP NÃO IMPRIMIR'!$A$1:$D$10991,4,FALSE))))))*T71)</f>
        <v>270.92609640000001</v>
      </c>
      <c r="K71" s="284">
        <f>IF(B71="","",IF(C71="DER-ES",IF(OR(B71&lt;60000,B71&gt;60025),'DER-ES NÃO IMPRIMIR'!$D$2/100,0),IF(C71="SINAPI",'SINAPI NÃO IMPRIMIR'!$A$2/100,IF(C71="IOPES",'IOPES NÃO IMPRIMIR'!$A$2/100,IF(C71="COMP",'COMP NÃO IMPRIMIR'!$C$2/100,IF(C71="CESAN",'CESAN NÃO IMPRIMIR'!$A$2/100,"Preencher BDI!"))))))</f>
        <v>0</v>
      </c>
      <c r="L71" s="84">
        <f t="shared" si="12"/>
        <v>270.92609640000001</v>
      </c>
      <c r="M71" s="13"/>
      <c r="N71" s="526">
        <f>'DMT NÃO IMPRIMIR'!$F$7</f>
        <v>538.29999999999995</v>
      </c>
      <c r="O71" s="526">
        <f>'DMT NÃO IMPRIMIR'!$E$7</f>
        <v>0.7</v>
      </c>
      <c r="P71" s="527" t="str">
        <f>'DMT NÃO IMPRIMIR'!$C$7</f>
        <v>REGAP
(Betim / MG)</v>
      </c>
      <c r="Q71" s="527" t="str">
        <f>'DMT NÃO IMPRIMIR'!$D$7</f>
        <v>Obra
(Viana / ES)</v>
      </c>
      <c r="S71" s="588" t="s">
        <v>8722</v>
      </c>
      <c r="T71" s="590">
        <f>IF(B71="","",IF(C71='REAJUSTE GERAL'!$Q$2,IFERROR(VLOOKUP(S71,'REAJUSTE GERAL'!$P$3:$R$24,2,FALSE),""),IF(C71='REAJUSTE GERAL'!$R$2,IFERROR(VLOOKUP(S71,'REAJUSTE GERAL'!$P$3:$R$24,3,FALSE),""),1)))</f>
        <v>1.038</v>
      </c>
    </row>
    <row r="72" spans="1:20" ht="25.5" x14ac:dyDescent="0.2">
      <c r="A72" s="110" t="s">
        <v>7498</v>
      </c>
      <c r="B72" s="302">
        <v>43342</v>
      </c>
      <c r="C72" s="79" t="s">
        <v>7516</v>
      </c>
      <c r="D72" s="246" t="str">
        <f>IF(B72="","",IF(C72="DER-ES",IF(OR(B72&lt;60000,B72&gt;60025),VLOOKUP(B72,'DER-ES NÃO IMPRIMIR'!$A$1:$E$10966,2,FALSE),VLOOKUP(B72,'DER-ES NÃO IMPRIMIR'!$A$1:$E$10966,2,FALSE)&amp;" (DMT="&amp;VLOOKUP(B72,'DER-ES NÃO IMPRIMIR'!$A$1:$E$10966,4,FALSE)&amp;") (XP="&amp;ROUND((N72),2)&amp;"km; XR="&amp;ROUND((O72),2)&amp;"km)"),IF(C72="SINAPI",VLOOKUP(B72,'SINAPI NÃO IMPRIMIR'!$A$3:$D$11432,2,FALSE),IF(C72="IOPES",VLOOKUP(B72,'IOPES NÃO IMPRIMIR'!$A$3:$D$10941,2,FALSE),IF(C72="CESAN",VLOOKUP(B72,'CESAN NÃO IMPRIMIR'!$A$6:$D$2000,2,FALSE),IF(C72="COMP",VLOOKUP(B72,'COMP NÃO IMPRIMIR'!$A$3:$D$10991,2,FALSE),""))))))</f>
        <v>CBUQ (camada pronta-faixa "C") , exclusive fornecimento do CAP e transporte de todos os materiais (traço padrão areia e brita)</v>
      </c>
      <c r="E72" s="79" t="str">
        <f>IF(B72="","",IF(C72="DER-ES",VLOOKUP(B72,'DER-ES NÃO IMPRIMIR'!$A$1:$E$10966,3,FALSE),IF(C72="SINAPI",VLOOKUP(B72,'SINAPI NÃO IMPRIMIR'!$A$1:$D$11432,3,FALSE),IF(C72="IOPES",VLOOKUP(B72,'IOPES NÃO IMPRIMIR'!$A$1:$D$10941,3,FALSE),IF(C72="CESAN",VLOOKUP(B72,'CESAN NÃO IMPRIMIR'!$A$6:$D$2000,3,FALSE),IF(C72="COMP",VLOOKUP(B72,'COMP NÃO IMPRIMIR'!$A$1:$D$10991,3,FALSE)))))))</f>
        <v>t</v>
      </c>
      <c r="F72" s="264">
        <f>VLOOKUP(A72,'Memorial de Cálculo'!$A$9:$Q$1264,17,FALSE)</f>
        <v>2021.74</v>
      </c>
      <c r="G72" s="104">
        <f t="shared" si="13"/>
        <v>110.44</v>
      </c>
      <c r="H72" s="104">
        <f t="shared" si="14"/>
        <v>223280.96</v>
      </c>
      <c r="I72" s="89"/>
      <c r="J72" s="83">
        <f>IF(B72="","",IF(C72="DER-ES",IF(OR(B72&lt;60000,B72&gt;60025),VLOOKUP(B72,'DER-ES NÃO IMPRIMIR'!$A$1:$E$10966,4,FALSE),VLOOKUP(B72,'DER-ES NÃO IMPRIMIR'!$A$1:$H$9966,6,FALSE)*N72+VLOOKUP(B72,'DER-ES NÃO IMPRIMIR'!$A$1:$H$9966,7,FALSE)*O72)+VLOOKUP(B72,'DER-ES NÃO IMPRIMIR'!$A$1:$H$9966,8,FALSE),IF(C72="SINAPI",VLOOKUP(B72,'SINAPI NÃO IMPRIMIR'!$A$1:$E$11432,4,FALSE),IF(C72="IOPES",VLOOKUP(B72,'IOPES NÃO IMPRIMIR'!$A$1:$D$10941,4,FALSE),IF(C72="CESAN",VLOOKUP(B72,'CESAN NÃO IMPRIMIR'!$A$5:$D$2000,4,FALSE),IF(C72="COMP",VLOOKUP(B72,'COMP NÃO IMPRIMIR'!$A$1:$D$10991,4,FALSE))))))*T72)</f>
        <v>110.43732</v>
      </c>
      <c r="K72" s="284">
        <f>IF(B72="","",IF(C72="DER-ES",IF(OR(B72&lt;60000,B72&gt;60025),'DER-ES NÃO IMPRIMIR'!$D$2/100,0),IF(C72="SINAPI",'SINAPI NÃO IMPRIMIR'!$A$2/100,IF(C72="IOPES",'IOPES NÃO IMPRIMIR'!$A$2/100,IF(C72="COMP",'COMP NÃO IMPRIMIR'!$C$2/100,IF(C72="CESAN",'CESAN NÃO IMPRIMIR'!$A$2/100,"Preencher BDI!"))))))</f>
        <v>0.23319999999999999</v>
      </c>
      <c r="L72" s="84">
        <f t="shared" si="12"/>
        <v>89.55345442750567</v>
      </c>
      <c r="M72" s="13"/>
      <c r="N72" s="97"/>
      <c r="O72" s="97"/>
      <c r="P72" s="99"/>
      <c r="Q72" s="84"/>
      <c r="S72" s="591" t="s">
        <v>1430</v>
      </c>
      <c r="T72" s="590">
        <f>IF(B72="","",IF(C72='REAJUSTE GERAL'!$Q$2,IFERROR(VLOOKUP(S72,'REAJUSTE GERAL'!$P$3:$R$24,2,FALSE),""),IF(C72='REAJUSTE GERAL'!$R$2,IFERROR(VLOOKUP(S72,'REAJUSTE GERAL'!$P$3:$R$24,3,FALSE),""),1)))</f>
        <v>1.022</v>
      </c>
    </row>
    <row r="73" spans="1:20" ht="12.75" x14ac:dyDescent="0.2">
      <c r="A73" s="110" t="s">
        <v>7499</v>
      </c>
      <c r="B73" s="81">
        <v>41360</v>
      </c>
      <c r="C73" s="79" t="s">
        <v>7516</v>
      </c>
      <c r="D73" s="246" t="str">
        <f>IF(B73="","",IF(C73="DER-ES",IF(OR(B73&lt;60000,B73&gt;60025),VLOOKUP(B73,'DER-ES NÃO IMPRIMIR'!$A$1:$E$10966,2,FALSE),VLOOKUP(B73,'DER-ES NÃO IMPRIMIR'!$A$1:$E$10966,2,FALSE)&amp;" (DMT="&amp;VLOOKUP(B73,'DER-ES NÃO IMPRIMIR'!$A$1:$E$10966,4,FALSE)&amp;") (XP="&amp;ROUND((N73),2)&amp;"km; XR="&amp;ROUND((O73),2)&amp;"km)"),IF(C73="SINAPI",VLOOKUP(B73,'SINAPI NÃO IMPRIMIR'!$A$3:$D$11432,2,FALSE),IF(C73="IOPES",VLOOKUP(B73,'IOPES NÃO IMPRIMIR'!$A$3:$D$10941,2,FALSE),IF(C73="CESAN",VLOOKUP(B73,'CESAN NÃO IMPRIMIR'!$A$6:$D$2000,2,FALSE),IF(C73="COMP",VLOOKUP(B73,'COMP NÃO IMPRIMIR'!$A$3:$D$10991,2,FALSE),""))))))</f>
        <v>CAP-50/70, fornecimento</v>
      </c>
      <c r="E73" s="79" t="str">
        <f>IF(B73="","",IF(C73="DER-ES",VLOOKUP(B73,'DER-ES NÃO IMPRIMIR'!$A$1:$E$10966,3,FALSE),IF(C73="SINAPI",VLOOKUP(B73,'SINAPI NÃO IMPRIMIR'!$A$1:$D$11432,3,FALSE),IF(C73="IOPES",VLOOKUP(B73,'IOPES NÃO IMPRIMIR'!$A$1:$D$10941,3,FALSE),IF(C73="CESAN",VLOOKUP(B73,'CESAN NÃO IMPRIMIR'!$A$6:$D$2000,3,FALSE),IF(C73="COMP",VLOOKUP(B73,'COMP NÃO IMPRIMIR'!$A$1:$D$10991,3,FALSE)))))))</f>
        <v>t</v>
      </c>
      <c r="F73" s="264">
        <f>VLOOKUP(A73,'Memorial de Cálculo'!$A$9:$Q$1264,17,FALSE)</f>
        <v>111.2</v>
      </c>
      <c r="G73" s="104">
        <f t="shared" si="13"/>
        <v>1712.67</v>
      </c>
      <c r="H73" s="104">
        <f t="shared" si="14"/>
        <v>190448.9</v>
      </c>
      <c r="I73" s="89"/>
      <c r="J73" s="83">
        <f>IF(B73="","",IF(C73="DER-ES",IF(OR(B73&lt;60000,B73&gt;60025),VLOOKUP(B73,'DER-ES NÃO IMPRIMIR'!$A$1:$E$10966,4,FALSE),VLOOKUP(B73,'DER-ES NÃO IMPRIMIR'!$A$1:$H$9966,6,FALSE)*N73+VLOOKUP(B73,'DER-ES NÃO IMPRIMIR'!$A$1:$H$9966,7,FALSE)*O73)+VLOOKUP(B73,'DER-ES NÃO IMPRIMIR'!$A$1:$H$9966,8,FALSE),IF(C73="SINAPI",VLOOKUP(B73,'SINAPI NÃO IMPRIMIR'!$A$1:$E$11432,4,FALSE),IF(C73="IOPES",VLOOKUP(B73,'IOPES NÃO IMPRIMIR'!$A$1:$D$10941,4,FALSE),IF(C73="CESAN",VLOOKUP(B73,'CESAN NÃO IMPRIMIR'!$A$5:$D$2000,4,FALSE),IF(C73="COMP",VLOOKUP(B73,'COMP NÃO IMPRIMIR'!$A$1:$D$10991,4,FALSE))))))*T73)</f>
        <v>1712.6747600000001</v>
      </c>
      <c r="K73" s="284">
        <f>IF(B73="","",IF(C73="DER-ES",IF(OR(B73&lt;60000,B73&gt;60025),'DER-ES NÃO IMPRIMIR'!$D$2/100,0),IF(C73="SINAPI",'SINAPI NÃO IMPRIMIR'!$A$2/100,IF(C73="IOPES",'IOPES NÃO IMPRIMIR'!$A$2/100,IF(C73="COMP",'COMP NÃO IMPRIMIR'!$C$2/100,IF(C73="CESAN",'CESAN NÃO IMPRIMIR'!$A$2/100,"Preencher BDI!"))))))</f>
        <v>0.23319999999999999</v>
      </c>
      <c r="L73" s="84">
        <f t="shared" si="12"/>
        <v>1388.8053519299383</v>
      </c>
      <c r="M73" s="13"/>
      <c r="N73" s="97"/>
      <c r="O73" s="97"/>
      <c r="P73" s="99"/>
      <c r="Q73" s="84"/>
      <c r="S73" s="588" t="s">
        <v>8721</v>
      </c>
      <c r="T73" s="590">
        <f>IF(B73="","",IF(C73='REAJUSTE GERAL'!$Q$2,IFERROR(VLOOKUP(S73,'REAJUSTE GERAL'!$P$3:$R$24,2,FALSE),""),IF(C73='REAJUSTE GERAL'!$R$2,IFERROR(VLOOKUP(S73,'REAJUSTE GERAL'!$P$3:$R$24,3,FALSE),""),1)))</f>
        <v>1.006</v>
      </c>
    </row>
    <row r="74" spans="1:20" ht="12.75" x14ac:dyDescent="0.2">
      <c r="A74" s="110" t="s">
        <v>7505</v>
      </c>
      <c r="B74" s="81">
        <v>40972</v>
      </c>
      <c r="C74" s="79" t="s">
        <v>7516</v>
      </c>
      <c r="D74" s="246" t="str">
        <f>IF(B74="","",IF(C74="DER-ES",IF(OR(B74&lt;60000,B74&gt;60025),VLOOKUP(B74,'DER-ES NÃO IMPRIMIR'!$A$1:$E$10966,2,FALSE),VLOOKUP(B74,'DER-ES NÃO IMPRIMIR'!$A$1:$E$10966,2,FALSE)&amp;" (DMT="&amp;VLOOKUP(B74,'DER-ES NÃO IMPRIMIR'!$A$1:$E$10966,4,FALSE)&amp;") (XP="&amp;ROUND((N74),2)&amp;"km; XR="&amp;ROUND((O74),2)&amp;"km)"),IF(C74="SINAPI",VLOOKUP(B74,'SINAPI NÃO IMPRIMIR'!$A$3:$D$11432,2,FALSE),IF(C74="IOPES",VLOOKUP(B74,'IOPES NÃO IMPRIMIR'!$A$3:$D$10941,2,FALSE),IF(C74="CESAN",VLOOKUP(B74,'CESAN NÃO IMPRIMIR'!$A$6:$D$2000,2,FALSE),IF(C74="COMP",VLOOKUP(B74,'COMP NÃO IMPRIMIR'!$A$3:$D$10991,2,FALSE),""))))))</f>
        <v>Bonificação de 15,28% sobre Materiais Betuminosos</v>
      </c>
      <c r="E74" s="79" t="str">
        <f>IF(B74="","",IF(C74="DER-ES",VLOOKUP(B74,'DER-ES NÃO IMPRIMIR'!$A$1:$E$10966,3,FALSE),IF(C74="SINAPI",VLOOKUP(B74,'SINAPI NÃO IMPRIMIR'!$A$1:$D$11432,3,FALSE),IF(C74="IOPES",VLOOKUP(B74,'IOPES NÃO IMPRIMIR'!$A$1:$D$10941,3,FALSE),IF(C74="CESAN",VLOOKUP(B74,'CESAN NÃO IMPRIMIR'!$A$6:$D$2000,3,FALSE),IF(C74="COMP",VLOOKUP(B74,'COMP NÃO IMPRIMIR'!$A$1:$D$10991,3,FALSE)))))))</f>
        <v>%</v>
      </c>
      <c r="F74" s="264">
        <f>VLOOKUP(A74,'Memorial de Cálculo'!$A$9:$Q$1264,17,FALSE)</f>
        <v>15.28</v>
      </c>
      <c r="G74" s="104">
        <f t="shared" si="13"/>
        <v>190448.9</v>
      </c>
      <c r="H74" s="104">
        <f t="shared" si="14"/>
        <v>29100.59</v>
      </c>
      <c r="I74" s="89"/>
      <c r="J74" s="83">
        <f>IF(B74="","",IF(C74="DER-ES",IF(OR(B74&lt;60000,B74&gt;60025),VLOOKUP(B74,'DER-ES NÃO IMPRIMIR'!$A$1:$E$10966,4,FALSE),VLOOKUP(B74,'DER-ES NÃO IMPRIMIR'!$A$1:$H$9966,6,FALSE)*N74+VLOOKUP(B74,'DER-ES NÃO IMPRIMIR'!$A$1:$H$9966,7,FALSE)*O74)+VLOOKUP(B74,'DER-ES NÃO IMPRIMIR'!$A$1:$H$9966,8,FALSE),IF(C74="SINAPI",VLOOKUP(B74,'SINAPI NÃO IMPRIMIR'!$A$1:$E$11432,4,FALSE),IF(C74="IOPES",VLOOKUP(B74,'IOPES NÃO IMPRIMIR'!$A$1:$D$10941,4,FALSE),IF(C74="CESAN",VLOOKUP(B74,'CESAN NÃO IMPRIMIR'!$A$5:$D$2000,4,FALSE),IF(C74="COMP",VLOOKUP(B74,'COMP NÃO IMPRIMIR'!$A$1:$D$10991,4,FALSE))))))*T74)</f>
        <v>15.37168</v>
      </c>
      <c r="K74" s="284">
        <f>IF(B74="","",IF(C74="DER-ES",IF(OR(B74&lt;60000,B74&gt;60025),'DER-ES NÃO IMPRIMIR'!$D$2/100,0),IF(C74="SINAPI",'SINAPI NÃO IMPRIMIR'!$A$2/100,IF(C74="IOPES",'IOPES NÃO IMPRIMIR'!$A$2/100,IF(C74="COMP",'COMP NÃO IMPRIMIR'!$C$2/100,IF(C74="CESAN",'CESAN NÃO IMPRIMIR'!$A$2/100,"Preencher BDI!"))))))</f>
        <v>0.23319999999999999</v>
      </c>
      <c r="L74" s="84">
        <f t="shared" si="12"/>
        <v>12.464871878040869</v>
      </c>
      <c r="M74" s="13"/>
      <c r="N74" s="97"/>
      <c r="O74" s="97"/>
      <c r="P74" s="99"/>
      <c r="Q74" s="84"/>
      <c r="S74" s="588" t="s">
        <v>8721</v>
      </c>
      <c r="T74" s="590">
        <f>IF(B74="","",IF(C74='REAJUSTE GERAL'!$Q$2,IFERROR(VLOOKUP(S74,'REAJUSTE GERAL'!$P$3:$R$24,2,FALSE),""),IF(C74='REAJUSTE GERAL'!$R$2,IFERROR(VLOOKUP(S74,'REAJUSTE GERAL'!$P$3:$R$24,3,FALSE),""),1)))</f>
        <v>1.006</v>
      </c>
    </row>
    <row r="75" spans="1:20" ht="38.25" x14ac:dyDescent="0.2">
      <c r="A75" s="110" t="s">
        <v>7507</v>
      </c>
      <c r="B75" s="562">
        <v>60025</v>
      </c>
      <c r="C75" s="79" t="s">
        <v>7516</v>
      </c>
      <c r="D75" s="246" t="str">
        <f>IF(B75="","",IF(C75="DER-ES",IF(OR(B75&lt;60000,B75&gt;60025),VLOOKUP(B75,'DER-ES NÃO IMPRIMIR'!$A$1:$E$10966,2,FALSE),VLOOKUP(B75,'DER-ES NÃO IMPRIMIR'!$A$1:$E$10966,2,FALSE)&amp;" (DMT="&amp;VLOOKUP(B75,'DER-ES NÃO IMPRIMIR'!$A$1:$E$10966,4,FALSE)&amp;") (XP="&amp;ROUND((N75),2)&amp;"km; XR="&amp;ROUND((O75),2)&amp;"km)"),IF(C75="SINAPI",VLOOKUP(B75,'SINAPI NÃO IMPRIMIR'!$A$3:$D$11432,2,FALSE),IF(C75="IOPES",VLOOKUP(B75,'IOPES NÃO IMPRIMIR'!$A$3:$D$10941,2,FALSE),IF(C75="CESAN",VLOOKUP(B75,'CESAN NÃO IMPRIMIR'!$A$6:$D$2000,2,FALSE),IF(C75="COMP",VLOOKUP(B75,'COMP NÃO IMPRIMIR'!$A$3:$D$10991,2,FALSE),""))))))</f>
        <v>Transporte de Material Asfáltico (DNIT), inclusive BDI diferenciado (DMT=0,404XP + 0,478XR + 43,200) (XP=544km; XR=0km)</v>
      </c>
      <c r="E75" s="79" t="str">
        <f>IF(B75="","",IF(C75="DER-ES",VLOOKUP(B75,'DER-ES NÃO IMPRIMIR'!$A$1:$E$10966,3,FALSE),IF(C75="SINAPI",VLOOKUP(B75,'SINAPI NÃO IMPRIMIR'!$A$1:$D$11432,3,FALSE),IF(C75="IOPES",VLOOKUP(B75,'IOPES NÃO IMPRIMIR'!$A$1:$D$10941,3,FALSE),IF(C75="CESAN",VLOOKUP(B75,'CESAN NÃO IMPRIMIR'!$A$6:$D$2000,3,FALSE),IF(C75="COMP",VLOOKUP(B75,'COMP NÃO IMPRIMIR'!$A$1:$D$10991,3,FALSE)))))))</f>
        <v>T</v>
      </c>
      <c r="F75" s="264">
        <f>VLOOKUP(A75,'Memorial de Cálculo'!$A$9:$Q$1264,17,FALSE)</f>
        <v>111.2</v>
      </c>
      <c r="G75" s="104">
        <f t="shared" si="13"/>
        <v>336.63</v>
      </c>
      <c r="H75" s="104">
        <f t="shared" si="14"/>
        <v>37433.25</v>
      </c>
      <c r="I75" s="89"/>
      <c r="J75" s="83">
        <f>IF(B75="","",IF(C75="DER-ES",IF(OR(B75&lt;60000,B75&gt;60025),VLOOKUP(B75,'DER-ES NÃO IMPRIMIR'!$A$1:$E$10966,4,FALSE),VLOOKUP(B75,'DER-ES NÃO IMPRIMIR'!$A$1:$H$9966,6,FALSE)*N75+VLOOKUP(B75,'DER-ES NÃO IMPRIMIR'!$A$1:$H$9966,7,FALSE)*O75)+VLOOKUP(B75,'DER-ES NÃO IMPRIMIR'!$A$1:$H$9966,8,FALSE),IF(C75="SINAPI",VLOOKUP(B75,'SINAPI NÃO IMPRIMIR'!$A$1:$E$11432,4,FALSE),IF(C75="IOPES",VLOOKUP(B75,'IOPES NÃO IMPRIMIR'!$A$1:$D$10941,4,FALSE),IF(C75="CESAN",VLOOKUP(B75,'CESAN NÃO IMPRIMIR'!$A$5:$D$2000,4,FALSE),IF(C75="COMP",VLOOKUP(B75,'COMP NÃO IMPRIMIR'!$A$1:$D$10991,4,FALSE))))))*T75)</f>
        <v>272.969088</v>
      </c>
      <c r="K75" s="284">
        <f>IF(B75="","",IF(C75="DER-ES",IF(OR(B75&lt;60000,B75&gt;60025),'DER-ES NÃO IMPRIMIR'!$D$2/100,0),IF(C75="SINAPI",'SINAPI NÃO IMPRIMIR'!$A$2/100,IF(C75="IOPES",'IOPES NÃO IMPRIMIR'!$A$2/100,IF(C75="COMP",'COMP NÃO IMPRIMIR'!$C$2/100,IF(C75="CESAN",'CESAN NÃO IMPRIMIR'!$A$2/100,"Preencher BDI!"))))))</f>
        <v>0</v>
      </c>
      <c r="L75" s="84">
        <f t="shared" si="12"/>
        <v>272.969088</v>
      </c>
      <c r="M75" s="13"/>
      <c r="N75" s="526">
        <f>'DMT NÃO IMPRIMIR'!$F$8</f>
        <v>544</v>
      </c>
      <c r="O75" s="526">
        <f>'DMT NÃO IMPRIMIR'!$E$8</f>
        <v>0</v>
      </c>
      <c r="P75" s="527" t="str">
        <f>'DMT NÃO IMPRIMIR'!$C$8</f>
        <v>REGAP
(Betim / MG)</v>
      </c>
      <c r="Q75" s="527" t="str">
        <f>'DMT NÃO IMPRIMIR'!$D$8</f>
        <v>Usina de Asfalto Pedreira Brasitália
(Cariacica / ES)</v>
      </c>
      <c r="S75" s="588" t="s">
        <v>8722</v>
      </c>
      <c r="T75" s="590">
        <f>IF(B75="","",IF(C75='REAJUSTE GERAL'!$Q$2,IFERROR(VLOOKUP(S75,'REAJUSTE GERAL'!$P$3:$R$24,2,FALSE),""),IF(C75='REAJUSTE GERAL'!$R$2,IFERROR(VLOOKUP(S75,'REAJUSTE GERAL'!$P$3:$R$24,3,FALSE),""),1)))</f>
        <v>1.038</v>
      </c>
    </row>
    <row r="76" spans="1:20" ht="38.25" x14ac:dyDescent="0.2">
      <c r="A76" s="298" t="s">
        <v>7508</v>
      </c>
      <c r="B76" s="263">
        <v>60006</v>
      </c>
      <c r="C76" s="190" t="s">
        <v>7516</v>
      </c>
      <c r="D76" s="246" t="str">
        <f>IF(B76="","",IF(C76="DER-ES",IF(OR(B76&lt;60000,B76&gt;60025),VLOOKUP(B76,'DER-ES NÃO IMPRIMIR'!$A$1:$E$10966,2,FALSE),VLOOKUP(B76,'DER-ES NÃO IMPRIMIR'!$A$1:$E$10966,2,FALSE)&amp;" (DMT="&amp;VLOOKUP(B76,'DER-ES NÃO IMPRIMIR'!$A$1:$E$10966,4,FALSE)&amp;") (XP="&amp;ROUND((N76),2)&amp;"km; XR="&amp;ROUND((O76),2)&amp;"km)"),IF(C76="SINAPI",VLOOKUP(B76,'SINAPI NÃO IMPRIMIR'!$A$3:$D$11432,2,FALSE),IF(C76="IOPES",VLOOKUP(B76,'IOPES NÃO IMPRIMIR'!$A$3:$D$10941,2,FALSE),IF(C76="CESAN",VLOOKUP(B76,'CESAN NÃO IMPRIMIR'!$A$6:$D$2000,2,FALSE),IF(C76="COMP",VLOOKUP(B76,'COMP NÃO IMPRIMIR'!$A$3:$D$10991,2,FALSE),""))))))</f>
        <v>TR-301-00 (Massa Asfáltica) (DMT=0,921XP + 0,956XR + 7,087) (XP=8,2km; XR=1,2km)</v>
      </c>
      <c r="E76" s="79" t="str">
        <f>IF(B76="","",IF(C76="DER-ES",VLOOKUP(B76,'DER-ES NÃO IMPRIMIR'!$A$1:$E$10966,3,FALSE),IF(C76="SINAPI",VLOOKUP(B76,'SINAPI NÃO IMPRIMIR'!$A$1:$D$11432,3,FALSE),IF(C76="IOPES",VLOOKUP(B76,'IOPES NÃO IMPRIMIR'!$A$1:$D$10941,3,FALSE),IF(C76="CESAN",VLOOKUP(B76,'CESAN NÃO IMPRIMIR'!$A$6:$D$2000,3,FALSE),IF(C76="COMP",VLOOKUP(B76,'COMP NÃO IMPRIMIR'!$A$1:$D$10991,3,FALSE)))))))</f>
        <v>T</v>
      </c>
      <c r="F76" s="103">
        <f>VLOOKUP(A76,'Memorial de Cálculo'!$A$9:$Q$1264,17,FALSE)</f>
        <v>2021.74</v>
      </c>
      <c r="G76" s="104">
        <f t="shared" si="13"/>
        <v>20.21</v>
      </c>
      <c r="H76" s="104">
        <f t="shared" si="14"/>
        <v>40859.360000000001</v>
      </c>
      <c r="I76" s="89"/>
      <c r="J76" s="83">
        <f>IF(B76="","",IF(C76="DER-ES",IF(OR(B76&lt;60000,B76&gt;60025),VLOOKUP(B76,'DER-ES NÃO IMPRIMIR'!$A$1:$E$10966,4,FALSE),VLOOKUP(B76,'DER-ES NÃO IMPRIMIR'!$A$1:$H$9966,6,FALSE)*N76+VLOOKUP(B76,'DER-ES NÃO IMPRIMIR'!$A$1:$H$9966,7,FALSE)*O76)+VLOOKUP(B76,'DER-ES NÃO IMPRIMIR'!$A$1:$H$9966,8,FALSE),IF(C76="SINAPI",VLOOKUP(B76,'SINAPI NÃO IMPRIMIR'!$A$1:$E$11432,4,FALSE),IF(C76="IOPES",VLOOKUP(B76,'IOPES NÃO IMPRIMIR'!$A$1:$D$10941,4,FALSE),IF(C76="CESAN",VLOOKUP(B76,'CESAN NÃO IMPRIMIR'!$A$5:$D$2000,4,FALSE),IF(C76="COMP",VLOOKUP(B76,'COMP NÃO IMPRIMIR'!$A$1:$D$10991,4,FALSE))))))*T76)</f>
        <v>16.386283200000001</v>
      </c>
      <c r="K76" s="284">
        <f>IF(B76="","",IF(C76="DER-ES",IF(OR(B76&lt;60000,B76&gt;60025),'DER-ES NÃO IMPRIMIR'!$D$2/100,0),IF(C76="SINAPI",'SINAPI NÃO IMPRIMIR'!$A$2/100,IF(C76="IOPES",'IOPES NÃO IMPRIMIR'!$A$2/100,IF(C76="COMP",'COMP NÃO IMPRIMIR'!$C$2/100,IF(C76="CESAN",'CESAN NÃO IMPRIMIR'!$A$2/100,"Preencher BDI!"))))))</f>
        <v>0</v>
      </c>
      <c r="L76" s="84">
        <f t="shared" si="12"/>
        <v>16.386283200000001</v>
      </c>
      <c r="M76" s="13"/>
      <c r="N76" s="526">
        <f>'DMT NÃO IMPRIMIR'!$F$9</f>
        <v>8.1999999999999993</v>
      </c>
      <c r="O76" s="526">
        <f>'DMT NÃO IMPRIMIR'!$E$9</f>
        <v>1.2</v>
      </c>
      <c r="P76" s="527" t="str">
        <f>'DMT NÃO IMPRIMIR'!$C$9</f>
        <v>Usina de Asfalto Pedreira Brasitália
(Cariacica / ES)</v>
      </c>
      <c r="Q76" s="527" t="str">
        <f>'DMT NÃO IMPRIMIR'!$D$9</f>
        <v>Obra
(Viana / ES)</v>
      </c>
      <c r="S76" s="588" t="s">
        <v>8722</v>
      </c>
      <c r="T76" s="590">
        <f>IF(B76="","",IF(C76='REAJUSTE GERAL'!$Q$2,IFERROR(VLOOKUP(S76,'REAJUSTE GERAL'!$P$3:$R$24,2,FALSE),""),IF(C76='REAJUSTE GERAL'!$R$2,IFERROR(VLOOKUP(S76,'REAJUSTE GERAL'!$P$3:$R$24,3,FALSE),""),1)))</f>
        <v>1.038</v>
      </c>
    </row>
    <row r="77" spans="1:20" ht="25.5" x14ac:dyDescent="0.2">
      <c r="A77" s="110" t="s">
        <v>7509</v>
      </c>
      <c r="B77" s="248">
        <v>40663</v>
      </c>
      <c r="C77" s="190" t="s">
        <v>7516</v>
      </c>
      <c r="D77" s="246" t="str">
        <f>IF(B77="","",IF(C77="DER-ES",IF(OR(B77&lt;60000,B77&gt;60025),VLOOKUP(B77,'DER-ES NÃO IMPRIMIR'!$A$1:$E$10966,2,FALSE),VLOOKUP(B77,'DER-ES NÃO IMPRIMIR'!$A$1:$E$10966,2,FALSE)&amp;" (DMT="&amp;VLOOKUP(B77,'DER-ES NÃO IMPRIMIR'!$A$1:$E$10966,4,FALSE)&amp;") (XP="&amp;ROUND((N77),2)&amp;"km; XR="&amp;ROUND((O77),2)&amp;"km)"),IF(C77="SINAPI",VLOOKUP(B77,'SINAPI NÃO IMPRIMIR'!$A$3:$D$11432,2,FALSE),IF(C77="IOPES",VLOOKUP(B77,'IOPES NÃO IMPRIMIR'!$A$3:$D$10941,2,FALSE),IF(C77="CESAN",VLOOKUP(B77,'CESAN NÃO IMPRIMIR'!$A$6:$D$2000,2,FALSE),IF(C77="COMP",VLOOKUP(B77,'COMP NÃO IMPRIMIR'!$A$3:$D$10991,2,FALSE),""))))))</f>
        <v>Meio fio de concreto pré-moldado (12 x 30 x 15) cm, inclusive caiação e transporte do meio fio</v>
      </c>
      <c r="E77" s="79" t="str">
        <f>IF(B77="","",IF(C77="DER-ES",VLOOKUP(B77,'DER-ES NÃO IMPRIMIR'!$A$1:$E$10966,3,FALSE),IF(C77="SINAPI",VLOOKUP(B77,'SINAPI NÃO IMPRIMIR'!$A$1:$D$11432,3,FALSE),IF(C77="IOPES",VLOOKUP(B77,'IOPES NÃO IMPRIMIR'!$A$1:$D$10941,3,FALSE),IF(C77="CESAN",VLOOKUP(B77,'CESAN NÃO IMPRIMIR'!$A$6:$D$2000,3,FALSE),IF(C77="COMP",VLOOKUP(B77,'COMP NÃO IMPRIMIR'!$A$1:$D$10991,3,FALSE)))))))</f>
        <v>M</v>
      </c>
      <c r="F77" s="103">
        <f>VLOOKUP(A77,'Memorial de Cálculo'!$A$9:$Q$1264,17,FALSE)</f>
        <v>7935</v>
      </c>
      <c r="G77" s="104">
        <f t="shared" si="13"/>
        <v>53.05</v>
      </c>
      <c r="H77" s="104">
        <f t="shared" si="14"/>
        <v>420951.75</v>
      </c>
      <c r="I77" s="89"/>
      <c r="J77" s="83">
        <f>IF(B77="","",IF(C77="DER-ES",IF(OR(B77&lt;60000,B77&gt;60025),VLOOKUP(B77,'DER-ES NÃO IMPRIMIR'!$A$1:$E$10966,4,FALSE),VLOOKUP(B77,'DER-ES NÃO IMPRIMIR'!$A$1:$H$9966,6,FALSE)*N77+VLOOKUP(B77,'DER-ES NÃO IMPRIMIR'!$A$1:$H$9966,7,FALSE)*O77)+VLOOKUP(B77,'DER-ES NÃO IMPRIMIR'!$A$1:$H$9966,8,FALSE),IF(C77="SINAPI",VLOOKUP(B77,'SINAPI NÃO IMPRIMIR'!$A$1:$E$11432,4,FALSE),IF(C77="IOPES",VLOOKUP(B77,'IOPES NÃO IMPRIMIR'!$A$1:$D$10941,4,FALSE),IF(C77="CESAN",VLOOKUP(B77,'CESAN NÃO IMPRIMIR'!$A$5:$D$2000,4,FALSE),IF(C77="COMP",VLOOKUP(B77,'COMP NÃO IMPRIMIR'!$A$1:$D$10991,4,FALSE))))))*T77)</f>
        <v>53.052019999999999</v>
      </c>
      <c r="K77" s="284">
        <f>IF(B77="","",IF(C77="DER-ES",IF(OR(B77&lt;60000,B77&gt;60025),'DER-ES NÃO IMPRIMIR'!$D$2/100,0),IF(C77="SINAPI",'SINAPI NÃO IMPRIMIR'!$A$2/100,IF(C77="IOPES",'IOPES NÃO IMPRIMIR'!$A$2/100,IF(C77="COMP",'COMP NÃO IMPRIMIR'!$C$2/100,IF(C77="CESAN",'CESAN NÃO IMPRIMIR'!$A$2/100,"Preencher BDI!"))))))</f>
        <v>0.23319999999999999</v>
      </c>
      <c r="L77" s="84">
        <f t="shared" si="12"/>
        <v>43.019802140771972</v>
      </c>
      <c r="M77" s="39"/>
      <c r="N77" s="97"/>
      <c r="O77" s="97"/>
      <c r="P77" s="99"/>
      <c r="Q77" s="84"/>
      <c r="S77" s="591" t="s">
        <v>1430</v>
      </c>
      <c r="T77" s="590">
        <f>IF(B77="","",IF(C77='REAJUSTE GERAL'!$Q$2,IFERROR(VLOOKUP(S77,'REAJUSTE GERAL'!$P$3:$R$24,2,FALSE),""),IF(C77='REAJUSTE GERAL'!$R$2,IFERROR(VLOOKUP(S77,'REAJUSTE GERAL'!$P$3:$R$24,3,FALSE),""),1)))</f>
        <v>1.022</v>
      </c>
    </row>
    <row r="78" spans="1:20" ht="25.5" x14ac:dyDescent="0.2">
      <c r="A78" s="110" t="s">
        <v>7510</v>
      </c>
      <c r="B78" s="263">
        <v>41240</v>
      </c>
      <c r="C78" s="265" t="s">
        <v>7516</v>
      </c>
      <c r="D78" s="246" t="str">
        <f>IF(B78="","",IF(C78="DER-ES",IF(OR(B78&lt;60000,B78&gt;60025),VLOOKUP(B78,'DER-ES NÃO IMPRIMIR'!$A$1:$E$10966,2,FALSE),VLOOKUP(B78,'DER-ES NÃO IMPRIMIR'!$A$1:$E$10966,2,FALSE)&amp;" (DMT="&amp;VLOOKUP(B78,'DER-ES NÃO IMPRIMIR'!$A$1:$E$10966,4,FALSE)&amp;") (XP="&amp;ROUND((N78),2)&amp;"km; XR="&amp;ROUND((O78),2)&amp;"km)"),IF(C78="SINAPI",VLOOKUP(B78,'SINAPI NÃO IMPRIMIR'!$A$3:$D$11432,2,FALSE),IF(C78="IOPES",VLOOKUP(B78,'IOPES NÃO IMPRIMIR'!$A$3:$D$10941,2,FALSE),IF(C78="CESAN",VLOOKUP(B78,'CESAN NÃO IMPRIMIR'!$A$6:$D$2000,2,FALSE),IF(C78="COMP",VLOOKUP(B78,'COMP NÃO IMPRIMIR'!$A$3:$D$10991,2,FALSE),""))))))</f>
        <v>Passeio em concreto, largura 2,00m, acabamento em ladrilho hidráulico podotátil (L=0,40m)</v>
      </c>
      <c r="E78" s="79" t="str">
        <f>IF(B78="","",IF(C78="DER-ES",VLOOKUP(B78,'DER-ES NÃO IMPRIMIR'!$A$1:$E$10966,3,FALSE),IF(C78="SINAPI",VLOOKUP(B78,'SINAPI NÃO IMPRIMIR'!$A$1:$D$11432,3,FALSE),IF(C78="IOPES",VLOOKUP(B78,'IOPES NÃO IMPRIMIR'!$A$1:$D$10941,3,FALSE),IF(C78="CESAN",VLOOKUP(B78,'CESAN NÃO IMPRIMIR'!$A$6:$D$2000,3,FALSE),IF(C78="COMP",VLOOKUP(B78,'COMP NÃO IMPRIMIR'!$A$1:$D$10991,3,FALSE)))))))</f>
        <v>M2</v>
      </c>
      <c r="F78" s="103">
        <f>VLOOKUP(A78,'Memorial de Cálculo'!$A$9:$Q$1264,17,FALSE)</f>
        <v>7946.6</v>
      </c>
      <c r="G78" s="104">
        <f t="shared" si="13"/>
        <v>82.77</v>
      </c>
      <c r="H78" s="104">
        <f t="shared" si="14"/>
        <v>657740.07999999996</v>
      </c>
      <c r="I78" s="89"/>
      <c r="J78" s="83">
        <f>IF(B78="","",IF(C78="DER-ES",IF(OR(B78&lt;60000,B78&gt;60025),VLOOKUP(B78,'DER-ES NÃO IMPRIMIR'!$A$1:$E$10966,4,FALSE),VLOOKUP(B78,'DER-ES NÃO IMPRIMIR'!$A$1:$H$9966,6,FALSE)*N78+VLOOKUP(B78,'DER-ES NÃO IMPRIMIR'!$A$1:$H$9966,7,FALSE)*O78)+VLOOKUP(B78,'DER-ES NÃO IMPRIMIR'!$A$1:$H$9966,8,FALSE),IF(C78="SINAPI",VLOOKUP(B78,'SINAPI NÃO IMPRIMIR'!$A$1:$E$11432,4,FALSE),IF(C78="IOPES",VLOOKUP(B78,'IOPES NÃO IMPRIMIR'!$A$1:$D$10941,4,FALSE),IF(C78="CESAN",VLOOKUP(B78,'CESAN NÃO IMPRIMIR'!$A$5:$D$2000,4,FALSE),IF(C78="COMP",VLOOKUP(B78,'COMP NÃO IMPRIMIR'!$A$1:$D$10991,4,FALSE))))))*T78)</f>
        <v>82.771779999999993</v>
      </c>
      <c r="K78" s="284">
        <f>IF(B78="","",IF(C78="DER-ES",IF(OR(B78&lt;60000,B78&gt;60025),'DER-ES NÃO IMPRIMIR'!$D$2/100,0),IF(C78="SINAPI",'SINAPI NÃO IMPRIMIR'!$A$2/100,IF(C78="IOPES",'IOPES NÃO IMPRIMIR'!$A$2/100,IF(C78="COMP",'COMP NÃO IMPRIMIR'!$C$2/100,IF(C78="CESAN",'CESAN NÃO IMPRIMIR'!$A$2/100,"Preencher BDI!"))))))</f>
        <v>0.23319999999999999</v>
      </c>
      <c r="L78" s="84">
        <f t="shared" si="12"/>
        <v>67.11951021732078</v>
      </c>
      <c r="M78" s="26"/>
      <c r="N78" s="97"/>
      <c r="O78" s="97"/>
      <c r="P78" s="99"/>
      <c r="Q78" s="84"/>
      <c r="S78" s="591" t="s">
        <v>1430</v>
      </c>
      <c r="T78" s="590">
        <f>IF(B78="","",IF(C78='REAJUSTE GERAL'!$Q$2,IFERROR(VLOOKUP(S78,'REAJUSTE GERAL'!$P$3:$R$24,2,FALSE),""),IF(C78='REAJUSTE GERAL'!$R$2,IFERROR(VLOOKUP(S78,'REAJUSTE GERAL'!$P$3:$R$24,3,FALSE),""),1)))</f>
        <v>1.022</v>
      </c>
    </row>
    <row r="79" spans="1:20" ht="12.75" x14ac:dyDescent="0.2">
      <c r="A79" s="161"/>
      <c r="B79" s="106"/>
      <c r="C79" s="121"/>
      <c r="D79" s="107" t="str">
        <f>"SUB-TOTAL - "&amp;LEFT(A60,2)</f>
        <v>SUB-TOTAL - 04</v>
      </c>
      <c r="E79" s="121"/>
      <c r="F79" s="109"/>
      <c r="G79" s="104"/>
      <c r="H79" s="108">
        <f>SUM(H61:H78)</f>
        <v>2200569.7399999998</v>
      </c>
      <c r="I79" s="89"/>
      <c r="J79" s="83" t="str">
        <f>IF(B79="","",IF(C79="DER-ES",IF(OR(B79&lt;60000,B79&gt;60025),VLOOKUP(B79,'DER-ES NÃO IMPRIMIR'!$A$1:$E$10966,4,FALSE),VLOOKUP(B79,'DER-ES NÃO IMPRIMIR'!$A$1:$H$9966,6,FALSE)*N79+VLOOKUP(B79,'DER-ES NÃO IMPRIMIR'!$A$1:$H$9966,7,FALSE)*O79)+VLOOKUP(B79,'DER-ES NÃO IMPRIMIR'!$A$1:$H$9966,8,FALSE),IF(C79="SINAPI",VLOOKUP(B79,'SINAPI NÃO IMPRIMIR'!$A$1:$E$11432,4,FALSE),IF(C79="IOPES",VLOOKUP(B79,'IOPES NÃO IMPRIMIR'!$A$1:$D$10941,4,FALSE),IF(C79="CESAN",VLOOKUP(B79,'CESAN NÃO IMPRIMIR'!$A$5:$D$2000,4,FALSE),IF(C79="COMP",VLOOKUP(B79,'COMP NÃO IMPRIMIR'!$A$1:$D$10991,4,FALSE))))))*T79)</f>
        <v/>
      </c>
      <c r="K79" s="284" t="str">
        <f>IF(B79="","",IF(C79="DER-ES",IF(OR(B79&lt;60000,B79&gt;60025),'DER-ES NÃO IMPRIMIR'!$D$2/100,0),IF(C79="SINAPI",'SINAPI NÃO IMPRIMIR'!$A$2/100,IF(C79="IOPES",'IOPES NÃO IMPRIMIR'!$A$2/100,IF(C79="COMP",'COMP NÃO IMPRIMIR'!$C$2/100,IF(C79="CESAN",'CESAN NÃO IMPRIMIR'!$A$2/100,"Preencher BDI!"))))))</f>
        <v/>
      </c>
      <c r="L79" s="84" t="str">
        <f t="shared" si="12"/>
        <v/>
      </c>
      <c r="M79" s="26"/>
      <c r="N79" s="97"/>
      <c r="O79" s="97"/>
      <c r="P79" s="99"/>
      <c r="Q79" s="84"/>
      <c r="S79" s="105"/>
      <c r="T79" s="589" t="str">
        <f>IF(B79="","",IF(C79='REAJUSTE GERAL'!$Q$2,IFERROR(VLOOKUP(S79,'REAJUSTE GERAL'!$P$3:$R$24,2,FALSE),""),IF(C79='REAJUSTE GERAL'!$R$2,IFERROR(VLOOKUP(S79,'REAJUSTE GERAL'!$P$3:$R$24,3,FALSE),""),1)))</f>
        <v/>
      </c>
    </row>
    <row r="80" spans="1:20" ht="12.75" x14ac:dyDescent="0.2">
      <c r="A80" s="110"/>
      <c r="B80" s="158"/>
      <c r="C80" s="159"/>
      <c r="D80" s="160"/>
      <c r="E80" s="79"/>
      <c r="F80" s="103"/>
      <c r="G80" s="104"/>
      <c r="H80" s="104"/>
      <c r="I80" s="89"/>
      <c r="J80" s="83" t="str">
        <f>IF(B80="","",IF(C80="DER-ES",IF(OR(B80&lt;60000,B80&gt;60025),VLOOKUP(B80,'DER-ES NÃO IMPRIMIR'!$A$1:$E$10966,4,FALSE),VLOOKUP(B80,'DER-ES NÃO IMPRIMIR'!$A$1:$H$9966,6,FALSE)*N80+VLOOKUP(B80,'DER-ES NÃO IMPRIMIR'!$A$1:$H$9966,7,FALSE)*O80)+VLOOKUP(B80,'DER-ES NÃO IMPRIMIR'!$A$1:$H$9966,8,FALSE),IF(C80="SINAPI",VLOOKUP(B80,'SINAPI NÃO IMPRIMIR'!$A$1:$E$11432,4,FALSE),IF(C80="IOPES",VLOOKUP(B80,'IOPES NÃO IMPRIMIR'!$A$1:$D$10941,4,FALSE),IF(C80="CESAN",VLOOKUP(B80,'CESAN NÃO IMPRIMIR'!$A$5:$D$2000,4,FALSE),IF(C80="COMP",VLOOKUP(B80,'COMP NÃO IMPRIMIR'!$A$1:$D$10991,4,FALSE))))))*T80)</f>
        <v/>
      </c>
      <c r="K80" s="284" t="str">
        <f>IF(B80="","",IF(C80="DER-ES",IF(OR(B80&lt;60000,B80&gt;60025),'DER-ES NÃO IMPRIMIR'!$D$2/100,0),IF(C80="SINAPI",'SINAPI NÃO IMPRIMIR'!$A$2/100,IF(C80="IOPES",'IOPES NÃO IMPRIMIR'!$A$2/100,IF(C80="COMP",'COMP NÃO IMPRIMIR'!$C$2/100,IF(C80="CESAN",'CESAN NÃO IMPRIMIR'!$A$2/100,"Preencher BDI!"))))))</f>
        <v/>
      </c>
      <c r="L80" s="84" t="str">
        <f t="shared" si="12"/>
        <v/>
      </c>
      <c r="M80" s="26"/>
      <c r="N80" s="97"/>
      <c r="O80" s="97"/>
      <c r="P80" s="99"/>
      <c r="Q80" s="84"/>
      <c r="S80" s="105"/>
      <c r="T80" s="589" t="str">
        <f>IF(B80="","",IF(C80='REAJUSTE GERAL'!$Q$2,IFERROR(VLOOKUP(S80,'REAJUSTE GERAL'!$P$3:$R$24,2,FALSE),""),IF(C80='REAJUSTE GERAL'!$R$2,IFERROR(VLOOKUP(S80,'REAJUSTE GERAL'!$P$3:$R$24,3,FALSE),""),1)))</f>
        <v/>
      </c>
    </row>
    <row r="81" spans="1:20" ht="12.75" x14ac:dyDescent="0.2">
      <c r="A81" s="131" t="s">
        <v>1482</v>
      </c>
      <c r="B81" s="131"/>
      <c r="C81" s="132"/>
      <c r="D81" s="133" t="s">
        <v>1508</v>
      </c>
      <c r="E81" s="132"/>
      <c r="F81" s="134"/>
      <c r="G81" s="135"/>
      <c r="H81" s="136"/>
      <c r="I81" s="89"/>
      <c r="J81" s="83" t="str">
        <f>IF(B81="","",IF(C81="DER-ES",IF(OR(B81&lt;60000,B81&gt;60025),VLOOKUP(B81,'DER-ES NÃO IMPRIMIR'!$A$1:$E$10966,4,FALSE),VLOOKUP(B81,'DER-ES NÃO IMPRIMIR'!$A$1:$H$9966,6,FALSE)*N81+VLOOKUP(B81,'DER-ES NÃO IMPRIMIR'!$A$1:$H$9966,7,FALSE)*O81)+VLOOKUP(B81,'DER-ES NÃO IMPRIMIR'!$A$1:$H$9966,8,FALSE),IF(C81="SINAPI",VLOOKUP(B81,'SINAPI NÃO IMPRIMIR'!$A$1:$E$11432,4,FALSE),IF(C81="IOPES",VLOOKUP(B81,'IOPES NÃO IMPRIMIR'!$A$1:$D$10941,4,FALSE),IF(C81="CESAN",VLOOKUP(B81,'CESAN NÃO IMPRIMIR'!$A$5:$D$2000,4,FALSE),IF(C81="COMP",VLOOKUP(B81,'COMP NÃO IMPRIMIR'!$A$1:$D$10991,4,FALSE))))))*T81)</f>
        <v/>
      </c>
      <c r="K81" s="284" t="str">
        <f>IF(B81="","",IF(C81="DER-ES",IF(OR(B81&lt;60000,B81&gt;60025),'DER-ES NÃO IMPRIMIR'!$D$2/100,0),IF(C81="SINAPI",'SINAPI NÃO IMPRIMIR'!$A$2/100,IF(C81="IOPES",'IOPES NÃO IMPRIMIR'!$A$2/100,IF(C81="COMP",'COMP NÃO IMPRIMIR'!$C$2/100,IF(C81="CESAN",'CESAN NÃO IMPRIMIR'!$A$2/100,"Preencher BDI!"))))))</f>
        <v/>
      </c>
      <c r="L81" s="84" t="str">
        <f t="shared" si="12"/>
        <v/>
      </c>
      <c r="M81" s="35"/>
      <c r="N81" s="97"/>
      <c r="O81" s="97"/>
      <c r="P81" s="99"/>
      <c r="Q81" s="84"/>
      <c r="S81" s="105"/>
      <c r="T81" s="589" t="str">
        <f>IF(B81="","",IF(C81='REAJUSTE GERAL'!$Q$2,IFERROR(VLOOKUP(S81,'REAJUSTE GERAL'!$P$3:$R$24,2,FALSE),""),IF(C81='REAJUSTE GERAL'!$R$2,IFERROR(VLOOKUP(S81,'REAJUSTE GERAL'!$P$3:$R$24,3,FALSE),""),1)))</f>
        <v/>
      </c>
    </row>
    <row r="82" spans="1:20" ht="12.75" x14ac:dyDescent="0.2">
      <c r="A82" s="110" t="s">
        <v>1490</v>
      </c>
      <c r="B82" s="248">
        <v>40937</v>
      </c>
      <c r="C82" s="190" t="s">
        <v>7516</v>
      </c>
      <c r="D82" s="246" t="str">
        <f>IF(B82="","",IF(C82="DER-ES",IF(OR(B82&lt;60000,B82&gt;60025),VLOOKUP(B82,'DER-ES NÃO IMPRIMIR'!$A$1:$E$10966,2,FALSE),VLOOKUP(B82,'DER-ES NÃO IMPRIMIR'!$A$1:$E$10966,2,FALSE)&amp;" (DMT="&amp;VLOOKUP(B82,'DER-ES NÃO IMPRIMIR'!$A$1:$E$10966,4,FALSE)&amp;") (XP="&amp;ROUND((N82),2)&amp;"km; XR="&amp;ROUND((O82),2)&amp;"km)"),IF(C82="SINAPI",VLOOKUP(B82,'SINAPI NÃO IMPRIMIR'!$A$3:$D$11432,2,FALSE),IF(C82="IOPES",VLOOKUP(B82,'IOPES NÃO IMPRIMIR'!$A$3:$D$10941,2,FALSE),IF(C82="CESAN",VLOOKUP(B82,'CESAN NÃO IMPRIMIR'!$A$6:$D$2000,2,FALSE),IF(C82="COMP",VLOOKUP(B82,'COMP NÃO IMPRIMIR'!$A$3:$D$10991,2,FALSE),""))))))</f>
        <v>Sinalização vertical com chapa em esmalte sintético</v>
      </c>
      <c r="E82" s="79" t="str">
        <f>IF(B82="","",IF(C82="DER-ES",VLOOKUP(B82,'DER-ES NÃO IMPRIMIR'!$A$1:$E$10966,3,FALSE),IF(C82="SINAPI",VLOOKUP(B82,'SINAPI NÃO IMPRIMIR'!$A$1:$D$11432,3,FALSE),IF(C82="IOPES",VLOOKUP(B82,'IOPES NÃO IMPRIMIR'!$A$1:$D$10941,3,FALSE),IF(C82="CESAN",VLOOKUP(B82,'CESAN NÃO IMPRIMIR'!$A$6:$D$2000,3,FALSE),IF(C82="COMP",VLOOKUP(B82,'COMP NÃO IMPRIMIR'!$A$1:$D$10991,3,FALSE)))))))</f>
        <v>M2</v>
      </c>
      <c r="F82" s="103">
        <f>VLOOKUP(A82,'Memorial de Cálculo'!$A$9:$Q$1264,17,FALSE)</f>
        <v>6.1</v>
      </c>
      <c r="G82" s="104">
        <f t="shared" ref="G82:G86" si="15">IF(B82=40972,H81,ROUND(L82*(1+F$5),2))</f>
        <v>419.03</v>
      </c>
      <c r="H82" s="104">
        <f t="shared" ref="H82:H86" si="16">IF(B82=40972,TRUNC(F82*G82/100,2),TRUNC(F82*G82,2))</f>
        <v>2556.08</v>
      </c>
      <c r="I82" s="89"/>
      <c r="J82" s="83">
        <f>IF(B82="","",IF(C82="DER-ES",IF(OR(B82&lt;60000,B82&gt;60025),VLOOKUP(B82,'DER-ES NÃO IMPRIMIR'!$A$1:$E$10966,4,FALSE),VLOOKUP(B82,'DER-ES NÃO IMPRIMIR'!$A$1:$H$9966,6,FALSE)*N82+VLOOKUP(B82,'DER-ES NÃO IMPRIMIR'!$A$1:$H$9966,7,FALSE)*O82)+VLOOKUP(B82,'DER-ES NÃO IMPRIMIR'!$A$1:$H$9966,8,FALSE),IF(C82="SINAPI",VLOOKUP(B82,'SINAPI NÃO IMPRIMIR'!$A$1:$E$11432,4,FALSE),IF(C82="IOPES",VLOOKUP(B82,'IOPES NÃO IMPRIMIR'!$A$1:$D$10941,4,FALSE),IF(C82="CESAN",VLOOKUP(B82,'CESAN NÃO IMPRIMIR'!$A$5:$D$2000,4,FALSE),IF(C82="COMP",VLOOKUP(B82,'COMP NÃO IMPRIMIR'!$A$1:$D$10991,4,FALSE))))))*T82)</f>
        <v>419.02938</v>
      </c>
      <c r="K82" s="284">
        <f>IF(B82="","",IF(C82="DER-ES",IF(OR(B82&lt;60000,B82&gt;60025),'DER-ES NÃO IMPRIMIR'!$D$2/100,0),IF(C82="SINAPI",'SINAPI NÃO IMPRIMIR'!$A$2/100,IF(C82="IOPES",'IOPES NÃO IMPRIMIR'!$A$2/100,IF(C82="COMP",'COMP NÃO IMPRIMIR'!$C$2/100,IF(C82="CESAN",'CESAN NÃO IMPRIMIR'!$A$2/100,"Preencher BDI!"))))))</f>
        <v>0.23319999999999999</v>
      </c>
      <c r="L82" s="84">
        <f t="shared" si="12"/>
        <v>339.79028543626339</v>
      </c>
      <c r="M82" s="13"/>
      <c r="N82" s="97"/>
      <c r="O82" s="97"/>
      <c r="P82" s="99"/>
      <c r="Q82" s="84"/>
      <c r="S82" s="588" t="s">
        <v>8723</v>
      </c>
      <c r="T82" s="590">
        <f>IF(B82="","",IF(C82='REAJUSTE GERAL'!$Q$2,IFERROR(VLOOKUP(S82,'REAJUSTE GERAL'!$P$3:$R$24,2,FALSE),""),IF(C82='REAJUSTE GERAL'!$R$2,IFERROR(VLOOKUP(S82,'REAJUSTE GERAL'!$P$3:$R$24,3,FALSE),""),1)))</f>
        <v>1.0289999999999999</v>
      </c>
    </row>
    <row r="83" spans="1:20" ht="12.75" x14ac:dyDescent="0.2">
      <c r="A83" s="110" t="s">
        <v>1491</v>
      </c>
      <c r="B83" s="248">
        <v>40926</v>
      </c>
      <c r="C83" s="190" t="s">
        <v>7516</v>
      </c>
      <c r="D83" s="246" t="str">
        <f>IF(B83="","",IF(C83="DER-ES",IF(OR(B83&lt;60000,B83&gt;60025),VLOOKUP(B83,'DER-ES NÃO IMPRIMIR'!$A$1:$E$10966,2,FALSE),VLOOKUP(B83,'DER-ES NÃO IMPRIMIR'!$A$1:$E$10966,2,FALSE)&amp;" (DMT="&amp;VLOOKUP(B83,'DER-ES NÃO IMPRIMIR'!$A$1:$E$10966,4,FALSE)&amp;") (XP="&amp;ROUND((N83),2)&amp;"km; XR="&amp;ROUND((O83),2)&amp;"km)"),IF(C83="SINAPI",VLOOKUP(B83,'SINAPI NÃO IMPRIMIR'!$A$3:$D$11432,2,FALSE),IF(C83="IOPES",VLOOKUP(B83,'IOPES NÃO IMPRIMIR'!$A$3:$D$10941,2,FALSE),IF(C83="CESAN",VLOOKUP(B83,'CESAN NÃO IMPRIMIR'!$A$6:$D$2000,2,FALSE),IF(C83="COMP",VLOOKUP(B83,'COMP NÃO IMPRIMIR'!$A$3:$D$10991,2,FALSE),""))))))</f>
        <v>Sinalização horizontal TMD=600, vida útil 2 a 3 anos, taxa=0,80 L/m²</v>
      </c>
      <c r="E83" s="79" t="str">
        <f>IF(B83="","",IF(C83="DER-ES",VLOOKUP(B83,'DER-ES NÃO IMPRIMIR'!$A$1:$E$10966,3,FALSE),IF(C83="SINAPI",VLOOKUP(B83,'SINAPI NÃO IMPRIMIR'!$A$1:$D$11432,3,FALSE),IF(C83="IOPES",VLOOKUP(B83,'IOPES NÃO IMPRIMIR'!$A$1:$D$10941,3,FALSE),IF(C83="CESAN",VLOOKUP(B83,'CESAN NÃO IMPRIMIR'!$A$6:$D$2000,3,FALSE),IF(C83="COMP",VLOOKUP(B83,'COMP NÃO IMPRIMIR'!$A$1:$D$10991,3,FALSE)))))))</f>
        <v>M2</v>
      </c>
      <c r="F83" s="103">
        <f>VLOOKUP(A83,'Memorial de Cálculo'!$A$9:$Q$1264,17,FALSE)</f>
        <v>518.54</v>
      </c>
      <c r="G83" s="104">
        <f t="shared" si="15"/>
        <v>20.2</v>
      </c>
      <c r="H83" s="104">
        <f t="shared" si="16"/>
        <v>10474.5</v>
      </c>
      <c r="I83" s="89"/>
      <c r="J83" s="83">
        <f>IF(B83="","",IF(C83="DER-ES",IF(OR(B83&lt;60000,B83&gt;60025),VLOOKUP(B83,'DER-ES NÃO IMPRIMIR'!$A$1:$E$10966,4,FALSE),VLOOKUP(B83,'DER-ES NÃO IMPRIMIR'!$A$1:$H$9966,6,FALSE)*N83+VLOOKUP(B83,'DER-ES NÃO IMPRIMIR'!$A$1:$H$9966,7,FALSE)*O83)+VLOOKUP(B83,'DER-ES NÃO IMPRIMIR'!$A$1:$H$9966,8,FALSE),IF(C83="SINAPI",VLOOKUP(B83,'SINAPI NÃO IMPRIMIR'!$A$1:$E$11432,4,FALSE),IF(C83="IOPES",VLOOKUP(B83,'IOPES NÃO IMPRIMIR'!$A$1:$D$10941,4,FALSE),IF(C83="CESAN",VLOOKUP(B83,'CESAN NÃO IMPRIMIR'!$A$5:$D$2000,4,FALSE),IF(C83="COMP",VLOOKUP(B83,'COMP NÃO IMPRIMIR'!$A$1:$D$10991,4,FALSE))))))*T83)</f>
        <v>20.19538</v>
      </c>
      <c r="K83" s="284">
        <f>IF(B83="","",IF(C83="DER-ES",IF(OR(B83&lt;60000,B83&gt;60025),'DER-ES NÃO IMPRIMIR'!$D$2/100,0),IF(C83="SINAPI",'SINAPI NÃO IMPRIMIR'!$A$2/100,IF(C83="IOPES",'IOPES NÃO IMPRIMIR'!$A$2/100,IF(C83="COMP",'COMP NÃO IMPRIMIR'!$C$2/100,IF(C83="CESAN",'CESAN NÃO IMPRIMIR'!$A$2/100,"Preencher BDI!"))))))</f>
        <v>0.23319999999999999</v>
      </c>
      <c r="L83" s="84">
        <f t="shared" si="12"/>
        <v>16.376402854362635</v>
      </c>
      <c r="M83" s="13"/>
      <c r="N83" s="97"/>
      <c r="O83" s="97"/>
      <c r="P83" s="99"/>
      <c r="Q83" s="84"/>
      <c r="S83" s="588" t="s">
        <v>21739</v>
      </c>
      <c r="T83" s="590">
        <f>IF(B83="","",IF(C83='REAJUSTE GERAL'!$Q$2,IFERROR(VLOOKUP(S83,'REAJUSTE GERAL'!$P$3:$R$24,2,FALSE),""),IF(C83='REAJUSTE GERAL'!$R$2,IFERROR(VLOOKUP(S83,'REAJUSTE GERAL'!$P$3:$R$24,3,FALSE),""),1)))</f>
        <v>1.0209999999999999</v>
      </c>
    </row>
    <row r="84" spans="1:20" ht="12.75" x14ac:dyDescent="0.2">
      <c r="A84" s="110" t="s">
        <v>1492</v>
      </c>
      <c r="B84" s="248">
        <v>42524</v>
      </c>
      <c r="C84" s="190" t="s">
        <v>7516</v>
      </c>
      <c r="D84" s="246" t="str">
        <f>IF(B84="","",IF(C84="DER-ES",IF(OR(B84&lt;60000,B84&gt;60025),VLOOKUP(B84,'DER-ES NÃO IMPRIMIR'!$A$1:$E$10966,2,FALSE),VLOOKUP(B84,'DER-ES NÃO IMPRIMIR'!$A$1:$E$10966,2,FALSE)&amp;" (DMT="&amp;VLOOKUP(B84,'DER-ES NÃO IMPRIMIR'!$A$1:$E$10966,4,FALSE)&amp;") (XP="&amp;ROUND((N84),2)&amp;"km; XR="&amp;ROUND((O84),2)&amp;"km)"),IF(C84="SINAPI",VLOOKUP(B84,'SINAPI NÃO IMPRIMIR'!$A$3:$D$11432,2,FALSE),IF(C84="IOPES",VLOOKUP(B84,'IOPES NÃO IMPRIMIR'!$A$3:$D$10941,2,FALSE),IF(C84="CESAN",VLOOKUP(B84,'CESAN NÃO IMPRIMIR'!$A$6:$D$2000,2,FALSE),IF(C84="COMP",VLOOKUP(B84,'COMP NÃO IMPRIMIR'!$A$3:$D$10991,2,FALSE),""))))))</f>
        <v>Pintura de setas e zebrados em material termoplástico - 5 anos ( por extrusão)</v>
      </c>
      <c r="E84" s="79" t="str">
        <f>IF(B84="","",IF(C84="DER-ES",VLOOKUP(B84,'DER-ES NÃO IMPRIMIR'!$A$1:$E$10966,3,FALSE),IF(C84="SINAPI",VLOOKUP(B84,'SINAPI NÃO IMPRIMIR'!$A$1:$D$11432,3,FALSE),IF(C84="IOPES",VLOOKUP(B84,'IOPES NÃO IMPRIMIR'!$A$1:$D$10941,3,FALSE),IF(C84="CESAN",VLOOKUP(B84,'CESAN NÃO IMPRIMIR'!$A$6:$D$2000,3,FALSE),IF(C84="COMP",VLOOKUP(B84,'COMP NÃO IMPRIMIR'!$A$1:$D$10991,3,FALSE)))))))</f>
        <v>M2</v>
      </c>
      <c r="F84" s="103">
        <f>VLOOKUP(A84,'Memorial de Cálculo'!$A$9:$Q$1264,17,FALSE)</f>
        <v>268.17</v>
      </c>
      <c r="G84" s="104">
        <f t="shared" si="15"/>
        <v>76.31</v>
      </c>
      <c r="H84" s="104">
        <f t="shared" si="16"/>
        <v>20464.05</v>
      </c>
      <c r="I84" s="89"/>
      <c r="J84" s="83">
        <f>IF(B84="","",IF(C84="DER-ES",IF(OR(B84&lt;60000,B84&gt;60025),VLOOKUP(B84,'DER-ES NÃO IMPRIMIR'!$A$1:$E$10966,4,FALSE),VLOOKUP(B84,'DER-ES NÃO IMPRIMIR'!$A$1:$H$9966,6,FALSE)*N84+VLOOKUP(B84,'DER-ES NÃO IMPRIMIR'!$A$1:$H$9966,7,FALSE)*O84)+VLOOKUP(B84,'DER-ES NÃO IMPRIMIR'!$A$1:$H$9966,8,FALSE),IF(C84="SINAPI",VLOOKUP(B84,'SINAPI NÃO IMPRIMIR'!$A$1:$E$11432,4,FALSE),IF(C84="IOPES",VLOOKUP(B84,'IOPES NÃO IMPRIMIR'!$A$1:$D$10941,4,FALSE),IF(C84="CESAN",VLOOKUP(B84,'CESAN NÃO IMPRIMIR'!$A$5:$D$2000,4,FALSE),IF(C84="COMP",VLOOKUP(B84,'COMP NÃO IMPRIMIR'!$A$1:$D$10991,4,FALSE))))))*T84)</f>
        <v>76.309539999999984</v>
      </c>
      <c r="K84" s="284">
        <f>IF(B84="","",IF(C84="DER-ES",IF(OR(B84&lt;60000,B84&gt;60025),'DER-ES NÃO IMPRIMIR'!$D$2/100,0),IF(C84="SINAPI",'SINAPI NÃO IMPRIMIR'!$A$2/100,IF(C84="IOPES",'IOPES NÃO IMPRIMIR'!$A$2/100,IF(C84="COMP",'COMP NÃO IMPRIMIR'!$C$2/100,IF(C84="CESAN",'CESAN NÃO IMPRIMIR'!$A$2/100,"Preencher BDI!"))))))</f>
        <v>0.23319999999999999</v>
      </c>
      <c r="L84" s="84">
        <f t="shared" si="12"/>
        <v>61.879289652935434</v>
      </c>
      <c r="M84" s="13"/>
      <c r="N84" s="97"/>
      <c r="O84" s="97"/>
      <c r="P84" s="99"/>
      <c r="Q84" s="84"/>
      <c r="S84" s="588" t="s">
        <v>21739</v>
      </c>
      <c r="T84" s="590">
        <f>IF(B84="","",IF(C84='REAJUSTE GERAL'!$Q$2,IFERROR(VLOOKUP(S84,'REAJUSTE GERAL'!$P$3:$R$24,2,FALSE),""),IF(C84='REAJUSTE GERAL'!$R$2,IFERROR(VLOOKUP(S84,'REAJUSTE GERAL'!$P$3:$R$24,3,FALSE),""),1)))</f>
        <v>1.0209999999999999</v>
      </c>
    </row>
    <row r="85" spans="1:20" ht="12.75" x14ac:dyDescent="0.2">
      <c r="A85" s="110" t="s">
        <v>1509</v>
      </c>
      <c r="B85" s="266">
        <v>40934</v>
      </c>
      <c r="C85" s="190" t="s">
        <v>7516</v>
      </c>
      <c r="D85" s="246" t="str">
        <f>IF(B85="","",IF(C85="DER-ES",IF(OR(B85&lt;60000,B85&gt;60025),VLOOKUP(B85,'DER-ES NÃO IMPRIMIR'!$A$1:$E$10966,2,FALSE),VLOOKUP(B85,'DER-ES NÃO IMPRIMIR'!$A$1:$E$10966,2,FALSE)&amp;" (DMT="&amp;VLOOKUP(B85,'DER-ES NÃO IMPRIMIR'!$A$1:$E$10966,4,FALSE)&amp;") (XP="&amp;ROUND((N85),2)&amp;"km; XR="&amp;ROUND((O85),2)&amp;"km)"),IF(C85="SINAPI",VLOOKUP(B85,'SINAPI NÃO IMPRIMIR'!$A$3:$D$11432,2,FALSE),IF(C85="IOPES",VLOOKUP(B85,'IOPES NÃO IMPRIMIR'!$A$3:$D$10941,2,FALSE),IF(C85="CESAN",VLOOKUP(B85,'CESAN NÃO IMPRIMIR'!$A$6:$D$2000,2,FALSE),IF(C85="COMP",VLOOKUP(B85,'COMP NÃO IMPRIMIR'!$A$3:$D$10991,2,FALSE),""))))))</f>
        <v>Tacha refletiva birrefletorizada, fornecimento e aplicação</v>
      </c>
      <c r="E85" s="79" t="str">
        <f>IF(B85="","",IF(C85="DER-ES",VLOOKUP(B85,'DER-ES NÃO IMPRIMIR'!$A$1:$E$10966,3,FALSE),IF(C85="SINAPI",VLOOKUP(B85,'SINAPI NÃO IMPRIMIR'!$A$1:$D$11432,3,FALSE),IF(C85="IOPES",VLOOKUP(B85,'IOPES NÃO IMPRIMIR'!$A$1:$D$10941,3,FALSE),IF(C85="CESAN",VLOOKUP(B85,'CESAN NÃO IMPRIMIR'!$A$6:$D$2000,3,FALSE),IF(C85="COMP",VLOOKUP(B85,'COMP NÃO IMPRIMIR'!$A$1:$D$10991,3,FALSE)))))))</f>
        <v>Ud</v>
      </c>
      <c r="F85" s="103">
        <f>VLOOKUP(A85,'Memorial de Cálculo'!$A$9:$Q$1264,17,FALSE)</f>
        <v>328</v>
      </c>
      <c r="G85" s="104">
        <f t="shared" si="15"/>
        <v>22.09</v>
      </c>
      <c r="H85" s="104">
        <f t="shared" si="16"/>
        <v>7245.52</v>
      </c>
      <c r="I85" s="89"/>
      <c r="J85" s="83">
        <f>IF(B85="","",IF(C85="DER-ES",IF(OR(B85&lt;60000,B85&gt;60025),VLOOKUP(B85,'DER-ES NÃO IMPRIMIR'!$A$1:$E$10966,4,FALSE),VLOOKUP(B85,'DER-ES NÃO IMPRIMIR'!$A$1:$H$9966,6,FALSE)*N85+VLOOKUP(B85,'DER-ES NÃO IMPRIMIR'!$A$1:$H$9966,7,FALSE)*O85)+VLOOKUP(B85,'DER-ES NÃO IMPRIMIR'!$A$1:$H$9966,8,FALSE),IF(C85="SINAPI",VLOOKUP(B85,'SINAPI NÃO IMPRIMIR'!$A$1:$E$11432,4,FALSE),IF(C85="IOPES",VLOOKUP(B85,'IOPES NÃO IMPRIMIR'!$A$1:$D$10941,4,FALSE),IF(C85="CESAN",VLOOKUP(B85,'CESAN NÃO IMPRIMIR'!$A$5:$D$2000,4,FALSE),IF(C85="COMP",VLOOKUP(B85,'COMP NÃO IMPRIMIR'!$A$1:$D$10991,4,FALSE))))))*T85)</f>
        <v>22.094439999999999</v>
      </c>
      <c r="K85" s="284">
        <f>IF(B85="","",IF(C85="DER-ES",IF(OR(B85&lt;60000,B85&gt;60025),'DER-ES NÃO IMPRIMIR'!$D$2/100,0),IF(C85="SINAPI",'SINAPI NÃO IMPRIMIR'!$A$2/100,IF(C85="IOPES",'IOPES NÃO IMPRIMIR'!$A$2/100,IF(C85="COMP",'COMP NÃO IMPRIMIR'!$C$2/100,IF(C85="CESAN",'CESAN NÃO IMPRIMIR'!$A$2/100,"Preencher BDI!"))))))</f>
        <v>0.23319999999999999</v>
      </c>
      <c r="L85" s="84">
        <f t="shared" si="12"/>
        <v>17.916347713266298</v>
      </c>
      <c r="M85" s="13"/>
      <c r="N85" s="97"/>
      <c r="O85" s="97"/>
      <c r="P85" s="99"/>
      <c r="Q85" s="84"/>
      <c r="S85" s="588" t="s">
        <v>21739</v>
      </c>
      <c r="T85" s="590">
        <f>IF(B85="","",IF(C85='REAJUSTE GERAL'!$Q$2,IFERROR(VLOOKUP(S85,'REAJUSTE GERAL'!$P$3:$R$24,2,FALSE),""),IF(C85='REAJUSTE GERAL'!$R$2,IFERROR(VLOOKUP(S85,'REAJUSTE GERAL'!$P$3:$R$24,3,FALSE),""),1)))</f>
        <v>1.0209999999999999</v>
      </c>
    </row>
    <row r="86" spans="1:20" ht="12.75" x14ac:dyDescent="0.2">
      <c r="A86" s="110" t="s">
        <v>1510</v>
      </c>
      <c r="B86" s="266">
        <v>41526</v>
      </c>
      <c r="C86" s="190" t="s">
        <v>7516</v>
      </c>
      <c r="D86" s="246" t="str">
        <f>IF(B86="","",IF(C86="DER-ES",IF(OR(B86&lt;60000,B86&gt;60025),VLOOKUP(B86,'DER-ES NÃO IMPRIMIR'!$A$1:$E$10966,2,FALSE),VLOOKUP(B86,'DER-ES NÃO IMPRIMIR'!$A$1:$E$10966,2,FALSE)&amp;" (DMT="&amp;VLOOKUP(B86,'DER-ES NÃO IMPRIMIR'!$A$1:$E$10966,4,FALSE)&amp;") (XP="&amp;ROUND((N86),2)&amp;"km; XR="&amp;ROUND((O86),2)&amp;"km)"),IF(C86="SINAPI",VLOOKUP(B86,'SINAPI NÃO IMPRIMIR'!$A$3:$D$11432,2,FALSE),IF(C86="IOPES",VLOOKUP(B86,'IOPES NÃO IMPRIMIR'!$A$3:$D$10941,2,FALSE),IF(C86="CESAN",VLOOKUP(B86,'CESAN NÃO IMPRIMIR'!$A$6:$D$2000,2,FALSE),IF(C86="COMP",VLOOKUP(B86,'COMP NÃO IMPRIMIR'!$A$3:$D$10991,2,FALSE),""))))))</f>
        <v>Pintura acrílica sobre capa asfáltica</v>
      </c>
      <c r="E86" s="79" t="str">
        <f>IF(B86="","",IF(C86="DER-ES",VLOOKUP(B86,'DER-ES NÃO IMPRIMIR'!$A$1:$E$10966,3,FALSE),IF(C86="SINAPI",VLOOKUP(B86,'SINAPI NÃO IMPRIMIR'!$A$1:$D$11432,3,FALSE),IF(C86="IOPES",VLOOKUP(B86,'IOPES NÃO IMPRIMIR'!$A$1:$D$10941,3,FALSE),IF(C86="CESAN",VLOOKUP(B86,'CESAN NÃO IMPRIMIR'!$A$6:$D$2000,3,FALSE),IF(C86="COMP",VLOOKUP(B86,'COMP NÃO IMPRIMIR'!$A$1:$D$10991,3,FALSE)))))))</f>
        <v>M2</v>
      </c>
      <c r="F86" s="103">
        <f>VLOOKUP(A86,'Memorial de Cálculo'!$A$9:$Q$1264,17,FALSE)</f>
        <v>3657.5</v>
      </c>
      <c r="G86" s="104">
        <f t="shared" si="15"/>
        <v>9.1999999999999993</v>
      </c>
      <c r="H86" s="104">
        <f t="shared" si="16"/>
        <v>33649</v>
      </c>
      <c r="I86" s="89"/>
      <c r="J86" s="83">
        <f>IF(B86="","",IF(C86="DER-ES",IF(OR(B86&lt;60000,B86&gt;60025),VLOOKUP(B86,'DER-ES NÃO IMPRIMIR'!$A$1:$E$10966,4,FALSE),VLOOKUP(B86,'DER-ES NÃO IMPRIMIR'!$A$1:$H$9966,6,FALSE)*N86+VLOOKUP(B86,'DER-ES NÃO IMPRIMIR'!$A$1:$H$9966,7,FALSE)*O86)+VLOOKUP(B86,'DER-ES NÃO IMPRIMIR'!$A$1:$H$9966,8,FALSE),IF(C86="SINAPI",VLOOKUP(B86,'SINAPI NÃO IMPRIMIR'!$A$1:$E$11432,4,FALSE),IF(C86="IOPES",VLOOKUP(B86,'IOPES NÃO IMPRIMIR'!$A$1:$D$10941,4,FALSE),IF(C86="CESAN",VLOOKUP(B86,'CESAN NÃO IMPRIMIR'!$A$5:$D$2000,4,FALSE),IF(C86="COMP",VLOOKUP(B86,'COMP NÃO IMPRIMIR'!$A$1:$D$10991,4,FALSE))))))*T86)</f>
        <v>9.199209999999999</v>
      </c>
      <c r="K86" s="284">
        <f>IF(B86="","",IF(C86="DER-ES",IF(OR(B86&lt;60000,B86&gt;60025),'DER-ES NÃO IMPRIMIR'!$D$2/100,0),IF(C86="SINAPI",'SINAPI NÃO IMPRIMIR'!$A$2/100,IF(C86="IOPES",'IOPES NÃO IMPRIMIR'!$A$2/100,IF(C86="COMP",'COMP NÃO IMPRIMIR'!$C$2/100,IF(C86="CESAN",'CESAN NÃO IMPRIMIR'!$A$2/100,"Preencher BDI!"))))))</f>
        <v>0.23319999999999999</v>
      </c>
      <c r="L86" s="84">
        <f t="shared" si="12"/>
        <v>7.4596253649043129</v>
      </c>
      <c r="M86" s="13"/>
      <c r="N86" s="97"/>
      <c r="O86" s="97"/>
      <c r="P86" s="99"/>
      <c r="Q86" s="84"/>
      <c r="S86" s="588" t="s">
        <v>21739</v>
      </c>
      <c r="T86" s="590">
        <f>IF(B86="","",IF(C86='REAJUSTE GERAL'!$Q$2,IFERROR(VLOOKUP(S86,'REAJUSTE GERAL'!$P$3:$R$24,2,FALSE),""),IF(C86='REAJUSTE GERAL'!$R$2,IFERROR(VLOOKUP(S86,'REAJUSTE GERAL'!$P$3:$R$24,3,FALSE),""),1)))</f>
        <v>1.0209999999999999</v>
      </c>
    </row>
    <row r="87" spans="1:20" ht="12.75" x14ac:dyDescent="0.2">
      <c r="A87" s="102"/>
      <c r="B87" s="106"/>
      <c r="C87" s="121"/>
      <c r="D87" s="107" t="str">
        <f>"SUB-TOTAL - "&amp;LEFT(A81,2)</f>
        <v>SUB-TOTAL - 05</v>
      </c>
      <c r="E87" s="121"/>
      <c r="F87" s="109"/>
      <c r="G87" s="104"/>
      <c r="H87" s="108">
        <f>SUM(H82:H86)</f>
        <v>74389.149999999994</v>
      </c>
      <c r="I87" s="89"/>
      <c r="J87" s="83" t="str">
        <f>IF(B87="","",IF(C87="DER-ES",IF(OR(B87&lt;60000,B87&gt;60025),VLOOKUP(B87,'DER-ES NÃO IMPRIMIR'!$A$1:$E$10966,4,FALSE),VLOOKUP(B87,'DER-ES NÃO IMPRIMIR'!$A$1:$H$9966,6,FALSE)*N87+VLOOKUP(B87,'DER-ES NÃO IMPRIMIR'!$A$1:$H$9966,7,FALSE)*O87)+VLOOKUP(B87,'DER-ES NÃO IMPRIMIR'!$A$1:$H$9966,8,FALSE),IF(C87="SINAPI",VLOOKUP(B87,'SINAPI NÃO IMPRIMIR'!$A$1:$E$11432,4,FALSE),IF(C87="IOPES",VLOOKUP(B87,'IOPES NÃO IMPRIMIR'!$A$1:$D$10941,4,FALSE),IF(C87="CESAN",VLOOKUP(B87,'CESAN NÃO IMPRIMIR'!$A$5:$D$2000,4,FALSE),IF(C87="COMP",VLOOKUP(B87,'COMP NÃO IMPRIMIR'!$A$1:$D$10991,4,FALSE))))))*T87)</f>
        <v/>
      </c>
      <c r="K87" s="284" t="str">
        <f>IF(B87="","",IF(C87="DER-ES",IF(OR(B87&lt;60000,B87&gt;60025),'DER-ES NÃO IMPRIMIR'!$D$2/100,0),IF(C87="SINAPI",'SINAPI NÃO IMPRIMIR'!$A$2/100,IF(C87="IOPES",'IOPES NÃO IMPRIMIR'!$A$2/100,IF(C87="COMP",'COMP NÃO IMPRIMIR'!$C$2/100,IF(C87="CESAN",'CESAN NÃO IMPRIMIR'!$A$2/100,"Preencher BDI!"))))))</f>
        <v/>
      </c>
      <c r="L87" s="84" t="str">
        <f t="shared" si="12"/>
        <v/>
      </c>
      <c r="M87" s="26"/>
      <c r="N87" s="97"/>
      <c r="O87" s="97"/>
      <c r="P87" s="99"/>
      <c r="Q87" s="84"/>
      <c r="S87" s="105"/>
      <c r="T87" s="589" t="str">
        <f>IF(B87="","",IF(C87='REAJUSTE GERAL'!$Q$2,IFERROR(VLOOKUP(S87,'REAJUSTE GERAL'!$P$3:$R$24,2,FALSE),""),IF(C87='REAJUSTE GERAL'!$R$2,IFERROR(VLOOKUP(S87,'REAJUSTE GERAL'!$P$3:$R$24,3,FALSE),""),1)))</f>
        <v/>
      </c>
    </row>
    <row r="88" spans="1:20" ht="12.75" x14ac:dyDescent="0.2">
      <c r="A88" s="110"/>
      <c r="B88" s="158"/>
      <c r="C88" s="159"/>
      <c r="D88" s="160"/>
      <c r="E88" s="79"/>
      <c r="F88" s="103"/>
      <c r="G88" s="104"/>
      <c r="H88" s="104"/>
      <c r="I88" s="89"/>
      <c r="J88" s="83" t="str">
        <f>IF(B88="","",IF(C88="DER-ES",IF(OR(B88&lt;60000,B88&gt;60025),VLOOKUP(B88,'DER-ES NÃO IMPRIMIR'!$A$1:$E$10966,4,FALSE),VLOOKUP(B88,'DER-ES NÃO IMPRIMIR'!$A$1:$H$9966,6,FALSE)*N88+VLOOKUP(B88,'DER-ES NÃO IMPRIMIR'!$A$1:$H$9966,7,FALSE)*O88)+VLOOKUP(B88,'DER-ES NÃO IMPRIMIR'!$A$1:$H$9966,8,FALSE),IF(C88="SINAPI",VLOOKUP(B88,'SINAPI NÃO IMPRIMIR'!$A$1:$E$11432,4,FALSE),IF(C88="IOPES",VLOOKUP(B88,'IOPES NÃO IMPRIMIR'!$A$1:$D$10941,4,FALSE),IF(C88="CESAN",VLOOKUP(B88,'CESAN NÃO IMPRIMIR'!$A$5:$D$2000,4,FALSE),IF(C88="COMP",VLOOKUP(B88,'COMP NÃO IMPRIMIR'!$A$1:$D$10991,4,FALSE))))))*T88)</f>
        <v/>
      </c>
      <c r="K88" s="284" t="str">
        <f>IF(B88="","",IF(C88="DER-ES",IF(OR(B88&lt;60000,B88&gt;60025),'DER-ES NÃO IMPRIMIR'!$D$2/100,0),IF(C88="SINAPI",'SINAPI NÃO IMPRIMIR'!$A$2/100,IF(C88="IOPES",'IOPES NÃO IMPRIMIR'!$A$2/100,IF(C88="COMP",'COMP NÃO IMPRIMIR'!$C$2/100,IF(C88="CESAN",'CESAN NÃO IMPRIMIR'!$A$2/100,"Preencher BDI!"))))))</f>
        <v/>
      </c>
      <c r="L88" s="84" t="str">
        <f t="shared" si="12"/>
        <v/>
      </c>
      <c r="M88" s="26"/>
      <c r="N88" s="97"/>
      <c r="O88" s="97"/>
      <c r="P88" s="99"/>
      <c r="Q88" s="84"/>
      <c r="S88" s="105"/>
      <c r="T88" s="589" t="str">
        <f>IF(B88="","",IF(C88='REAJUSTE GERAL'!$Q$2,IFERROR(VLOOKUP(S88,'REAJUSTE GERAL'!$P$3:$R$24,2,FALSE),""),IF(C88='REAJUSTE GERAL'!$R$2,IFERROR(VLOOKUP(S88,'REAJUSTE GERAL'!$P$3:$R$24,3,FALSE),""),1)))</f>
        <v/>
      </c>
    </row>
    <row r="89" spans="1:20" ht="12.75" x14ac:dyDescent="0.2">
      <c r="A89" s="131" t="s">
        <v>11</v>
      </c>
      <c r="B89" s="131"/>
      <c r="C89" s="132"/>
      <c r="D89" s="133" t="s">
        <v>7496</v>
      </c>
      <c r="E89" s="132"/>
      <c r="F89" s="134"/>
      <c r="G89" s="135"/>
      <c r="H89" s="136"/>
      <c r="I89" s="89"/>
      <c r="J89" s="83" t="str">
        <f>IF(B89="","",IF(C89="DER-ES",IF(OR(B89&lt;60000,B89&gt;60025),VLOOKUP(B89,'DER-ES NÃO IMPRIMIR'!$A$1:$E$10966,4,FALSE),VLOOKUP(B89,'DER-ES NÃO IMPRIMIR'!$A$1:$H$9966,6,FALSE)*N89+VLOOKUP(B89,'DER-ES NÃO IMPRIMIR'!$A$1:$H$9966,7,FALSE)*O89)+VLOOKUP(B89,'DER-ES NÃO IMPRIMIR'!$A$1:$H$9966,8,FALSE),IF(C89="SINAPI",VLOOKUP(B89,'SINAPI NÃO IMPRIMIR'!$A$1:$E$11432,4,FALSE),IF(C89="IOPES",VLOOKUP(B89,'IOPES NÃO IMPRIMIR'!$A$1:$D$10941,4,FALSE),IF(C89="CESAN",VLOOKUP(B89,'CESAN NÃO IMPRIMIR'!$A$5:$D$2000,4,FALSE),IF(C89="COMP",VLOOKUP(B89,'COMP NÃO IMPRIMIR'!$A$1:$D$10991,4,FALSE))))))*T89)</f>
        <v/>
      </c>
      <c r="K89" s="284" t="str">
        <f>IF(B89="","",IF(C89="DER-ES",IF(OR(B89&lt;60000,B89&gt;60025),'DER-ES NÃO IMPRIMIR'!$D$2/100,0),IF(C89="SINAPI",'SINAPI NÃO IMPRIMIR'!$A$2/100,IF(C89="IOPES",'IOPES NÃO IMPRIMIR'!$A$2/100,IF(C89="COMP",'COMP NÃO IMPRIMIR'!$C$2/100,IF(C89="CESAN",'CESAN NÃO IMPRIMIR'!$A$2/100,"Preencher BDI!"))))))</f>
        <v/>
      </c>
      <c r="L89" s="84" t="str">
        <f t="shared" si="12"/>
        <v/>
      </c>
      <c r="M89" s="35"/>
      <c r="N89" s="97"/>
      <c r="O89" s="97"/>
      <c r="P89" s="99"/>
      <c r="Q89" s="84"/>
      <c r="S89" s="105"/>
      <c r="T89" s="589" t="str">
        <f>IF(B89="","",IF(C89='REAJUSTE GERAL'!$Q$2,IFERROR(VLOOKUP(S89,'REAJUSTE GERAL'!$P$3:$R$24,2,FALSE),""),IF(C89='REAJUSTE GERAL'!$R$2,IFERROR(VLOOKUP(S89,'REAJUSTE GERAL'!$P$3:$R$24,3,FALSE),""),1)))</f>
        <v/>
      </c>
    </row>
    <row r="90" spans="1:20" ht="12.75" x14ac:dyDescent="0.2">
      <c r="A90" s="110" t="s">
        <v>752</v>
      </c>
      <c r="B90" s="190">
        <v>43068</v>
      </c>
      <c r="C90" s="190" t="s">
        <v>7516</v>
      </c>
      <c r="D90" s="246" t="str">
        <f>IF(B90="","",IF(C90="DER-ES",IF(OR(B90&lt;60000,B90&gt;60025),VLOOKUP(B90,'DER-ES NÃO IMPRIMIR'!$A$1:$E$10966,2,FALSE),VLOOKUP(B90,'DER-ES NÃO IMPRIMIR'!$A$1:$E$10966,2,FALSE)&amp;" (DMT="&amp;VLOOKUP(B90,'DER-ES NÃO IMPRIMIR'!$A$1:$E$10966,4,FALSE)&amp;") (XP="&amp;ROUND((N90),2)&amp;"km; XR="&amp;ROUND((O90),2)&amp;"km)"),IF(C90="SINAPI",VLOOKUP(B90,'SINAPI NÃO IMPRIMIR'!$A$3:$D$11432,2,FALSE),IF(C90="IOPES",VLOOKUP(B90,'IOPES NÃO IMPRIMIR'!$A$3:$D$10941,2,FALSE),IF(C90="CESAN",VLOOKUP(B90,'CESAN NÃO IMPRIMIR'!$A$6:$D$2000,2,FALSE),IF(C90="COMP",VLOOKUP(B90,'COMP NÃO IMPRIMIR'!$A$3:$D$10991,2,FALSE),""))))))</f>
        <v>Remanejamento de ligação e religação de redes de esgoto, em Vias Urbanas</v>
      </c>
      <c r="E90" s="79" t="str">
        <f>IF(B90="","",IF(C90="DER-ES",VLOOKUP(B90,'DER-ES NÃO IMPRIMIR'!$A$1:$E$10966,3,FALSE),IF(C90="SINAPI",VLOOKUP(B90,'SINAPI NÃO IMPRIMIR'!$A$1:$D$11432,3,FALSE),IF(C90="IOPES",VLOOKUP(B90,'IOPES NÃO IMPRIMIR'!$A$1:$D$10941,3,FALSE),IF(C90="CESAN",VLOOKUP(B90,'CESAN NÃO IMPRIMIR'!$A$6:$D$2000,3,FALSE),IF(C90="COMP",VLOOKUP(B90,'COMP NÃO IMPRIMIR'!$A$1:$D$10991,3,FALSE)))))))</f>
        <v>M</v>
      </c>
      <c r="F90" s="103">
        <f>VLOOKUP(A90,'Memorial de Cálculo'!$A$9:$Q$1264,17,FALSE)</f>
        <v>60</v>
      </c>
      <c r="G90" s="104">
        <f t="shared" ref="G90:G95" si="17">IF(B90=40972,H89,ROUND(L90*(1+F$5),2))</f>
        <v>82.76</v>
      </c>
      <c r="H90" s="104">
        <f t="shared" ref="H90:H95" si="18">IF(B90=40972,TRUNC(F90*G90/100,2),TRUNC(F90*G90,2))</f>
        <v>4965.6000000000004</v>
      </c>
      <c r="I90" s="89"/>
      <c r="J90" s="83">
        <f>IF(B90="","",IF(C90="DER-ES",IF(OR(B90&lt;60000,B90&gt;60025),VLOOKUP(B90,'DER-ES NÃO IMPRIMIR'!$A$1:$E$10966,4,FALSE),VLOOKUP(B90,'DER-ES NÃO IMPRIMIR'!$A$1:$H$9966,6,FALSE)*N90+VLOOKUP(B90,'DER-ES NÃO IMPRIMIR'!$A$1:$H$9966,7,FALSE)*O90)+VLOOKUP(B90,'DER-ES NÃO IMPRIMIR'!$A$1:$H$9966,8,FALSE),IF(C90="SINAPI",VLOOKUP(B90,'SINAPI NÃO IMPRIMIR'!$A$1:$E$11432,4,FALSE),IF(C90="IOPES",VLOOKUP(B90,'IOPES NÃO IMPRIMIR'!$A$1:$D$10941,4,FALSE),IF(C90="CESAN",VLOOKUP(B90,'CESAN NÃO IMPRIMIR'!$A$5:$D$2000,4,FALSE),IF(C90="COMP",VLOOKUP(B90,'COMP NÃO IMPRIMIR'!$A$1:$D$10991,4,FALSE))))))*T90)</f>
        <v>82.759740000000008</v>
      </c>
      <c r="K90" s="284">
        <f>IF(B90="","",IF(C90="DER-ES",IF(OR(B90&lt;60000,B90&gt;60025),'DER-ES NÃO IMPRIMIR'!$D$2/100,0),IF(C90="SINAPI",'SINAPI NÃO IMPRIMIR'!$A$2/100,IF(C90="IOPES",'IOPES NÃO IMPRIMIR'!$A$2/100,IF(C90="COMP",'COMP NÃO IMPRIMIR'!$C$2/100,IF(C90="CESAN",'CESAN NÃO IMPRIMIR'!$A$2/100,"Preencher BDI!"))))))</f>
        <v>0.23319999999999999</v>
      </c>
      <c r="L90" s="84">
        <f t="shared" si="12"/>
        <v>67.109746999675636</v>
      </c>
      <c r="M90" s="13"/>
      <c r="N90" s="97"/>
      <c r="O90" s="97"/>
      <c r="P90" s="99"/>
      <c r="Q90" s="84"/>
      <c r="S90" s="588" t="s">
        <v>8722</v>
      </c>
      <c r="T90" s="590">
        <f>IF(B90="","",IF(C90='REAJUSTE GERAL'!$Q$2,IFERROR(VLOOKUP(S90,'REAJUSTE GERAL'!$P$3:$R$24,2,FALSE),""),IF(C90='REAJUSTE GERAL'!$R$2,IFERROR(VLOOKUP(S90,'REAJUSTE GERAL'!$P$3:$R$24,3,FALSE),""),1)))</f>
        <v>1.038</v>
      </c>
    </row>
    <row r="91" spans="1:20" ht="25.5" x14ac:dyDescent="0.2">
      <c r="A91" s="110" t="s">
        <v>753</v>
      </c>
      <c r="B91" s="190">
        <v>43064</v>
      </c>
      <c r="C91" s="190" t="s">
        <v>7516</v>
      </c>
      <c r="D91" s="246" t="str">
        <f>IF(B91="","",IF(C91="DER-ES",IF(OR(B91&lt;60000,B91&gt;60025),VLOOKUP(B91,'DER-ES NÃO IMPRIMIR'!$A$1:$E$10966,2,FALSE),VLOOKUP(B91,'DER-ES NÃO IMPRIMIR'!$A$1:$E$10966,2,FALSE)&amp;" (DMT="&amp;VLOOKUP(B91,'DER-ES NÃO IMPRIMIR'!$A$1:$E$10966,4,FALSE)&amp;") (XP="&amp;ROUND((N91),2)&amp;"km; XR="&amp;ROUND((O91),2)&amp;"km)"),IF(C91="SINAPI",VLOOKUP(B91,'SINAPI NÃO IMPRIMIR'!$A$3:$D$11432,2,FALSE),IF(C91="IOPES",VLOOKUP(B91,'IOPES NÃO IMPRIMIR'!$A$3:$D$10941,2,FALSE),IF(C91="CESAN",VLOOKUP(B91,'CESAN NÃO IMPRIMIR'!$A$6:$D$2000,2,FALSE),IF(C91="COMP",VLOOKUP(B91,'COMP NÃO IMPRIMIR'!$A$3:$D$10991,2,FALSE),""))))))</f>
        <v>Religação de rede de água em PVC DN 20 mm, inclusive conexões, em Vias Urbanas</v>
      </c>
      <c r="E91" s="79" t="str">
        <f>IF(B91="","",IF(C91="DER-ES",VLOOKUP(B91,'DER-ES NÃO IMPRIMIR'!$A$1:$E$10966,3,FALSE),IF(C91="SINAPI",VLOOKUP(B91,'SINAPI NÃO IMPRIMIR'!$A$1:$D$11432,3,FALSE),IF(C91="IOPES",VLOOKUP(B91,'IOPES NÃO IMPRIMIR'!$A$1:$D$10941,3,FALSE),IF(C91="CESAN",VLOOKUP(B91,'CESAN NÃO IMPRIMIR'!$A$6:$D$2000,3,FALSE),IF(C91="COMP",VLOOKUP(B91,'COMP NÃO IMPRIMIR'!$A$1:$D$10991,3,FALSE)))))))</f>
        <v>M</v>
      </c>
      <c r="F91" s="103">
        <f>VLOOKUP(A91,'Memorial de Cálculo'!$A$9:$Q$1264,17,FALSE)</f>
        <v>60</v>
      </c>
      <c r="G91" s="104">
        <f t="shared" si="17"/>
        <v>20.5</v>
      </c>
      <c r="H91" s="104">
        <f t="shared" si="18"/>
        <v>1230</v>
      </c>
      <c r="I91" s="89"/>
      <c r="J91" s="83">
        <f>IF(B91="","",IF(C91="DER-ES",IF(OR(B91&lt;60000,B91&gt;60025),VLOOKUP(B91,'DER-ES NÃO IMPRIMIR'!$A$1:$E$10966,4,FALSE),VLOOKUP(B91,'DER-ES NÃO IMPRIMIR'!$A$1:$H$9966,6,FALSE)*N91+VLOOKUP(B91,'DER-ES NÃO IMPRIMIR'!$A$1:$H$9966,7,FALSE)*O91)+VLOOKUP(B91,'DER-ES NÃO IMPRIMIR'!$A$1:$H$9966,8,FALSE),IF(C91="SINAPI",VLOOKUP(B91,'SINAPI NÃO IMPRIMIR'!$A$1:$E$11432,4,FALSE),IF(C91="IOPES",VLOOKUP(B91,'IOPES NÃO IMPRIMIR'!$A$1:$D$10941,4,FALSE),IF(C91="CESAN",VLOOKUP(B91,'CESAN NÃO IMPRIMIR'!$A$5:$D$2000,4,FALSE),IF(C91="COMP",VLOOKUP(B91,'COMP NÃO IMPRIMIR'!$A$1:$D$10991,4,FALSE))))))*T91)</f>
        <v>20.500500000000002</v>
      </c>
      <c r="K91" s="284">
        <f>IF(B91="","",IF(C91="DER-ES",IF(OR(B91&lt;60000,B91&gt;60025),'DER-ES NÃO IMPRIMIR'!$D$2/100,0),IF(C91="SINAPI",'SINAPI NÃO IMPRIMIR'!$A$2/100,IF(C91="IOPES",'IOPES NÃO IMPRIMIR'!$A$2/100,IF(C91="COMP",'COMP NÃO IMPRIMIR'!$C$2/100,IF(C91="CESAN",'CESAN NÃO IMPRIMIR'!$A$2/100,"Preencher BDI!"))))))</f>
        <v>0.23319999999999999</v>
      </c>
      <c r="L91" s="84">
        <f t="shared" ref="L91:L110" si="19">IF(J91="","",(J91/(1+K91)))</f>
        <v>16.62382419721051</v>
      </c>
      <c r="M91" s="13"/>
      <c r="N91" s="97"/>
      <c r="O91" s="97"/>
      <c r="P91" s="99"/>
      <c r="Q91" s="84"/>
      <c r="S91" s="588" t="s">
        <v>8722</v>
      </c>
      <c r="T91" s="590">
        <f>IF(B91="","",IF(C91='REAJUSTE GERAL'!$Q$2,IFERROR(VLOOKUP(S91,'REAJUSTE GERAL'!$P$3:$R$24,2,FALSE),""),IF(C91='REAJUSTE GERAL'!$R$2,IFERROR(VLOOKUP(S91,'REAJUSTE GERAL'!$P$3:$R$24,3,FALSE),""),1)))</f>
        <v>1.038</v>
      </c>
    </row>
    <row r="92" spans="1:20" ht="12.75" x14ac:dyDescent="0.2">
      <c r="A92" s="110" t="s">
        <v>7493</v>
      </c>
      <c r="B92" s="190">
        <v>40102</v>
      </c>
      <c r="C92" s="190" t="s">
        <v>7516</v>
      </c>
      <c r="D92" s="246" t="str">
        <f>IF(B92="","",IF(C92="DER-ES",IF(OR(B92&lt;60000,B92&gt;60025),VLOOKUP(B92,'DER-ES NÃO IMPRIMIR'!$A$1:$E$10966,2,FALSE),VLOOKUP(B92,'DER-ES NÃO IMPRIMIR'!$A$1:$E$10966,2,FALSE)&amp;" (DMT="&amp;VLOOKUP(B92,'DER-ES NÃO IMPRIMIR'!$A$1:$E$10966,4,FALSE)&amp;") (XP="&amp;ROUND((N92),2)&amp;"km; XR="&amp;ROUND((O92),2)&amp;"km)"),IF(C92="SINAPI",VLOOKUP(B92,'SINAPI NÃO IMPRIMIR'!$A$3:$D$11432,2,FALSE),IF(C92="IOPES",VLOOKUP(B92,'IOPES NÃO IMPRIMIR'!$A$3:$D$10941,2,FALSE),IF(C92="CESAN",VLOOKUP(B92,'CESAN NÃO IMPRIMIR'!$A$6:$D$2000,2,FALSE),IF(C92="COMP",VLOOKUP(B92,'COMP NÃO IMPRIMIR'!$A$3:$D$10991,2,FALSE),""))))))</f>
        <v>Revestimento vegetal com grama em placas, inclusive transporte de grama</v>
      </c>
      <c r="E92" s="79" t="str">
        <f>IF(B92="","",IF(C92="DER-ES",VLOOKUP(B92,'DER-ES NÃO IMPRIMIR'!$A$1:$E$10966,3,FALSE),IF(C92="SINAPI",VLOOKUP(B92,'SINAPI NÃO IMPRIMIR'!$A$1:$D$11432,3,FALSE),IF(C92="IOPES",VLOOKUP(B92,'IOPES NÃO IMPRIMIR'!$A$1:$D$10941,3,FALSE),IF(C92="CESAN",VLOOKUP(B92,'CESAN NÃO IMPRIMIR'!$A$6:$D$2000,3,FALSE),IF(C92="COMP",VLOOKUP(B92,'COMP NÃO IMPRIMIR'!$A$1:$D$10991,3,FALSE)))))))</f>
        <v>M2</v>
      </c>
      <c r="F92" s="103">
        <f>VLOOKUP(A92,'Memorial de Cálculo'!$A$9:$Q$1264,17,FALSE)</f>
        <v>575.64</v>
      </c>
      <c r="G92" s="104">
        <f t="shared" si="17"/>
        <v>14.78</v>
      </c>
      <c r="H92" s="104">
        <f t="shared" si="18"/>
        <v>8507.9500000000007</v>
      </c>
      <c r="I92" s="89"/>
      <c r="J92" s="83">
        <f>IF(B92="","",IF(C92="DER-ES",IF(OR(B92&lt;60000,B92&gt;60025),VLOOKUP(B92,'DER-ES NÃO IMPRIMIR'!$A$1:$E$10966,4,FALSE),VLOOKUP(B92,'DER-ES NÃO IMPRIMIR'!$A$1:$H$9966,6,FALSE)*N92+VLOOKUP(B92,'DER-ES NÃO IMPRIMIR'!$A$1:$H$9966,7,FALSE)*O92)+VLOOKUP(B92,'DER-ES NÃO IMPRIMIR'!$A$1:$H$9966,8,FALSE),IF(C92="SINAPI",VLOOKUP(B92,'SINAPI NÃO IMPRIMIR'!$A$1:$E$11432,4,FALSE),IF(C92="IOPES",VLOOKUP(B92,'IOPES NÃO IMPRIMIR'!$A$1:$D$10941,4,FALSE),IF(C92="CESAN",VLOOKUP(B92,'CESAN NÃO IMPRIMIR'!$A$5:$D$2000,4,FALSE),IF(C92="COMP",VLOOKUP(B92,'COMP NÃO IMPRIMIR'!$A$1:$D$10991,4,FALSE))))))*T92)</f>
        <v>14.781120000000001</v>
      </c>
      <c r="K92" s="284">
        <f>IF(B92="","",IF(C92="DER-ES",IF(OR(B92&lt;60000,B92&gt;60025),'DER-ES NÃO IMPRIMIR'!$D$2/100,0),IF(C92="SINAPI",'SINAPI NÃO IMPRIMIR'!$A$2/100,IF(C92="IOPES",'IOPES NÃO IMPRIMIR'!$A$2/100,IF(C92="COMP",'COMP NÃO IMPRIMIR'!$C$2/100,IF(C92="CESAN",'CESAN NÃO IMPRIMIR'!$A$2/100,"Preencher BDI!"))))))</f>
        <v>0.23319999999999999</v>
      </c>
      <c r="L92" s="84">
        <f t="shared" si="19"/>
        <v>11.985987674343173</v>
      </c>
      <c r="M92" s="13"/>
      <c r="N92" s="97"/>
      <c r="O92" s="97"/>
      <c r="P92" s="99"/>
      <c r="Q92" s="84"/>
      <c r="S92" s="588" t="s">
        <v>8722</v>
      </c>
      <c r="T92" s="590">
        <f>IF(B92="","",IF(C92='REAJUSTE GERAL'!$Q$2,IFERROR(VLOOKUP(S92,'REAJUSTE GERAL'!$P$3:$R$24,2,FALSE),""),IF(C92='REAJUSTE GERAL'!$R$2,IFERROR(VLOOKUP(S92,'REAJUSTE GERAL'!$P$3:$R$24,3,FALSE),""),1)))</f>
        <v>1.038</v>
      </c>
    </row>
    <row r="93" spans="1:20" ht="12.75" x14ac:dyDescent="0.2">
      <c r="A93" s="110" t="s">
        <v>16971</v>
      </c>
      <c r="B93" s="81" t="s">
        <v>16969</v>
      </c>
      <c r="C93" s="79" t="s">
        <v>5651</v>
      </c>
      <c r="D93" s="246" t="str">
        <f>IF(B93="","",IF(C93="DER-ES",IF(OR(B93&lt;60000,B93&gt;60025),VLOOKUP(B93,'DER-ES NÃO IMPRIMIR'!$A$1:$E$10966,2,FALSE),VLOOKUP(B93,'DER-ES NÃO IMPRIMIR'!$A$1:$E$10966,2,FALSE)&amp;" (DMT="&amp;VLOOKUP(B93,'DER-ES NÃO IMPRIMIR'!$A$1:$E$10966,4,FALSE)&amp;") (XP="&amp;ROUND((N93),2)&amp;"km; XR="&amp;ROUND((O93),2)&amp;"km)"),IF(C93="SINAPI",VLOOKUP(B93,'SINAPI NÃO IMPRIMIR'!$A$3:$D$11432,2,FALSE),IF(C93="IOPES",VLOOKUP(B93,'IOPES NÃO IMPRIMIR'!$A$3:$D$10941,2,FALSE),IF(C93="CESAN",VLOOKUP(B93,'CESAN NÃO IMPRIMIR'!$A$6:$D$2000,2,FALSE),IF(C93="COMP",VLOOKUP(B93,'COMP NÃO IMPRIMIR'!$A$3:$D$10991,2,FALSE),""))))))</f>
        <v>Remoção e reassentamento de postes de concreto ou madeira</v>
      </c>
      <c r="E93" s="79" t="str">
        <f>IF(B93="","",IF(C93="DER-ES",VLOOKUP(B93,'DER-ES NÃO IMPRIMIR'!$A$1:$E$10966,3,FALSE),IF(C93="SINAPI",VLOOKUP(B93,'SINAPI NÃO IMPRIMIR'!$A$1:$D$11432,3,FALSE),IF(C93="IOPES",VLOOKUP(B93,'IOPES NÃO IMPRIMIR'!$A$1:$D$10941,3,FALSE),IF(C93="CESAN",VLOOKUP(B93,'CESAN NÃO IMPRIMIR'!$A$6:$D$2000,3,FALSE),IF(C93="COMP",VLOOKUP(B93,'COMP NÃO IMPRIMIR'!$A$1:$D$10991,3,FALSE)))))))</f>
        <v>Ud</v>
      </c>
      <c r="F93" s="103">
        <f>VLOOKUP(A93,'Memorial de Cálculo'!$A$9:$Q$1264,17,FALSE)</f>
        <v>1</v>
      </c>
      <c r="G93" s="104">
        <f t="shared" si="17"/>
        <v>549.39</v>
      </c>
      <c r="H93" s="104">
        <f t="shared" si="18"/>
        <v>549.39</v>
      </c>
      <c r="I93" s="89"/>
      <c r="J93" s="83">
        <f>IF(B93="","",IF(C93="DER-ES",IF(OR(B93&lt;60000,B93&gt;60025),VLOOKUP(B93,'DER-ES NÃO IMPRIMIR'!$A$1:$E$10966,4,FALSE),VLOOKUP(B93,'DER-ES NÃO IMPRIMIR'!$A$1:$H$9966,6,FALSE)*N93+VLOOKUP(B93,'DER-ES NÃO IMPRIMIR'!$A$1:$H$9966,7,FALSE)*O93)+VLOOKUP(B93,'DER-ES NÃO IMPRIMIR'!$A$1:$H$9966,8,FALSE),IF(C93="SINAPI",VLOOKUP(B93,'SINAPI NÃO IMPRIMIR'!$A$1:$E$11432,4,FALSE),IF(C93="IOPES",VLOOKUP(B93,'IOPES NÃO IMPRIMIR'!$A$1:$D$10941,4,FALSE),IF(C93="CESAN",VLOOKUP(B93,'CESAN NÃO IMPRIMIR'!$A$5:$D$2000,4,FALSE),IF(C93="COMP",VLOOKUP(B93,'COMP NÃO IMPRIMIR'!$A$1:$D$10991,4,FALSE))))))*T93)</f>
        <v>549.39</v>
      </c>
      <c r="K93" s="284">
        <f>IF(B93="","",IF(C93="DER-ES",IF(OR(B93&lt;60000,B93&gt;60025),'DER-ES NÃO IMPRIMIR'!$D$2/100,0),IF(C93="SINAPI",'SINAPI NÃO IMPRIMIR'!$A$2/100,IF(C93="IOPES",'IOPES NÃO IMPRIMIR'!$A$2/100,IF(C93="COMP",'COMP NÃO IMPRIMIR'!$C$2/100,IF(C93="CESAN",'CESAN NÃO IMPRIMIR'!$A$2/100,"Preencher BDI!"))))))</f>
        <v>0.23319999999999999</v>
      </c>
      <c r="L93" s="84">
        <f t="shared" si="19"/>
        <v>445.49951346091467</v>
      </c>
      <c r="M93" s="250"/>
      <c r="N93" s="97"/>
      <c r="O93" s="97"/>
      <c r="P93" s="99"/>
      <c r="Q93" s="84"/>
      <c r="S93" s="588"/>
      <c r="T93" s="590">
        <f>IF(B93="","",IF(C93='REAJUSTE GERAL'!$Q$2,IFERROR(VLOOKUP(S93,'REAJUSTE GERAL'!$P$3:$R$24,2,FALSE),""),IF(C93='REAJUSTE GERAL'!$R$2,IFERROR(VLOOKUP(S93,'REAJUSTE GERAL'!$P$3:$R$24,3,FALSE),""),1)))</f>
        <v>1</v>
      </c>
    </row>
    <row r="94" spans="1:20" ht="12.75" x14ac:dyDescent="0.2">
      <c r="A94" s="298" t="s">
        <v>16972</v>
      </c>
      <c r="B94" s="190">
        <v>42870</v>
      </c>
      <c r="C94" s="190" t="s">
        <v>7516</v>
      </c>
      <c r="D94" s="246" t="str">
        <f>IF(B94="","",IF(C94="DER-ES",IF(OR(B94&lt;60000,B94&gt;60025),VLOOKUP(B94,'DER-ES NÃO IMPRIMIR'!$A$1:$E$10966,2,FALSE),VLOOKUP(B94,'DER-ES NÃO IMPRIMIR'!$A$1:$E$10966,2,FALSE)&amp;" (DMT="&amp;VLOOKUP(B94,'DER-ES NÃO IMPRIMIR'!$A$1:$E$10966,4,FALSE)&amp;") (XP="&amp;ROUND((N94),2)&amp;"km; XR="&amp;ROUND((O94),2)&amp;"km)"),IF(C94="SINAPI",VLOOKUP(B94,'SINAPI NÃO IMPRIMIR'!$A$3:$D$11432,2,FALSE),IF(C94="IOPES",VLOOKUP(B94,'IOPES NÃO IMPRIMIR'!$A$3:$D$10941,2,FALSE),IF(C94="CESAN",VLOOKUP(B94,'CESAN NÃO IMPRIMIR'!$A$6:$D$2000,2,FALSE),IF(C94="COMP",VLOOKUP(B94,'COMP NÃO IMPRIMIR'!$A$3:$D$10991,2,FALSE),""))))))</f>
        <v>Demolição mecânica de concreto em Vias Urbanas</v>
      </c>
      <c r="E94" s="79" t="str">
        <f>IF(B94="","",IF(C94="DER-ES",VLOOKUP(B94,'DER-ES NÃO IMPRIMIR'!$A$1:$E$10966,3,FALSE),IF(C94="SINAPI",VLOOKUP(B94,'SINAPI NÃO IMPRIMIR'!$A$1:$D$11432,3,FALSE),IF(C94="IOPES",VLOOKUP(B94,'IOPES NÃO IMPRIMIR'!$A$1:$D$10941,3,FALSE),IF(C94="CESAN",VLOOKUP(B94,'CESAN NÃO IMPRIMIR'!$A$6:$D$2000,3,FALSE),IF(C94="COMP",VLOOKUP(B94,'COMP NÃO IMPRIMIR'!$A$1:$D$10991,3,FALSE)))))))</f>
        <v>M3</v>
      </c>
      <c r="F94" s="103">
        <f>VLOOKUP(A94,'Memorial de Cálculo'!$A$9:$Q$1264,17,FALSE)</f>
        <v>61.04</v>
      </c>
      <c r="G94" s="104">
        <f t="shared" si="17"/>
        <v>192.63</v>
      </c>
      <c r="H94" s="104">
        <f t="shared" si="18"/>
        <v>11758.13</v>
      </c>
      <c r="I94" s="89"/>
      <c r="J94" s="83">
        <f>IF(B94="","",IF(C94="DER-ES",IF(OR(B94&lt;60000,B94&gt;60025),VLOOKUP(B94,'DER-ES NÃO IMPRIMIR'!$A$1:$E$10966,4,FALSE),VLOOKUP(B94,'DER-ES NÃO IMPRIMIR'!$A$1:$H$9966,6,FALSE)*N94+VLOOKUP(B94,'DER-ES NÃO IMPRIMIR'!$A$1:$H$9966,7,FALSE)*O94)+VLOOKUP(B94,'DER-ES NÃO IMPRIMIR'!$A$1:$H$9966,8,FALSE),IF(C94="SINAPI",VLOOKUP(B94,'SINAPI NÃO IMPRIMIR'!$A$1:$E$11432,4,FALSE),IF(C94="IOPES",VLOOKUP(B94,'IOPES NÃO IMPRIMIR'!$A$1:$D$10941,4,FALSE),IF(C94="CESAN",VLOOKUP(B94,'CESAN NÃO IMPRIMIR'!$A$5:$D$2000,4,FALSE),IF(C94="COMP",VLOOKUP(B94,'COMP NÃO IMPRIMIR'!$A$1:$D$10991,4,FALSE))))))*T94)</f>
        <v>192.63204000000002</v>
      </c>
      <c r="K94" s="284">
        <f>IF(B94="","",IF(C94="DER-ES",IF(OR(B94&lt;60000,B94&gt;60025),'DER-ES NÃO IMPRIMIR'!$D$2/100,0),IF(C94="SINAPI",'SINAPI NÃO IMPRIMIR'!$A$2/100,IF(C94="IOPES",'IOPES NÃO IMPRIMIR'!$A$2/100,IF(C94="COMP",'COMP NÃO IMPRIMIR'!$C$2/100,IF(C94="CESAN",'CESAN NÃO IMPRIMIR'!$A$2/100,"Preencher BDI!"))))))</f>
        <v>0.23319999999999999</v>
      </c>
      <c r="L94" s="84">
        <f t="shared" si="19"/>
        <v>156.20502757054817</v>
      </c>
      <c r="M94" s="13"/>
      <c r="N94" s="97"/>
      <c r="O94" s="97"/>
      <c r="P94" s="99"/>
      <c r="Q94" s="84"/>
      <c r="S94" s="588" t="s">
        <v>8722</v>
      </c>
      <c r="T94" s="590">
        <f>IF(B94="","",IF(C94='REAJUSTE GERAL'!$Q$2,IFERROR(VLOOKUP(S94,'REAJUSTE GERAL'!$P$3:$R$24,2,FALSE),""),IF(C94='REAJUSTE GERAL'!$R$2,IFERROR(VLOOKUP(S94,'REAJUSTE GERAL'!$P$3:$R$24,3,FALSE),""),1)))</f>
        <v>1.038</v>
      </c>
    </row>
    <row r="95" spans="1:20" ht="25.5" x14ac:dyDescent="0.2">
      <c r="A95" s="298" t="s">
        <v>16973</v>
      </c>
      <c r="B95" s="248">
        <v>60010</v>
      </c>
      <c r="C95" s="190" t="s">
        <v>7516</v>
      </c>
      <c r="D95" s="246" t="str">
        <f>IF(B95="","",IF(C95="DER-ES",IF(OR(B95&lt;60000,B95&gt;60025),VLOOKUP(B95,'DER-ES NÃO IMPRIMIR'!$A$1:$E$10966,2,FALSE),VLOOKUP(B95,'DER-ES NÃO IMPRIMIR'!$A$1:$E$10966,2,FALSE)&amp;" (DMT="&amp;VLOOKUP(B95,'DER-ES NÃO IMPRIMIR'!$A$1:$E$10966,4,FALSE)&amp;") (XP="&amp;ROUND((N95),2)&amp;"km; XR="&amp;ROUND((O95),2)&amp;"km)"),IF(C95="SINAPI",VLOOKUP(B95,'SINAPI NÃO IMPRIMIR'!$A$3:$D$11432,2,FALSE),IF(C95="IOPES",VLOOKUP(B95,'IOPES NÃO IMPRIMIR'!$A$3:$D$10941,2,FALSE),IF(C95="CESAN",VLOOKUP(B95,'CESAN NÃO IMPRIMIR'!$A$6:$D$2000,2,FALSE),IF(C95="COMP",VLOOKUP(B95,'COMP NÃO IMPRIMIR'!$A$3:$D$10991,2,FALSE),""))))))</f>
        <v>Transporte Local de Materiais (TR-101-01) (Vias urbanas - Caminhão basculante) (DMT=0,956XP + 1,275XR + 1,593) (XP=18,1km; XR=3,1km)</v>
      </c>
      <c r="E95" s="79" t="str">
        <f>IF(B95="","",IF(C95="DER-ES",VLOOKUP(B95,'DER-ES NÃO IMPRIMIR'!$A$1:$E$10966,3,FALSE),IF(C95="SINAPI",VLOOKUP(B95,'SINAPI NÃO IMPRIMIR'!$A$1:$D$11432,3,FALSE),IF(C95="IOPES",VLOOKUP(B95,'IOPES NÃO IMPRIMIR'!$A$1:$D$10941,3,FALSE),IF(C95="CESAN",VLOOKUP(B95,'CESAN NÃO IMPRIMIR'!$A$6:$D$2000,3,FALSE),IF(C95="COMP",VLOOKUP(B95,'COMP NÃO IMPRIMIR'!$A$1:$D$10991,3,FALSE)))))))</f>
        <v>t</v>
      </c>
      <c r="F95" s="103">
        <f>VLOOKUP(A95,'Memorial de Cálculo'!$A$9:$Q$1264,17,FALSE)</f>
        <v>146.5</v>
      </c>
      <c r="G95" s="104">
        <f t="shared" si="17"/>
        <v>29.25</v>
      </c>
      <c r="H95" s="104">
        <f t="shared" si="18"/>
        <v>4285.12</v>
      </c>
      <c r="I95" s="89"/>
      <c r="J95" s="83">
        <f>IF(B95="","",IF(C95="DER-ES",IF(OR(B95&lt;60000,B95&gt;60025),VLOOKUP(B95,'DER-ES NÃO IMPRIMIR'!$A$1:$E$10966,4,FALSE),VLOOKUP(B95,'DER-ES NÃO IMPRIMIR'!$A$1:$H$9966,6,FALSE)*N95+VLOOKUP(B95,'DER-ES NÃO IMPRIMIR'!$A$1:$H$9966,7,FALSE)*O95)+VLOOKUP(B95,'DER-ES NÃO IMPRIMIR'!$A$1:$H$9966,8,FALSE),IF(C95="SINAPI",VLOOKUP(B95,'SINAPI NÃO IMPRIMIR'!$A$1:$E$11432,4,FALSE),IF(C95="IOPES",VLOOKUP(B95,'IOPES NÃO IMPRIMIR'!$A$1:$D$10941,4,FALSE),IF(C95="CESAN",VLOOKUP(B95,'CESAN NÃO IMPRIMIR'!$A$5:$D$2000,4,FALSE),IF(C95="COMP",VLOOKUP(B95,'COMP NÃO IMPRIMIR'!$A$1:$D$10991,4,FALSE))))))*T95)</f>
        <v>23.7173658</v>
      </c>
      <c r="K95" s="284">
        <f>IF(B95="","",IF(C95="DER-ES",IF(OR(B95&lt;60000,B95&gt;60025),'DER-ES NÃO IMPRIMIR'!$D$2/100,0),IF(C95="SINAPI",'SINAPI NÃO IMPRIMIR'!$A$2/100,IF(C95="IOPES",'IOPES NÃO IMPRIMIR'!$A$2/100,IF(C95="COMP",'COMP NÃO IMPRIMIR'!$C$2/100,IF(C95="CESAN",'CESAN NÃO IMPRIMIR'!$A$2/100,"Preencher BDI!"))))))</f>
        <v>0</v>
      </c>
      <c r="L95" s="84">
        <f t="shared" si="19"/>
        <v>23.7173658</v>
      </c>
      <c r="M95" s="39"/>
      <c r="N95" s="526">
        <f>'DMT NÃO IMPRIMIR'!$F$14</f>
        <v>18.100000000000001</v>
      </c>
      <c r="O95" s="526">
        <f>'DMT NÃO IMPRIMIR'!$E$14</f>
        <v>3.0999999999999996</v>
      </c>
      <c r="P95" s="527" t="str">
        <f>'DMT NÃO IMPRIMIR'!$C$14</f>
        <v>Obra
(Viana / ES)</v>
      </c>
      <c r="Q95" s="527" t="str">
        <f>'DMT NÃO IMPRIMIR'!$D$14</f>
        <v>Bota-fora
(Cariacica / ES)</v>
      </c>
      <c r="S95" s="588" t="s">
        <v>8722</v>
      </c>
      <c r="T95" s="590">
        <f>IF(B95="","",IF(C95='REAJUSTE GERAL'!$Q$2,IFERROR(VLOOKUP(S95,'REAJUSTE GERAL'!$P$3:$R$24,2,FALSE),""),IF(C95='REAJUSTE GERAL'!$R$2,IFERROR(VLOOKUP(S95,'REAJUSTE GERAL'!$P$3:$R$24,3,FALSE),""),1)))</f>
        <v>1.038</v>
      </c>
    </row>
    <row r="96" spans="1:20" ht="12.75" x14ac:dyDescent="0.2">
      <c r="A96" s="102"/>
      <c r="B96" s="106"/>
      <c r="C96" s="121"/>
      <c r="D96" s="107" t="str">
        <f>"SUB-TOTAL - "&amp;LEFT(A89,2)</f>
        <v>SUB-TOTAL - 06</v>
      </c>
      <c r="E96" s="121"/>
      <c r="F96" s="109"/>
      <c r="G96" s="104"/>
      <c r="H96" s="108">
        <f>SUM(H90:H95)</f>
        <v>31296.19</v>
      </c>
      <c r="I96" s="89"/>
      <c r="J96" s="83" t="str">
        <f>IF(B96="","",IF(C96="DER-ES",IF(OR(B96&lt;60000,B96&gt;60025),VLOOKUP(B96,'DER-ES NÃO IMPRIMIR'!$A$1:$E$10966,4,FALSE),VLOOKUP(B96,'DER-ES NÃO IMPRIMIR'!$A$1:$H$9966,6,FALSE)*N96+VLOOKUP(B96,'DER-ES NÃO IMPRIMIR'!$A$1:$H$9966,7,FALSE)*O96)+VLOOKUP(B96,'DER-ES NÃO IMPRIMIR'!$A$1:$H$9966,8,FALSE),IF(C96="SINAPI",VLOOKUP(B96,'SINAPI NÃO IMPRIMIR'!$A$1:$E$11432,4,FALSE),IF(C96="IOPES",VLOOKUP(B96,'IOPES NÃO IMPRIMIR'!$A$1:$D$10941,4,FALSE),IF(C96="CESAN",VLOOKUP(B96,'CESAN NÃO IMPRIMIR'!$A$5:$D$2000,4,FALSE),IF(C96="COMP",VLOOKUP(B96,'COMP NÃO IMPRIMIR'!$A$1:$D$10991,4,FALSE))))))*T96)</f>
        <v/>
      </c>
      <c r="K96" s="284" t="str">
        <f>IF(B96="","",IF(C96="DER-ES",IF(OR(B96&lt;60000,B96&gt;60025),'DER-ES NÃO IMPRIMIR'!$D$2/100,0),IF(C96="SINAPI",'SINAPI NÃO IMPRIMIR'!$A$2/100,IF(C96="IOPES",'IOPES NÃO IMPRIMIR'!$A$2/100,IF(C96="COMP",'COMP NÃO IMPRIMIR'!$C$2/100,IF(C96="CESAN",'CESAN NÃO IMPRIMIR'!$A$2/100,"Preencher BDI!"))))))</f>
        <v/>
      </c>
      <c r="L96" s="84" t="str">
        <f t="shared" si="19"/>
        <v/>
      </c>
      <c r="M96" s="26"/>
      <c r="N96" s="97"/>
      <c r="O96" s="97"/>
      <c r="P96" s="99"/>
      <c r="Q96" s="84"/>
      <c r="S96" s="105"/>
      <c r="T96" s="589" t="str">
        <f>IF(B96="","",IF(C96='REAJUSTE GERAL'!$Q$2,IFERROR(VLOOKUP(S96,'REAJUSTE GERAL'!$P$3:$R$24,2,FALSE),""),IF(C96='REAJUSTE GERAL'!$R$2,IFERROR(VLOOKUP(S96,'REAJUSTE GERAL'!$P$3:$R$24,3,FALSE),""),1)))</f>
        <v/>
      </c>
    </row>
    <row r="97" spans="1:20" ht="12.75" x14ac:dyDescent="0.2">
      <c r="A97" s="110"/>
      <c r="B97" s="312"/>
      <c r="C97" s="313"/>
      <c r="D97" s="107"/>
      <c r="E97" s="121"/>
      <c r="F97" s="109"/>
      <c r="G97" s="104"/>
      <c r="H97" s="108"/>
      <c r="I97" s="89"/>
      <c r="J97" s="83" t="str">
        <f>IF(B97="","",IF(C97="DER-ES",IF(OR(B97&lt;60000,B97&gt;60025),VLOOKUP(B97,'DER-ES NÃO IMPRIMIR'!$A$1:$E$10966,4,FALSE),VLOOKUP(B97,'DER-ES NÃO IMPRIMIR'!$A$1:$H$9966,6,FALSE)*N97+VLOOKUP(B97,'DER-ES NÃO IMPRIMIR'!$A$1:$H$9966,7,FALSE)*O97)+VLOOKUP(B97,'DER-ES NÃO IMPRIMIR'!$A$1:$H$9966,8,FALSE),IF(C97="SINAPI",VLOOKUP(B97,'SINAPI NÃO IMPRIMIR'!$A$1:$E$11432,4,FALSE),IF(C97="IOPES",VLOOKUP(B97,'IOPES NÃO IMPRIMIR'!$A$1:$D$10941,4,FALSE),IF(C97="CESAN",VLOOKUP(B97,'CESAN NÃO IMPRIMIR'!$A$5:$D$2000,4,FALSE),IF(C97="COMP",VLOOKUP(B97,'COMP NÃO IMPRIMIR'!$A$1:$D$10991,4,FALSE))))))*T97)</f>
        <v/>
      </c>
      <c r="K97" s="284" t="str">
        <f>IF(B97="","",IF(C97="DER-ES",IF(OR(B97&lt;60000,B97&gt;60025),'DER-ES NÃO IMPRIMIR'!$D$2/100,0),IF(C97="SINAPI",'SINAPI NÃO IMPRIMIR'!$A$2/100,IF(C97="IOPES",'IOPES NÃO IMPRIMIR'!$A$2/100,IF(C97="COMP",'COMP NÃO IMPRIMIR'!$C$2/100,IF(C97="CESAN",'CESAN NÃO IMPRIMIR'!$A$2/100,"Preencher BDI!"))))))</f>
        <v/>
      </c>
      <c r="L97" s="84" t="str">
        <f t="shared" si="19"/>
        <v/>
      </c>
      <c r="M97" s="26"/>
      <c r="N97" s="97"/>
      <c r="O97" s="97"/>
      <c r="P97" s="99"/>
      <c r="Q97" s="84"/>
      <c r="S97" s="105"/>
      <c r="T97" s="589" t="str">
        <f>IF(B97="","",IF(C97='REAJUSTE GERAL'!$Q$2,IFERROR(VLOOKUP(S97,'REAJUSTE GERAL'!$P$3:$R$24,2,FALSE),""),IF(C97='REAJUSTE GERAL'!$R$2,IFERROR(VLOOKUP(S97,'REAJUSTE GERAL'!$P$3:$R$24,3,FALSE),""),1)))</f>
        <v/>
      </c>
    </row>
    <row r="98" spans="1:20" ht="12.75" x14ac:dyDescent="0.2">
      <c r="A98" s="131" t="s">
        <v>25</v>
      </c>
      <c r="B98" s="131"/>
      <c r="C98" s="132"/>
      <c r="D98" s="133" t="s">
        <v>16921</v>
      </c>
      <c r="E98" s="132"/>
      <c r="F98" s="134"/>
      <c r="G98" s="135"/>
      <c r="H98" s="136"/>
      <c r="I98" s="89"/>
      <c r="J98" s="83" t="str">
        <f>IF(B98="","",IF(C98="DER-ES",IF(OR(B98&lt;60000,B98&gt;60025),VLOOKUP(B98,'DER-ES NÃO IMPRIMIR'!$A$1:$E$10966,4,FALSE),VLOOKUP(B98,'DER-ES NÃO IMPRIMIR'!$A$1:$H$9966,6,FALSE)*N98+VLOOKUP(B98,'DER-ES NÃO IMPRIMIR'!$A$1:$H$9966,7,FALSE)*O98)+VLOOKUP(B98,'DER-ES NÃO IMPRIMIR'!$A$1:$H$9966,8,FALSE),IF(C98="SINAPI",VLOOKUP(B98,'SINAPI NÃO IMPRIMIR'!$A$1:$E$11432,4,FALSE),IF(C98="IOPES",VLOOKUP(B98,'IOPES NÃO IMPRIMIR'!$A$1:$D$10941,4,FALSE),IF(C98="CESAN",VLOOKUP(B98,'CESAN NÃO IMPRIMIR'!$A$5:$D$2000,4,FALSE),IF(C98="COMP",VLOOKUP(B98,'COMP NÃO IMPRIMIR'!$A$1:$D$10991,4,FALSE))))))*T98)</f>
        <v/>
      </c>
      <c r="K98" s="284" t="str">
        <f>IF(B98="","",IF(C98="DER-ES",IF(OR(B98&lt;60000,B98&gt;60025),'DER-ES NÃO IMPRIMIR'!$D$2/100,0),IF(C98="SINAPI",'SINAPI NÃO IMPRIMIR'!$A$2/100,IF(C98="IOPES",'IOPES NÃO IMPRIMIR'!$A$2/100,IF(C98="COMP",'COMP NÃO IMPRIMIR'!$C$2/100,IF(C98="CESAN",'CESAN NÃO IMPRIMIR'!$A$2/100,"Preencher BDI!"))))))</f>
        <v/>
      </c>
      <c r="L98" s="84" t="str">
        <f t="shared" si="19"/>
        <v/>
      </c>
      <c r="M98" s="35"/>
      <c r="N98" s="97"/>
      <c r="O98" s="97"/>
      <c r="P98" s="99"/>
      <c r="Q98" s="84"/>
      <c r="S98" s="105"/>
      <c r="T98" s="589" t="str">
        <f>IF(B98="","",IF(C98='REAJUSTE GERAL'!$Q$2,IFERROR(VLOOKUP(S98,'REAJUSTE GERAL'!$P$3:$R$24,2,FALSE),""),IF(C98='REAJUSTE GERAL'!$R$2,IFERROR(VLOOKUP(S98,'REAJUSTE GERAL'!$P$3:$R$24,3,FALSE),""),1)))</f>
        <v/>
      </c>
    </row>
    <row r="99" spans="1:20" ht="12.75" x14ac:dyDescent="0.2">
      <c r="A99" s="491" t="s">
        <v>5649</v>
      </c>
      <c r="B99" s="491"/>
      <c r="C99" s="492"/>
      <c r="D99" s="493" t="s">
        <v>1494</v>
      </c>
      <c r="E99" s="492"/>
      <c r="F99" s="494"/>
      <c r="G99" s="495"/>
      <c r="H99" s="496"/>
      <c r="I99" s="89"/>
      <c r="J99" s="83" t="str">
        <f>IF(B99="","",IF(C99="DER-ES",IF(OR(B99&lt;60000,B99&gt;60025),VLOOKUP(B99,'DER-ES NÃO IMPRIMIR'!$A$1:$E$10966,4,FALSE),VLOOKUP(B99,'DER-ES NÃO IMPRIMIR'!$A$1:$H$9966,6,FALSE)*N99+VLOOKUP(B99,'DER-ES NÃO IMPRIMIR'!$A$1:$H$9966,7,FALSE)*O99)+VLOOKUP(B99,'DER-ES NÃO IMPRIMIR'!$A$1:$H$9966,8,FALSE),IF(C99="SINAPI",VLOOKUP(B99,'SINAPI NÃO IMPRIMIR'!$A$1:$E$11432,4,FALSE),IF(C99="IOPES",VLOOKUP(B99,'IOPES NÃO IMPRIMIR'!$A$1:$D$10941,4,FALSE),IF(C99="CESAN",VLOOKUP(B99,'CESAN NÃO IMPRIMIR'!$A$5:$D$2000,4,FALSE),IF(C99="COMP",VLOOKUP(B99,'COMP NÃO IMPRIMIR'!$A$1:$D$10991,4,FALSE))))))*T99)</f>
        <v/>
      </c>
      <c r="K99" s="284" t="str">
        <f>IF(B99="","",IF(C99="DER-ES",IF(OR(B99&lt;60000,B99&gt;60025),'DER-ES NÃO IMPRIMIR'!$D$2/100,0),IF(C99="SINAPI",'SINAPI NÃO IMPRIMIR'!$A$2/100,IF(C99="IOPES",'IOPES NÃO IMPRIMIR'!$A$2/100,IF(C99="COMP",'COMP NÃO IMPRIMIR'!$C$2/100,IF(C99="CESAN",'CESAN NÃO IMPRIMIR'!$A$2/100,"Preencher BDI!"))))))</f>
        <v/>
      </c>
      <c r="L99" s="84" t="str">
        <f t="shared" si="19"/>
        <v/>
      </c>
      <c r="M99" s="35"/>
      <c r="N99" s="97"/>
      <c r="O99" s="97"/>
      <c r="P99" s="99"/>
      <c r="Q99" s="84"/>
      <c r="S99" s="105"/>
      <c r="T99" s="589" t="str">
        <f>IF(B99="","",IF(C99='REAJUSTE GERAL'!$Q$2,IFERROR(VLOOKUP(S99,'REAJUSTE GERAL'!$P$3:$R$24,2,FALSE),""),IF(C99='REAJUSTE GERAL'!$R$2,IFERROR(VLOOKUP(S99,'REAJUSTE GERAL'!$P$3:$R$24,3,FALSE),""),1)))</f>
        <v/>
      </c>
    </row>
    <row r="100" spans="1:20" ht="12.75" x14ac:dyDescent="0.2">
      <c r="A100" s="298" t="s">
        <v>8767</v>
      </c>
      <c r="B100" s="245">
        <v>42515</v>
      </c>
      <c r="C100" s="190" t="s">
        <v>7516</v>
      </c>
      <c r="D100" s="246" t="str">
        <f>IF(B100="","",IF(C100="DER-ES",IF(OR(B100&lt;60000,B100&gt;60025),VLOOKUP(B100,'DER-ES NÃO IMPRIMIR'!$A$1:$E$10966,2,FALSE),VLOOKUP(B100,'DER-ES NÃO IMPRIMIR'!$A$1:$E$10966,2,FALSE)&amp;" (DMT="&amp;VLOOKUP(B100,'DER-ES NÃO IMPRIMIR'!$A$1:$E$10966,4,FALSE)&amp;") (XP="&amp;ROUND((N100),2)&amp;"km; XR="&amp;ROUND((O100),2)&amp;"km)"),IF(C100="SINAPI",VLOOKUP(B100,'SINAPI NÃO IMPRIMIR'!$A$3:$D$11432,2,FALSE),IF(C100="IOPES",VLOOKUP(B100,'IOPES NÃO IMPRIMIR'!$A$3:$D$10941,2,FALSE),IF(C100="CESAN",VLOOKUP(B100,'CESAN NÃO IMPRIMIR'!$A$6:$D$2000,2,FALSE),IF(C100="COMP",VLOOKUP(B100,'COMP NÃO IMPRIMIR'!$A$3:$D$10991,2,FALSE),""))))))</f>
        <v>Compactação de aterros 100% PN em Vias Urbanas</v>
      </c>
      <c r="E100" s="79" t="str">
        <f>IF(B100="","",IF(C100="DER-ES",VLOOKUP(B100,'DER-ES NÃO IMPRIMIR'!$A$1:$E$10966,3,FALSE),IF(C100="SINAPI",VLOOKUP(B100,'SINAPI NÃO IMPRIMIR'!$A$1:$D$11432,3,FALSE),IF(C100="IOPES",VLOOKUP(B100,'IOPES NÃO IMPRIMIR'!$A$1:$D$10941,3,FALSE),IF(C100="CESAN",VLOOKUP(B100,'CESAN NÃO IMPRIMIR'!$A$6:$D$2000,3,FALSE),IF(C100="COMP",VLOOKUP(B100,'COMP NÃO IMPRIMIR'!$A$1:$D$10991,3,FALSE)))))))</f>
        <v>M3</v>
      </c>
      <c r="F100" s="103">
        <f>VLOOKUP(A100,'Memorial de Cálculo'!$A$9:$Q$1264,17,FALSE)</f>
        <v>3506.13</v>
      </c>
      <c r="G100" s="104">
        <f t="shared" ref="G100:G102" si="20">IF(B100=40972,H99,ROUND(L100*(1+F$5),2))</f>
        <v>5.37</v>
      </c>
      <c r="H100" s="104">
        <f t="shared" ref="H100:H102" si="21">IF(B100=40972,TRUNC(F100*G100/100,2),TRUNC(F100*G100,2))</f>
        <v>18827.91</v>
      </c>
      <c r="I100" s="89"/>
      <c r="J100" s="83">
        <f>IF(B100="","",IF(C100="DER-ES",IF(OR(B100&lt;60000,B100&gt;60025),VLOOKUP(B100,'DER-ES NÃO IMPRIMIR'!$A$1:$E$10966,4,FALSE),VLOOKUP(B100,'DER-ES NÃO IMPRIMIR'!$A$1:$H$9966,6,FALSE)*N100+VLOOKUP(B100,'DER-ES NÃO IMPRIMIR'!$A$1:$H$9966,7,FALSE)*O100)+VLOOKUP(B100,'DER-ES NÃO IMPRIMIR'!$A$1:$H$9966,8,FALSE),IF(C100="SINAPI",VLOOKUP(B100,'SINAPI NÃO IMPRIMIR'!$A$1:$E$11432,4,FALSE),IF(C100="IOPES",VLOOKUP(B100,'IOPES NÃO IMPRIMIR'!$A$1:$D$10941,4,FALSE),IF(C100="CESAN",VLOOKUP(B100,'CESAN NÃO IMPRIMIR'!$A$5:$D$2000,4,FALSE),IF(C100="COMP",VLOOKUP(B100,'COMP NÃO IMPRIMIR'!$A$1:$D$10991,4,FALSE))))))*T100)</f>
        <v>5.3654999999999999</v>
      </c>
      <c r="K100" s="284">
        <f>IF(B100="","",IF(C100="DER-ES",IF(OR(B100&lt;60000,B100&gt;60025),'DER-ES NÃO IMPRIMIR'!$D$2/100,0),IF(C100="SINAPI",'SINAPI NÃO IMPRIMIR'!$A$2/100,IF(C100="IOPES",'IOPES NÃO IMPRIMIR'!$A$2/100,IF(C100="COMP",'COMP NÃO IMPRIMIR'!$C$2/100,IF(C100="CESAN",'CESAN NÃO IMPRIMIR'!$A$2/100,"Preencher BDI!"))))))</f>
        <v>0.23319999999999999</v>
      </c>
      <c r="L100" s="84">
        <f t="shared" si="19"/>
        <v>4.350875770353551</v>
      </c>
      <c r="M100" s="300"/>
      <c r="N100" s="97"/>
      <c r="O100" s="97"/>
      <c r="P100" s="99"/>
      <c r="Q100" s="84"/>
      <c r="S100" s="588" t="s">
        <v>1430</v>
      </c>
      <c r="T100" s="590">
        <f>IF(B100="","",IF(C100='REAJUSTE GERAL'!$Q$2,IFERROR(VLOOKUP(S100,'REAJUSTE GERAL'!$P$3:$R$24,2,FALSE),""),IF(C100='REAJUSTE GERAL'!$R$2,IFERROR(VLOOKUP(S100,'REAJUSTE GERAL'!$P$3:$R$24,3,FALSE),""),1)))</f>
        <v>1.022</v>
      </c>
    </row>
    <row r="101" spans="1:20" ht="12.75" x14ac:dyDescent="0.2">
      <c r="A101" s="298" t="s">
        <v>8768</v>
      </c>
      <c r="B101" s="245">
        <v>42045</v>
      </c>
      <c r="C101" s="190" t="s">
        <v>7516</v>
      </c>
      <c r="D101" s="246" t="str">
        <f>IF(B101="","",IF(C101="DER-ES",IF(OR(B101&lt;60000,B101&gt;60025),VLOOKUP(B101,'DER-ES NÃO IMPRIMIR'!$A$1:$E$10966,2,FALSE),VLOOKUP(B101,'DER-ES NÃO IMPRIMIR'!$A$1:$E$10966,2,FALSE)&amp;" (DMT="&amp;VLOOKUP(B101,'DER-ES NÃO IMPRIMIR'!$A$1:$E$10966,4,FALSE)&amp;") (XP="&amp;ROUND((N101),2)&amp;"km; XR="&amp;ROUND((O101),2)&amp;"km)"),IF(C101="SINAPI",VLOOKUP(B101,'SINAPI NÃO IMPRIMIR'!$A$3:$D$11432,2,FALSE),IF(C101="IOPES",VLOOKUP(B101,'IOPES NÃO IMPRIMIR'!$A$3:$D$10941,2,FALSE),IF(C101="CESAN",VLOOKUP(B101,'CESAN NÃO IMPRIMIR'!$A$6:$D$2000,2,FALSE),IF(C101="COMP",VLOOKUP(B101,'COMP NÃO IMPRIMIR'!$A$3:$D$10991,2,FALSE),""))))))</f>
        <v>Aquisição de solo de jazida comercial (saibreira)</v>
      </c>
      <c r="E101" s="79" t="str">
        <f>IF(B101="","",IF(C101="DER-ES",VLOOKUP(B101,'DER-ES NÃO IMPRIMIR'!$A$1:$E$10966,3,FALSE),IF(C101="SINAPI",VLOOKUP(B101,'SINAPI NÃO IMPRIMIR'!$A$1:$D$11432,3,FALSE),IF(C101="IOPES",VLOOKUP(B101,'IOPES NÃO IMPRIMIR'!$A$1:$D$10941,3,FALSE),IF(C101="CESAN",VLOOKUP(B101,'CESAN NÃO IMPRIMIR'!$A$6:$D$2000,3,FALSE),IF(C101="COMP",VLOOKUP(B101,'COMP NÃO IMPRIMIR'!$A$1:$D$10991,3,FALSE)))))))</f>
        <v>M3</v>
      </c>
      <c r="F101" s="103">
        <f>VLOOKUP(A101,'Memorial de Cálculo'!$A$9:$Q$1264,17,FALSE)</f>
        <v>4382.66</v>
      </c>
      <c r="G101" s="104">
        <f t="shared" si="20"/>
        <v>4.87</v>
      </c>
      <c r="H101" s="104">
        <f t="shared" si="21"/>
        <v>21343.55</v>
      </c>
      <c r="I101" s="89"/>
      <c r="J101" s="83">
        <f>IF(B101="","",IF(C101="DER-ES",IF(OR(B101&lt;60000,B101&gt;60025),VLOOKUP(B101,'DER-ES NÃO IMPRIMIR'!$A$1:$E$10966,4,FALSE),VLOOKUP(B101,'DER-ES NÃO IMPRIMIR'!$A$1:$H$9966,6,FALSE)*N101+VLOOKUP(B101,'DER-ES NÃO IMPRIMIR'!$A$1:$H$9966,7,FALSE)*O101)+VLOOKUP(B101,'DER-ES NÃO IMPRIMIR'!$A$1:$H$9966,8,FALSE),IF(C101="SINAPI",VLOOKUP(B101,'SINAPI NÃO IMPRIMIR'!$A$1:$E$11432,4,FALSE),IF(C101="IOPES",VLOOKUP(B101,'IOPES NÃO IMPRIMIR'!$A$1:$D$10941,4,FALSE),IF(C101="CESAN",VLOOKUP(B101,'CESAN NÃO IMPRIMIR'!$A$5:$D$2000,4,FALSE),IF(C101="COMP",VLOOKUP(B101,'COMP NÃO IMPRIMIR'!$A$1:$D$10991,4,FALSE))))))*T101)</f>
        <v>4.8749399999999996</v>
      </c>
      <c r="K101" s="284">
        <f>IF(B101="","",IF(C101="DER-ES",IF(OR(B101&lt;60000,B101&gt;60025),'DER-ES NÃO IMPRIMIR'!$D$2/100,0),IF(C101="SINAPI",'SINAPI NÃO IMPRIMIR'!$A$2/100,IF(C101="IOPES",'IOPES NÃO IMPRIMIR'!$A$2/100,IF(C101="COMP",'COMP NÃO IMPRIMIR'!$C$2/100,IF(C101="CESAN",'CESAN NÃO IMPRIMIR'!$A$2/100,"Preencher BDI!"))))))</f>
        <v>0.23319999999999999</v>
      </c>
      <c r="L101" s="84">
        <f t="shared" si="19"/>
        <v>3.9530814142069408</v>
      </c>
      <c r="M101" s="300"/>
      <c r="N101" s="97"/>
      <c r="O101" s="97"/>
      <c r="P101" s="99"/>
      <c r="Q101" s="84"/>
      <c r="S101" s="588" t="s">
        <v>1430</v>
      </c>
      <c r="T101" s="590">
        <f>IF(B101="","",IF(C101='REAJUSTE GERAL'!$Q$2,IFERROR(VLOOKUP(S101,'REAJUSTE GERAL'!$P$3:$R$24,2,FALSE),""),IF(C101='REAJUSTE GERAL'!$R$2,IFERROR(VLOOKUP(S101,'REAJUSTE GERAL'!$P$3:$R$24,3,FALSE),""),1)))</f>
        <v>1.022</v>
      </c>
    </row>
    <row r="102" spans="1:20" ht="25.5" x14ac:dyDescent="0.2">
      <c r="A102" s="298" t="s">
        <v>8769</v>
      </c>
      <c r="B102" s="248">
        <v>60010</v>
      </c>
      <c r="C102" s="190" t="s">
        <v>7516</v>
      </c>
      <c r="D102" s="246" t="str">
        <f>IF(B102="","",IF(C102="DER-ES",IF(OR(B102&lt;60000,B102&gt;60025),VLOOKUP(B102,'DER-ES NÃO IMPRIMIR'!$A$1:$E$10966,2,FALSE),VLOOKUP(B102,'DER-ES NÃO IMPRIMIR'!$A$1:$E$10966,2,FALSE)&amp;" (DMT="&amp;VLOOKUP(B102,'DER-ES NÃO IMPRIMIR'!$A$1:$E$10966,4,FALSE)&amp;") (XP="&amp;ROUND((N102),2)&amp;"km; XR="&amp;ROUND((O102),2)&amp;"km)"),IF(C102="SINAPI",VLOOKUP(B102,'SINAPI NÃO IMPRIMIR'!$A$3:$D$11432,2,FALSE),IF(C102="IOPES",VLOOKUP(B102,'IOPES NÃO IMPRIMIR'!$A$3:$D$10941,2,FALSE),IF(C102="CESAN",VLOOKUP(B102,'CESAN NÃO IMPRIMIR'!$A$6:$D$2000,2,FALSE),IF(C102="COMP",VLOOKUP(B102,'COMP NÃO IMPRIMIR'!$A$3:$D$10991,2,FALSE),""))))))</f>
        <v>Transporte Local de Materiais (TR-101-01) (Vias urbanas - Caminhão basculante) (DMT=0,956XP + 1,275XR + 1,593) (XP=22,6km; XR=0,9km)</v>
      </c>
      <c r="E102" s="79" t="str">
        <f>IF(B102="","",IF(C102="DER-ES",VLOOKUP(B102,'DER-ES NÃO IMPRIMIR'!$A$1:$E$10966,3,FALSE),IF(C102="SINAPI",VLOOKUP(B102,'SINAPI NÃO IMPRIMIR'!$A$1:$D$11432,3,FALSE),IF(C102="IOPES",VLOOKUP(B102,'IOPES NÃO IMPRIMIR'!$A$1:$D$10941,3,FALSE),IF(C102="CESAN",VLOOKUP(B102,'CESAN NÃO IMPRIMIR'!$A$6:$D$2000,3,FALSE),IF(C102="COMP",VLOOKUP(B102,'COMP NÃO IMPRIMIR'!$A$1:$D$10991,3,FALSE)))))))</f>
        <v>t</v>
      </c>
      <c r="F102" s="103">
        <f>VLOOKUP(A102,'Memorial de Cálculo'!$A$9:$Q$1264,17,FALSE)</f>
        <v>7012.26</v>
      </c>
      <c r="G102" s="104">
        <f t="shared" si="20"/>
        <v>31.16</v>
      </c>
      <c r="H102" s="104">
        <f t="shared" si="21"/>
        <v>218502.02</v>
      </c>
      <c r="I102" s="89"/>
      <c r="J102" s="83">
        <f>IF(B102="","",IF(C102="DER-ES",IF(OR(B102&lt;60000,B102&gt;60025),VLOOKUP(B102,'DER-ES NÃO IMPRIMIR'!$A$1:$E$10966,4,FALSE),VLOOKUP(B102,'DER-ES NÃO IMPRIMIR'!$A$1:$H$9966,6,FALSE)*N102+VLOOKUP(B102,'DER-ES NÃO IMPRIMIR'!$A$1:$H$9966,7,FALSE)*O102)+VLOOKUP(B102,'DER-ES NÃO IMPRIMIR'!$A$1:$H$9966,8,FALSE),IF(C102="SINAPI",VLOOKUP(B102,'SINAPI NÃO IMPRIMIR'!$A$1:$E$11432,4,FALSE),IF(C102="IOPES",VLOOKUP(B102,'IOPES NÃO IMPRIMIR'!$A$1:$D$10941,4,FALSE),IF(C102="CESAN",VLOOKUP(B102,'CESAN NÃO IMPRIMIR'!$A$5:$D$2000,4,FALSE),IF(C102="COMP",VLOOKUP(B102,'COMP NÃO IMPRIMIR'!$A$1:$D$10991,4,FALSE))))))*T102)</f>
        <v>25.271251800000002</v>
      </c>
      <c r="K102" s="284">
        <f>IF(B102="","",IF(C102="DER-ES",IF(OR(B102&lt;60000,B102&gt;60025),'DER-ES NÃO IMPRIMIR'!$D$2/100,0),IF(C102="SINAPI",'SINAPI NÃO IMPRIMIR'!$A$2/100,IF(C102="IOPES",'IOPES NÃO IMPRIMIR'!$A$2/100,IF(C102="COMP",'COMP NÃO IMPRIMIR'!$C$2/100,IF(C102="CESAN",'CESAN NÃO IMPRIMIR'!$A$2/100,"Preencher BDI!"))))))</f>
        <v>0</v>
      </c>
      <c r="L102" s="84">
        <f t="shared" si="19"/>
        <v>25.271251800000002</v>
      </c>
      <c r="M102" s="291"/>
      <c r="N102" s="526">
        <f>'DMT NÃO IMPRIMIR'!$F$4</f>
        <v>22.6</v>
      </c>
      <c r="O102" s="526">
        <f>'DMT NÃO IMPRIMIR'!$E$4</f>
        <v>0.89999999999999991</v>
      </c>
      <c r="P102" s="527" t="str">
        <f>'DMT NÃO IMPRIMIR'!$C$4</f>
        <v>Caixa de Empréstimo
(Serra / ES)</v>
      </c>
      <c r="Q102" s="527" t="str">
        <f>'DMT NÃO IMPRIMIR'!$D$4</f>
        <v>Obra
(Viana / ES)</v>
      </c>
      <c r="S102" s="588" t="s">
        <v>8722</v>
      </c>
      <c r="T102" s="590">
        <f>IF(B102="","",IF(C102='REAJUSTE GERAL'!$Q$2,IFERROR(VLOOKUP(S102,'REAJUSTE GERAL'!$P$3:$R$24,2,FALSE),""),IF(C102='REAJUSTE GERAL'!$R$2,IFERROR(VLOOKUP(S102,'REAJUSTE GERAL'!$P$3:$R$24,3,FALSE),""),1)))</f>
        <v>1.038</v>
      </c>
    </row>
    <row r="103" spans="1:20" ht="12.75" x14ac:dyDescent="0.2">
      <c r="A103" s="292"/>
      <c r="B103" s="293"/>
      <c r="C103" s="294"/>
      <c r="D103" s="295" t="str">
        <f>"SUB-TOTAL - "&amp;LEFT(A99,5)</f>
        <v>SUB-TOTAL - 07.01</v>
      </c>
      <c r="E103" s="294"/>
      <c r="F103" s="296"/>
      <c r="G103" s="277"/>
      <c r="H103" s="297">
        <f>SUM(H100:H102)</f>
        <v>258673.47999999998</v>
      </c>
      <c r="I103" s="89"/>
      <c r="J103" s="83" t="str">
        <f>IF(B103="","",IF(C103="DER-ES",IF(OR(B103&lt;60000,B103&gt;60025),VLOOKUP(B103,'DER-ES NÃO IMPRIMIR'!$A$1:$E$10966,4,FALSE),VLOOKUP(B103,'DER-ES NÃO IMPRIMIR'!$A$1:$H$9966,6,FALSE)*N103+VLOOKUP(B103,'DER-ES NÃO IMPRIMIR'!$A$1:$H$9966,7,FALSE)*O103)+VLOOKUP(B103,'DER-ES NÃO IMPRIMIR'!$A$1:$H$9966,8,FALSE),IF(C103="SINAPI",VLOOKUP(B103,'SINAPI NÃO IMPRIMIR'!$A$1:$E$11432,4,FALSE),IF(C103="IOPES",VLOOKUP(B103,'IOPES NÃO IMPRIMIR'!$A$1:$D$10941,4,FALSE),IF(C103="CESAN",VLOOKUP(B103,'CESAN NÃO IMPRIMIR'!$A$5:$D$2000,4,FALSE),IF(C103="COMP",VLOOKUP(B103,'COMP NÃO IMPRIMIR'!$A$1:$D$10991,4,FALSE))))))*T103)</f>
        <v/>
      </c>
      <c r="K103" s="284" t="str">
        <f>IF(B103="","",IF(C103="DER-ES",IF(OR(B103&lt;60000,B103&gt;60025),'DER-ES NÃO IMPRIMIR'!$D$2/100,0),IF(C103="SINAPI",'SINAPI NÃO IMPRIMIR'!$A$2/100,IF(C103="IOPES",'IOPES NÃO IMPRIMIR'!$A$2/100,IF(C103="COMP",'COMP NÃO IMPRIMIR'!$C$2/100,IF(C103="CESAN",'CESAN NÃO IMPRIMIR'!$A$2/100,"Preencher BDI!"))))))</f>
        <v/>
      </c>
      <c r="L103" s="84" t="str">
        <f t="shared" si="19"/>
        <v/>
      </c>
      <c r="M103" s="300"/>
      <c r="N103" s="97"/>
      <c r="O103" s="97"/>
      <c r="P103" s="99"/>
      <c r="Q103" s="84"/>
      <c r="S103" s="105"/>
      <c r="T103" s="589" t="str">
        <f>IF(B103="","",IF(C103='REAJUSTE GERAL'!$Q$2,IFERROR(VLOOKUP(S103,'REAJUSTE GERAL'!$P$3:$R$24,2,FALSE),""),IF(C103='REAJUSTE GERAL'!$R$2,IFERROR(VLOOKUP(S103,'REAJUSTE GERAL'!$P$3:$R$24,3,FALSE),""),1)))</f>
        <v/>
      </c>
    </row>
    <row r="104" spans="1:20" ht="12.75" x14ac:dyDescent="0.2">
      <c r="A104" s="298"/>
      <c r="B104" s="299"/>
      <c r="C104" s="265"/>
      <c r="D104" s="301"/>
      <c r="E104" s="190"/>
      <c r="F104" s="264"/>
      <c r="G104" s="277"/>
      <c r="H104" s="277"/>
      <c r="I104" s="89"/>
      <c r="J104" s="83" t="str">
        <f>IF(B104="","",IF(C104="DER-ES",IF(OR(B104&lt;60000,B104&gt;60025),VLOOKUP(B104,'DER-ES NÃO IMPRIMIR'!$A$1:$E$10966,4,FALSE),VLOOKUP(B104,'DER-ES NÃO IMPRIMIR'!$A$1:$H$9966,6,FALSE)*N104+VLOOKUP(B104,'DER-ES NÃO IMPRIMIR'!$A$1:$H$9966,7,FALSE)*O104)+VLOOKUP(B104,'DER-ES NÃO IMPRIMIR'!$A$1:$H$9966,8,FALSE),IF(C104="SINAPI",VLOOKUP(B104,'SINAPI NÃO IMPRIMIR'!$A$1:$E$11432,4,FALSE),IF(C104="IOPES",VLOOKUP(B104,'IOPES NÃO IMPRIMIR'!$A$1:$D$10941,4,FALSE),IF(C104="CESAN",VLOOKUP(B104,'CESAN NÃO IMPRIMIR'!$A$5:$D$2000,4,FALSE),IF(C104="COMP",VLOOKUP(B104,'COMP NÃO IMPRIMIR'!$A$1:$D$10991,4,FALSE))))))*T104)</f>
        <v/>
      </c>
      <c r="K104" s="284" t="str">
        <f>IF(B104="","",IF(C104="DER-ES",IF(OR(B104&lt;60000,B104&gt;60025),'DER-ES NÃO IMPRIMIR'!$D$2/100,0),IF(C104="SINAPI",'SINAPI NÃO IMPRIMIR'!$A$2/100,IF(C104="IOPES",'IOPES NÃO IMPRIMIR'!$A$2/100,IF(C104="COMP",'COMP NÃO IMPRIMIR'!$C$2/100,IF(C104="CESAN",'CESAN NÃO IMPRIMIR'!$A$2/100,"Preencher BDI!"))))))</f>
        <v/>
      </c>
      <c r="L104" s="84" t="str">
        <f t="shared" si="19"/>
        <v/>
      </c>
      <c r="M104" s="300"/>
      <c r="N104" s="97"/>
      <c r="O104" s="97"/>
      <c r="P104" s="99"/>
      <c r="Q104" s="84"/>
      <c r="S104" s="105"/>
      <c r="T104" s="589" t="str">
        <f>IF(B104="","",IF(C104='REAJUSTE GERAL'!$Q$2,IFERROR(VLOOKUP(S104,'REAJUSTE GERAL'!$P$3:$R$24,2,FALSE),""),IF(C104='REAJUSTE GERAL'!$R$2,IFERROR(VLOOKUP(S104,'REAJUSTE GERAL'!$P$3:$R$24,3,FALSE),""),1)))</f>
        <v/>
      </c>
    </row>
    <row r="105" spans="1:20" ht="12.75" x14ac:dyDescent="0.2">
      <c r="A105" s="491" t="s">
        <v>8770</v>
      </c>
      <c r="B105" s="491"/>
      <c r="C105" s="492"/>
      <c r="D105" s="493" t="s">
        <v>1430</v>
      </c>
      <c r="E105" s="492"/>
      <c r="F105" s="494"/>
      <c r="G105" s="495"/>
      <c r="H105" s="496"/>
      <c r="I105" s="89"/>
      <c r="J105" s="83" t="str">
        <f>IF(B105="","",IF(C105="DER-ES",IF(OR(B105&lt;60000,B105&gt;60025),VLOOKUP(B105,'DER-ES NÃO IMPRIMIR'!$A$1:$E$10966,4,FALSE),VLOOKUP(B105,'DER-ES NÃO IMPRIMIR'!$A$1:$H$9966,6,FALSE)*N105+VLOOKUP(B105,'DER-ES NÃO IMPRIMIR'!$A$1:$H$9966,7,FALSE)*O105)+VLOOKUP(B105,'DER-ES NÃO IMPRIMIR'!$A$1:$H$9966,8,FALSE),IF(C105="SINAPI",VLOOKUP(B105,'SINAPI NÃO IMPRIMIR'!$A$1:$E$11432,4,FALSE),IF(C105="IOPES",VLOOKUP(B105,'IOPES NÃO IMPRIMIR'!$A$1:$D$10941,4,FALSE),IF(C105="CESAN",VLOOKUP(B105,'CESAN NÃO IMPRIMIR'!$A$5:$D$2000,4,FALSE),IF(C105="COMP",VLOOKUP(B105,'COMP NÃO IMPRIMIR'!$A$1:$D$10991,4,FALSE))))))*T105)</f>
        <v/>
      </c>
      <c r="K105" s="284" t="str">
        <f>IF(B105="","",IF(C105="DER-ES",IF(OR(B105&lt;60000,B105&gt;60025),'DER-ES NÃO IMPRIMIR'!$D$2/100,0),IF(C105="SINAPI",'SINAPI NÃO IMPRIMIR'!$A$2/100,IF(C105="IOPES",'IOPES NÃO IMPRIMIR'!$A$2/100,IF(C105="COMP",'COMP NÃO IMPRIMIR'!$C$2/100,IF(C105="CESAN",'CESAN NÃO IMPRIMIR'!$A$2/100,"Preencher BDI!"))))))</f>
        <v/>
      </c>
      <c r="L105" s="84" t="str">
        <f t="shared" si="19"/>
        <v/>
      </c>
      <c r="M105" s="35"/>
      <c r="N105" s="97"/>
      <c r="O105" s="97"/>
      <c r="P105" s="99"/>
      <c r="Q105" s="84"/>
      <c r="S105" s="105"/>
      <c r="T105" s="589" t="str">
        <f>IF(B105="","",IF(C105='REAJUSTE GERAL'!$Q$2,IFERROR(VLOOKUP(S105,'REAJUSTE GERAL'!$P$3:$R$24,2,FALSE),""),IF(C105='REAJUSTE GERAL'!$R$2,IFERROR(VLOOKUP(S105,'REAJUSTE GERAL'!$P$3:$R$24,3,FALSE),""),1)))</f>
        <v/>
      </c>
    </row>
    <row r="106" spans="1:20" ht="12.75" x14ac:dyDescent="0.2">
      <c r="A106" s="110" t="s">
        <v>8771</v>
      </c>
      <c r="B106" s="102">
        <v>40754</v>
      </c>
      <c r="C106" s="79" t="s">
        <v>7516</v>
      </c>
      <c r="D106" s="246" t="str">
        <f>IF(B106="","",IF(C106="DER-ES",IF(OR(B106&lt;60000,B106&gt;60025),VLOOKUP(B106,'DER-ES NÃO IMPRIMIR'!$A$1:$E$10966,2,FALSE),VLOOKUP(B106,'DER-ES NÃO IMPRIMIR'!$A$1:$E$10966,2,FALSE)&amp;" (DMT="&amp;VLOOKUP(B106,'DER-ES NÃO IMPRIMIR'!$A$1:$E$10966,4,FALSE)&amp;") (XP="&amp;ROUND((N106),2)&amp;"km; XR="&amp;ROUND((O106),2)&amp;"km)"),IF(C106="SINAPI",VLOOKUP(B106,'SINAPI NÃO IMPRIMIR'!$A$3:$D$11432,2,FALSE),IF(C106="IOPES",VLOOKUP(B106,'IOPES NÃO IMPRIMIR'!$A$3:$D$10941,2,FALSE),IF(C106="CESAN",VLOOKUP(B106,'CESAN NÃO IMPRIMIR'!$A$6:$D$2000,2,FALSE),IF(C106="COMP",VLOOKUP(B106,'COMP NÃO IMPRIMIR'!$A$3:$D$10991,2,FALSE),""))))))</f>
        <v>Regularização e compactação do sub-leito (100% P.I.) H = 0,20 m</v>
      </c>
      <c r="E106" s="79" t="str">
        <f>IF(B106="","",IF(C106="DER-ES",VLOOKUP(B106,'DER-ES NÃO IMPRIMIR'!$A$1:$E$10966,3,FALSE),IF(C106="SINAPI",VLOOKUP(B106,'SINAPI NÃO IMPRIMIR'!$A$1:$D$11432,3,FALSE),IF(C106="IOPES",VLOOKUP(B106,'IOPES NÃO IMPRIMIR'!$A$1:$D$10941,3,FALSE),IF(C106="CESAN",VLOOKUP(B106,'CESAN NÃO IMPRIMIR'!$A$6:$D$2000,3,FALSE),IF(C106="COMP",VLOOKUP(B106,'COMP NÃO IMPRIMIR'!$A$1:$D$10991,3,FALSE)))))))</f>
        <v>M2</v>
      </c>
      <c r="F106" s="103">
        <f>VLOOKUP(A106,'Memorial de Cálculo'!$A$9:$Q$1264,17,FALSE)</f>
        <v>824.18</v>
      </c>
      <c r="G106" s="104">
        <f t="shared" ref="G106:G108" si="22">IF(B106=40972,H105,ROUND(L106*(1+F$5),2))</f>
        <v>1.1200000000000001</v>
      </c>
      <c r="H106" s="104">
        <f t="shared" ref="H106:H108" si="23">IF(B106=40972,TRUNC(F106*G106/100,2),TRUNC(F106*G106,2))</f>
        <v>923.08</v>
      </c>
      <c r="I106" s="89"/>
      <c r="J106" s="83">
        <f>IF(B106="","",IF(C106="DER-ES",IF(OR(B106&lt;60000,B106&gt;60025),VLOOKUP(B106,'DER-ES NÃO IMPRIMIR'!$A$1:$E$10966,4,FALSE),VLOOKUP(B106,'DER-ES NÃO IMPRIMIR'!$A$1:$H$9966,6,FALSE)*N106+VLOOKUP(B106,'DER-ES NÃO IMPRIMIR'!$A$1:$H$9966,7,FALSE)*O106)+VLOOKUP(B106,'DER-ES NÃO IMPRIMIR'!$A$1:$H$9966,8,FALSE),IF(C106="SINAPI",VLOOKUP(B106,'SINAPI NÃO IMPRIMIR'!$A$1:$E$11432,4,FALSE),IF(C106="IOPES",VLOOKUP(B106,'IOPES NÃO IMPRIMIR'!$A$1:$D$10941,4,FALSE),IF(C106="CESAN",VLOOKUP(B106,'CESAN NÃO IMPRIMIR'!$A$5:$D$2000,4,FALSE),IF(C106="COMP",VLOOKUP(B106,'COMP NÃO IMPRIMIR'!$A$1:$D$10991,4,FALSE))))))*T106)</f>
        <v>1.1242000000000001</v>
      </c>
      <c r="K106" s="284">
        <f>IF(B106="","",IF(C106="DER-ES",IF(OR(B106&lt;60000,B106&gt;60025),'DER-ES NÃO IMPRIMIR'!$D$2/100,0),IF(C106="SINAPI",'SINAPI NÃO IMPRIMIR'!$A$2/100,IF(C106="IOPES",'IOPES NÃO IMPRIMIR'!$A$2/100,IF(C106="COMP",'COMP NÃO IMPRIMIR'!$C$2/100,IF(C106="CESAN",'CESAN NÃO IMPRIMIR'!$A$2/100,"Preencher BDI!"))))))</f>
        <v>0.23319999999999999</v>
      </c>
      <c r="L106" s="84">
        <f t="shared" si="19"/>
        <v>0.91161206616931567</v>
      </c>
      <c r="M106" s="300"/>
      <c r="N106" s="97"/>
      <c r="O106" s="97"/>
      <c r="P106" s="99"/>
      <c r="Q106" s="84"/>
      <c r="S106" s="588" t="s">
        <v>1430</v>
      </c>
      <c r="T106" s="590">
        <f>IF(B106="","",IF(C106='REAJUSTE GERAL'!$Q$2,IFERROR(VLOOKUP(S106,'REAJUSTE GERAL'!$P$3:$R$24,2,FALSE),""),IF(C106='REAJUSTE GERAL'!$R$2,IFERROR(VLOOKUP(S106,'REAJUSTE GERAL'!$P$3:$R$24,3,FALSE),""),1)))</f>
        <v>1.022</v>
      </c>
    </row>
    <row r="107" spans="1:20" ht="25.5" x14ac:dyDescent="0.2">
      <c r="A107" s="298" t="s">
        <v>8772</v>
      </c>
      <c r="B107" s="248">
        <v>40946</v>
      </c>
      <c r="C107" s="190" t="s">
        <v>7516</v>
      </c>
      <c r="D107" s="246" t="str">
        <f>IF(B107="","",IF(C107="DER-ES",IF(OR(B107&lt;60000,B107&gt;60025),VLOOKUP(B107,'DER-ES NÃO IMPRIMIR'!$A$1:$E$10966,2,FALSE),VLOOKUP(B107,'DER-ES NÃO IMPRIMIR'!$A$1:$E$10966,2,FALSE)&amp;" (DMT="&amp;VLOOKUP(B107,'DER-ES NÃO IMPRIMIR'!$A$1:$E$10966,4,FALSE)&amp;") (XP="&amp;ROUND((N107),2)&amp;"km; XR="&amp;ROUND((O107),2)&amp;"km)"),IF(C107="SINAPI",VLOOKUP(B107,'SINAPI NÃO IMPRIMIR'!$A$3:$D$11432,2,FALSE),IF(C107="IOPES",VLOOKUP(B107,'IOPES NÃO IMPRIMIR'!$A$3:$D$10941,2,FALSE),IF(C107="CESAN",VLOOKUP(B107,'CESAN NÃO IMPRIMIR'!$A$6:$D$2000,2,FALSE),IF(C107="COMP",VLOOKUP(B107,'COMP NÃO IMPRIMIR'!$A$3:$D$10991,2,FALSE),""))))))</f>
        <v>Passeio pavimentado em blocos de concreto esp.=6cm, colorido, resistência 35 MPa, colchão de areia 5cm, inclusive transporte dos blocos e da areia</v>
      </c>
      <c r="E107" s="79" t="str">
        <f>IF(B107="","",IF(C107="DER-ES",VLOOKUP(B107,'DER-ES NÃO IMPRIMIR'!$A$1:$E$10966,3,FALSE),IF(C107="SINAPI",VLOOKUP(B107,'SINAPI NÃO IMPRIMIR'!$A$1:$D$11432,3,FALSE),IF(C107="IOPES",VLOOKUP(B107,'IOPES NÃO IMPRIMIR'!$A$1:$D$10941,3,FALSE),IF(C107="CESAN",VLOOKUP(B107,'CESAN NÃO IMPRIMIR'!$A$6:$D$2000,3,FALSE),IF(C107="COMP",VLOOKUP(B107,'COMP NÃO IMPRIMIR'!$A$1:$D$10991,3,FALSE)))))))</f>
        <v>M2</v>
      </c>
      <c r="F107" s="103">
        <f>VLOOKUP(A107,'Memorial de Cálculo'!$A$9:$Q$1264,17,FALSE)</f>
        <v>824.18</v>
      </c>
      <c r="G107" s="104">
        <f t="shared" si="22"/>
        <v>91.86</v>
      </c>
      <c r="H107" s="104">
        <f t="shared" si="23"/>
        <v>75709.17</v>
      </c>
      <c r="I107" s="89"/>
      <c r="J107" s="83">
        <f>IF(B107="","",IF(C107="DER-ES",IF(OR(B107&lt;60000,B107&gt;60025),VLOOKUP(B107,'DER-ES NÃO IMPRIMIR'!$A$1:$E$10966,4,FALSE),VLOOKUP(B107,'DER-ES NÃO IMPRIMIR'!$A$1:$H$9966,6,FALSE)*N107+VLOOKUP(B107,'DER-ES NÃO IMPRIMIR'!$A$1:$H$9966,7,FALSE)*O107)+VLOOKUP(B107,'DER-ES NÃO IMPRIMIR'!$A$1:$H$9966,8,FALSE),IF(C107="SINAPI",VLOOKUP(B107,'SINAPI NÃO IMPRIMIR'!$A$1:$E$11432,4,FALSE),IF(C107="IOPES",VLOOKUP(B107,'IOPES NÃO IMPRIMIR'!$A$1:$D$10941,4,FALSE),IF(C107="CESAN",VLOOKUP(B107,'CESAN NÃO IMPRIMIR'!$A$5:$D$2000,4,FALSE),IF(C107="COMP",VLOOKUP(B107,'COMP NÃO IMPRIMIR'!$A$1:$D$10991,4,FALSE))))))*T107)</f>
        <v>91.85736</v>
      </c>
      <c r="K107" s="284">
        <f>IF(B107="","",IF(C107="DER-ES",IF(OR(B107&lt;60000,B107&gt;60025),'DER-ES NÃO IMPRIMIR'!$D$2/100,0),IF(C107="SINAPI",'SINAPI NÃO IMPRIMIR'!$A$2/100,IF(C107="IOPES",'IOPES NÃO IMPRIMIR'!$A$2/100,IF(C107="COMP",'COMP NÃO IMPRIMIR'!$C$2/100,IF(C107="CESAN",'CESAN NÃO IMPRIMIR'!$A$2/100,"Preencher BDI!"))))))</f>
        <v>0.23319999999999999</v>
      </c>
      <c r="L107" s="84">
        <f t="shared" si="19"/>
        <v>74.4869931884528</v>
      </c>
      <c r="M107" s="300"/>
      <c r="N107" s="97"/>
      <c r="O107" s="97"/>
      <c r="P107" s="99"/>
      <c r="Q107" s="84"/>
      <c r="S107" s="588" t="s">
        <v>1430</v>
      </c>
      <c r="T107" s="590">
        <f>IF(B107="","",IF(C107='REAJUSTE GERAL'!$Q$2,IFERROR(VLOOKUP(S107,'REAJUSTE GERAL'!$P$3:$R$24,2,FALSE),""),IF(C107='REAJUSTE GERAL'!$R$2,IFERROR(VLOOKUP(S107,'REAJUSTE GERAL'!$P$3:$R$24,3,FALSE),""),1)))</f>
        <v>1.022</v>
      </c>
    </row>
    <row r="108" spans="1:20" ht="25.5" x14ac:dyDescent="0.2">
      <c r="A108" s="298" t="s">
        <v>8773</v>
      </c>
      <c r="B108" s="248">
        <v>43018</v>
      </c>
      <c r="C108" s="190" t="s">
        <v>7516</v>
      </c>
      <c r="D108" s="246" t="str">
        <f>IF(B108="","",IF(C108="DER-ES",IF(OR(B108&lt;60000,B108&gt;60025),VLOOKUP(B108,'DER-ES NÃO IMPRIMIR'!$A$1:$E$10966,2,FALSE),VLOOKUP(B108,'DER-ES NÃO IMPRIMIR'!$A$1:$E$10966,2,FALSE)&amp;" (DMT="&amp;VLOOKUP(B108,'DER-ES NÃO IMPRIMIR'!$A$1:$E$10966,4,FALSE)&amp;") (XP="&amp;ROUND((N108),2)&amp;"km; XR="&amp;ROUND((O108),2)&amp;"km)"),IF(C108="SINAPI",VLOOKUP(B108,'SINAPI NÃO IMPRIMIR'!$A$3:$D$11432,2,FALSE),IF(C108="IOPES",VLOOKUP(B108,'IOPES NÃO IMPRIMIR'!$A$3:$D$10941,2,FALSE),IF(C108="CESAN",VLOOKUP(B108,'CESAN NÃO IMPRIMIR'!$A$6:$D$2000,2,FALSE),IF(C108="COMP",VLOOKUP(B108,'COMP NÃO IMPRIMIR'!$A$3:$D$10991,2,FALSE),""))))))</f>
        <v>Meio fio de concreto pré-moldado (12 x 30 x 15) cm, inclusive caiação e transporte do meio fio em Vias Urbanas</v>
      </c>
      <c r="E108" s="79" t="str">
        <f>IF(B108="","",IF(C108="DER-ES",VLOOKUP(B108,'DER-ES NÃO IMPRIMIR'!$A$1:$E$10966,3,FALSE),IF(C108="SINAPI",VLOOKUP(B108,'SINAPI NÃO IMPRIMIR'!$A$1:$D$11432,3,FALSE),IF(C108="IOPES",VLOOKUP(B108,'IOPES NÃO IMPRIMIR'!$A$1:$D$10941,3,FALSE),IF(C108="CESAN",VLOOKUP(B108,'CESAN NÃO IMPRIMIR'!$A$6:$D$2000,3,FALSE),IF(C108="COMP",VLOOKUP(B108,'COMP NÃO IMPRIMIR'!$A$1:$D$10991,3,FALSE)))))))</f>
        <v>M</v>
      </c>
      <c r="F108" s="103">
        <f>VLOOKUP(A108,'Memorial de Cálculo'!$A$9:$Q$1264,17,FALSE)</f>
        <v>422.56</v>
      </c>
      <c r="G108" s="104">
        <f t="shared" si="22"/>
        <v>58.71</v>
      </c>
      <c r="H108" s="104">
        <f t="shared" si="23"/>
        <v>24808.49</v>
      </c>
      <c r="I108" s="89"/>
      <c r="J108" s="83">
        <f>IF(B108="","",IF(C108="DER-ES",IF(OR(B108&lt;60000,B108&gt;60025),VLOOKUP(B108,'DER-ES NÃO IMPRIMIR'!$A$1:$E$10966,4,FALSE),VLOOKUP(B108,'DER-ES NÃO IMPRIMIR'!$A$1:$H$9966,6,FALSE)*N108+VLOOKUP(B108,'DER-ES NÃO IMPRIMIR'!$A$1:$H$9966,7,FALSE)*O108)+VLOOKUP(B108,'DER-ES NÃO IMPRIMIR'!$A$1:$H$9966,8,FALSE),IF(C108="SINAPI",VLOOKUP(B108,'SINAPI NÃO IMPRIMIR'!$A$1:$E$11432,4,FALSE),IF(C108="IOPES",VLOOKUP(B108,'IOPES NÃO IMPRIMIR'!$A$1:$D$10941,4,FALSE),IF(C108="CESAN",VLOOKUP(B108,'CESAN NÃO IMPRIMIR'!$A$5:$D$2000,4,FALSE),IF(C108="COMP",VLOOKUP(B108,'COMP NÃO IMPRIMIR'!$A$1:$D$10991,4,FALSE))))))*T108)</f>
        <v>58.713900000000002</v>
      </c>
      <c r="K108" s="284">
        <f>IF(B108="","",IF(C108="DER-ES",IF(OR(B108&lt;60000,B108&gt;60025),'DER-ES NÃO IMPRIMIR'!$D$2/100,0),IF(C108="SINAPI",'SINAPI NÃO IMPRIMIR'!$A$2/100,IF(C108="IOPES",'IOPES NÃO IMPRIMIR'!$A$2/100,IF(C108="COMP",'COMP NÃO IMPRIMIR'!$C$2/100,IF(C108="CESAN",'CESAN NÃO IMPRIMIR'!$A$2/100,"Preencher BDI!"))))))</f>
        <v>0.23319999999999999</v>
      </c>
      <c r="L108" s="84">
        <f t="shared" si="19"/>
        <v>47.611012001297439</v>
      </c>
      <c r="M108" s="291"/>
      <c r="N108" s="97"/>
      <c r="O108" s="97"/>
      <c r="P108" s="99"/>
      <c r="Q108" s="84"/>
      <c r="S108" s="588" t="s">
        <v>1430</v>
      </c>
      <c r="T108" s="590">
        <f>IF(B108="","",IF(C108='REAJUSTE GERAL'!$Q$2,IFERROR(VLOOKUP(S108,'REAJUSTE GERAL'!$P$3:$R$24,2,FALSE),""),IF(C108='REAJUSTE GERAL'!$R$2,IFERROR(VLOOKUP(S108,'REAJUSTE GERAL'!$P$3:$R$24,3,FALSE),""),1)))</f>
        <v>1.022</v>
      </c>
    </row>
    <row r="109" spans="1:20" ht="12.75" x14ac:dyDescent="0.2">
      <c r="A109" s="292"/>
      <c r="B109" s="293"/>
      <c r="C109" s="294"/>
      <c r="D109" s="295" t="str">
        <f>"SUB-TOTAL - "&amp;LEFT(A105,5)</f>
        <v>SUB-TOTAL - 07.02</v>
      </c>
      <c r="E109" s="294"/>
      <c r="F109" s="296"/>
      <c r="G109" s="277"/>
      <c r="H109" s="297">
        <f>SUM(H106:H108)</f>
        <v>101440.74</v>
      </c>
      <c r="I109" s="89"/>
      <c r="J109" s="83" t="str">
        <f>IF(B109="","",IF(C109="DER-ES",IF(OR(B109&lt;60000,B109&gt;60025),VLOOKUP(B109,'DER-ES NÃO IMPRIMIR'!$A$1:$E$10966,4,FALSE),VLOOKUP(B109,'DER-ES NÃO IMPRIMIR'!$A$1:$H$9966,6,FALSE)*N109+VLOOKUP(B109,'DER-ES NÃO IMPRIMIR'!$A$1:$H$9966,7,FALSE)*O109)+VLOOKUP(B109,'DER-ES NÃO IMPRIMIR'!$A$1:$H$9966,8,FALSE),IF(C109="SINAPI",VLOOKUP(B109,'SINAPI NÃO IMPRIMIR'!$A$1:$E$11432,4,FALSE),IF(C109="IOPES",VLOOKUP(B109,'IOPES NÃO IMPRIMIR'!$A$1:$D$10941,4,FALSE),IF(C109="CESAN",VLOOKUP(B109,'CESAN NÃO IMPRIMIR'!$A$5:$D$2000,4,FALSE),IF(C109="COMP",VLOOKUP(B109,'COMP NÃO IMPRIMIR'!$A$1:$D$10991,4,FALSE))))))*T109)</f>
        <v/>
      </c>
      <c r="K109" s="284" t="str">
        <f>IF(B109="","",IF(C109="DER-ES",IF(OR(B109&lt;60000,B109&gt;60025),'DER-ES NÃO IMPRIMIR'!$D$2/100,0),IF(C109="SINAPI",'SINAPI NÃO IMPRIMIR'!$A$2/100,IF(C109="IOPES",'IOPES NÃO IMPRIMIR'!$A$2/100,IF(C109="COMP",'COMP NÃO IMPRIMIR'!$C$2/100,IF(C109="CESAN",'CESAN NÃO IMPRIMIR'!$A$2/100,"Preencher BDI!"))))))</f>
        <v/>
      </c>
      <c r="L109" s="84" t="str">
        <f t="shared" si="19"/>
        <v/>
      </c>
      <c r="M109" s="300"/>
      <c r="N109" s="97"/>
      <c r="O109" s="97"/>
      <c r="P109" s="99"/>
      <c r="Q109" s="84"/>
      <c r="S109" s="105"/>
      <c r="T109" s="589" t="str">
        <f>IF(B109="","",IF(C109='REAJUSTE GERAL'!$Q$2,IFERROR(VLOOKUP(S109,'REAJUSTE GERAL'!$P$3:$R$24,2,FALSE),""),IF(C109='REAJUSTE GERAL'!$R$2,IFERROR(VLOOKUP(S109,'REAJUSTE GERAL'!$P$3:$R$24,3,FALSE),""),1)))</f>
        <v/>
      </c>
    </row>
    <row r="110" spans="1:20" ht="12.75" x14ac:dyDescent="0.2">
      <c r="A110" s="298"/>
      <c r="B110" s="299"/>
      <c r="C110" s="265"/>
      <c r="D110" s="301"/>
      <c r="E110" s="190"/>
      <c r="F110" s="264"/>
      <c r="G110" s="277"/>
      <c r="H110" s="277"/>
      <c r="I110" s="89"/>
      <c r="J110" s="83" t="str">
        <f>IF(B110="","",IF(C110="DER-ES",IF(OR(B110&lt;60000,B110&gt;60025),VLOOKUP(B110,'DER-ES NÃO IMPRIMIR'!$A$1:$E$10966,4,FALSE),VLOOKUP(B110,'DER-ES NÃO IMPRIMIR'!$A$1:$H$9966,6,FALSE)*N110+VLOOKUP(B110,'DER-ES NÃO IMPRIMIR'!$A$1:$H$9966,7,FALSE)*O110)+VLOOKUP(B110,'DER-ES NÃO IMPRIMIR'!$A$1:$H$9966,8,FALSE),IF(C110="SINAPI",VLOOKUP(B110,'SINAPI NÃO IMPRIMIR'!$A$1:$E$11432,4,FALSE),IF(C110="IOPES",VLOOKUP(B110,'IOPES NÃO IMPRIMIR'!$A$1:$D$10941,4,FALSE),IF(C110="CESAN",VLOOKUP(B110,'CESAN NÃO IMPRIMIR'!$A$5:$D$2000,4,FALSE),IF(C110="COMP",VLOOKUP(B110,'COMP NÃO IMPRIMIR'!$A$1:$D$10991,4,FALSE))))))*T110)</f>
        <v/>
      </c>
      <c r="K110" s="284" t="str">
        <f>IF(B110="","",IF(C110="DER-ES",IF(OR(B110&lt;60000,B110&gt;60025),'DER-ES NÃO IMPRIMIR'!$D$2/100,0),IF(C110="SINAPI",'SINAPI NÃO IMPRIMIR'!$A$2/100,IF(C110="IOPES",'IOPES NÃO IMPRIMIR'!$A$2/100,IF(C110="COMP",'COMP NÃO IMPRIMIR'!$C$2/100,IF(C110="CESAN",'CESAN NÃO IMPRIMIR'!$A$2/100,"Preencher BDI!"))))))</f>
        <v/>
      </c>
      <c r="L110" s="84" t="str">
        <f t="shared" si="19"/>
        <v/>
      </c>
      <c r="M110" s="300"/>
      <c r="N110" s="97"/>
      <c r="O110" s="97"/>
      <c r="P110" s="99"/>
      <c r="Q110" s="84"/>
      <c r="S110" s="105"/>
      <c r="T110" s="589" t="str">
        <f>IF(B110="","",IF(C110='REAJUSTE GERAL'!$Q$2,IFERROR(VLOOKUP(S110,'REAJUSTE GERAL'!$P$3:$R$24,2,FALSE),""),IF(C110='REAJUSTE GERAL'!$R$2,IFERROR(VLOOKUP(S110,'REAJUSTE GERAL'!$P$3:$R$24,3,FALSE),""),1)))</f>
        <v/>
      </c>
    </row>
    <row r="111" spans="1:20" ht="12.75" x14ac:dyDescent="0.2">
      <c r="A111" s="491" t="s">
        <v>8747</v>
      </c>
      <c r="B111" s="491"/>
      <c r="C111" s="492"/>
      <c r="D111" s="493" t="s">
        <v>8730</v>
      </c>
      <c r="E111" s="492"/>
      <c r="F111" s="494"/>
      <c r="G111" s="495"/>
      <c r="H111" s="496"/>
      <c r="I111" s="89"/>
      <c r="J111" s="83" t="str">
        <f>IF(B111="","",IF(C111="DER-ES",IF(OR(B111&lt;60000,B111&gt;60025),VLOOKUP(B111,'DER-ES NÃO IMPRIMIR'!$A$1:$E$10966,4,FALSE),VLOOKUP(B111,'DER-ES NÃO IMPRIMIR'!$A$1:$H$9966,6,FALSE)*N111+VLOOKUP(B111,'DER-ES NÃO IMPRIMIR'!$A$1:$H$9966,7,FALSE)*O111)+VLOOKUP(B111,'DER-ES NÃO IMPRIMIR'!$A$1:$H$9966,8,FALSE),IF(C111="SINAPI",VLOOKUP(B111,'SINAPI NÃO IMPRIMIR'!$A$1:$E$11432,4,FALSE),IF(C111="IOPES",VLOOKUP(B111,'IOPES NÃO IMPRIMIR'!$A$1:$D$10941,4,FALSE),IF(C111="CESAN",VLOOKUP(B111,'CESAN NÃO IMPRIMIR'!$A$5:$D$2000,4,FALSE),IF(C111="COMP",VLOOKUP(B111,'COMP NÃO IMPRIMIR'!$A$1:$D$10991,4,FALSE))))))*T111)</f>
        <v/>
      </c>
      <c r="K111" s="284" t="str">
        <f>IF(B111="","",IF(C111="DER-ES",IF(OR(B111&lt;60000,B111&gt;60025),'DER-ES NÃO IMPRIMIR'!$D$2/100,0),IF(C111="SINAPI",'SINAPI NÃO IMPRIMIR'!$A$2/100,IF(C111="IOPES",'IOPES NÃO IMPRIMIR'!$A$2/100,IF(C111="COMP",'COMP NÃO IMPRIMIR'!$C$2/100,IF(C111="CESAN",'CESAN NÃO IMPRIMIR'!$A$2/100,"Preencher BDI!"))))))</f>
        <v/>
      </c>
      <c r="L111" s="84" t="str">
        <f t="shared" ref="L111:L146" si="24">IF(J111="","",(J111/(1+K111)))</f>
        <v/>
      </c>
      <c r="M111" s="35"/>
      <c r="N111" s="97"/>
      <c r="O111" s="97"/>
      <c r="P111" s="99"/>
      <c r="Q111" s="84"/>
      <c r="S111" s="105"/>
      <c r="T111" s="589" t="str">
        <f>IF(B111="","",IF(C111='REAJUSTE GERAL'!$Q$2,IFERROR(VLOOKUP(S111,'REAJUSTE GERAL'!$P$3:$R$24,2,FALSE),""),IF(C111='REAJUSTE GERAL'!$R$2,IFERROR(VLOOKUP(S111,'REAJUSTE GERAL'!$P$3:$R$24,3,FALSE),""),1)))</f>
        <v/>
      </c>
    </row>
    <row r="112" spans="1:20" ht="25.5" x14ac:dyDescent="0.2">
      <c r="A112" s="110" t="s">
        <v>8774</v>
      </c>
      <c r="B112" s="81" t="s">
        <v>8731</v>
      </c>
      <c r="C112" s="79" t="s">
        <v>5651</v>
      </c>
      <c r="D112" s="246" t="str">
        <f>IF(B112="","",IF(C112="DER-ES",IF(OR(B112&lt;60000,B112&gt;60025),VLOOKUP(B112,'DER-ES NÃO IMPRIMIR'!$A$1:$E$10966,2,FALSE),VLOOKUP(B112,'DER-ES NÃO IMPRIMIR'!$A$1:$E$10966,2,FALSE)&amp;" (DMT="&amp;VLOOKUP(B112,'DER-ES NÃO IMPRIMIR'!$A$1:$E$10966,4,FALSE)&amp;") (XP="&amp;ROUND((N112),2)&amp;"km; XR="&amp;ROUND((O112),2)&amp;"km)"),IF(C112="SINAPI",VLOOKUP(B112,'SINAPI NÃO IMPRIMIR'!$A$3:$D$11432,2,FALSE),IF(C112="IOPES",VLOOKUP(B112,'IOPES NÃO IMPRIMIR'!$A$3:$D$10941,2,FALSE),IF(C112="CESAN",VLOOKUP(B112,'CESAN NÃO IMPRIMIR'!$A$6:$D$2000,2,FALSE),IF(C112="COMP",VLOOKUP(B112,'COMP NÃO IMPRIMIR'!$A$3:$D$10991,2,FALSE),""))))))</f>
        <v>Fornecimento e Instalação de Banco Concreto-madeira  (3,00x0,50m), tudo incluido conforme detalhes de projeto</v>
      </c>
      <c r="E112" s="79" t="str">
        <f>IF(B112="","",IF(C112="DER-ES",VLOOKUP(B112,'DER-ES NÃO IMPRIMIR'!$A$1:$E$10966,3,FALSE),IF(C112="SINAPI",VLOOKUP(B112,'SINAPI NÃO IMPRIMIR'!$A$1:$D$11432,3,FALSE),IF(C112="IOPES",VLOOKUP(B112,'IOPES NÃO IMPRIMIR'!$A$1:$D$10941,3,FALSE),IF(C112="CESAN",VLOOKUP(B112,'CESAN NÃO IMPRIMIR'!$A$6:$D$2000,3,FALSE),IF(C112="COMP",VLOOKUP(B112,'COMP NÃO IMPRIMIR'!$A$1:$D$10991,3,FALSE)))))))</f>
        <v>und</v>
      </c>
      <c r="F112" s="103">
        <f>VLOOKUP(A112,'Memorial de Cálculo'!$A$9:$Q$1264,17,FALSE)</f>
        <v>22</v>
      </c>
      <c r="G112" s="104">
        <f t="shared" ref="G112:G116" si="25">IF(B112=40972,H111,ROUND(L112*(1+F$5),2))</f>
        <v>938.57</v>
      </c>
      <c r="H112" s="104">
        <f t="shared" ref="H112:H116" si="26">IF(B112=40972,TRUNC(F112*G112/100,2),TRUNC(F112*G112,2))</f>
        <v>20648.54</v>
      </c>
      <c r="I112" s="89"/>
      <c r="J112" s="83">
        <f>IF(B112="","",IF(C112="DER-ES",IF(OR(B112&lt;60000,B112&gt;60025),VLOOKUP(B112,'DER-ES NÃO IMPRIMIR'!$A$1:$E$10966,4,FALSE),VLOOKUP(B112,'DER-ES NÃO IMPRIMIR'!$A$1:$H$9966,6,FALSE)*N112+VLOOKUP(B112,'DER-ES NÃO IMPRIMIR'!$A$1:$H$9966,7,FALSE)*O112)+VLOOKUP(B112,'DER-ES NÃO IMPRIMIR'!$A$1:$H$9966,8,FALSE),IF(C112="SINAPI",VLOOKUP(B112,'SINAPI NÃO IMPRIMIR'!$A$1:$E$11432,4,FALSE),IF(C112="IOPES",VLOOKUP(B112,'IOPES NÃO IMPRIMIR'!$A$1:$D$10941,4,FALSE),IF(C112="CESAN",VLOOKUP(B112,'CESAN NÃO IMPRIMIR'!$A$5:$D$2000,4,FALSE),IF(C112="COMP",VLOOKUP(B112,'COMP NÃO IMPRIMIR'!$A$1:$D$10991,4,FALSE))))))*T112)</f>
        <v>938.57</v>
      </c>
      <c r="K112" s="284">
        <f>IF(B112="","",IF(C112="DER-ES",IF(OR(B112&lt;60000,B112&gt;60025),'DER-ES NÃO IMPRIMIR'!$D$2/100,0),IF(C112="SINAPI",'SINAPI NÃO IMPRIMIR'!$A$2/100,IF(C112="IOPES",'IOPES NÃO IMPRIMIR'!$A$2/100,IF(C112="COMP",'COMP NÃO IMPRIMIR'!$C$2/100,IF(C112="CESAN",'CESAN NÃO IMPRIMIR'!$A$2/100,"Preencher BDI!"))))))</f>
        <v>0.23319999999999999</v>
      </c>
      <c r="L112" s="84">
        <f t="shared" si="24"/>
        <v>761.08498216023349</v>
      </c>
      <c r="M112" s="250"/>
      <c r="N112" s="97"/>
      <c r="O112" s="97"/>
      <c r="P112" s="99"/>
      <c r="Q112" s="84"/>
      <c r="S112" s="588"/>
      <c r="T112" s="590">
        <f>IF(B112="","",IF(C112='REAJUSTE GERAL'!$Q$2,IFERROR(VLOOKUP(S112,'REAJUSTE GERAL'!$P$3:$R$24,2,FALSE),""),IF(C112='REAJUSTE GERAL'!$R$2,IFERROR(VLOOKUP(S112,'REAJUSTE GERAL'!$P$3:$R$24,3,FALSE),""),1)))</f>
        <v>1</v>
      </c>
    </row>
    <row r="113" spans="1:20" ht="12.75" x14ac:dyDescent="0.2">
      <c r="A113" s="110" t="s">
        <v>8775</v>
      </c>
      <c r="B113" s="81" t="s">
        <v>8732</v>
      </c>
      <c r="C113" s="79" t="s">
        <v>5651</v>
      </c>
      <c r="D113" s="246" t="str">
        <f>IF(B113="","",IF(C113="DER-ES",IF(OR(B113&lt;60000,B113&gt;60025),VLOOKUP(B113,'DER-ES NÃO IMPRIMIR'!$A$1:$E$10966,2,FALSE),VLOOKUP(B113,'DER-ES NÃO IMPRIMIR'!$A$1:$E$10966,2,FALSE)&amp;" (DMT="&amp;VLOOKUP(B113,'DER-ES NÃO IMPRIMIR'!$A$1:$E$10966,4,FALSE)&amp;") (XP="&amp;ROUND((N113),2)&amp;"km; XR="&amp;ROUND((O113),2)&amp;"km)"),IF(C113="SINAPI",VLOOKUP(B113,'SINAPI NÃO IMPRIMIR'!$A$3:$D$11432,2,FALSE),IF(C113="IOPES",VLOOKUP(B113,'IOPES NÃO IMPRIMIR'!$A$3:$D$10941,2,FALSE),IF(C113="CESAN",VLOOKUP(B113,'CESAN NÃO IMPRIMIR'!$A$6:$D$2000,2,FALSE),IF(C113="COMP",VLOOKUP(B113,'COMP NÃO IMPRIMIR'!$A$3:$D$10991,2,FALSE),""))))))</f>
        <v>Fornecimento de Lixeira conforme detalhe de projeto</v>
      </c>
      <c r="E113" s="79" t="str">
        <f>IF(B113="","",IF(C113="DER-ES",VLOOKUP(B113,'DER-ES NÃO IMPRIMIR'!$A$1:$E$10966,3,FALSE),IF(C113="SINAPI",VLOOKUP(B113,'SINAPI NÃO IMPRIMIR'!$A$1:$D$11432,3,FALSE),IF(C113="IOPES",VLOOKUP(B113,'IOPES NÃO IMPRIMIR'!$A$1:$D$10941,3,FALSE),IF(C113="CESAN",VLOOKUP(B113,'CESAN NÃO IMPRIMIR'!$A$6:$D$2000,3,FALSE),IF(C113="COMP",VLOOKUP(B113,'COMP NÃO IMPRIMIR'!$A$1:$D$10991,3,FALSE)))))))</f>
        <v>und</v>
      </c>
      <c r="F113" s="103">
        <f>VLOOKUP(A113,'Memorial de Cálculo'!$A$9:$Q$1264,17,FALSE)</f>
        <v>34</v>
      </c>
      <c r="G113" s="104">
        <f t="shared" si="25"/>
        <v>143.08000000000001</v>
      </c>
      <c r="H113" s="104">
        <f t="shared" si="26"/>
        <v>4864.72</v>
      </c>
      <c r="I113" s="89"/>
      <c r="J113" s="83">
        <f>IF(B113="","",IF(C113="DER-ES",IF(OR(B113&lt;60000,B113&gt;60025),VLOOKUP(B113,'DER-ES NÃO IMPRIMIR'!$A$1:$E$10966,4,FALSE),VLOOKUP(B113,'DER-ES NÃO IMPRIMIR'!$A$1:$H$9966,6,FALSE)*N113+VLOOKUP(B113,'DER-ES NÃO IMPRIMIR'!$A$1:$H$9966,7,FALSE)*O113)+VLOOKUP(B113,'DER-ES NÃO IMPRIMIR'!$A$1:$H$9966,8,FALSE),IF(C113="SINAPI",VLOOKUP(B113,'SINAPI NÃO IMPRIMIR'!$A$1:$E$11432,4,FALSE),IF(C113="IOPES",VLOOKUP(B113,'IOPES NÃO IMPRIMIR'!$A$1:$D$10941,4,FALSE),IF(C113="CESAN",VLOOKUP(B113,'CESAN NÃO IMPRIMIR'!$A$5:$D$2000,4,FALSE),IF(C113="COMP",VLOOKUP(B113,'COMP NÃO IMPRIMIR'!$A$1:$D$10991,4,FALSE))))))*T113)</f>
        <v>143.08000000000001</v>
      </c>
      <c r="K113" s="284">
        <f>IF(B113="","",IF(C113="DER-ES",IF(OR(B113&lt;60000,B113&gt;60025),'DER-ES NÃO IMPRIMIR'!$D$2/100,0),IF(C113="SINAPI",'SINAPI NÃO IMPRIMIR'!$A$2/100,IF(C113="IOPES",'IOPES NÃO IMPRIMIR'!$A$2/100,IF(C113="COMP",'COMP NÃO IMPRIMIR'!$C$2/100,IF(C113="CESAN",'CESAN NÃO IMPRIMIR'!$A$2/100,"Preencher BDI!"))))))</f>
        <v>0.23319999999999999</v>
      </c>
      <c r="L113" s="84">
        <f t="shared" si="24"/>
        <v>116.02335387609472</v>
      </c>
      <c r="M113" s="250"/>
      <c r="N113" s="97"/>
      <c r="O113" s="97"/>
      <c r="P113" s="99"/>
      <c r="Q113" s="84"/>
      <c r="S113" s="588"/>
      <c r="T113" s="590">
        <f>IF(B113="","",IF(C113='REAJUSTE GERAL'!$Q$2,IFERROR(VLOOKUP(S113,'REAJUSTE GERAL'!$P$3:$R$24,2,FALSE),""),IF(C113='REAJUSTE GERAL'!$R$2,IFERROR(VLOOKUP(S113,'REAJUSTE GERAL'!$P$3:$R$24,3,FALSE),""),1)))</f>
        <v>1</v>
      </c>
    </row>
    <row r="114" spans="1:20" ht="25.5" x14ac:dyDescent="0.2">
      <c r="A114" s="110" t="s">
        <v>8776</v>
      </c>
      <c r="B114" s="102">
        <v>200573</v>
      </c>
      <c r="C114" s="79" t="s">
        <v>8729</v>
      </c>
      <c r="D114" s="246" t="str">
        <f>IF(B114="","",IF(C114="DER-ES",IF(OR(B114&lt;60000,B114&gt;60025),VLOOKUP(B114,'DER-ES NÃO IMPRIMIR'!$A$1:$E$10966,2,FALSE),VLOOKUP(B114,'DER-ES NÃO IMPRIMIR'!$A$1:$E$10966,2,FALSE)&amp;" (DMT="&amp;VLOOKUP(B114,'DER-ES NÃO IMPRIMIR'!$A$1:$E$10966,4,FALSE)&amp;") (XP="&amp;ROUND((N114),2)&amp;"km; XR="&amp;ROUND((O114),2)&amp;"km)"),IF(C114="SINAPI",VLOOKUP(B114,'SINAPI NÃO IMPRIMIR'!$A$3:$D$11432,2,FALSE),IF(C114="IOPES",VLOOKUP(B114,'IOPES NÃO IMPRIMIR'!$A$3:$D$10941,2,FALSE),IF(C114="CESAN",VLOOKUP(B114,'CESAN NÃO IMPRIMIR'!$A$6:$D$2000,2,FALSE),IF(C114="COMP",VLOOKUP(B114,'COMP NÃO IMPRIMIR'!$A$3:$D$10991,2,FALSE),""))))))</f>
        <v>Bicicletário em tubo de ferro galvanizado 1" e ferro liso 1/2", inclusive pintura, conforme projeto padrão SEDU</v>
      </c>
      <c r="E114" s="79" t="str">
        <f>IF(B114="","",IF(C114="DER-ES",VLOOKUP(B114,'DER-ES NÃO IMPRIMIR'!$A$1:$E$10966,3,FALSE),IF(C114="SINAPI",VLOOKUP(B114,'SINAPI NÃO IMPRIMIR'!$A$1:$D$11432,3,FALSE),IF(C114="IOPES",VLOOKUP(B114,'IOPES NÃO IMPRIMIR'!$A$1:$D$10941,3,FALSE),IF(C114="CESAN",VLOOKUP(B114,'CESAN NÃO IMPRIMIR'!$A$6:$D$2000,3,FALSE),IF(C114="COMP",VLOOKUP(B114,'COMP NÃO IMPRIMIR'!$A$1:$D$10991,3,FALSE)))))))</f>
        <v>m</v>
      </c>
      <c r="F114" s="103">
        <f>VLOOKUP(A114,'Memorial de Cálculo'!$A$9:$Q$1264,17,FALSE)</f>
        <v>2</v>
      </c>
      <c r="G114" s="104">
        <f t="shared" si="25"/>
        <v>140.59</v>
      </c>
      <c r="H114" s="104">
        <f t="shared" si="26"/>
        <v>281.18</v>
      </c>
      <c r="I114" s="89"/>
      <c r="J114" s="83">
        <f>IF(B114="","",IF(C114="DER-ES",IF(OR(B114&lt;60000,B114&gt;60025),VLOOKUP(B114,'DER-ES NÃO IMPRIMIR'!$A$1:$E$10966,4,FALSE),VLOOKUP(B114,'DER-ES NÃO IMPRIMIR'!$A$1:$H$9966,6,FALSE)*N114+VLOOKUP(B114,'DER-ES NÃO IMPRIMIR'!$A$1:$H$9966,7,FALSE)*O114)+VLOOKUP(B114,'DER-ES NÃO IMPRIMIR'!$A$1:$H$9966,8,FALSE),IF(C114="SINAPI",VLOOKUP(B114,'SINAPI NÃO IMPRIMIR'!$A$1:$E$11432,4,FALSE),IF(C114="IOPES",VLOOKUP(B114,'IOPES NÃO IMPRIMIR'!$A$1:$D$10941,4,FALSE),IF(C114="CESAN",VLOOKUP(B114,'CESAN NÃO IMPRIMIR'!$A$5:$D$2000,4,FALSE),IF(C114="COMP",VLOOKUP(B114,'COMP NÃO IMPRIMIR'!$A$1:$D$10991,4,FALSE))))))*T114)</f>
        <v>149.22907999999998</v>
      </c>
      <c r="K114" s="284">
        <f>IF(B114="","",IF(C114="DER-ES",IF(OR(B114&lt;60000,B114&gt;60025),'DER-ES NÃO IMPRIMIR'!$D$2/100,0),IF(C114="SINAPI",'SINAPI NÃO IMPRIMIR'!$A$2/100,IF(C114="IOPES",'IOPES NÃO IMPRIMIR'!$A$2/100,IF(C114="COMP",'COMP NÃO IMPRIMIR'!$C$2/100,IF(C114="CESAN",'CESAN NÃO IMPRIMIR'!$A$2/100,"Preencher BDI!"))))))</f>
        <v>0.309</v>
      </c>
      <c r="L114" s="84">
        <f t="shared" si="24"/>
        <v>114.00235294117647</v>
      </c>
      <c r="M114" s="250"/>
      <c r="N114" s="97"/>
      <c r="O114" s="97"/>
      <c r="P114" s="99"/>
      <c r="Q114" s="84"/>
      <c r="S114" s="588" t="s">
        <v>8722</v>
      </c>
      <c r="T114" s="590">
        <f>IF(B114="","",IF(C114='REAJUSTE GERAL'!$Q$2,IFERROR(VLOOKUP(S114,'REAJUSTE GERAL'!$P$3:$R$24,2,FALSE),""),IF(C114='REAJUSTE GERAL'!$R$2,IFERROR(VLOOKUP(S114,'REAJUSTE GERAL'!$P$3:$R$24,3,FALSE),""),1)))</f>
        <v>1.0009999999999999</v>
      </c>
    </row>
    <row r="115" spans="1:20" ht="25.5" x14ac:dyDescent="0.2">
      <c r="A115" s="110" t="s">
        <v>8777</v>
      </c>
      <c r="B115" s="81" t="s">
        <v>8733</v>
      </c>
      <c r="C115" s="79" t="s">
        <v>5651</v>
      </c>
      <c r="D115" s="246" t="str">
        <f>IF(B115="","",IF(C115="DER-ES",IF(OR(B115&lt;60000,B115&gt;60025),VLOOKUP(B115,'DER-ES NÃO IMPRIMIR'!$A$1:$E$10966,2,FALSE),VLOOKUP(B115,'DER-ES NÃO IMPRIMIR'!$A$1:$E$10966,2,FALSE)&amp;" (DMT="&amp;VLOOKUP(B115,'DER-ES NÃO IMPRIMIR'!$A$1:$E$10966,4,FALSE)&amp;") (XP="&amp;ROUND((N115),2)&amp;"km; XR="&amp;ROUND((O115),2)&amp;"km)"),IF(C115="SINAPI",VLOOKUP(B115,'SINAPI NÃO IMPRIMIR'!$A$3:$D$11432,2,FALSE),IF(C115="IOPES",VLOOKUP(B115,'IOPES NÃO IMPRIMIR'!$A$3:$D$10941,2,FALSE),IF(C115="CESAN",VLOOKUP(B115,'CESAN NÃO IMPRIMIR'!$A$6:$D$2000,2,FALSE),IF(C115="COMP",VLOOKUP(B115,'COMP NÃO IMPRIMIR'!$A$3:$D$10991,2,FALSE),""))))))</f>
        <v>Fornecimento e Instalação de Pergolado conforme detalhe de projeto, inclusive pintura em verniz três demãos e base de concreto armado</v>
      </c>
      <c r="E115" s="79" t="str">
        <f>IF(B115="","",IF(C115="DER-ES",VLOOKUP(B115,'DER-ES NÃO IMPRIMIR'!$A$1:$E$10966,3,FALSE),IF(C115="SINAPI",VLOOKUP(B115,'SINAPI NÃO IMPRIMIR'!$A$1:$D$11432,3,FALSE),IF(C115="IOPES",VLOOKUP(B115,'IOPES NÃO IMPRIMIR'!$A$1:$D$10941,3,FALSE),IF(C115="CESAN",VLOOKUP(B115,'CESAN NÃO IMPRIMIR'!$A$6:$D$2000,3,FALSE),IF(C115="COMP",VLOOKUP(B115,'COMP NÃO IMPRIMIR'!$A$1:$D$10991,3,FALSE)))))))</f>
        <v>und</v>
      </c>
      <c r="F115" s="103">
        <f>VLOOKUP(A115,'Memorial de Cálculo'!$A$9:$Q$1264,17,FALSE)</f>
        <v>4</v>
      </c>
      <c r="G115" s="104">
        <f t="shared" si="25"/>
        <v>3121.24</v>
      </c>
      <c r="H115" s="104">
        <f t="shared" si="26"/>
        <v>12484.96</v>
      </c>
      <c r="I115" s="89"/>
      <c r="J115" s="83">
        <f>IF(B115="","",IF(C115="DER-ES",IF(OR(B115&lt;60000,B115&gt;60025),VLOOKUP(B115,'DER-ES NÃO IMPRIMIR'!$A$1:$E$10966,4,FALSE),VLOOKUP(B115,'DER-ES NÃO IMPRIMIR'!$A$1:$H$9966,6,FALSE)*N115+VLOOKUP(B115,'DER-ES NÃO IMPRIMIR'!$A$1:$H$9966,7,FALSE)*O115)+VLOOKUP(B115,'DER-ES NÃO IMPRIMIR'!$A$1:$H$9966,8,FALSE),IF(C115="SINAPI",VLOOKUP(B115,'SINAPI NÃO IMPRIMIR'!$A$1:$E$11432,4,FALSE),IF(C115="IOPES",VLOOKUP(B115,'IOPES NÃO IMPRIMIR'!$A$1:$D$10941,4,FALSE),IF(C115="CESAN",VLOOKUP(B115,'CESAN NÃO IMPRIMIR'!$A$5:$D$2000,4,FALSE),IF(C115="COMP",VLOOKUP(B115,'COMP NÃO IMPRIMIR'!$A$1:$D$10991,4,FALSE))))))*T115)</f>
        <v>3121.24</v>
      </c>
      <c r="K115" s="284">
        <f>IF(B115="","",IF(C115="DER-ES",IF(OR(B115&lt;60000,B115&gt;60025),'DER-ES NÃO IMPRIMIR'!$D$2/100,0),IF(C115="SINAPI",'SINAPI NÃO IMPRIMIR'!$A$2/100,IF(C115="IOPES",'IOPES NÃO IMPRIMIR'!$A$2/100,IF(C115="COMP",'COMP NÃO IMPRIMIR'!$C$2/100,IF(C115="CESAN",'CESAN NÃO IMPRIMIR'!$A$2/100,"Preencher BDI!"))))))</f>
        <v>0.23319999999999999</v>
      </c>
      <c r="L115" s="84">
        <f t="shared" si="24"/>
        <v>2531.0087577035351</v>
      </c>
      <c r="M115" s="250"/>
      <c r="N115" s="97"/>
      <c r="O115" s="97"/>
      <c r="P115" s="99"/>
      <c r="Q115" s="84"/>
      <c r="S115" s="588"/>
      <c r="T115" s="590">
        <f>IF(B115="","",IF(C115='REAJUSTE GERAL'!$Q$2,IFERROR(VLOOKUP(S115,'REAJUSTE GERAL'!$P$3:$R$24,2,FALSE),""),IF(C115='REAJUSTE GERAL'!$R$2,IFERROR(VLOOKUP(S115,'REAJUSTE GERAL'!$P$3:$R$24,3,FALSE),""),1)))</f>
        <v>1</v>
      </c>
    </row>
    <row r="116" spans="1:20" ht="25.5" x14ac:dyDescent="0.2">
      <c r="A116" s="110" t="s">
        <v>8778</v>
      </c>
      <c r="B116" s="79">
        <v>210301</v>
      </c>
      <c r="C116" s="79" t="s">
        <v>8729</v>
      </c>
      <c r="D116" s="246" t="str">
        <f>IF(B116="","",IF(C116="DER-ES",IF(OR(B116&lt;60000,B116&gt;60025),VLOOKUP(B116,'DER-ES NÃO IMPRIMIR'!$A$1:$E$10966,2,FALSE),VLOOKUP(B116,'DER-ES NÃO IMPRIMIR'!$A$1:$E$10966,2,FALSE)&amp;" (DMT="&amp;VLOOKUP(B116,'DER-ES NÃO IMPRIMIR'!$A$1:$E$10966,4,FALSE)&amp;") (XP="&amp;ROUND((N116),2)&amp;"km; XR="&amp;ROUND((O116),2)&amp;"km)"),IF(C116="SINAPI",VLOOKUP(B116,'SINAPI NÃO IMPRIMIR'!$A$3:$D$11432,2,FALSE),IF(C116="IOPES",VLOOKUP(B116,'IOPES NÃO IMPRIMIR'!$A$3:$D$10941,2,FALSE),IF(C116="CESAN",VLOOKUP(B116,'CESAN NÃO IMPRIMIR'!$A$6:$D$2000,2,FALSE),IF(C116="COMP",VLOOKUP(B116,'COMP NÃO IMPRIMIR'!$A$3:$D$10991,2,FALSE),""))))))</f>
        <v>Guarda corpo de tubo de ferro galvanizado, diâm. 3" e 2", h=0.8 m inclusive pintura a óleo ou esmalte</v>
      </c>
      <c r="E116" s="79" t="str">
        <f>IF(B116="","",IF(C116="DER-ES",VLOOKUP(B116,'DER-ES NÃO IMPRIMIR'!$A$1:$E$10966,3,FALSE),IF(C116="SINAPI",VLOOKUP(B116,'SINAPI NÃO IMPRIMIR'!$A$1:$D$11432,3,FALSE),IF(C116="IOPES",VLOOKUP(B116,'IOPES NÃO IMPRIMIR'!$A$1:$D$10941,3,FALSE),IF(C116="CESAN",VLOOKUP(B116,'CESAN NÃO IMPRIMIR'!$A$6:$D$2000,3,FALSE),IF(C116="COMP",VLOOKUP(B116,'COMP NÃO IMPRIMIR'!$A$1:$D$10991,3,FALSE)))))))</f>
        <v>m</v>
      </c>
      <c r="F116" s="103">
        <f>VLOOKUP(A116,'Memorial de Cálculo'!$A$9:$Q$1264,17,FALSE)</f>
        <v>115</v>
      </c>
      <c r="G116" s="104">
        <f t="shared" si="25"/>
        <v>220.96</v>
      </c>
      <c r="H116" s="104">
        <f t="shared" si="26"/>
        <v>25410.400000000001</v>
      </c>
      <c r="I116" s="89"/>
      <c r="J116" s="83">
        <f>IF(B116="","",IF(C116="DER-ES",IF(OR(B116&lt;60000,B116&gt;60025),VLOOKUP(B116,'DER-ES NÃO IMPRIMIR'!$A$1:$E$10966,4,FALSE),VLOOKUP(B116,'DER-ES NÃO IMPRIMIR'!$A$1:$H$9966,6,FALSE)*N116+VLOOKUP(B116,'DER-ES NÃO IMPRIMIR'!$A$1:$H$9966,7,FALSE)*O116)+VLOOKUP(B116,'DER-ES NÃO IMPRIMIR'!$A$1:$H$9966,8,FALSE),IF(C116="SINAPI",VLOOKUP(B116,'SINAPI NÃO IMPRIMIR'!$A$1:$E$11432,4,FALSE),IF(C116="IOPES",VLOOKUP(B116,'IOPES NÃO IMPRIMIR'!$A$1:$D$10941,4,FALSE),IF(C116="CESAN",VLOOKUP(B116,'CESAN NÃO IMPRIMIR'!$A$5:$D$2000,4,FALSE),IF(C116="COMP",VLOOKUP(B116,'COMP NÃO IMPRIMIR'!$A$1:$D$10991,4,FALSE))))))*T116)</f>
        <v>234.54430999999997</v>
      </c>
      <c r="K116" s="284">
        <f>IF(B116="","",IF(C116="DER-ES",IF(OR(B116&lt;60000,B116&gt;60025),'DER-ES NÃO IMPRIMIR'!$D$2/100,0),IF(C116="SINAPI",'SINAPI NÃO IMPRIMIR'!$A$2/100,IF(C116="IOPES",'IOPES NÃO IMPRIMIR'!$A$2/100,IF(C116="COMP",'COMP NÃO IMPRIMIR'!$C$2/100,IF(C116="CESAN",'CESAN NÃO IMPRIMIR'!$A$2/100,"Preencher BDI!"))))))</f>
        <v>0.309</v>
      </c>
      <c r="L116" s="84">
        <f t="shared" si="24"/>
        <v>179.17823529411763</v>
      </c>
      <c r="M116" s="250"/>
      <c r="N116" s="97"/>
      <c r="O116" s="97"/>
      <c r="P116" s="99"/>
      <c r="Q116" s="84"/>
      <c r="S116" s="588" t="s">
        <v>8722</v>
      </c>
      <c r="T116" s="590">
        <f>IF(B116="","",IF(C116='REAJUSTE GERAL'!$Q$2,IFERROR(VLOOKUP(S116,'REAJUSTE GERAL'!$P$3:$R$24,2,FALSE),""),IF(C116='REAJUSTE GERAL'!$R$2,IFERROR(VLOOKUP(S116,'REAJUSTE GERAL'!$P$3:$R$24,3,FALSE),""),1)))</f>
        <v>1.0009999999999999</v>
      </c>
    </row>
    <row r="117" spans="1:20" ht="12.75" x14ac:dyDescent="0.2">
      <c r="A117" s="248"/>
      <c r="B117" s="293"/>
      <c r="C117" s="294"/>
      <c r="D117" s="295" t="str">
        <f>"SUB-TOTAL - "&amp;LEFT(A111,5)</f>
        <v>SUB-TOTAL - 07.03</v>
      </c>
      <c r="E117" s="294"/>
      <c r="F117" s="296"/>
      <c r="G117" s="277"/>
      <c r="H117" s="297">
        <f>SUM(H112:H116)</f>
        <v>63689.8</v>
      </c>
      <c r="I117" s="89"/>
      <c r="J117" s="83" t="str">
        <f>IF(B117="","",IF(C117="DER-ES",IF(OR(B117&lt;60000,B117&gt;60025),VLOOKUP(B117,'DER-ES NÃO IMPRIMIR'!$A$1:$E$10966,4,FALSE),VLOOKUP(B117,'DER-ES NÃO IMPRIMIR'!$A$1:$H$9966,6,FALSE)*N117+VLOOKUP(B117,'DER-ES NÃO IMPRIMIR'!$A$1:$H$9966,7,FALSE)*O117)+VLOOKUP(B117,'DER-ES NÃO IMPRIMIR'!$A$1:$H$9966,8,FALSE),IF(C117="SINAPI",VLOOKUP(B117,'SINAPI NÃO IMPRIMIR'!$A$1:$E$11432,4,FALSE),IF(C117="IOPES",VLOOKUP(B117,'IOPES NÃO IMPRIMIR'!$A$1:$D$10941,4,FALSE),IF(C117="CESAN",VLOOKUP(B117,'CESAN NÃO IMPRIMIR'!$A$5:$D$2000,4,FALSE),IF(C117="COMP",VLOOKUP(B117,'COMP NÃO IMPRIMIR'!$A$1:$D$10991,4,FALSE))))))*T117)</f>
        <v/>
      </c>
      <c r="K117" s="284" t="str">
        <f>IF(B117="","",IF(C117="DER-ES",IF(OR(B117&lt;60000,B117&gt;60025),'DER-ES NÃO IMPRIMIR'!$D$2/100,0),IF(C117="SINAPI",'SINAPI NÃO IMPRIMIR'!$A$2/100,IF(C117="IOPES",'IOPES NÃO IMPRIMIR'!$A$2/100,IF(C117="COMP",'COMP NÃO IMPRIMIR'!$C$2/100,IF(C117="CESAN",'CESAN NÃO IMPRIMIR'!$A$2/100,"Preencher BDI!"))))))</f>
        <v/>
      </c>
      <c r="L117" s="84" t="str">
        <f t="shared" si="24"/>
        <v/>
      </c>
      <c r="M117" s="300"/>
      <c r="N117" s="97"/>
      <c r="O117" s="97"/>
      <c r="P117" s="99"/>
      <c r="Q117" s="84"/>
      <c r="S117" s="105"/>
      <c r="T117" s="589" t="str">
        <f>IF(B117="","",IF(C117='REAJUSTE GERAL'!$Q$2,IFERROR(VLOOKUP(S117,'REAJUSTE GERAL'!$P$3:$R$24,2,FALSE),""),IF(C117='REAJUSTE GERAL'!$R$2,IFERROR(VLOOKUP(S117,'REAJUSTE GERAL'!$P$3:$R$24,3,FALSE),""),1)))</f>
        <v/>
      </c>
    </row>
    <row r="118" spans="1:20" ht="12.75" x14ac:dyDescent="0.2">
      <c r="A118" s="298"/>
      <c r="B118" s="299"/>
      <c r="C118" s="265"/>
      <c r="D118" s="301"/>
      <c r="E118" s="190"/>
      <c r="F118" s="264"/>
      <c r="G118" s="277"/>
      <c r="H118" s="277"/>
      <c r="I118" s="89"/>
      <c r="J118" s="83" t="str">
        <f>IF(B118="","",IF(C118="DER-ES",IF(OR(B118&lt;60000,B118&gt;60025),VLOOKUP(B118,'DER-ES NÃO IMPRIMIR'!$A$1:$E$10966,4,FALSE),VLOOKUP(B118,'DER-ES NÃO IMPRIMIR'!$A$1:$H$9966,6,FALSE)*N118+VLOOKUP(B118,'DER-ES NÃO IMPRIMIR'!$A$1:$H$9966,7,FALSE)*O118)+VLOOKUP(B118,'DER-ES NÃO IMPRIMIR'!$A$1:$H$9966,8,FALSE),IF(C118="SINAPI",VLOOKUP(B118,'SINAPI NÃO IMPRIMIR'!$A$1:$E$11432,4,FALSE),IF(C118="IOPES",VLOOKUP(B118,'IOPES NÃO IMPRIMIR'!$A$1:$D$10941,4,FALSE),IF(C118="CESAN",VLOOKUP(B118,'CESAN NÃO IMPRIMIR'!$A$5:$D$2000,4,FALSE),IF(C118="COMP",VLOOKUP(B118,'COMP NÃO IMPRIMIR'!$A$1:$D$10991,4,FALSE))))))*T118)</f>
        <v/>
      </c>
      <c r="K118" s="284" t="str">
        <f>IF(B118="","",IF(C118="DER-ES",IF(OR(B118&lt;60000,B118&gt;60025),'DER-ES NÃO IMPRIMIR'!$D$2/100,0),IF(C118="SINAPI",'SINAPI NÃO IMPRIMIR'!$A$2/100,IF(C118="IOPES",'IOPES NÃO IMPRIMIR'!$A$2/100,IF(C118="COMP",'COMP NÃO IMPRIMIR'!$C$2/100,IF(C118="CESAN",'CESAN NÃO IMPRIMIR'!$A$2/100,"Preencher BDI!"))))))</f>
        <v/>
      </c>
      <c r="L118" s="84" t="str">
        <f t="shared" si="24"/>
        <v/>
      </c>
      <c r="M118" s="300"/>
      <c r="N118" s="97"/>
      <c r="O118" s="97"/>
      <c r="P118" s="99"/>
      <c r="Q118" s="84"/>
      <c r="S118" s="105"/>
      <c r="T118" s="589" t="str">
        <f>IF(B118="","",IF(C118='REAJUSTE GERAL'!$Q$2,IFERROR(VLOOKUP(S118,'REAJUSTE GERAL'!$P$3:$R$24,2,FALSE),""),IF(C118='REAJUSTE GERAL'!$R$2,IFERROR(VLOOKUP(S118,'REAJUSTE GERAL'!$P$3:$R$24,3,FALSE),""),1)))</f>
        <v/>
      </c>
    </row>
    <row r="119" spans="1:20" ht="12.75" x14ac:dyDescent="0.2">
      <c r="A119" s="491" t="s">
        <v>8748</v>
      </c>
      <c r="B119" s="491"/>
      <c r="C119" s="492"/>
      <c r="D119" s="493" t="s">
        <v>65</v>
      </c>
      <c r="E119" s="492"/>
      <c r="F119" s="494"/>
      <c r="G119" s="495"/>
      <c r="H119" s="496"/>
      <c r="I119" s="89"/>
      <c r="J119" s="83" t="str">
        <f>IF(B119="","",IF(C119="DER-ES",IF(OR(B119&lt;60000,B119&gt;60025),VLOOKUP(B119,'DER-ES NÃO IMPRIMIR'!$A$1:$E$10966,4,FALSE),VLOOKUP(B119,'DER-ES NÃO IMPRIMIR'!$A$1:$H$9966,6,FALSE)*N119+VLOOKUP(B119,'DER-ES NÃO IMPRIMIR'!$A$1:$H$9966,7,FALSE)*O119)+VLOOKUP(B119,'DER-ES NÃO IMPRIMIR'!$A$1:$H$9966,8,FALSE),IF(C119="SINAPI",VLOOKUP(B119,'SINAPI NÃO IMPRIMIR'!$A$1:$E$11432,4,FALSE),IF(C119="IOPES",VLOOKUP(B119,'IOPES NÃO IMPRIMIR'!$A$1:$D$10941,4,FALSE),IF(C119="CESAN",VLOOKUP(B119,'CESAN NÃO IMPRIMIR'!$A$5:$D$2000,4,FALSE),IF(C119="COMP",VLOOKUP(B119,'COMP NÃO IMPRIMIR'!$A$1:$D$10991,4,FALSE))))))*T119)</f>
        <v/>
      </c>
      <c r="K119" s="284" t="str">
        <f>IF(B119="","",IF(C119="DER-ES",IF(OR(B119&lt;60000,B119&gt;60025),'DER-ES NÃO IMPRIMIR'!$D$2/100,0),IF(C119="SINAPI",'SINAPI NÃO IMPRIMIR'!$A$2/100,IF(C119="IOPES",'IOPES NÃO IMPRIMIR'!$A$2/100,IF(C119="COMP",'COMP NÃO IMPRIMIR'!$C$2/100,IF(C119="CESAN",'CESAN NÃO IMPRIMIR'!$A$2/100,"Preencher BDI!"))))))</f>
        <v/>
      </c>
      <c r="L119" s="84" t="str">
        <f t="shared" si="24"/>
        <v/>
      </c>
      <c r="M119" s="35"/>
      <c r="N119" s="97"/>
      <c r="O119" s="97"/>
      <c r="P119" s="99"/>
      <c r="Q119" s="84"/>
      <c r="S119" s="105"/>
      <c r="T119" s="589" t="str">
        <f>IF(B119="","",IF(C119='REAJUSTE GERAL'!$Q$2,IFERROR(VLOOKUP(S119,'REAJUSTE GERAL'!$P$3:$R$24,2,FALSE),""),IF(C119='REAJUSTE GERAL'!$R$2,IFERROR(VLOOKUP(S119,'REAJUSTE GERAL'!$P$3:$R$24,3,FALSE),""),1)))</f>
        <v/>
      </c>
    </row>
    <row r="120" spans="1:20" ht="12.75" x14ac:dyDescent="0.2">
      <c r="A120" s="110" t="s">
        <v>8779</v>
      </c>
      <c r="B120" s="79">
        <v>40102</v>
      </c>
      <c r="C120" s="79" t="s">
        <v>7516</v>
      </c>
      <c r="D120" s="246" t="str">
        <f>IF(B120="","",IF(C120="DER-ES",IF(OR(B120&lt;60000,B120&gt;60025),VLOOKUP(B120,'DER-ES NÃO IMPRIMIR'!$A$1:$E$10966,2,FALSE),VLOOKUP(B120,'DER-ES NÃO IMPRIMIR'!$A$1:$E$10966,2,FALSE)&amp;" (DMT="&amp;VLOOKUP(B120,'DER-ES NÃO IMPRIMIR'!$A$1:$E$10966,4,FALSE)&amp;") (XP="&amp;ROUND((N120),2)&amp;"km; XR="&amp;ROUND((O120),2)&amp;"km)"),IF(C120="SINAPI",VLOOKUP(B120,'SINAPI NÃO IMPRIMIR'!$A$3:$D$11432,2,FALSE),IF(C120="IOPES",VLOOKUP(B120,'IOPES NÃO IMPRIMIR'!$A$3:$D$10941,2,FALSE),IF(C120="CESAN",VLOOKUP(B120,'CESAN NÃO IMPRIMIR'!$A$6:$D$2000,2,FALSE),IF(C120="COMP",VLOOKUP(B120,'COMP NÃO IMPRIMIR'!$A$3:$D$10991,2,FALSE),""))))))</f>
        <v>Revestimento vegetal com grama em placas, inclusive transporte de grama</v>
      </c>
      <c r="E120" s="79" t="str">
        <f>IF(B120="","",IF(C120="DER-ES",VLOOKUP(B120,'DER-ES NÃO IMPRIMIR'!$A$1:$E$10966,3,FALSE),IF(C120="SINAPI",VLOOKUP(B120,'SINAPI NÃO IMPRIMIR'!$A$1:$D$11432,3,FALSE),IF(C120="IOPES",VLOOKUP(B120,'IOPES NÃO IMPRIMIR'!$A$1:$D$10941,3,FALSE),IF(C120="CESAN",VLOOKUP(B120,'CESAN NÃO IMPRIMIR'!$A$6:$D$2000,3,FALSE),IF(C120="COMP",VLOOKUP(B120,'COMP NÃO IMPRIMIR'!$A$1:$D$10991,3,FALSE)))))))</f>
        <v>M2</v>
      </c>
      <c r="F120" s="103">
        <f>VLOOKUP(A120,'Memorial de Cálculo'!$A$9:$Q$1264,17,FALSE)</f>
        <v>5110.1400000000003</v>
      </c>
      <c r="G120" s="104">
        <f t="shared" ref="G120:G127" si="27">IF(B120=40972,H119,ROUND(L120*(1+F$5),2))</f>
        <v>14.78</v>
      </c>
      <c r="H120" s="104">
        <f t="shared" ref="H120:H127" si="28">IF(B120=40972,TRUNC(F120*G120/100,2),TRUNC(F120*G120,2))</f>
        <v>75527.86</v>
      </c>
      <c r="I120" s="89"/>
      <c r="J120" s="83">
        <f>IF(B120="","",IF(C120="DER-ES",IF(OR(B120&lt;60000,B120&gt;60025),VLOOKUP(B120,'DER-ES NÃO IMPRIMIR'!$A$1:$E$10966,4,FALSE),VLOOKUP(B120,'DER-ES NÃO IMPRIMIR'!$A$1:$H$9966,6,FALSE)*N120+VLOOKUP(B120,'DER-ES NÃO IMPRIMIR'!$A$1:$H$9966,7,FALSE)*O120)+VLOOKUP(B120,'DER-ES NÃO IMPRIMIR'!$A$1:$H$9966,8,FALSE),IF(C120="SINAPI",VLOOKUP(B120,'SINAPI NÃO IMPRIMIR'!$A$1:$E$11432,4,FALSE),IF(C120="IOPES",VLOOKUP(B120,'IOPES NÃO IMPRIMIR'!$A$1:$D$10941,4,FALSE),IF(C120="CESAN",VLOOKUP(B120,'CESAN NÃO IMPRIMIR'!$A$5:$D$2000,4,FALSE),IF(C120="COMP",VLOOKUP(B120,'COMP NÃO IMPRIMIR'!$A$1:$D$10991,4,FALSE))))))*T120)</f>
        <v>14.781120000000001</v>
      </c>
      <c r="K120" s="284">
        <f>IF(B120="","",IF(C120="DER-ES",IF(OR(B120&lt;60000,B120&gt;60025),'DER-ES NÃO IMPRIMIR'!$D$2/100,0),IF(C120="SINAPI",'SINAPI NÃO IMPRIMIR'!$A$2/100,IF(C120="IOPES",'IOPES NÃO IMPRIMIR'!$A$2/100,IF(C120="COMP",'COMP NÃO IMPRIMIR'!$C$2/100,IF(C120="CESAN",'CESAN NÃO IMPRIMIR'!$A$2/100,"Preencher BDI!"))))))</f>
        <v>0.23319999999999999</v>
      </c>
      <c r="L120" s="84">
        <f t="shared" si="24"/>
        <v>11.985987674343173</v>
      </c>
      <c r="M120" s="250"/>
      <c r="N120" s="97"/>
      <c r="O120" s="97"/>
      <c r="P120" s="99"/>
      <c r="Q120" s="84"/>
      <c r="S120" s="588" t="s">
        <v>8722</v>
      </c>
      <c r="T120" s="590">
        <f>IF(B120="","",IF(C120='REAJUSTE GERAL'!$Q$2,IFERROR(VLOOKUP(S120,'REAJUSTE GERAL'!$P$3:$R$24,2,FALSE),""),IF(C120='REAJUSTE GERAL'!$R$2,IFERROR(VLOOKUP(S120,'REAJUSTE GERAL'!$P$3:$R$24,3,FALSE),""),1)))</f>
        <v>1.038</v>
      </c>
    </row>
    <row r="121" spans="1:20" ht="12.75" x14ac:dyDescent="0.2">
      <c r="A121" s="110" t="s">
        <v>8780</v>
      </c>
      <c r="B121" s="102" t="s">
        <v>8734</v>
      </c>
      <c r="C121" s="79" t="s">
        <v>5651</v>
      </c>
      <c r="D121" s="246" t="str">
        <f>IF(B121="","",IF(C121="DER-ES",IF(OR(B121&lt;60000,B121&gt;60025),VLOOKUP(B121,'DER-ES NÃO IMPRIMIR'!$A$1:$E$10966,2,FALSE),VLOOKUP(B121,'DER-ES NÃO IMPRIMIR'!$A$1:$E$10966,2,FALSE)&amp;" (DMT="&amp;VLOOKUP(B121,'DER-ES NÃO IMPRIMIR'!$A$1:$E$10966,4,FALSE)&amp;") (XP="&amp;ROUND((N121),2)&amp;"km; XR="&amp;ROUND((O121),2)&amp;"km)"),IF(C121="SINAPI",VLOOKUP(B121,'SINAPI NÃO IMPRIMIR'!$A$3:$D$11432,2,FALSE),IF(C121="IOPES",VLOOKUP(B121,'IOPES NÃO IMPRIMIR'!$A$3:$D$10941,2,FALSE),IF(C121="CESAN",VLOOKUP(B121,'CESAN NÃO IMPRIMIR'!$A$6:$D$2000,2,FALSE),IF(C121="COMP",VLOOKUP(B121,'COMP NÃO IMPRIMIR'!$A$3:$D$10991,2,FALSE),""))))))</f>
        <v>Fornecimento e Plantio de MINI-IXORA (Ixora coccinea "Compacta")</v>
      </c>
      <c r="E121" s="79" t="str">
        <f>IF(B121="","",IF(C121="DER-ES",VLOOKUP(B121,'DER-ES NÃO IMPRIMIR'!$A$1:$E$10966,3,FALSE),IF(C121="SINAPI",VLOOKUP(B121,'SINAPI NÃO IMPRIMIR'!$A$1:$D$11432,3,FALSE),IF(C121="IOPES",VLOOKUP(B121,'IOPES NÃO IMPRIMIR'!$A$1:$D$10941,3,FALSE),IF(C121="CESAN",VLOOKUP(B121,'CESAN NÃO IMPRIMIR'!$A$6:$D$2000,3,FALSE),IF(C121="COMP",VLOOKUP(B121,'COMP NÃO IMPRIMIR'!$A$1:$D$10991,3,FALSE)))))))</f>
        <v>und</v>
      </c>
      <c r="F121" s="103">
        <f>VLOOKUP(A121,'Memorial de Cálculo'!$A$9:$Q$1264,17,FALSE)</f>
        <v>1148</v>
      </c>
      <c r="G121" s="104">
        <f t="shared" si="27"/>
        <v>7.45</v>
      </c>
      <c r="H121" s="104">
        <f t="shared" si="28"/>
        <v>8552.6</v>
      </c>
      <c r="I121" s="89"/>
      <c r="J121" s="83">
        <f>IF(B121="","",IF(C121="DER-ES",IF(OR(B121&lt;60000,B121&gt;60025),VLOOKUP(B121,'DER-ES NÃO IMPRIMIR'!$A$1:$E$10966,4,FALSE),VLOOKUP(B121,'DER-ES NÃO IMPRIMIR'!$A$1:$H$9966,6,FALSE)*N121+VLOOKUP(B121,'DER-ES NÃO IMPRIMIR'!$A$1:$H$9966,7,FALSE)*O121)+VLOOKUP(B121,'DER-ES NÃO IMPRIMIR'!$A$1:$H$9966,8,FALSE),IF(C121="SINAPI",VLOOKUP(B121,'SINAPI NÃO IMPRIMIR'!$A$1:$E$11432,4,FALSE),IF(C121="IOPES",VLOOKUP(B121,'IOPES NÃO IMPRIMIR'!$A$1:$D$10941,4,FALSE),IF(C121="CESAN",VLOOKUP(B121,'CESAN NÃO IMPRIMIR'!$A$5:$D$2000,4,FALSE),IF(C121="COMP",VLOOKUP(B121,'COMP NÃO IMPRIMIR'!$A$1:$D$10991,4,FALSE))))))*T121)</f>
        <v>7.45</v>
      </c>
      <c r="K121" s="284">
        <f>IF(B121="","",IF(C121="DER-ES",IF(OR(B121&lt;60000,B121&gt;60025),'DER-ES NÃO IMPRIMIR'!$D$2/100,0),IF(C121="SINAPI",'SINAPI NÃO IMPRIMIR'!$A$2/100,IF(C121="IOPES",'IOPES NÃO IMPRIMIR'!$A$2/100,IF(C121="COMP",'COMP NÃO IMPRIMIR'!$C$2/100,IF(C121="CESAN",'CESAN NÃO IMPRIMIR'!$A$2/100,"Preencher BDI!"))))))</f>
        <v>0.23319999999999999</v>
      </c>
      <c r="L121" s="84">
        <f t="shared" si="24"/>
        <v>6.0411936425559514</v>
      </c>
      <c r="M121" s="250"/>
      <c r="N121" s="97"/>
      <c r="O121" s="97"/>
      <c r="P121" s="99"/>
      <c r="Q121" s="84"/>
      <c r="S121" s="588"/>
      <c r="T121" s="590">
        <f>IF(B121="","",IF(C121='REAJUSTE GERAL'!$Q$2,IFERROR(VLOOKUP(S121,'REAJUSTE GERAL'!$P$3:$R$24,2,FALSE),""),IF(C121='REAJUSTE GERAL'!$R$2,IFERROR(VLOOKUP(S121,'REAJUSTE GERAL'!$P$3:$R$24,3,FALSE),""),1)))</f>
        <v>1</v>
      </c>
    </row>
    <row r="122" spans="1:20" ht="12.75" x14ac:dyDescent="0.2">
      <c r="A122" s="110" t="s">
        <v>8781</v>
      </c>
      <c r="B122" s="290" t="s">
        <v>8735</v>
      </c>
      <c r="C122" s="79" t="s">
        <v>5651</v>
      </c>
      <c r="D122" s="246" t="str">
        <f>IF(B122="","",IF(C122="DER-ES",IF(OR(B122&lt;60000,B122&gt;60025),VLOOKUP(B122,'DER-ES NÃO IMPRIMIR'!$A$1:$E$10966,2,FALSE),VLOOKUP(B122,'DER-ES NÃO IMPRIMIR'!$A$1:$E$10966,2,FALSE)&amp;" (DMT="&amp;VLOOKUP(B122,'DER-ES NÃO IMPRIMIR'!$A$1:$E$10966,4,FALSE)&amp;") (XP="&amp;ROUND((N122),2)&amp;"km; XR="&amp;ROUND((O122),2)&amp;"km)"),IF(C122="SINAPI",VLOOKUP(B122,'SINAPI NÃO IMPRIMIR'!$A$3:$D$11432,2,FALSE),IF(C122="IOPES",VLOOKUP(B122,'IOPES NÃO IMPRIMIR'!$A$3:$D$10941,2,FALSE),IF(C122="CESAN",VLOOKUP(B122,'CESAN NÃO IMPRIMIR'!$A$6:$D$2000,2,FALSE),IF(C122="COMP",VLOOKUP(B122,'COMP NÃO IMPRIMIR'!$A$3:$D$10991,2,FALSE),""))))))</f>
        <v>Fornecimento e Plantio de CLÚSIA (clusia fluminensis)</v>
      </c>
      <c r="E122" s="79" t="str">
        <f>IF(B122="","",IF(C122="DER-ES",VLOOKUP(B122,'DER-ES NÃO IMPRIMIR'!$A$1:$E$10966,3,FALSE),IF(C122="SINAPI",VLOOKUP(B122,'SINAPI NÃO IMPRIMIR'!$A$1:$D$11432,3,FALSE),IF(C122="IOPES",VLOOKUP(B122,'IOPES NÃO IMPRIMIR'!$A$1:$D$10941,3,FALSE),IF(C122="CESAN",VLOOKUP(B122,'CESAN NÃO IMPRIMIR'!$A$6:$D$2000,3,FALSE),IF(C122="COMP",VLOOKUP(B122,'COMP NÃO IMPRIMIR'!$A$1:$D$10991,3,FALSE)))))))</f>
        <v>und</v>
      </c>
      <c r="F122" s="103">
        <f>VLOOKUP(A122,'Memorial de Cálculo'!$A$9:$Q$1264,17,FALSE)</f>
        <v>394</v>
      </c>
      <c r="G122" s="104">
        <f t="shared" si="27"/>
        <v>17.32</v>
      </c>
      <c r="H122" s="104">
        <f t="shared" si="28"/>
        <v>6824.08</v>
      </c>
      <c r="I122" s="89"/>
      <c r="J122" s="83">
        <f>IF(B122="","",IF(C122="DER-ES",IF(OR(B122&lt;60000,B122&gt;60025),VLOOKUP(B122,'DER-ES NÃO IMPRIMIR'!$A$1:$E$10966,4,FALSE),VLOOKUP(B122,'DER-ES NÃO IMPRIMIR'!$A$1:$H$9966,6,FALSE)*N122+VLOOKUP(B122,'DER-ES NÃO IMPRIMIR'!$A$1:$H$9966,7,FALSE)*O122)+VLOOKUP(B122,'DER-ES NÃO IMPRIMIR'!$A$1:$H$9966,8,FALSE),IF(C122="SINAPI",VLOOKUP(B122,'SINAPI NÃO IMPRIMIR'!$A$1:$E$11432,4,FALSE),IF(C122="IOPES",VLOOKUP(B122,'IOPES NÃO IMPRIMIR'!$A$1:$D$10941,4,FALSE),IF(C122="CESAN",VLOOKUP(B122,'CESAN NÃO IMPRIMIR'!$A$5:$D$2000,4,FALSE),IF(C122="COMP",VLOOKUP(B122,'COMP NÃO IMPRIMIR'!$A$1:$D$10991,4,FALSE))))))*T122)</f>
        <v>17.32</v>
      </c>
      <c r="K122" s="284">
        <f>IF(B122="","",IF(C122="DER-ES",IF(OR(B122&lt;60000,B122&gt;60025),'DER-ES NÃO IMPRIMIR'!$D$2/100,0),IF(C122="SINAPI",'SINAPI NÃO IMPRIMIR'!$A$2/100,IF(C122="IOPES",'IOPES NÃO IMPRIMIR'!$A$2/100,IF(C122="COMP",'COMP NÃO IMPRIMIR'!$C$2/100,IF(C122="CESAN",'CESAN NÃO IMPRIMIR'!$A$2/100,"Preencher BDI!"))))))</f>
        <v>0.23319999999999999</v>
      </c>
      <c r="L122" s="84">
        <f t="shared" si="24"/>
        <v>14.044761595848199</v>
      </c>
      <c r="M122" s="250"/>
      <c r="N122" s="97"/>
      <c r="O122" s="97"/>
      <c r="P122" s="99"/>
      <c r="Q122" s="84"/>
      <c r="S122" s="588"/>
      <c r="T122" s="590">
        <f>IF(B122="","",IF(C122='REAJUSTE GERAL'!$Q$2,IFERROR(VLOOKUP(S122,'REAJUSTE GERAL'!$P$3:$R$24,2,FALSE),""),IF(C122='REAJUSTE GERAL'!$R$2,IFERROR(VLOOKUP(S122,'REAJUSTE GERAL'!$P$3:$R$24,3,FALSE),""),1)))</f>
        <v>1</v>
      </c>
    </row>
    <row r="123" spans="1:20" ht="12.75" x14ac:dyDescent="0.2">
      <c r="A123" s="110" t="s">
        <v>8782</v>
      </c>
      <c r="B123" s="290" t="s">
        <v>8736</v>
      </c>
      <c r="C123" s="79" t="s">
        <v>5651</v>
      </c>
      <c r="D123" s="246" t="str">
        <f>IF(B123="","",IF(C123="DER-ES",IF(OR(B123&lt;60000,B123&gt;60025),VLOOKUP(B123,'DER-ES NÃO IMPRIMIR'!$A$1:$E$10966,2,FALSE),VLOOKUP(B123,'DER-ES NÃO IMPRIMIR'!$A$1:$E$10966,2,FALSE)&amp;" (DMT="&amp;VLOOKUP(B123,'DER-ES NÃO IMPRIMIR'!$A$1:$E$10966,4,FALSE)&amp;") (XP="&amp;ROUND((N123),2)&amp;"km; XR="&amp;ROUND((O123),2)&amp;"km)"),IF(C123="SINAPI",VLOOKUP(B123,'SINAPI NÃO IMPRIMIR'!$A$3:$D$11432,2,FALSE),IF(C123="IOPES",VLOOKUP(B123,'IOPES NÃO IMPRIMIR'!$A$3:$D$10941,2,FALSE),IF(C123="CESAN",VLOOKUP(B123,'CESAN NÃO IMPRIMIR'!$A$6:$D$2000,2,FALSE),IF(C123="COMP",VLOOKUP(B123,'COMP NÃO IMPRIMIR'!$A$3:$D$10991,2,FALSE),""))))))</f>
        <v>Fornecimento e Plantio de PINGO DE OURO (duranta repens)</v>
      </c>
      <c r="E123" s="79" t="str">
        <f>IF(B123="","",IF(C123="DER-ES",VLOOKUP(B123,'DER-ES NÃO IMPRIMIR'!$A$1:$E$10966,3,FALSE),IF(C123="SINAPI",VLOOKUP(B123,'SINAPI NÃO IMPRIMIR'!$A$1:$D$11432,3,FALSE),IF(C123="IOPES",VLOOKUP(B123,'IOPES NÃO IMPRIMIR'!$A$1:$D$10941,3,FALSE),IF(C123="CESAN",VLOOKUP(B123,'CESAN NÃO IMPRIMIR'!$A$6:$D$2000,3,FALSE),IF(C123="COMP",VLOOKUP(B123,'COMP NÃO IMPRIMIR'!$A$1:$D$10991,3,FALSE)))))))</f>
        <v>und</v>
      </c>
      <c r="F123" s="103">
        <f>VLOOKUP(A123,'Memorial de Cálculo'!$A$9:$Q$1264,17,FALSE)</f>
        <v>2772</v>
      </c>
      <c r="G123" s="104">
        <f t="shared" si="27"/>
        <v>6.08</v>
      </c>
      <c r="H123" s="104">
        <f t="shared" si="28"/>
        <v>16853.759999999998</v>
      </c>
      <c r="I123" s="89"/>
      <c r="J123" s="83">
        <f>IF(B123="","",IF(C123="DER-ES",IF(OR(B123&lt;60000,B123&gt;60025),VLOOKUP(B123,'DER-ES NÃO IMPRIMIR'!$A$1:$E$10966,4,FALSE),VLOOKUP(B123,'DER-ES NÃO IMPRIMIR'!$A$1:$H$9966,6,FALSE)*N123+VLOOKUP(B123,'DER-ES NÃO IMPRIMIR'!$A$1:$H$9966,7,FALSE)*O123)+VLOOKUP(B123,'DER-ES NÃO IMPRIMIR'!$A$1:$H$9966,8,FALSE),IF(C123="SINAPI",VLOOKUP(B123,'SINAPI NÃO IMPRIMIR'!$A$1:$E$11432,4,FALSE),IF(C123="IOPES",VLOOKUP(B123,'IOPES NÃO IMPRIMIR'!$A$1:$D$10941,4,FALSE),IF(C123="CESAN",VLOOKUP(B123,'CESAN NÃO IMPRIMIR'!$A$5:$D$2000,4,FALSE),IF(C123="COMP",VLOOKUP(B123,'COMP NÃO IMPRIMIR'!$A$1:$D$10991,4,FALSE))))))*T123)</f>
        <v>6.08</v>
      </c>
      <c r="K123" s="284">
        <f>IF(B123="","",IF(C123="DER-ES",IF(OR(B123&lt;60000,B123&gt;60025),'DER-ES NÃO IMPRIMIR'!$D$2/100,0),IF(C123="SINAPI",'SINAPI NÃO IMPRIMIR'!$A$2/100,IF(C123="IOPES",'IOPES NÃO IMPRIMIR'!$A$2/100,IF(C123="COMP",'COMP NÃO IMPRIMIR'!$C$2/100,IF(C123="CESAN",'CESAN NÃO IMPRIMIR'!$A$2/100,"Preencher BDI!"))))))</f>
        <v>0.23319999999999999</v>
      </c>
      <c r="L123" s="84">
        <f t="shared" si="24"/>
        <v>4.9302627311060654</v>
      </c>
      <c r="M123" s="250"/>
      <c r="N123" s="97"/>
      <c r="O123" s="97"/>
      <c r="P123" s="99"/>
      <c r="Q123" s="84"/>
      <c r="S123" s="588"/>
      <c r="T123" s="590">
        <f>IF(B123="","",IF(C123='REAJUSTE GERAL'!$Q$2,IFERROR(VLOOKUP(S123,'REAJUSTE GERAL'!$P$3:$R$24,2,FALSE),""),IF(C123='REAJUSTE GERAL'!$R$2,IFERROR(VLOOKUP(S123,'REAJUSTE GERAL'!$P$3:$R$24,3,FALSE),""),1)))</f>
        <v>1</v>
      </c>
    </row>
    <row r="124" spans="1:20" ht="12.75" x14ac:dyDescent="0.2">
      <c r="A124" s="110" t="s">
        <v>8783</v>
      </c>
      <c r="B124" s="290" t="s">
        <v>8737</v>
      </c>
      <c r="C124" s="79" t="s">
        <v>5651</v>
      </c>
      <c r="D124" s="246" t="str">
        <f>IF(B124="","",IF(C124="DER-ES",IF(OR(B124&lt;60000,B124&gt;60025),VLOOKUP(B124,'DER-ES NÃO IMPRIMIR'!$A$1:$E$10966,2,FALSE),VLOOKUP(B124,'DER-ES NÃO IMPRIMIR'!$A$1:$E$10966,2,FALSE)&amp;" (DMT="&amp;VLOOKUP(B124,'DER-ES NÃO IMPRIMIR'!$A$1:$E$10966,4,FALSE)&amp;") (XP="&amp;ROUND((N124),2)&amp;"km; XR="&amp;ROUND((O124),2)&amp;"km)"),IF(C124="SINAPI",VLOOKUP(B124,'SINAPI NÃO IMPRIMIR'!$A$3:$D$11432,2,FALSE),IF(C124="IOPES",VLOOKUP(B124,'IOPES NÃO IMPRIMIR'!$A$3:$D$10941,2,FALSE),IF(C124="CESAN",VLOOKUP(B124,'CESAN NÃO IMPRIMIR'!$A$6:$D$2000,2,FALSE),IF(C124="COMP",VLOOKUP(B124,'COMP NÃO IMPRIMIR'!$A$3:$D$10991,2,FALSE),""))))))</f>
        <v>Fornecimento e Plantio de IPÊ ROSA (Tabebeuia impeginosa)</v>
      </c>
      <c r="E124" s="79" t="str">
        <f>IF(B124="","",IF(C124="DER-ES",VLOOKUP(B124,'DER-ES NÃO IMPRIMIR'!$A$1:$E$10966,3,FALSE),IF(C124="SINAPI",VLOOKUP(B124,'SINAPI NÃO IMPRIMIR'!$A$1:$D$11432,3,FALSE),IF(C124="IOPES",VLOOKUP(B124,'IOPES NÃO IMPRIMIR'!$A$1:$D$10941,3,FALSE),IF(C124="CESAN",VLOOKUP(B124,'CESAN NÃO IMPRIMIR'!$A$6:$D$2000,3,FALSE),IF(C124="COMP",VLOOKUP(B124,'COMP NÃO IMPRIMIR'!$A$1:$D$10991,3,FALSE)))))))</f>
        <v>und</v>
      </c>
      <c r="F124" s="103">
        <f>VLOOKUP(A124,'Memorial de Cálculo'!$A$9:$Q$1264,17,FALSE)</f>
        <v>8</v>
      </c>
      <c r="G124" s="104">
        <f t="shared" si="27"/>
        <v>63.71</v>
      </c>
      <c r="H124" s="104">
        <f t="shared" si="28"/>
        <v>509.68</v>
      </c>
      <c r="I124" s="89"/>
      <c r="J124" s="83">
        <f>IF(B124="","",IF(C124="DER-ES",IF(OR(B124&lt;60000,B124&gt;60025),VLOOKUP(B124,'DER-ES NÃO IMPRIMIR'!$A$1:$E$10966,4,FALSE),VLOOKUP(B124,'DER-ES NÃO IMPRIMIR'!$A$1:$H$9966,6,FALSE)*N124+VLOOKUP(B124,'DER-ES NÃO IMPRIMIR'!$A$1:$H$9966,7,FALSE)*O124)+VLOOKUP(B124,'DER-ES NÃO IMPRIMIR'!$A$1:$H$9966,8,FALSE),IF(C124="SINAPI",VLOOKUP(B124,'SINAPI NÃO IMPRIMIR'!$A$1:$E$11432,4,FALSE),IF(C124="IOPES",VLOOKUP(B124,'IOPES NÃO IMPRIMIR'!$A$1:$D$10941,4,FALSE),IF(C124="CESAN",VLOOKUP(B124,'CESAN NÃO IMPRIMIR'!$A$5:$D$2000,4,FALSE),IF(C124="COMP",VLOOKUP(B124,'COMP NÃO IMPRIMIR'!$A$1:$D$10991,4,FALSE))))))*T124)</f>
        <v>63.71</v>
      </c>
      <c r="K124" s="284">
        <f>IF(B124="","",IF(C124="DER-ES",IF(OR(B124&lt;60000,B124&gt;60025),'DER-ES NÃO IMPRIMIR'!$D$2/100,0),IF(C124="SINAPI",'SINAPI NÃO IMPRIMIR'!$A$2/100,IF(C124="IOPES",'IOPES NÃO IMPRIMIR'!$A$2/100,IF(C124="COMP",'COMP NÃO IMPRIMIR'!$C$2/100,IF(C124="CESAN",'CESAN NÃO IMPRIMIR'!$A$2/100,"Preencher BDI!"))))))</f>
        <v>0.23319999999999999</v>
      </c>
      <c r="L124" s="84">
        <f t="shared" si="24"/>
        <v>51.662341874797271</v>
      </c>
      <c r="M124" s="250"/>
      <c r="N124" s="97"/>
      <c r="O124" s="97"/>
      <c r="P124" s="99"/>
      <c r="Q124" s="84"/>
      <c r="S124" s="588"/>
      <c r="T124" s="590">
        <f>IF(B124="","",IF(C124='REAJUSTE GERAL'!$Q$2,IFERROR(VLOOKUP(S124,'REAJUSTE GERAL'!$P$3:$R$24,2,FALSE),""),IF(C124='REAJUSTE GERAL'!$R$2,IFERROR(VLOOKUP(S124,'REAJUSTE GERAL'!$P$3:$R$24,3,FALSE),""),1)))</f>
        <v>1</v>
      </c>
    </row>
    <row r="125" spans="1:20" ht="12.75" x14ac:dyDescent="0.2">
      <c r="A125" s="110" t="s">
        <v>8784</v>
      </c>
      <c r="B125" s="290" t="s">
        <v>8738</v>
      </c>
      <c r="C125" s="79" t="s">
        <v>5651</v>
      </c>
      <c r="D125" s="246" t="str">
        <f>IF(B125="","",IF(C125="DER-ES",IF(OR(B125&lt;60000,B125&gt;60025),VLOOKUP(B125,'DER-ES NÃO IMPRIMIR'!$A$1:$E$10966,2,FALSE),VLOOKUP(B125,'DER-ES NÃO IMPRIMIR'!$A$1:$E$10966,2,FALSE)&amp;" (DMT="&amp;VLOOKUP(B125,'DER-ES NÃO IMPRIMIR'!$A$1:$E$10966,4,FALSE)&amp;") (XP="&amp;ROUND((N125),2)&amp;"km; XR="&amp;ROUND((O125),2)&amp;"km)"),IF(C125="SINAPI",VLOOKUP(B125,'SINAPI NÃO IMPRIMIR'!$A$3:$D$11432,2,FALSE),IF(C125="IOPES",VLOOKUP(B125,'IOPES NÃO IMPRIMIR'!$A$3:$D$10941,2,FALSE),IF(C125="CESAN",VLOOKUP(B125,'CESAN NÃO IMPRIMIR'!$A$6:$D$2000,2,FALSE),IF(C125="COMP",VLOOKUP(B125,'COMP NÃO IMPRIMIR'!$A$3:$D$10991,2,FALSE),""))))))</f>
        <v>Fornecimento e Plantio de PALMEIRA JERIVÁ (Syagrus Romanzoffiana)</v>
      </c>
      <c r="E125" s="79" t="str">
        <f>IF(B125="","",IF(C125="DER-ES",VLOOKUP(B125,'DER-ES NÃO IMPRIMIR'!$A$1:$E$10966,3,FALSE),IF(C125="SINAPI",VLOOKUP(B125,'SINAPI NÃO IMPRIMIR'!$A$1:$D$11432,3,FALSE),IF(C125="IOPES",VLOOKUP(B125,'IOPES NÃO IMPRIMIR'!$A$1:$D$10941,3,FALSE),IF(C125="CESAN",VLOOKUP(B125,'CESAN NÃO IMPRIMIR'!$A$6:$D$2000,3,FALSE),IF(C125="COMP",VLOOKUP(B125,'COMP NÃO IMPRIMIR'!$A$1:$D$10991,3,FALSE)))))))</f>
        <v>und</v>
      </c>
      <c r="F125" s="103">
        <f>VLOOKUP(A125,'Memorial de Cálculo'!$A$9:$Q$1264,17,FALSE)</f>
        <v>19</v>
      </c>
      <c r="G125" s="104">
        <f t="shared" si="27"/>
        <v>119.2</v>
      </c>
      <c r="H125" s="104">
        <f t="shared" si="28"/>
        <v>2264.8000000000002</v>
      </c>
      <c r="I125" s="89"/>
      <c r="J125" s="83">
        <f>IF(B125="","",IF(C125="DER-ES",IF(OR(B125&lt;60000,B125&gt;60025),VLOOKUP(B125,'DER-ES NÃO IMPRIMIR'!$A$1:$E$10966,4,FALSE),VLOOKUP(B125,'DER-ES NÃO IMPRIMIR'!$A$1:$H$9966,6,FALSE)*N125+VLOOKUP(B125,'DER-ES NÃO IMPRIMIR'!$A$1:$H$9966,7,FALSE)*O125)+VLOOKUP(B125,'DER-ES NÃO IMPRIMIR'!$A$1:$H$9966,8,FALSE),IF(C125="SINAPI",VLOOKUP(B125,'SINAPI NÃO IMPRIMIR'!$A$1:$E$11432,4,FALSE),IF(C125="IOPES",VLOOKUP(B125,'IOPES NÃO IMPRIMIR'!$A$1:$D$10941,4,FALSE),IF(C125="CESAN",VLOOKUP(B125,'CESAN NÃO IMPRIMIR'!$A$5:$D$2000,4,FALSE),IF(C125="COMP",VLOOKUP(B125,'COMP NÃO IMPRIMIR'!$A$1:$D$10991,4,FALSE))))))*T125)</f>
        <v>119.2</v>
      </c>
      <c r="K125" s="284">
        <f>IF(B125="","",IF(C125="DER-ES",IF(OR(B125&lt;60000,B125&gt;60025),'DER-ES NÃO IMPRIMIR'!$D$2/100,0),IF(C125="SINAPI",'SINAPI NÃO IMPRIMIR'!$A$2/100,IF(C125="IOPES",'IOPES NÃO IMPRIMIR'!$A$2/100,IF(C125="COMP",'COMP NÃO IMPRIMIR'!$C$2/100,IF(C125="CESAN",'CESAN NÃO IMPRIMIR'!$A$2/100,"Preencher BDI!"))))))</f>
        <v>0.23319999999999999</v>
      </c>
      <c r="L125" s="84">
        <f t="shared" si="24"/>
        <v>96.659098280895222</v>
      </c>
      <c r="M125" s="250"/>
      <c r="N125" s="97"/>
      <c r="O125" s="97"/>
      <c r="P125" s="99"/>
      <c r="Q125" s="84"/>
      <c r="S125" s="588"/>
      <c r="T125" s="590">
        <f>IF(B125="","",IF(C125='REAJUSTE GERAL'!$Q$2,IFERROR(VLOOKUP(S125,'REAJUSTE GERAL'!$P$3:$R$24,2,FALSE),""),IF(C125='REAJUSTE GERAL'!$R$2,IFERROR(VLOOKUP(S125,'REAJUSTE GERAL'!$P$3:$R$24,3,FALSE),""),1)))</f>
        <v>1</v>
      </c>
    </row>
    <row r="126" spans="1:20" ht="12.75" x14ac:dyDescent="0.2">
      <c r="A126" s="110" t="s">
        <v>8785</v>
      </c>
      <c r="B126" s="290" t="s">
        <v>8739</v>
      </c>
      <c r="C126" s="79" t="s">
        <v>5651</v>
      </c>
      <c r="D126" s="246" t="str">
        <f>IF(B126="","",IF(C126="DER-ES",IF(OR(B126&lt;60000,B126&gt;60025),VLOOKUP(B126,'DER-ES NÃO IMPRIMIR'!$A$1:$E$10966,2,FALSE),VLOOKUP(B126,'DER-ES NÃO IMPRIMIR'!$A$1:$E$10966,2,FALSE)&amp;" (DMT="&amp;VLOOKUP(B126,'DER-ES NÃO IMPRIMIR'!$A$1:$E$10966,4,FALSE)&amp;") (XP="&amp;ROUND((N126),2)&amp;"km; XR="&amp;ROUND((O126),2)&amp;"km)"),IF(C126="SINAPI",VLOOKUP(B126,'SINAPI NÃO IMPRIMIR'!$A$3:$D$11432,2,FALSE),IF(C126="IOPES",VLOOKUP(B126,'IOPES NÃO IMPRIMIR'!$A$3:$D$10941,2,FALSE),IF(C126="CESAN",VLOOKUP(B126,'CESAN NÃO IMPRIMIR'!$A$6:$D$2000,2,FALSE),IF(C126="COMP",VLOOKUP(B126,'COMP NÃO IMPRIMIR'!$A$3:$D$10991,2,FALSE),""))))))</f>
        <v>Fornecimento e Plantio de SIBIPIRUNA (Caesalpinia Peltophoroides)</v>
      </c>
      <c r="E126" s="79" t="str">
        <f>IF(B126="","",IF(C126="DER-ES",VLOOKUP(B126,'DER-ES NÃO IMPRIMIR'!$A$1:$E$10966,3,FALSE),IF(C126="SINAPI",VLOOKUP(B126,'SINAPI NÃO IMPRIMIR'!$A$1:$D$11432,3,FALSE),IF(C126="IOPES",VLOOKUP(B126,'IOPES NÃO IMPRIMIR'!$A$1:$D$10941,3,FALSE),IF(C126="CESAN",VLOOKUP(B126,'CESAN NÃO IMPRIMIR'!$A$6:$D$2000,3,FALSE),IF(C126="COMP",VLOOKUP(B126,'COMP NÃO IMPRIMIR'!$A$1:$D$10991,3,FALSE)))))))</f>
        <v>und</v>
      </c>
      <c r="F126" s="103">
        <f>VLOOKUP(A126,'Memorial de Cálculo'!$A$9:$Q$1264,17,FALSE)</f>
        <v>9</v>
      </c>
      <c r="G126" s="104">
        <f t="shared" si="27"/>
        <v>63.71</v>
      </c>
      <c r="H126" s="104">
        <f t="shared" si="28"/>
        <v>573.39</v>
      </c>
      <c r="I126" s="89"/>
      <c r="J126" s="83">
        <f>IF(B126="","",IF(C126="DER-ES",IF(OR(B126&lt;60000,B126&gt;60025),VLOOKUP(B126,'DER-ES NÃO IMPRIMIR'!$A$1:$E$10966,4,FALSE),VLOOKUP(B126,'DER-ES NÃO IMPRIMIR'!$A$1:$H$9966,6,FALSE)*N126+VLOOKUP(B126,'DER-ES NÃO IMPRIMIR'!$A$1:$H$9966,7,FALSE)*O126)+VLOOKUP(B126,'DER-ES NÃO IMPRIMIR'!$A$1:$H$9966,8,FALSE),IF(C126="SINAPI",VLOOKUP(B126,'SINAPI NÃO IMPRIMIR'!$A$1:$E$11432,4,FALSE),IF(C126="IOPES",VLOOKUP(B126,'IOPES NÃO IMPRIMIR'!$A$1:$D$10941,4,FALSE),IF(C126="CESAN",VLOOKUP(B126,'CESAN NÃO IMPRIMIR'!$A$5:$D$2000,4,FALSE),IF(C126="COMP",VLOOKUP(B126,'COMP NÃO IMPRIMIR'!$A$1:$D$10991,4,FALSE))))))*T126)</f>
        <v>63.71</v>
      </c>
      <c r="K126" s="284">
        <f>IF(B126="","",IF(C126="DER-ES",IF(OR(B126&lt;60000,B126&gt;60025),'DER-ES NÃO IMPRIMIR'!$D$2/100,0),IF(C126="SINAPI",'SINAPI NÃO IMPRIMIR'!$A$2/100,IF(C126="IOPES",'IOPES NÃO IMPRIMIR'!$A$2/100,IF(C126="COMP",'COMP NÃO IMPRIMIR'!$C$2/100,IF(C126="CESAN",'CESAN NÃO IMPRIMIR'!$A$2/100,"Preencher BDI!"))))))</f>
        <v>0.23319999999999999</v>
      </c>
      <c r="L126" s="84">
        <f t="shared" si="24"/>
        <v>51.662341874797271</v>
      </c>
      <c r="M126" s="250"/>
      <c r="N126" s="97"/>
      <c r="O126" s="97"/>
      <c r="P126" s="99"/>
      <c r="Q126" s="84"/>
      <c r="S126" s="588"/>
      <c r="T126" s="590">
        <f>IF(B126="","",IF(C126='REAJUSTE GERAL'!$Q$2,IFERROR(VLOOKUP(S126,'REAJUSTE GERAL'!$P$3:$R$24,2,FALSE),""),IF(C126='REAJUSTE GERAL'!$R$2,IFERROR(VLOOKUP(S126,'REAJUSTE GERAL'!$P$3:$R$24,3,FALSE),""),1)))</f>
        <v>1</v>
      </c>
    </row>
    <row r="127" spans="1:20" ht="12.75" x14ac:dyDescent="0.2">
      <c r="A127" s="110" t="s">
        <v>8786</v>
      </c>
      <c r="B127" s="290" t="s">
        <v>8740</v>
      </c>
      <c r="C127" s="79" t="s">
        <v>5651</v>
      </c>
      <c r="D127" s="246" t="str">
        <f>IF(B127="","",IF(C127="DER-ES",IF(OR(B127&lt;60000,B127&gt;60025),VLOOKUP(B127,'DER-ES NÃO IMPRIMIR'!$A$1:$E$10966,2,FALSE),VLOOKUP(B127,'DER-ES NÃO IMPRIMIR'!$A$1:$E$10966,2,FALSE)&amp;" (DMT="&amp;VLOOKUP(B127,'DER-ES NÃO IMPRIMIR'!$A$1:$E$10966,4,FALSE)&amp;") (XP="&amp;ROUND((N127),2)&amp;"km; XR="&amp;ROUND((O127),2)&amp;"km)"),IF(C127="SINAPI",VLOOKUP(B127,'SINAPI NÃO IMPRIMIR'!$A$3:$D$11432,2,FALSE),IF(C127="IOPES",VLOOKUP(B127,'IOPES NÃO IMPRIMIR'!$A$3:$D$10941,2,FALSE),IF(C127="CESAN",VLOOKUP(B127,'CESAN NÃO IMPRIMIR'!$A$6:$D$2000,2,FALSE),IF(C127="COMP",VLOOKUP(B127,'COMP NÃO IMPRIMIR'!$A$3:$D$10991,2,FALSE),""))))))</f>
        <v>Fornecimento e Plantio de JASMIM MANGA (Plumeria rubra)</v>
      </c>
      <c r="E127" s="79" t="str">
        <f>IF(B127="","",IF(C127="DER-ES",VLOOKUP(B127,'DER-ES NÃO IMPRIMIR'!$A$1:$E$10966,3,FALSE),IF(C127="SINAPI",VLOOKUP(B127,'SINAPI NÃO IMPRIMIR'!$A$1:$D$11432,3,FALSE),IF(C127="IOPES",VLOOKUP(B127,'IOPES NÃO IMPRIMIR'!$A$1:$D$10941,3,FALSE),IF(C127="CESAN",VLOOKUP(B127,'CESAN NÃO IMPRIMIR'!$A$6:$D$2000,3,FALSE),IF(C127="COMP",VLOOKUP(B127,'COMP NÃO IMPRIMIR'!$A$1:$D$10991,3,FALSE)))))))</f>
        <v>M</v>
      </c>
      <c r="F127" s="103">
        <f>VLOOKUP(A127,'Memorial de Cálculo'!$A$9:$Q$1264,17,FALSE)</f>
        <v>16</v>
      </c>
      <c r="G127" s="104">
        <f t="shared" si="27"/>
        <v>106.99</v>
      </c>
      <c r="H127" s="104">
        <f t="shared" si="28"/>
        <v>1711.84</v>
      </c>
      <c r="I127" s="89"/>
      <c r="J127" s="83">
        <f>IF(B127="","",IF(C127="DER-ES",IF(OR(B127&lt;60000,B127&gt;60025),VLOOKUP(B127,'DER-ES NÃO IMPRIMIR'!$A$1:$E$10966,4,FALSE),VLOOKUP(B127,'DER-ES NÃO IMPRIMIR'!$A$1:$H$9966,6,FALSE)*N127+VLOOKUP(B127,'DER-ES NÃO IMPRIMIR'!$A$1:$H$9966,7,FALSE)*O127)+VLOOKUP(B127,'DER-ES NÃO IMPRIMIR'!$A$1:$H$9966,8,FALSE),IF(C127="SINAPI",VLOOKUP(B127,'SINAPI NÃO IMPRIMIR'!$A$1:$E$11432,4,FALSE),IF(C127="IOPES",VLOOKUP(B127,'IOPES NÃO IMPRIMIR'!$A$1:$D$10941,4,FALSE),IF(C127="CESAN",VLOOKUP(B127,'CESAN NÃO IMPRIMIR'!$A$5:$D$2000,4,FALSE),IF(C127="COMP",VLOOKUP(B127,'COMP NÃO IMPRIMIR'!$A$1:$D$10991,4,FALSE))))))*T127)</f>
        <v>106.99</v>
      </c>
      <c r="K127" s="284">
        <f>IF(B127="","",IF(C127="DER-ES",IF(OR(B127&lt;60000,B127&gt;60025),'DER-ES NÃO IMPRIMIR'!$D$2/100,0),IF(C127="SINAPI",'SINAPI NÃO IMPRIMIR'!$A$2/100,IF(C127="IOPES",'IOPES NÃO IMPRIMIR'!$A$2/100,IF(C127="COMP",'COMP NÃO IMPRIMIR'!$C$2/100,IF(C127="CESAN",'CESAN NÃO IMPRIMIR'!$A$2/100,"Preencher BDI!"))))))</f>
        <v>0.23319999999999999</v>
      </c>
      <c r="L127" s="84">
        <f t="shared" si="24"/>
        <v>86.758027894907542</v>
      </c>
      <c r="M127" s="250"/>
      <c r="N127" s="97"/>
      <c r="O127" s="97"/>
      <c r="P127" s="99"/>
      <c r="Q127" s="84"/>
      <c r="S127" s="588"/>
      <c r="T127" s="590">
        <f>IF(B127="","",IF(C127='REAJUSTE GERAL'!$Q$2,IFERROR(VLOOKUP(S127,'REAJUSTE GERAL'!$P$3:$R$24,2,FALSE),""),IF(C127='REAJUSTE GERAL'!$R$2,IFERROR(VLOOKUP(S127,'REAJUSTE GERAL'!$P$3:$R$24,3,FALSE),""),1)))</f>
        <v>1</v>
      </c>
    </row>
    <row r="128" spans="1:20" ht="12.75" x14ac:dyDescent="0.2">
      <c r="A128" s="248"/>
      <c r="B128" s="293"/>
      <c r="C128" s="294"/>
      <c r="D128" s="295" t="str">
        <f>"SUB-TOTAL - "&amp;LEFT(A119,5)</f>
        <v>SUB-TOTAL - 07.04</v>
      </c>
      <c r="E128" s="294"/>
      <c r="F128" s="296"/>
      <c r="G128" s="277"/>
      <c r="H128" s="297">
        <f>SUM(H120:H127)</f>
        <v>112818.01</v>
      </c>
      <c r="I128" s="89"/>
      <c r="J128" s="83" t="str">
        <f>IF(B128="","",IF(C128="DER-ES",IF(OR(B128&lt;60000,B128&gt;60025),VLOOKUP(B128,'DER-ES NÃO IMPRIMIR'!$A$1:$E$10966,4,FALSE),VLOOKUP(B128,'DER-ES NÃO IMPRIMIR'!$A$1:$H$9966,6,FALSE)*N128+VLOOKUP(B128,'DER-ES NÃO IMPRIMIR'!$A$1:$H$9966,7,FALSE)*O128)+VLOOKUP(B128,'DER-ES NÃO IMPRIMIR'!$A$1:$H$9966,8,FALSE),IF(C128="SINAPI",VLOOKUP(B128,'SINAPI NÃO IMPRIMIR'!$A$1:$E$11432,4,FALSE),IF(C128="IOPES",VLOOKUP(B128,'IOPES NÃO IMPRIMIR'!$A$1:$D$10941,4,FALSE),IF(C128="CESAN",VLOOKUP(B128,'CESAN NÃO IMPRIMIR'!$A$5:$D$2000,4,FALSE),IF(C128="COMP",VLOOKUP(B128,'COMP NÃO IMPRIMIR'!$A$1:$D$10991,4,FALSE))))))*T128)</f>
        <v/>
      </c>
      <c r="K128" s="284" t="str">
        <f>IF(B128="","",IF(C128="DER-ES",IF(OR(B128&lt;60000,B128&gt;60025),'DER-ES NÃO IMPRIMIR'!$D$2/100,0),IF(C128="SINAPI",'SINAPI NÃO IMPRIMIR'!$A$2/100,IF(C128="IOPES",'IOPES NÃO IMPRIMIR'!$A$2/100,IF(C128="COMP",'COMP NÃO IMPRIMIR'!$C$2/100,IF(C128="CESAN",'CESAN NÃO IMPRIMIR'!$A$2/100,"Preencher BDI!"))))))</f>
        <v/>
      </c>
      <c r="L128" s="84" t="str">
        <f t="shared" si="24"/>
        <v/>
      </c>
      <c r="M128" s="300"/>
      <c r="N128" s="97"/>
      <c r="O128" s="97"/>
      <c r="P128" s="99"/>
      <c r="Q128" s="84"/>
      <c r="S128" s="105"/>
      <c r="T128" s="589" t="str">
        <f>IF(B128="","",IF(C128='REAJUSTE GERAL'!$Q$2,IFERROR(VLOOKUP(S128,'REAJUSTE GERAL'!$P$3:$R$24,2,FALSE),""),IF(C128='REAJUSTE GERAL'!$R$2,IFERROR(VLOOKUP(S128,'REAJUSTE GERAL'!$P$3:$R$24,3,FALSE),""),1)))</f>
        <v/>
      </c>
    </row>
    <row r="129" spans="1:20" ht="12.75" x14ac:dyDescent="0.2">
      <c r="A129" s="298"/>
      <c r="B129" s="299"/>
      <c r="C129" s="265"/>
      <c r="D129" s="301"/>
      <c r="E129" s="190"/>
      <c r="F129" s="264"/>
      <c r="G129" s="277"/>
      <c r="H129" s="277"/>
      <c r="I129" s="89"/>
      <c r="J129" s="83" t="str">
        <f>IF(B129="","",IF(C129="DER-ES",IF(OR(B129&lt;60000,B129&gt;60025),VLOOKUP(B129,'DER-ES NÃO IMPRIMIR'!$A$1:$E$10966,4,FALSE),VLOOKUP(B129,'DER-ES NÃO IMPRIMIR'!$A$1:$H$9966,6,FALSE)*N129+VLOOKUP(B129,'DER-ES NÃO IMPRIMIR'!$A$1:$H$9966,7,FALSE)*O129)+VLOOKUP(B129,'DER-ES NÃO IMPRIMIR'!$A$1:$H$9966,8,FALSE),IF(C129="SINAPI",VLOOKUP(B129,'SINAPI NÃO IMPRIMIR'!$A$1:$E$11432,4,FALSE),IF(C129="IOPES",VLOOKUP(B129,'IOPES NÃO IMPRIMIR'!$A$1:$D$10941,4,FALSE),IF(C129="CESAN",VLOOKUP(B129,'CESAN NÃO IMPRIMIR'!$A$5:$D$2000,4,FALSE),IF(C129="COMP",VLOOKUP(B129,'COMP NÃO IMPRIMIR'!$A$1:$D$10991,4,FALSE))))))*T129)</f>
        <v/>
      </c>
      <c r="K129" s="284" t="str">
        <f>IF(B129="","",IF(C129="DER-ES",IF(OR(B129&lt;60000,B129&gt;60025),'DER-ES NÃO IMPRIMIR'!$D$2/100,0),IF(C129="SINAPI",'SINAPI NÃO IMPRIMIR'!$A$2/100,IF(C129="IOPES",'IOPES NÃO IMPRIMIR'!$A$2/100,IF(C129="COMP",'COMP NÃO IMPRIMIR'!$C$2/100,IF(C129="CESAN",'CESAN NÃO IMPRIMIR'!$A$2/100,"Preencher BDI!"))))))</f>
        <v/>
      </c>
      <c r="L129" s="84" t="str">
        <f t="shared" si="24"/>
        <v/>
      </c>
      <c r="M129" s="300"/>
      <c r="N129" s="97"/>
      <c r="O129" s="97"/>
      <c r="P129" s="99"/>
      <c r="Q129" s="84"/>
      <c r="S129" s="105"/>
      <c r="T129" s="589" t="str">
        <f>IF(B129="","",IF(C129='REAJUSTE GERAL'!$Q$2,IFERROR(VLOOKUP(S129,'REAJUSTE GERAL'!$P$3:$R$24,2,FALSE),""),IF(C129='REAJUSTE GERAL'!$R$2,IFERROR(VLOOKUP(S129,'REAJUSTE GERAL'!$P$3:$R$24,3,FALSE),""),1)))</f>
        <v/>
      </c>
    </row>
    <row r="130" spans="1:20" ht="12.75" x14ac:dyDescent="0.2">
      <c r="A130" s="491" t="s">
        <v>8787</v>
      </c>
      <c r="B130" s="491"/>
      <c r="C130" s="492"/>
      <c r="D130" s="493" t="s">
        <v>8741</v>
      </c>
      <c r="E130" s="492"/>
      <c r="F130" s="494"/>
      <c r="G130" s="495"/>
      <c r="H130" s="496"/>
      <c r="I130" s="89"/>
      <c r="J130" s="83" t="str">
        <f>IF(B130="","",IF(C130="DER-ES",IF(OR(B130&lt;60000,B130&gt;60025),VLOOKUP(B130,'DER-ES NÃO IMPRIMIR'!$A$1:$E$10966,4,FALSE),VLOOKUP(B130,'DER-ES NÃO IMPRIMIR'!$A$1:$H$9966,6,FALSE)*N130+VLOOKUP(B130,'DER-ES NÃO IMPRIMIR'!$A$1:$H$9966,7,FALSE)*O130)+VLOOKUP(B130,'DER-ES NÃO IMPRIMIR'!$A$1:$H$9966,8,FALSE),IF(C130="SINAPI",VLOOKUP(B130,'SINAPI NÃO IMPRIMIR'!$A$1:$E$11432,4,FALSE),IF(C130="IOPES",VLOOKUP(B130,'IOPES NÃO IMPRIMIR'!$A$1:$D$10941,4,FALSE),IF(C130="CESAN",VLOOKUP(B130,'CESAN NÃO IMPRIMIR'!$A$5:$D$2000,4,FALSE),IF(C130="COMP",VLOOKUP(B130,'COMP NÃO IMPRIMIR'!$A$1:$D$10991,4,FALSE))))))*T130)</f>
        <v/>
      </c>
      <c r="K130" s="284" t="str">
        <f>IF(B130="","",IF(C130="DER-ES",IF(OR(B130&lt;60000,B130&gt;60025),'DER-ES NÃO IMPRIMIR'!$D$2/100,0),IF(C130="SINAPI",'SINAPI NÃO IMPRIMIR'!$A$2/100,IF(C130="IOPES",'IOPES NÃO IMPRIMIR'!$A$2/100,IF(C130="COMP",'COMP NÃO IMPRIMIR'!$C$2/100,IF(C130="CESAN",'CESAN NÃO IMPRIMIR'!$A$2/100,"Preencher BDI!"))))))</f>
        <v/>
      </c>
      <c r="L130" s="84" t="str">
        <f t="shared" si="24"/>
        <v/>
      </c>
      <c r="M130" s="35"/>
      <c r="N130" s="97"/>
      <c r="O130" s="97"/>
      <c r="P130" s="99"/>
      <c r="Q130" s="84"/>
      <c r="S130" s="105"/>
      <c r="T130" s="589" t="str">
        <f>IF(B130="","",IF(C130='REAJUSTE GERAL'!$Q$2,IFERROR(VLOOKUP(S130,'REAJUSTE GERAL'!$P$3:$R$24,2,FALSE),""),IF(C130='REAJUSTE GERAL'!$R$2,IFERROR(VLOOKUP(S130,'REAJUSTE GERAL'!$P$3:$R$24,3,FALSE),""),1)))</f>
        <v/>
      </c>
    </row>
    <row r="131" spans="1:20" ht="12.75" x14ac:dyDescent="0.2">
      <c r="A131" s="110" t="s">
        <v>8788</v>
      </c>
      <c r="B131" s="102">
        <v>40358</v>
      </c>
      <c r="C131" s="79" t="s">
        <v>7516</v>
      </c>
      <c r="D131" s="246" t="str">
        <f>IF(B131="","",IF(C131="DER-ES",IF(OR(B131&lt;60000,B131&gt;60025),VLOOKUP(B131,'DER-ES NÃO IMPRIMIR'!$A$1:$E$10966,2,FALSE),VLOOKUP(B131,'DER-ES NÃO IMPRIMIR'!$A$1:$E$10966,2,FALSE)&amp;" (DMT="&amp;VLOOKUP(B131,'DER-ES NÃO IMPRIMIR'!$A$1:$E$10966,4,FALSE)&amp;") (XP="&amp;ROUND((N131),2)&amp;"km; XR="&amp;ROUND((O131),2)&amp;"km)"),IF(C131="SINAPI",VLOOKUP(B131,'SINAPI NÃO IMPRIMIR'!$A$3:$D$11432,2,FALSE),IF(C131="IOPES",VLOOKUP(B131,'IOPES NÃO IMPRIMIR'!$A$3:$D$10941,2,FALSE),IF(C131="CESAN",VLOOKUP(B131,'CESAN NÃO IMPRIMIR'!$A$6:$D$2000,2,FALSE),IF(C131="COMP",VLOOKUP(B131,'COMP NÃO IMPRIMIR'!$A$3:$D$10991,2,FALSE),""))))))</f>
        <v>Concreto estrutural fck = 15,0 MPa, tudo incluído</v>
      </c>
      <c r="E131" s="79" t="str">
        <f>IF(B131="","",IF(C131="DER-ES",VLOOKUP(B131,'DER-ES NÃO IMPRIMIR'!$A$1:$E$10966,3,FALSE),IF(C131="SINAPI",VLOOKUP(B131,'SINAPI NÃO IMPRIMIR'!$A$1:$D$11432,3,FALSE),IF(C131="IOPES",VLOOKUP(B131,'IOPES NÃO IMPRIMIR'!$A$1:$D$10941,3,FALSE),IF(C131="CESAN",VLOOKUP(B131,'CESAN NÃO IMPRIMIR'!$A$6:$D$2000,3,FALSE),IF(C131="COMP",VLOOKUP(B131,'COMP NÃO IMPRIMIR'!$A$1:$D$10991,3,FALSE)))))))</f>
        <v>M3</v>
      </c>
      <c r="F131" s="103">
        <f>VLOOKUP(A131,'Memorial de Cálculo'!$A$9:$Q$1264,17,FALSE)</f>
        <v>14.38</v>
      </c>
      <c r="G131" s="104">
        <f t="shared" ref="G131:G140" si="29">IF(B131=40972,H130,ROUND(L131*(1+F$5),2))</f>
        <v>622.04999999999995</v>
      </c>
      <c r="H131" s="104">
        <f t="shared" ref="H131:H140" si="30">IF(B131=40972,TRUNC(F131*G131/100,2),TRUNC(F131*G131,2))</f>
        <v>8945.07</v>
      </c>
      <c r="I131" s="89"/>
      <c r="J131" s="83">
        <f>IF(B131="","",IF(C131="DER-ES",IF(OR(B131&lt;60000,B131&gt;60025),VLOOKUP(B131,'DER-ES NÃO IMPRIMIR'!$A$1:$E$10966,4,FALSE),VLOOKUP(B131,'DER-ES NÃO IMPRIMIR'!$A$1:$H$9966,6,FALSE)*N131+VLOOKUP(B131,'DER-ES NÃO IMPRIMIR'!$A$1:$H$9966,7,FALSE)*O131)+VLOOKUP(B131,'DER-ES NÃO IMPRIMIR'!$A$1:$H$9966,8,FALSE),IF(C131="SINAPI",VLOOKUP(B131,'SINAPI NÃO IMPRIMIR'!$A$1:$E$11432,4,FALSE),IF(C131="IOPES",VLOOKUP(B131,'IOPES NÃO IMPRIMIR'!$A$1:$D$10941,4,FALSE),IF(C131="CESAN",VLOOKUP(B131,'CESAN NÃO IMPRIMIR'!$A$5:$D$2000,4,FALSE),IF(C131="COMP",VLOOKUP(B131,'COMP NÃO IMPRIMIR'!$A$1:$D$10991,4,FALSE))))))*T131)</f>
        <v>622.05264</v>
      </c>
      <c r="K131" s="284">
        <f>IF(B131="","",IF(C131="DER-ES",IF(OR(B131&lt;60000,B131&gt;60025),'DER-ES NÃO IMPRIMIR'!$D$2/100,0),IF(C131="SINAPI",'SINAPI NÃO IMPRIMIR'!$A$2/100,IF(C131="IOPES",'IOPES NÃO IMPRIMIR'!$A$2/100,IF(C131="COMP",'COMP NÃO IMPRIMIR'!$C$2/100,IF(C131="CESAN",'CESAN NÃO IMPRIMIR'!$A$2/100,"Preencher BDI!"))))))</f>
        <v>0.23319999999999999</v>
      </c>
      <c r="L131" s="84">
        <f t="shared" si="24"/>
        <v>504.42153746350954</v>
      </c>
      <c r="M131" s="250"/>
      <c r="N131" s="522"/>
      <c r="O131" s="522"/>
      <c r="P131" s="523"/>
      <c r="Q131" s="524"/>
      <c r="S131" s="588" t="s">
        <v>8722</v>
      </c>
      <c r="T131" s="590">
        <f>IF(B131="","",IF(C131='REAJUSTE GERAL'!$Q$2,IFERROR(VLOOKUP(S131,'REAJUSTE GERAL'!$P$3:$R$24,2,FALSE),""),IF(C131='REAJUSTE GERAL'!$R$2,IFERROR(VLOOKUP(S131,'REAJUSTE GERAL'!$P$3:$R$24,3,FALSE),""),1)))</f>
        <v>1.038</v>
      </c>
    </row>
    <row r="132" spans="1:20" ht="25.5" x14ac:dyDescent="0.2">
      <c r="A132" s="110" t="s">
        <v>8789</v>
      </c>
      <c r="B132" s="102">
        <v>42603</v>
      </c>
      <c r="C132" s="79" t="s">
        <v>7516</v>
      </c>
      <c r="D132" s="246" t="str">
        <f>IF(B132="","",IF(C132="DER-ES",IF(OR(B132&lt;60000,B132&gt;60025),VLOOKUP(B132,'DER-ES NÃO IMPRIMIR'!$A$1:$E$10966,2,FALSE),VLOOKUP(B132,'DER-ES NÃO IMPRIMIR'!$A$1:$E$10966,2,FALSE)&amp;" (DMT="&amp;VLOOKUP(B132,'DER-ES NÃO IMPRIMIR'!$A$1:$E$10966,4,FALSE)&amp;") (XP="&amp;ROUND((N132),2)&amp;"km; XR="&amp;ROUND((O132),2)&amp;"km)"),IF(C132="SINAPI",VLOOKUP(B132,'SINAPI NÃO IMPRIMIR'!$A$3:$D$11432,2,FALSE),IF(C132="IOPES",VLOOKUP(B132,'IOPES NÃO IMPRIMIR'!$A$3:$D$10941,2,FALSE),IF(C132="CESAN",VLOOKUP(B132,'CESAN NÃO IMPRIMIR'!$A$6:$D$2000,2,FALSE),IF(C132="COMP",VLOOKUP(B132,'COMP NÃO IMPRIMIR'!$A$3:$D$10991,2,FALSE),""))))))</f>
        <v>Alvenaria de lajota (20 x 20 x 10) cm espessura 10 cm , inclusive transporte de areia, lajota e cimento, em Vias Urbanas</v>
      </c>
      <c r="E132" s="79" t="str">
        <f>IF(B132="","",IF(C132="DER-ES",VLOOKUP(B132,'DER-ES NÃO IMPRIMIR'!$A$1:$E$10966,3,FALSE),IF(C132="SINAPI",VLOOKUP(B132,'SINAPI NÃO IMPRIMIR'!$A$1:$D$11432,3,FALSE),IF(C132="IOPES",VLOOKUP(B132,'IOPES NÃO IMPRIMIR'!$A$1:$D$10941,3,FALSE),IF(C132="CESAN",VLOOKUP(B132,'CESAN NÃO IMPRIMIR'!$A$6:$D$2000,3,FALSE),IF(C132="COMP",VLOOKUP(B132,'COMP NÃO IMPRIMIR'!$A$1:$D$10991,3,FALSE)))))))</f>
        <v>M2</v>
      </c>
      <c r="F132" s="103">
        <f>VLOOKUP(A132,'Memorial de Cálculo'!$A$9:$Q$1264,17,FALSE)</f>
        <v>33.46</v>
      </c>
      <c r="G132" s="104">
        <f t="shared" si="29"/>
        <v>69.75</v>
      </c>
      <c r="H132" s="104">
        <f t="shared" si="30"/>
        <v>2333.83</v>
      </c>
      <c r="I132" s="89"/>
      <c r="J132" s="83">
        <f>IF(B132="","",IF(C132="DER-ES",IF(OR(B132&lt;60000,B132&gt;60025),VLOOKUP(B132,'DER-ES NÃO IMPRIMIR'!$A$1:$E$10966,4,FALSE),VLOOKUP(B132,'DER-ES NÃO IMPRIMIR'!$A$1:$H$9966,6,FALSE)*N132+VLOOKUP(B132,'DER-ES NÃO IMPRIMIR'!$A$1:$H$9966,7,FALSE)*O132)+VLOOKUP(B132,'DER-ES NÃO IMPRIMIR'!$A$1:$H$9966,8,FALSE),IF(C132="SINAPI",VLOOKUP(B132,'SINAPI NÃO IMPRIMIR'!$A$1:$E$11432,4,FALSE),IF(C132="IOPES",VLOOKUP(B132,'IOPES NÃO IMPRIMIR'!$A$1:$D$10941,4,FALSE),IF(C132="CESAN",VLOOKUP(B132,'CESAN NÃO IMPRIMIR'!$A$5:$D$2000,4,FALSE),IF(C132="COMP",VLOOKUP(B132,'COMP NÃO IMPRIMIR'!$A$1:$D$10991,4,FALSE))))))*T132)</f>
        <v>69.753600000000006</v>
      </c>
      <c r="K132" s="284">
        <f>IF(B132="","",IF(C132="DER-ES",IF(OR(B132&lt;60000,B132&gt;60025),'DER-ES NÃO IMPRIMIR'!$D$2/100,0),IF(C132="SINAPI",'SINAPI NÃO IMPRIMIR'!$A$2/100,IF(C132="IOPES",'IOPES NÃO IMPRIMIR'!$A$2/100,IF(C132="COMP",'COMP NÃO IMPRIMIR'!$C$2/100,IF(C132="CESAN",'CESAN NÃO IMPRIMIR'!$A$2/100,"Preencher BDI!"))))))</f>
        <v>0.23319999999999999</v>
      </c>
      <c r="L132" s="84">
        <f t="shared" si="24"/>
        <v>56.563087901394745</v>
      </c>
      <c r="M132" s="250"/>
      <c r="N132" s="522"/>
      <c r="O132" s="522"/>
      <c r="P132" s="523"/>
      <c r="Q132" s="524"/>
      <c r="S132" s="588" t="s">
        <v>8722</v>
      </c>
      <c r="T132" s="590">
        <f>IF(B132="","",IF(C132='REAJUSTE GERAL'!$Q$2,IFERROR(VLOOKUP(S132,'REAJUSTE GERAL'!$P$3:$R$24,2,FALSE),""),IF(C132='REAJUSTE GERAL'!$R$2,IFERROR(VLOOKUP(S132,'REAJUSTE GERAL'!$P$3:$R$24,3,FALSE),""),1)))</f>
        <v>1.038</v>
      </c>
    </row>
    <row r="133" spans="1:20" ht="25.5" x14ac:dyDescent="0.2">
      <c r="A133" s="110" t="s">
        <v>8790</v>
      </c>
      <c r="B133" s="102">
        <v>160711</v>
      </c>
      <c r="C133" s="79" t="s">
        <v>8729</v>
      </c>
      <c r="D133" s="246" t="str">
        <f>IF(B133="","",IF(C133="DER-ES",IF(OR(B133&lt;60000,B133&gt;60025),VLOOKUP(B133,'DER-ES NÃO IMPRIMIR'!$A$1:$E$10966,2,FALSE),VLOOKUP(B133,'DER-ES NÃO IMPRIMIR'!$A$1:$E$10966,2,FALSE)&amp;" (DMT="&amp;VLOOKUP(B133,'DER-ES NÃO IMPRIMIR'!$A$1:$E$10966,4,FALSE)&amp;") (XP="&amp;ROUND((N133),2)&amp;"km; XR="&amp;ROUND((O133),2)&amp;"km)"),IF(C133="SINAPI",VLOOKUP(B133,'SINAPI NÃO IMPRIMIR'!$A$3:$D$11432,2,FALSE),IF(C133="IOPES",VLOOKUP(B133,'IOPES NÃO IMPRIMIR'!$A$3:$D$10941,2,FALSE),IF(C133="CESAN",VLOOKUP(B133,'CESAN NÃO IMPRIMIR'!$A$6:$D$2000,2,FALSE),IF(C133="COMP",VLOOKUP(B133,'COMP NÃO IMPRIMIR'!$A$3:$D$10991,2,FALSE),""))))))</f>
        <v>Reboco tipo paulista com argamassa de cimento, cal hidratada CH1 e areia no traço 1:0,5:6, espessura 25mm</v>
      </c>
      <c r="E133" s="79" t="str">
        <f>IF(B133="","",IF(C133="DER-ES",VLOOKUP(B133,'DER-ES NÃO IMPRIMIR'!$A$1:$E$10966,3,FALSE),IF(C133="SINAPI",VLOOKUP(B133,'SINAPI NÃO IMPRIMIR'!$A$1:$D$11432,3,FALSE),IF(C133="IOPES",VLOOKUP(B133,'IOPES NÃO IMPRIMIR'!$A$1:$D$10941,3,FALSE),IF(C133="CESAN",VLOOKUP(B133,'CESAN NÃO IMPRIMIR'!$A$6:$D$2000,3,FALSE),IF(C133="COMP",VLOOKUP(B133,'COMP NÃO IMPRIMIR'!$A$1:$D$10991,3,FALSE)))))))</f>
        <v>m2</v>
      </c>
      <c r="F133" s="103">
        <f>VLOOKUP(A133,'Memorial de Cálculo'!$A$9:$Q$1264,17,FALSE)</f>
        <v>66.92</v>
      </c>
      <c r="G133" s="104">
        <f t="shared" si="29"/>
        <v>43.83</v>
      </c>
      <c r="H133" s="104">
        <f t="shared" si="30"/>
        <v>2933.1</v>
      </c>
      <c r="I133" s="89"/>
      <c r="J133" s="83">
        <f>IF(B133="","",IF(C133="DER-ES",IF(OR(B133&lt;60000,B133&gt;60025),VLOOKUP(B133,'DER-ES NÃO IMPRIMIR'!$A$1:$E$10966,4,FALSE),VLOOKUP(B133,'DER-ES NÃO IMPRIMIR'!$A$1:$H$9966,6,FALSE)*N133+VLOOKUP(B133,'DER-ES NÃO IMPRIMIR'!$A$1:$H$9966,7,FALSE)*O133)+VLOOKUP(B133,'DER-ES NÃO IMPRIMIR'!$A$1:$H$9966,8,FALSE),IF(C133="SINAPI",VLOOKUP(B133,'SINAPI NÃO IMPRIMIR'!$A$1:$E$11432,4,FALSE),IF(C133="IOPES",VLOOKUP(B133,'IOPES NÃO IMPRIMIR'!$A$1:$D$10941,4,FALSE),IF(C133="CESAN",VLOOKUP(B133,'CESAN NÃO IMPRIMIR'!$A$5:$D$2000,4,FALSE),IF(C133="COMP",VLOOKUP(B133,'COMP NÃO IMPRIMIR'!$A$1:$D$10991,4,FALSE))))))*T133)</f>
        <v>46.526479999999992</v>
      </c>
      <c r="K133" s="284">
        <f>IF(B133="","",IF(C133="DER-ES",IF(OR(B133&lt;60000,B133&gt;60025),'DER-ES NÃO IMPRIMIR'!$D$2/100,0),IF(C133="SINAPI",'SINAPI NÃO IMPRIMIR'!$A$2/100,IF(C133="IOPES",'IOPES NÃO IMPRIMIR'!$A$2/100,IF(C133="COMP",'COMP NÃO IMPRIMIR'!$C$2/100,IF(C133="CESAN",'CESAN NÃO IMPRIMIR'!$A$2/100,"Preencher BDI!"))))))</f>
        <v>0.309</v>
      </c>
      <c r="L133" s="84">
        <f t="shared" si="24"/>
        <v>35.543529411764702</v>
      </c>
      <c r="M133" s="250"/>
      <c r="N133" s="522"/>
      <c r="O133" s="522"/>
      <c r="P133" s="523"/>
      <c r="Q133" s="524"/>
      <c r="S133" s="588" t="s">
        <v>8722</v>
      </c>
      <c r="T133" s="590">
        <f>IF(B133="","",IF(C133='REAJUSTE GERAL'!$Q$2,IFERROR(VLOOKUP(S133,'REAJUSTE GERAL'!$P$3:$R$24,2,FALSE),""),IF(C133='REAJUSTE GERAL'!$R$2,IFERROR(VLOOKUP(S133,'REAJUSTE GERAL'!$P$3:$R$24,3,FALSE),""),1)))</f>
        <v>1.0009999999999999</v>
      </c>
    </row>
    <row r="134" spans="1:20" ht="12.75" x14ac:dyDescent="0.2">
      <c r="A134" s="110" t="s">
        <v>16978</v>
      </c>
      <c r="B134" s="102">
        <v>41244</v>
      </c>
      <c r="C134" s="79" t="s">
        <v>7516</v>
      </c>
      <c r="D134" s="246" t="str">
        <f>IF(B134="","",IF(C134="DER-ES",IF(OR(B134&lt;60000,B134&gt;60025),VLOOKUP(B134,'DER-ES NÃO IMPRIMIR'!$A$1:$E$10966,2,FALSE),VLOOKUP(B134,'DER-ES NÃO IMPRIMIR'!$A$1:$E$10966,2,FALSE)&amp;" (DMT="&amp;VLOOKUP(B134,'DER-ES NÃO IMPRIMIR'!$A$1:$E$10966,4,FALSE)&amp;") (XP="&amp;ROUND((N134),2)&amp;"km; XR="&amp;ROUND((O134),2)&amp;"km)"),IF(C134="SINAPI",VLOOKUP(B134,'SINAPI NÃO IMPRIMIR'!$A$3:$D$11432,2,FALSE),IF(C134="IOPES",VLOOKUP(B134,'IOPES NÃO IMPRIMIR'!$A$3:$D$10941,2,FALSE),IF(C134="CESAN",VLOOKUP(B134,'CESAN NÃO IMPRIMIR'!$A$6:$D$2000,2,FALSE),IF(C134="COMP",VLOOKUP(B134,'COMP NÃO IMPRIMIR'!$A$3:$D$10991,2,FALSE),""))))))</f>
        <v>Pintura em látex acrílica em parede externa, sem massa corrida, três demãos</v>
      </c>
      <c r="E134" s="79" t="str">
        <f>IF(B134="","",IF(C134="DER-ES",VLOOKUP(B134,'DER-ES NÃO IMPRIMIR'!$A$1:$E$10966,3,FALSE),IF(C134="SINAPI",VLOOKUP(B134,'SINAPI NÃO IMPRIMIR'!$A$1:$D$11432,3,FALSE),IF(C134="IOPES",VLOOKUP(B134,'IOPES NÃO IMPRIMIR'!$A$1:$D$10941,3,FALSE),IF(C134="CESAN",VLOOKUP(B134,'CESAN NÃO IMPRIMIR'!$A$6:$D$2000,3,FALSE),IF(C134="COMP",VLOOKUP(B134,'COMP NÃO IMPRIMIR'!$A$1:$D$10991,3,FALSE)))))))</f>
        <v>M2</v>
      </c>
      <c r="F134" s="103">
        <f>VLOOKUP(A134,'Memorial de Cálculo'!$A$9:$Q$1264,17,FALSE)</f>
        <v>66.92</v>
      </c>
      <c r="G134" s="104">
        <f t="shared" si="29"/>
        <v>23.84</v>
      </c>
      <c r="H134" s="104">
        <f t="shared" si="30"/>
        <v>1595.37</v>
      </c>
      <c r="I134" s="89"/>
      <c r="J134" s="83">
        <f>IF(B134="","",IF(C134="DER-ES",IF(OR(B134&lt;60000,B134&gt;60025),VLOOKUP(B134,'DER-ES NÃO IMPRIMIR'!$A$1:$E$10966,4,FALSE),VLOOKUP(B134,'DER-ES NÃO IMPRIMIR'!$A$1:$H$9966,6,FALSE)*N134+VLOOKUP(B134,'DER-ES NÃO IMPRIMIR'!$A$1:$H$9966,7,FALSE)*O134)+VLOOKUP(B134,'DER-ES NÃO IMPRIMIR'!$A$1:$H$9966,8,FALSE),IF(C134="SINAPI",VLOOKUP(B134,'SINAPI NÃO IMPRIMIR'!$A$1:$E$11432,4,FALSE),IF(C134="IOPES",VLOOKUP(B134,'IOPES NÃO IMPRIMIR'!$A$1:$D$10941,4,FALSE),IF(C134="CESAN",VLOOKUP(B134,'CESAN NÃO IMPRIMIR'!$A$5:$D$2000,4,FALSE),IF(C134="COMP",VLOOKUP(B134,'COMP NÃO IMPRIMIR'!$A$1:$D$10991,4,FALSE))))))*T134)</f>
        <v>23.842859999999998</v>
      </c>
      <c r="K134" s="284">
        <f>IF(B134="","",IF(C134="DER-ES",IF(OR(B134&lt;60000,B134&gt;60025),'DER-ES NÃO IMPRIMIR'!$D$2/100,0),IF(C134="SINAPI",'SINAPI NÃO IMPRIMIR'!$A$2/100,IF(C134="IOPES",'IOPES NÃO IMPRIMIR'!$A$2/100,IF(C134="COMP",'COMP NÃO IMPRIMIR'!$C$2/100,IF(C134="CESAN",'CESAN NÃO IMPRIMIR'!$A$2/100,"Preencher BDI!"))))))</f>
        <v>0.23319999999999999</v>
      </c>
      <c r="L134" s="84">
        <f t="shared" si="24"/>
        <v>19.334138825819004</v>
      </c>
      <c r="M134" s="250"/>
      <c r="N134" s="522"/>
      <c r="O134" s="522"/>
      <c r="P134" s="523"/>
      <c r="Q134" s="524"/>
      <c r="S134" s="588" t="s">
        <v>8722</v>
      </c>
      <c r="T134" s="590">
        <f>IF(B134="","",IF(C134='REAJUSTE GERAL'!$Q$2,IFERROR(VLOOKUP(S134,'REAJUSTE GERAL'!$P$3:$R$24,2,FALSE),""),IF(C134='REAJUSTE GERAL'!$R$2,IFERROR(VLOOKUP(S134,'REAJUSTE GERAL'!$P$3:$R$24,3,FALSE),""),1)))</f>
        <v>1.038</v>
      </c>
    </row>
    <row r="135" spans="1:20" ht="38.25" x14ac:dyDescent="0.2">
      <c r="A135" s="110" t="s">
        <v>16979</v>
      </c>
      <c r="B135" s="102">
        <v>200728</v>
      </c>
      <c r="C135" s="79" t="s">
        <v>8729</v>
      </c>
      <c r="D135" s="246" t="str">
        <f>IF(B135="","",IF(C135="DER-ES",IF(OR(B135&lt;60000,B135&gt;60025),VLOOKUP(B135,'DER-ES NÃO IMPRIMIR'!$A$1:$E$10966,2,FALSE),VLOOKUP(B135,'DER-ES NÃO IMPRIMIR'!$A$1:$E$10966,2,FALSE)&amp;" (DMT="&amp;VLOOKUP(B135,'DER-ES NÃO IMPRIMIR'!$A$1:$E$10966,4,FALSE)&amp;") (XP="&amp;ROUND((N135),2)&amp;"km; XR="&amp;ROUND((O135),2)&amp;"km)"),IF(C135="SINAPI",VLOOKUP(B135,'SINAPI NÃO IMPRIMIR'!$A$3:$D$11432,2,FALSE),IF(C135="IOPES",VLOOKUP(B135,'IOPES NÃO IMPRIMIR'!$A$3:$D$10941,2,FALSE),IF(C135="CESAN",VLOOKUP(B135,'CESAN NÃO IMPRIMIR'!$A$6:$D$2000,2,FALSE),IF(C135="COMP",VLOOKUP(B135,'COMP NÃO IMPRIMIR'!$A$3:$D$10991,2,FALSE),""))))))</f>
        <v>Alambrado com tela losangular de arame fio 12, malha 2" revestido em PVC com tubo de ferro galvanizado vertical de 21/2" e horizontal de 1", inclusive portão, pintados com esmalte sobre fundo anti corrosivo</v>
      </c>
      <c r="E135" s="79" t="str">
        <f>IF(B135="","",IF(C135="DER-ES",VLOOKUP(B135,'DER-ES NÃO IMPRIMIR'!$A$1:$E$10966,3,FALSE),IF(C135="SINAPI",VLOOKUP(B135,'SINAPI NÃO IMPRIMIR'!$A$1:$D$11432,3,FALSE),IF(C135="IOPES",VLOOKUP(B135,'IOPES NÃO IMPRIMIR'!$A$1:$D$10941,3,FALSE),IF(C135="CESAN",VLOOKUP(B135,'CESAN NÃO IMPRIMIR'!$A$6:$D$2000,3,FALSE),IF(C135="COMP",VLOOKUP(B135,'COMP NÃO IMPRIMIR'!$A$1:$D$10991,3,FALSE)))))))</f>
        <v>m2</v>
      </c>
      <c r="F135" s="103">
        <f>VLOOKUP(A135,'Memorial de Cálculo'!$A$9:$Q$1264,17,FALSE)</f>
        <v>33.46</v>
      </c>
      <c r="G135" s="104">
        <f t="shared" si="29"/>
        <v>127.45</v>
      </c>
      <c r="H135" s="104">
        <f t="shared" si="30"/>
        <v>4264.47</v>
      </c>
      <c r="I135" s="89"/>
      <c r="J135" s="83">
        <f>IF(B135="","",IF(C135="DER-ES",IF(OR(B135&lt;60000,B135&gt;60025),VLOOKUP(B135,'DER-ES NÃO IMPRIMIR'!$A$1:$E$10966,4,FALSE),VLOOKUP(B135,'DER-ES NÃO IMPRIMIR'!$A$1:$H$9966,6,FALSE)*N135+VLOOKUP(B135,'DER-ES NÃO IMPRIMIR'!$A$1:$H$9966,7,FALSE)*O135)+VLOOKUP(B135,'DER-ES NÃO IMPRIMIR'!$A$1:$H$9966,8,FALSE),IF(C135="SINAPI",VLOOKUP(B135,'SINAPI NÃO IMPRIMIR'!$A$1:$E$11432,4,FALSE),IF(C135="IOPES",VLOOKUP(B135,'IOPES NÃO IMPRIMIR'!$A$1:$D$10941,4,FALSE),IF(C135="CESAN",VLOOKUP(B135,'CESAN NÃO IMPRIMIR'!$A$5:$D$2000,4,FALSE),IF(C135="COMP",VLOOKUP(B135,'COMP NÃO IMPRIMIR'!$A$1:$D$10991,4,FALSE))))))*T135)</f>
        <v>135.28514999999999</v>
      </c>
      <c r="K135" s="284">
        <f>IF(B135="","",IF(C135="DER-ES",IF(OR(B135&lt;60000,B135&gt;60025),'DER-ES NÃO IMPRIMIR'!$D$2/100,0),IF(C135="SINAPI",'SINAPI NÃO IMPRIMIR'!$A$2/100,IF(C135="IOPES",'IOPES NÃO IMPRIMIR'!$A$2/100,IF(C135="COMP",'COMP NÃO IMPRIMIR'!$C$2/100,IF(C135="CESAN",'CESAN NÃO IMPRIMIR'!$A$2/100,"Preencher BDI!"))))))</f>
        <v>0.309</v>
      </c>
      <c r="L135" s="84">
        <f t="shared" si="24"/>
        <v>103.35</v>
      </c>
      <c r="M135" s="250"/>
      <c r="N135" s="522"/>
      <c r="O135" s="522"/>
      <c r="P135" s="523"/>
      <c r="Q135" s="524"/>
      <c r="S135" s="588" t="s">
        <v>8722</v>
      </c>
      <c r="T135" s="590">
        <f>IF(B135="","",IF(C135='REAJUSTE GERAL'!$Q$2,IFERROR(VLOOKUP(S135,'REAJUSTE GERAL'!$P$3:$R$24,2,FALSE),""),IF(C135='REAJUSTE GERAL'!$R$2,IFERROR(VLOOKUP(S135,'REAJUSTE GERAL'!$P$3:$R$24,3,FALSE),""),1)))</f>
        <v>1.0009999999999999</v>
      </c>
    </row>
    <row r="136" spans="1:20" ht="12.75" x14ac:dyDescent="0.2">
      <c r="A136" s="110" t="s">
        <v>16980</v>
      </c>
      <c r="B136" s="102">
        <v>130317</v>
      </c>
      <c r="C136" s="79" t="s">
        <v>8729</v>
      </c>
      <c r="D136" s="246" t="str">
        <f>IF(B136="","",IF(C136="DER-ES",IF(OR(B136&lt;60000,B136&gt;60025),VLOOKUP(B136,'DER-ES NÃO IMPRIMIR'!$A$1:$E$10966,2,FALSE),VLOOKUP(B136,'DER-ES NÃO IMPRIMIR'!$A$1:$E$10966,2,FALSE)&amp;" (DMT="&amp;VLOOKUP(B136,'DER-ES NÃO IMPRIMIR'!$A$1:$E$10966,4,FALSE)&amp;") (XP="&amp;ROUND((N136),2)&amp;"km; XR="&amp;ROUND((O136),2)&amp;"km)"),IF(C136="SINAPI",VLOOKUP(B136,'SINAPI NÃO IMPRIMIR'!$A$3:$D$11432,2,FALSE),IF(C136="IOPES",VLOOKUP(B136,'IOPES NÃO IMPRIMIR'!$A$3:$D$10941,2,FALSE),IF(C136="CESAN",VLOOKUP(B136,'CESAN NÃO IMPRIMIR'!$A$6:$D$2000,2,FALSE),IF(C136="COMP",VLOOKUP(B136,'COMP NÃO IMPRIMIR'!$A$3:$D$10991,2,FALSE),""))))))</f>
        <v>Peitoril de granito cinza polido, 15 cm, esp. 3cm</v>
      </c>
      <c r="E136" s="79" t="str">
        <f>IF(B136="","",IF(C136="DER-ES",VLOOKUP(B136,'DER-ES NÃO IMPRIMIR'!$A$1:$E$10966,3,FALSE),IF(C136="SINAPI",VLOOKUP(B136,'SINAPI NÃO IMPRIMIR'!$A$1:$D$11432,3,FALSE),IF(C136="IOPES",VLOOKUP(B136,'IOPES NÃO IMPRIMIR'!$A$1:$D$10941,3,FALSE),IF(C136="CESAN",VLOOKUP(B136,'CESAN NÃO IMPRIMIR'!$A$6:$D$2000,3,FALSE),IF(C136="COMP",VLOOKUP(B136,'COMP NÃO IMPRIMIR'!$A$1:$D$10991,3,FALSE)))))))</f>
        <v>m</v>
      </c>
      <c r="F136" s="103">
        <f>VLOOKUP(A136,'Memorial de Cálculo'!$A$9:$Q$1264,17,FALSE)</f>
        <v>55.76</v>
      </c>
      <c r="G136" s="104">
        <f t="shared" si="29"/>
        <v>68.31</v>
      </c>
      <c r="H136" s="104">
        <f t="shared" si="30"/>
        <v>3808.96</v>
      </c>
      <c r="I136" s="89"/>
      <c r="J136" s="83">
        <f>IF(B136="","",IF(C136="DER-ES",IF(OR(B136&lt;60000,B136&gt;60025),VLOOKUP(B136,'DER-ES NÃO IMPRIMIR'!$A$1:$E$10966,4,FALSE),VLOOKUP(B136,'DER-ES NÃO IMPRIMIR'!$A$1:$H$9966,6,FALSE)*N136+VLOOKUP(B136,'DER-ES NÃO IMPRIMIR'!$A$1:$H$9966,7,FALSE)*O136)+VLOOKUP(B136,'DER-ES NÃO IMPRIMIR'!$A$1:$H$9966,8,FALSE),IF(C136="SINAPI",VLOOKUP(B136,'SINAPI NÃO IMPRIMIR'!$A$1:$E$11432,4,FALSE),IF(C136="IOPES",VLOOKUP(B136,'IOPES NÃO IMPRIMIR'!$A$1:$D$10941,4,FALSE),IF(C136="CESAN",VLOOKUP(B136,'CESAN NÃO IMPRIMIR'!$A$5:$D$2000,4,FALSE),IF(C136="COMP",VLOOKUP(B136,'COMP NÃO IMPRIMIR'!$A$1:$D$10991,4,FALSE))))))*T136)</f>
        <v>72.512439999999984</v>
      </c>
      <c r="K136" s="284">
        <f>IF(B136="","",IF(C136="DER-ES",IF(OR(B136&lt;60000,B136&gt;60025),'DER-ES NÃO IMPRIMIR'!$D$2/100,0),IF(C136="SINAPI",'SINAPI NÃO IMPRIMIR'!$A$2/100,IF(C136="IOPES",'IOPES NÃO IMPRIMIR'!$A$2/100,IF(C136="COMP",'COMP NÃO IMPRIMIR'!$C$2/100,IF(C136="CESAN",'CESAN NÃO IMPRIMIR'!$A$2/100,"Preencher BDI!"))))))</f>
        <v>0.309</v>
      </c>
      <c r="L136" s="84">
        <f t="shared" si="24"/>
        <v>55.395294117647047</v>
      </c>
      <c r="M136" s="300"/>
      <c r="N136" s="522"/>
      <c r="O136" s="522"/>
      <c r="P136" s="523"/>
      <c r="Q136" s="524"/>
      <c r="S136" s="588" t="s">
        <v>8722</v>
      </c>
      <c r="T136" s="590">
        <f>IF(B136="","",IF(C136='REAJUSTE GERAL'!$Q$2,IFERROR(VLOOKUP(S136,'REAJUSTE GERAL'!$P$3:$R$24,2,FALSE),""),IF(C136='REAJUSTE GERAL'!$R$2,IFERROR(VLOOKUP(S136,'REAJUSTE GERAL'!$P$3:$R$24,3,FALSE),""),1)))</f>
        <v>1.0009999999999999</v>
      </c>
    </row>
    <row r="137" spans="1:20" ht="25.5" x14ac:dyDescent="0.2">
      <c r="A137" s="110" t="s">
        <v>16981</v>
      </c>
      <c r="B137" s="81" t="s">
        <v>8742</v>
      </c>
      <c r="C137" s="79" t="s">
        <v>5651</v>
      </c>
      <c r="D137" s="246" t="str">
        <f>IF(B137="","",IF(C137="DER-ES",IF(OR(B137&lt;60000,B137&gt;60025),VLOOKUP(B137,'DER-ES NÃO IMPRIMIR'!$A$1:$E$10966,2,FALSE),VLOOKUP(B137,'DER-ES NÃO IMPRIMIR'!$A$1:$E$10966,2,FALSE)&amp;" (DMT="&amp;VLOOKUP(B137,'DER-ES NÃO IMPRIMIR'!$A$1:$E$10966,4,FALSE)&amp;") (XP="&amp;ROUND((N137),2)&amp;"km; XR="&amp;ROUND((O137),2)&amp;"km)"),IF(C137="SINAPI",VLOOKUP(B137,'SINAPI NÃO IMPRIMIR'!$A$3:$D$11432,2,FALSE),IF(C137="IOPES",VLOOKUP(B137,'IOPES NÃO IMPRIMIR'!$A$3:$D$10941,2,FALSE),IF(C137="CESAN",VLOOKUP(B137,'CESAN NÃO IMPRIMIR'!$A$6:$D$2000,2,FALSE),IF(C137="COMP",VLOOKUP(B137,'COMP NÃO IMPRIMIR'!$A$3:$D$10991,2,FALSE),""))))))</f>
        <v>Fornecimento e instalação de grama sintética fibrilada para utilização em playgrounds, na cor verde, com altura dos fios igual a 12 mm</v>
      </c>
      <c r="E137" s="79" t="str">
        <f>IF(B137="","",IF(C137="DER-ES",VLOOKUP(B137,'DER-ES NÃO IMPRIMIR'!$A$1:$E$10966,3,FALSE),IF(C137="SINAPI",VLOOKUP(B137,'SINAPI NÃO IMPRIMIR'!$A$1:$D$11432,3,FALSE),IF(C137="IOPES",VLOOKUP(B137,'IOPES NÃO IMPRIMIR'!$A$1:$D$10941,3,FALSE),IF(C137="CESAN",VLOOKUP(B137,'CESAN NÃO IMPRIMIR'!$A$6:$D$2000,3,FALSE),IF(C137="COMP",VLOOKUP(B137,'COMP NÃO IMPRIMIR'!$A$1:$D$10991,3,FALSE)))))))</f>
        <v>und</v>
      </c>
      <c r="F137" s="103">
        <f>VLOOKUP(A137,'Memorial de Cálculo'!$A$9:$Q$1264,17,FALSE)</f>
        <v>179.76</v>
      </c>
      <c r="G137" s="104">
        <f t="shared" si="29"/>
        <v>46.08</v>
      </c>
      <c r="H137" s="104">
        <f t="shared" si="30"/>
        <v>8283.34</v>
      </c>
      <c r="I137" s="89"/>
      <c r="J137" s="83">
        <f>IF(B137="","",IF(C137="DER-ES",IF(OR(B137&lt;60000,B137&gt;60025),VLOOKUP(B137,'DER-ES NÃO IMPRIMIR'!$A$1:$E$10966,4,FALSE),VLOOKUP(B137,'DER-ES NÃO IMPRIMIR'!$A$1:$H$9966,6,FALSE)*N137+VLOOKUP(B137,'DER-ES NÃO IMPRIMIR'!$A$1:$H$9966,7,FALSE)*O137)+VLOOKUP(B137,'DER-ES NÃO IMPRIMIR'!$A$1:$H$9966,8,FALSE),IF(C137="SINAPI",VLOOKUP(B137,'SINAPI NÃO IMPRIMIR'!$A$1:$E$11432,4,FALSE),IF(C137="IOPES",VLOOKUP(B137,'IOPES NÃO IMPRIMIR'!$A$1:$D$10941,4,FALSE),IF(C137="CESAN",VLOOKUP(B137,'CESAN NÃO IMPRIMIR'!$A$5:$D$2000,4,FALSE),IF(C137="COMP",VLOOKUP(B137,'COMP NÃO IMPRIMIR'!$A$1:$D$10991,4,FALSE))))))*T137)</f>
        <v>46.08</v>
      </c>
      <c r="K137" s="284">
        <f>IF(B137="","",IF(C137="DER-ES",IF(OR(B137&lt;60000,B137&gt;60025),'DER-ES NÃO IMPRIMIR'!$D$2/100,0),IF(C137="SINAPI",'SINAPI NÃO IMPRIMIR'!$A$2/100,IF(C137="IOPES",'IOPES NÃO IMPRIMIR'!$A$2/100,IF(C137="COMP",'COMP NÃO IMPRIMIR'!$C$2/100,IF(C137="CESAN",'CESAN NÃO IMPRIMIR'!$A$2/100,"Preencher BDI!"))))))</f>
        <v>0.23319999999999999</v>
      </c>
      <c r="L137" s="84">
        <f t="shared" si="24"/>
        <v>37.3662017515407</v>
      </c>
      <c r="M137" s="250"/>
      <c r="N137" s="522"/>
      <c r="O137" s="522"/>
      <c r="P137" s="523"/>
      <c r="Q137" s="524"/>
      <c r="S137" s="588"/>
      <c r="T137" s="590">
        <f>IF(B137="","",IF(C137='REAJUSTE GERAL'!$Q$2,IFERROR(VLOOKUP(S137,'REAJUSTE GERAL'!$P$3:$R$24,2,FALSE),""),IF(C137='REAJUSTE GERAL'!$R$2,IFERROR(VLOOKUP(S137,'REAJUSTE GERAL'!$P$3:$R$24,3,FALSE),""),1)))</f>
        <v>1</v>
      </c>
    </row>
    <row r="138" spans="1:20" ht="25.5" x14ac:dyDescent="0.2">
      <c r="A138" s="110" t="s">
        <v>16982</v>
      </c>
      <c r="B138" s="81" t="s">
        <v>8743</v>
      </c>
      <c r="C138" s="79" t="s">
        <v>5651</v>
      </c>
      <c r="D138" s="246" t="str">
        <f>IF(B138="","",IF(C138="DER-ES",IF(OR(B138&lt;60000,B138&gt;60025),VLOOKUP(B138,'DER-ES NÃO IMPRIMIR'!$A$1:$E$10966,2,FALSE),VLOOKUP(B138,'DER-ES NÃO IMPRIMIR'!$A$1:$E$10966,2,FALSE)&amp;" (DMT="&amp;VLOOKUP(B138,'DER-ES NÃO IMPRIMIR'!$A$1:$E$10966,4,FALSE)&amp;") (XP="&amp;ROUND((N138),2)&amp;"km; XR="&amp;ROUND((O138),2)&amp;"km)"),IF(C138="SINAPI",VLOOKUP(B138,'SINAPI NÃO IMPRIMIR'!$A$3:$D$11432,2,FALSE),IF(C138="IOPES",VLOOKUP(B138,'IOPES NÃO IMPRIMIR'!$A$3:$D$10941,2,FALSE),IF(C138="CESAN",VLOOKUP(B138,'CESAN NÃO IMPRIMIR'!$A$6:$D$2000,2,FALSE),IF(C138="COMP",VLOOKUP(B138,'COMP NÃO IMPRIMIR'!$A$3:$D$10991,2,FALSE),""))))))</f>
        <v>Fornecimento e instalação de balanço duplo em toras de eucalipto, conforme especificações de projeto</v>
      </c>
      <c r="E138" s="79" t="str">
        <f>IF(B138="","",IF(C138="DER-ES",VLOOKUP(B138,'DER-ES NÃO IMPRIMIR'!$A$1:$E$10966,3,FALSE),IF(C138="SINAPI",VLOOKUP(B138,'SINAPI NÃO IMPRIMIR'!$A$1:$D$11432,3,FALSE),IF(C138="IOPES",VLOOKUP(B138,'IOPES NÃO IMPRIMIR'!$A$1:$D$10941,3,FALSE),IF(C138="CESAN",VLOOKUP(B138,'CESAN NÃO IMPRIMIR'!$A$6:$D$2000,3,FALSE),IF(C138="COMP",VLOOKUP(B138,'COMP NÃO IMPRIMIR'!$A$1:$D$10991,3,FALSE)))))))</f>
        <v>und</v>
      </c>
      <c r="F138" s="103">
        <f>VLOOKUP(A138,'Memorial de Cálculo'!$A$9:$Q$1264,17,FALSE)</f>
        <v>2</v>
      </c>
      <c r="G138" s="104">
        <f t="shared" si="29"/>
        <v>1590.83</v>
      </c>
      <c r="H138" s="104">
        <f t="shared" si="30"/>
        <v>3181.66</v>
      </c>
      <c r="I138" s="89"/>
      <c r="J138" s="83">
        <f>IF(B138="","",IF(C138="DER-ES",IF(OR(B138&lt;60000,B138&gt;60025),VLOOKUP(B138,'DER-ES NÃO IMPRIMIR'!$A$1:$E$10966,4,FALSE),VLOOKUP(B138,'DER-ES NÃO IMPRIMIR'!$A$1:$H$9966,6,FALSE)*N138+VLOOKUP(B138,'DER-ES NÃO IMPRIMIR'!$A$1:$H$9966,7,FALSE)*O138)+VLOOKUP(B138,'DER-ES NÃO IMPRIMIR'!$A$1:$H$9966,8,FALSE),IF(C138="SINAPI",VLOOKUP(B138,'SINAPI NÃO IMPRIMIR'!$A$1:$E$11432,4,FALSE),IF(C138="IOPES",VLOOKUP(B138,'IOPES NÃO IMPRIMIR'!$A$1:$D$10941,4,FALSE),IF(C138="CESAN",VLOOKUP(B138,'CESAN NÃO IMPRIMIR'!$A$5:$D$2000,4,FALSE),IF(C138="COMP",VLOOKUP(B138,'COMP NÃO IMPRIMIR'!$A$1:$D$10991,4,FALSE))))))*T138)</f>
        <v>1590.83</v>
      </c>
      <c r="K138" s="284">
        <f>IF(B138="","",IF(C138="DER-ES",IF(OR(B138&lt;60000,B138&gt;60025),'DER-ES NÃO IMPRIMIR'!$D$2/100,0),IF(C138="SINAPI",'SINAPI NÃO IMPRIMIR'!$A$2/100,IF(C138="IOPES",'IOPES NÃO IMPRIMIR'!$A$2/100,IF(C138="COMP",'COMP NÃO IMPRIMIR'!$C$2/100,IF(C138="CESAN",'CESAN NÃO IMPRIMIR'!$A$2/100,"Preencher BDI!"))))))</f>
        <v>0.23319999999999999</v>
      </c>
      <c r="L138" s="84">
        <f t="shared" si="24"/>
        <v>1290.001621796951</v>
      </c>
      <c r="M138" s="250"/>
      <c r="N138" s="522"/>
      <c r="O138" s="522"/>
      <c r="P138" s="523"/>
      <c r="Q138" s="524"/>
      <c r="S138" s="588"/>
      <c r="T138" s="590">
        <f>IF(B138="","",IF(C138='REAJUSTE GERAL'!$Q$2,IFERROR(VLOOKUP(S138,'REAJUSTE GERAL'!$P$3:$R$24,2,FALSE),""),IF(C138='REAJUSTE GERAL'!$R$2,IFERROR(VLOOKUP(S138,'REAJUSTE GERAL'!$P$3:$R$24,3,FALSE),""),1)))</f>
        <v>1</v>
      </c>
    </row>
    <row r="139" spans="1:20" ht="25.5" x14ac:dyDescent="0.2">
      <c r="A139" s="110" t="s">
        <v>16983</v>
      </c>
      <c r="B139" s="81" t="s">
        <v>8744</v>
      </c>
      <c r="C139" s="79" t="s">
        <v>5651</v>
      </c>
      <c r="D139" s="246" t="str">
        <f>IF(B139="","",IF(C139="DER-ES",IF(OR(B139&lt;60000,B139&gt;60025),VLOOKUP(B139,'DER-ES NÃO IMPRIMIR'!$A$1:$E$10966,2,FALSE),VLOOKUP(B139,'DER-ES NÃO IMPRIMIR'!$A$1:$E$10966,2,FALSE)&amp;" (DMT="&amp;VLOOKUP(B139,'DER-ES NÃO IMPRIMIR'!$A$1:$E$10966,4,FALSE)&amp;") (XP="&amp;ROUND((N139),2)&amp;"km; XR="&amp;ROUND((O139),2)&amp;"km)"),IF(C139="SINAPI",VLOOKUP(B139,'SINAPI NÃO IMPRIMIR'!$A$3:$D$11432,2,FALSE),IF(C139="IOPES",VLOOKUP(B139,'IOPES NÃO IMPRIMIR'!$A$3:$D$10941,2,FALSE),IF(C139="CESAN",VLOOKUP(B139,'CESAN NÃO IMPRIMIR'!$A$6:$D$2000,2,FALSE),IF(C139="COMP",VLOOKUP(B139,'COMP NÃO IMPRIMIR'!$A$3:$D$10991,2,FALSE),""))))))</f>
        <v>Fornecimento e instalação de gangorra dupla em toras de eucalipto, conforme especificações de projeto</v>
      </c>
      <c r="E139" s="79" t="str">
        <f>IF(B139="","",IF(C139="DER-ES",VLOOKUP(B139,'DER-ES NÃO IMPRIMIR'!$A$1:$E$10966,3,FALSE),IF(C139="SINAPI",VLOOKUP(B139,'SINAPI NÃO IMPRIMIR'!$A$1:$D$11432,3,FALSE),IF(C139="IOPES",VLOOKUP(B139,'IOPES NÃO IMPRIMIR'!$A$1:$D$10941,3,FALSE),IF(C139="CESAN",VLOOKUP(B139,'CESAN NÃO IMPRIMIR'!$A$6:$D$2000,3,FALSE),IF(C139="COMP",VLOOKUP(B139,'COMP NÃO IMPRIMIR'!$A$1:$D$10991,3,FALSE)))))))</f>
        <v>und</v>
      </c>
      <c r="F139" s="103">
        <f>VLOOKUP(A139,'Memorial de Cálculo'!$A$9:$Q$1264,17,FALSE)</f>
        <v>2</v>
      </c>
      <c r="G139" s="104">
        <f t="shared" si="29"/>
        <v>1927.49</v>
      </c>
      <c r="H139" s="104">
        <f t="shared" si="30"/>
        <v>3854.98</v>
      </c>
      <c r="I139" s="89"/>
      <c r="J139" s="83">
        <f>IF(B139="","",IF(C139="DER-ES",IF(OR(B139&lt;60000,B139&gt;60025),VLOOKUP(B139,'DER-ES NÃO IMPRIMIR'!$A$1:$E$10966,4,FALSE),VLOOKUP(B139,'DER-ES NÃO IMPRIMIR'!$A$1:$H$9966,6,FALSE)*N139+VLOOKUP(B139,'DER-ES NÃO IMPRIMIR'!$A$1:$H$9966,7,FALSE)*O139)+VLOOKUP(B139,'DER-ES NÃO IMPRIMIR'!$A$1:$H$9966,8,FALSE),IF(C139="SINAPI",VLOOKUP(B139,'SINAPI NÃO IMPRIMIR'!$A$1:$E$11432,4,FALSE),IF(C139="IOPES",VLOOKUP(B139,'IOPES NÃO IMPRIMIR'!$A$1:$D$10941,4,FALSE),IF(C139="CESAN",VLOOKUP(B139,'CESAN NÃO IMPRIMIR'!$A$5:$D$2000,4,FALSE),IF(C139="COMP",VLOOKUP(B139,'COMP NÃO IMPRIMIR'!$A$1:$D$10991,4,FALSE))))))*T139)</f>
        <v>1927.49</v>
      </c>
      <c r="K139" s="284">
        <f>IF(B139="","",IF(C139="DER-ES",IF(OR(B139&lt;60000,B139&gt;60025),'DER-ES NÃO IMPRIMIR'!$D$2/100,0),IF(C139="SINAPI",'SINAPI NÃO IMPRIMIR'!$A$2/100,IF(C139="IOPES",'IOPES NÃO IMPRIMIR'!$A$2/100,IF(C139="COMP",'COMP NÃO IMPRIMIR'!$C$2/100,IF(C139="CESAN",'CESAN NÃO IMPRIMIR'!$A$2/100,"Preencher BDI!"))))))</f>
        <v>0.23319999999999999</v>
      </c>
      <c r="L139" s="84">
        <f t="shared" si="24"/>
        <v>1562.9987025624391</v>
      </c>
      <c r="M139" s="250"/>
      <c r="N139" s="522"/>
      <c r="O139" s="522"/>
      <c r="P139" s="523"/>
      <c r="Q139" s="524"/>
      <c r="S139" s="588"/>
      <c r="T139" s="590">
        <f>IF(B139="","",IF(C139='REAJUSTE GERAL'!$Q$2,IFERROR(VLOOKUP(S139,'REAJUSTE GERAL'!$P$3:$R$24,2,FALSE),""),IF(C139='REAJUSTE GERAL'!$R$2,IFERROR(VLOOKUP(S139,'REAJUSTE GERAL'!$P$3:$R$24,3,FALSE),""),1)))</f>
        <v>1</v>
      </c>
    </row>
    <row r="140" spans="1:20" ht="25.5" x14ac:dyDescent="0.2">
      <c r="A140" s="110" t="s">
        <v>16984</v>
      </c>
      <c r="B140" s="81" t="s">
        <v>8745</v>
      </c>
      <c r="C140" s="79" t="s">
        <v>5651</v>
      </c>
      <c r="D140" s="246" t="str">
        <f>IF(B140="","",IF(C140="DER-ES",IF(OR(B140&lt;60000,B140&gt;60025),VLOOKUP(B140,'DER-ES NÃO IMPRIMIR'!$A$1:$E$10966,2,FALSE),VLOOKUP(B140,'DER-ES NÃO IMPRIMIR'!$A$1:$E$10966,2,FALSE)&amp;" (DMT="&amp;VLOOKUP(B140,'DER-ES NÃO IMPRIMIR'!$A$1:$E$10966,4,FALSE)&amp;") (XP="&amp;ROUND((N140),2)&amp;"km; XR="&amp;ROUND((O140),2)&amp;"km)"),IF(C140="SINAPI",VLOOKUP(B140,'SINAPI NÃO IMPRIMIR'!$A$3:$D$11432,2,FALSE),IF(C140="IOPES",VLOOKUP(B140,'IOPES NÃO IMPRIMIR'!$A$3:$D$10941,2,FALSE),IF(C140="CESAN",VLOOKUP(B140,'CESAN NÃO IMPRIMIR'!$A$6:$D$2000,2,FALSE),IF(C140="COMP",VLOOKUP(B140,'COMP NÃO IMPRIMIR'!$A$3:$D$10991,2,FALSE),""))))))</f>
        <v>Fornecimento e instalação de escorregador em toras de eucalipto, conforme especificações de projeto</v>
      </c>
      <c r="E140" s="79" t="str">
        <f>IF(B140="","",IF(C140="DER-ES",VLOOKUP(B140,'DER-ES NÃO IMPRIMIR'!$A$1:$E$10966,3,FALSE),IF(C140="SINAPI",VLOOKUP(B140,'SINAPI NÃO IMPRIMIR'!$A$1:$D$11432,3,FALSE),IF(C140="IOPES",VLOOKUP(B140,'IOPES NÃO IMPRIMIR'!$A$1:$D$10941,3,FALSE),IF(C140="CESAN",VLOOKUP(B140,'CESAN NÃO IMPRIMIR'!$A$6:$D$2000,3,FALSE),IF(C140="COMP",VLOOKUP(B140,'COMP NÃO IMPRIMIR'!$A$1:$D$10991,3,FALSE)))))))</f>
        <v>und</v>
      </c>
      <c r="F140" s="103">
        <f>VLOOKUP(A140,'Memorial de Cálculo'!$A$9:$Q$1264,17,FALSE)</f>
        <v>4</v>
      </c>
      <c r="G140" s="104">
        <f t="shared" si="29"/>
        <v>1917.63</v>
      </c>
      <c r="H140" s="104">
        <f t="shared" si="30"/>
        <v>7670.52</v>
      </c>
      <c r="I140" s="89"/>
      <c r="J140" s="83">
        <f>IF(B140="","",IF(C140="DER-ES",IF(OR(B140&lt;60000,B140&gt;60025),VLOOKUP(B140,'DER-ES NÃO IMPRIMIR'!$A$1:$E$10966,4,FALSE),VLOOKUP(B140,'DER-ES NÃO IMPRIMIR'!$A$1:$H$9966,6,FALSE)*N140+VLOOKUP(B140,'DER-ES NÃO IMPRIMIR'!$A$1:$H$9966,7,FALSE)*O140)+VLOOKUP(B140,'DER-ES NÃO IMPRIMIR'!$A$1:$H$9966,8,FALSE),IF(C140="SINAPI",VLOOKUP(B140,'SINAPI NÃO IMPRIMIR'!$A$1:$E$11432,4,FALSE),IF(C140="IOPES",VLOOKUP(B140,'IOPES NÃO IMPRIMIR'!$A$1:$D$10941,4,FALSE),IF(C140="CESAN",VLOOKUP(B140,'CESAN NÃO IMPRIMIR'!$A$5:$D$2000,4,FALSE),IF(C140="COMP",VLOOKUP(B140,'COMP NÃO IMPRIMIR'!$A$1:$D$10991,4,FALSE))))))*T140)</f>
        <v>1917.63</v>
      </c>
      <c r="K140" s="284">
        <f>IF(B140="","",IF(C140="DER-ES",IF(OR(B140&lt;60000,B140&gt;60025),'DER-ES NÃO IMPRIMIR'!$D$2/100,0),IF(C140="SINAPI",'SINAPI NÃO IMPRIMIR'!$A$2/100,IF(C140="IOPES",'IOPES NÃO IMPRIMIR'!$A$2/100,IF(C140="COMP",'COMP NÃO IMPRIMIR'!$C$2/100,IF(C140="CESAN",'CESAN NÃO IMPRIMIR'!$A$2/100,"Preencher BDI!"))))))</f>
        <v>0.23319999999999999</v>
      </c>
      <c r="L140" s="84">
        <f t="shared" si="24"/>
        <v>1555.003243593902</v>
      </c>
      <c r="M140" s="250"/>
      <c r="N140" s="522"/>
      <c r="O140" s="522"/>
      <c r="P140" s="523"/>
      <c r="Q140" s="524"/>
      <c r="S140" s="588"/>
      <c r="T140" s="590">
        <f>IF(B140="","",IF(C140='REAJUSTE GERAL'!$Q$2,IFERROR(VLOOKUP(S140,'REAJUSTE GERAL'!$P$3:$R$24,2,FALSE),""),IF(C140='REAJUSTE GERAL'!$R$2,IFERROR(VLOOKUP(S140,'REAJUSTE GERAL'!$P$3:$R$24,3,FALSE),""),1)))</f>
        <v>1</v>
      </c>
    </row>
    <row r="141" spans="1:20" ht="12.75" x14ac:dyDescent="0.2">
      <c r="A141" s="248"/>
      <c r="B141" s="293"/>
      <c r="C141" s="294"/>
      <c r="D141" s="295" t="str">
        <f>"SUB-TOTAL - "&amp;LEFT(A130,5)</f>
        <v>SUB-TOTAL - 07.05</v>
      </c>
      <c r="E141" s="294"/>
      <c r="F141" s="296"/>
      <c r="G141" s="277"/>
      <c r="H141" s="297">
        <f>SUM(H131:H140)</f>
        <v>46871.3</v>
      </c>
      <c r="I141" s="89"/>
      <c r="J141" s="83" t="str">
        <f>IF(B141="","",IF(C141="DER-ES",IF(OR(B141&lt;60000,B141&gt;60025),VLOOKUP(B141,'DER-ES NÃO IMPRIMIR'!$A$1:$E$10966,4,FALSE),VLOOKUP(B141,'DER-ES NÃO IMPRIMIR'!$A$1:$H$9966,6,FALSE)*N141+VLOOKUP(B141,'DER-ES NÃO IMPRIMIR'!$A$1:$H$9966,7,FALSE)*O141)+VLOOKUP(B141,'DER-ES NÃO IMPRIMIR'!$A$1:$H$9966,8,FALSE),IF(C141="SINAPI",VLOOKUP(B141,'SINAPI NÃO IMPRIMIR'!$A$1:$E$11432,4,FALSE),IF(C141="IOPES",VLOOKUP(B141,'IOPES NÃO IMPRIMIR'!$A$1:$D$10941,4,FALSE),IF(C141="CESAN",VLOOKUP(B141,'CESAN NÃO IMPRIMIR'!$A$5:$D$2000,4,FALSE),IF(C141="COMP",VLOOKUP(B141,'COMP NÃO IMPRIMIR'!$A$1:$D$10991,4,FALSE))))))*T141)</f>
        <v/>
      </c>
      <c r="K141" s="284" t="str">
        <f>IF(B141="","",IF(C141="DER-ES",IF(OR(B141&lt;60000,B141&gt;60025),'DER-ES NÃO IMPRIMIR'!$D$2/100,0),IF(C141="SINAPI",'SINAPI NÃO IMPRIMIR'!$A$2/100,IF(C141="IOPES",'IOPES NÃO IMPRIMIR'!$A$2/100,IF(C141="COMP",'COMP NÃO IMPRIMIR'!$C$2/100,IF(C141="CESAN",'CESAN NÃO IMPRIMIR'!$A$2/100,"Preencher BDI!"))))))</f>
        <v/>
      </c>
      <c r="L141" s="84" t="str">
        <f t="shared" si="24"/>
        <v/>
      </c>
      <c r="M141" s="300"/>
      <c r="N141" s="97"/>
      <c r="O141" s="97"/>
      <c r="P141" s="99"/>
      <c r="Q141" s="84"/>
      <c r="S141" s="105"/>
      <c r="T141" s="589" t="str">
        <f>IF(B141="","",IF(C141='REAJUSTE GERAL'!$Q$2,IFERROR(VLOOKUP(S141,'REAJUSTE GERAL'!$P$3:$R$24,2,FALSE),""),IF(C141='REAJUSTE GERAL'!$R$2,IFERROR(VLOOKUP(S141,'REAJUSTE GERAL'!$P$3:$R$24,3,FALSE),""),1)))</f>
        <v/>
      </c>
    </row>
    <row r="142" spans="1:20" ht="12.75" x14ac:dyDescent="0.2">
      <c r="A142" s="298"/>
      <c r="B142" s="299"/>
      <c r="C142" s="265"/>
      <c r="D142" s="301"/>
      <c r="E142" s="190"/>
      <c r="F142" s="264"/>
      <c r="G142" s="277"/>
      <c r="H142" s="277"/>
      <c r="I142" s="89"/>
      <c r="J142" s="83" t="str">
        <f>IF(B142="","",IF(C142="DER-ES",IF(OR(B142&lt;60000,B142&gt;60025),VLOOKUP(B142,'DER-ES NÃO IMPRIMIR'!$A$1:$E$10966,4,FALSE),VLOOKUP(B142,'DER-ES NÃO IMPRIMIR'!$A$1:$H$9966,6,FALSE)*N142+VLOOKUP(B142,'DER-ES NÃO IMPRIMIR'!$A$1:$H$9966,7,FALSE)*O142)+VLOOKUP(B142,'DER-ES NÃO IMPRIMIR'!$A$1:$H$9966,8,FALSE),IF(C142="SINAPI",VLOOKUP(B142,'SINAPI NÃO IMPRIMIR'!$A$1:$E$11432,4,FALSE),IF(C142="IOPES",VLOOKUP(B142,'IOPES NÃO IMPRIMIR'!$A$1:$D$10941,4,FALSE),IF(C142="CESAN",VLOOKUP(B142,'CESAN NÃO IMPRIMIR'!$A$5:$D$2000,4,FALSE),IF(C142="COMP",VLOOKUP(B142,'COMP NÃO IMPRIMIR'!$A$1:$D$10991,4,FALSE))))))*T142)</f>
        <v/>
      </c>
      <c r="K142" s="284" t="str">
        <f>IF(B142="","",IF(C142="DER-ES",IF(OR(B142&lt;60000,B142&gt;60025),'DER-ES NÃO IMPRIMIR'!$D$2/100,0),IF(C142="SINAPI",'SINAPI NÃO IMPRIMIR'!$A$2/100,IF(C142="IOPES",'IOPES NÃO IMPRIMIR'!$A$2/100,IF(C142="COMP",'COMP NÃO IMPRIMIR'!$C$2/100,IF(C142="CESAN",'CESAN NÃO IMPRIMIR'!$A$2/100,"Preencher BDI!"))))))</f>
        <v/>
      </c>
      <c r="L142" s="84" t="str">
        <f t="shared" si="24"/>
        <v/>
      </c>
      <c r="M142" s="300"/>
      <c r="N142" s="97"/>
      <c r="O142" s="97"/>
      <c r="P142" s="99"/>
      <c r="Q142" s="84"/>
      <c r="S142" s="105"/>
      <c r="T142" s="589" t="str">
        <f>IF(B142="","",IF(C142='REAJUSTE GERAL'!$Q$2,IFERROR(VLOOKUP(S142,'REAJUSTE GERAL'!$P$3:$R$24,2,FALSE),""),IF(C142='REAJUSTE GERAL'!$R$2,IFERROR(VLOOKUP(S142,'REAJUSTE GERAL'!$P$3:$R$24,3,FALSE),""),1)))</f>
        <v/>
      </c>
    </row>
    <row r="143" spans="1:20" ht="12.75" x14ac:dyDescent="0.2">
      <c r="A143" s="491" t="s">
        <v>8791</v>
      </c>
      <c r="B143" s="491"/>
      <c r="C143" s="492"/>
      <c r="D143" s="493" t="s">
        <v>8746</v>
      </c>
      <c r="E143" s="492"/>
      <c r="F143" s="494"/>
      <c r="G143" s="495"/>
      <c r="H143" s="496"/>
      <c r="I143" s="89"/>
      <c r="J143" s="83" t="str">
        <f>IF(B143="","",IF(C143="DER-ES",IF(OR(B143&lt;60000,B143&gt;60025),VLOOKUP(B143,'DER-ES NÃO IMPRIMIR'!$A$1:$E$10966,4,FALSE),VLOOKUP(B143,'DER-ES NÃO IMPRIMIR'!$A$1:$H$9966,6,FALSE)*N143+VLOOKUP(B143,'DER-ES NÃO IMPRIMIR'!$A$1:$H$9966,7,FALSE)*O143)+VLOOKUP(B143,'DER-ES NÃO IMPRIMIR'!$A$1:$H$9966,8,FALSE),IF(C143="SINAPI",VLOOKUP(B143,'SINAPI NÃO IMPRIMIR'!$A$1:$E$11432,4,FALSE),IF(C143="IOPES",VLOOKUP(B143,'IOPES NÃO IMPRIMIR'!$A$1:$D$10941,4,FALSE),IF(C143="CESAN",VLOOKUP(B143,'CESAN NÃO IMPRIMIR'!$A$5:$D$2000,4,FALSE),IF(C143="COMP",VLOOKUP(B143,'COMP NÃO IMPRIMIR'!$A$1:$D$10991,4,FALSE))))))*T143)</f>
        <v/>
      </c>
      <c r="K143" s="284" t="str">
        <f>IF(B143="","",IF(C143="DER-ES",IF(OR(B143&lt;60000,B143&gt;60025),'DER-ES NÃO IMPRIMIR'!$D$2/100,0),IF(C143="SINAPI",'SINAPI NÃO IMPRIMIR'!$A$2/100,IF(C143="IOPES",'IOPES NÃO IMPRIMIR'!$A$2/100,IF(C143="COMP",'COMP NÃO IMPRIMIR'!$C$2/100,IF(C143="CESAN",'CESAN NÃO IMPRIMIR'!$A$2/100,"Preencher BDI!"))))))</f>
        <v/>
      </c>
      <c r="L143" s="84" t="str">
        <f t="shared" si="24"/>
        <v/>
      </c>
      <c r="M143" s="35"/>
      <c r="N143" s="97"/>
      <c r="O143" s="97"/>
      <c r="P143" s="99"/>
      <c r="Q143" s="84"/>
      <c r="S143" s="105"/>
      <c r="T143" s="589" t="str">
        <f>IF(B143="","",IF(C143='REAJUSTE GERAL'!$Q$2,IFERROR(VLOOKUP(S143,'REAJUSTE GERAL'!$P$3:$R$24,2,FALSE),""),IF(C143='REAJUSTE GERAL'!$R$2,IFERROR(VLOOKUP(S143,'REAJUSTE GERAL'!$P$3:$R$24,3,FALSE),""),1)))</f>
        <v/>
      </c>
    </row>
    <row r="144" spans="1:20" ht="12.75" x14ac:dyDescent="0.2">
      <c r="A144" s="110" t="s">
        <v>8792</v>
      </c>
      <c r="B144" s="102">
        <v>40358</v>
      </c>
      <c r="C144" s="79" t="s">
        <v>7516</v>
      </c>
      <c r="D144" s="246" t="str">
        <f>IF(B144="","",IF(C144="DER-ES",IF(OR(B144&lt;60000,B144&gt;60025),VLOOKUP(B144,'DER-ES NÃO IMPRIMIR'!$A$1:$E$10966,2,FALSE),VLOOKUP(B144,'DER-ES NÃO IMPRIMIR'!$A$1:$E$10966,2,FALSE)&amp;" (DMT="&amp;VLOOKUP(B144,'DER-ES NÃO IMPRIMIR'!$A$1:$E$10966,4,FALSE)&amp;") (XP="&amp;ROUND((N144),2)&amp;"km; XR="&amp;ROUND((O144),2)&amp;"km)"),IF(C144="SINAPI",VLOOKUP(B144,'SINAPI NÃO IMPRIMIR'!$A$3:$D$11432,2,FALSE),IF(C144="IOPES",VLOOKUP(B144,'IOPES NÃO IMPRIMIR'!$A$3:$D$10941,2,FALSE),IF(C144="CESAN",VLOOKUP(B144,'CESAN NÃO IMPRIMIR'!$A$6:$D$2000,2,FALSE),IF(C144="COMP",VLOOKUP(B144,'COMP NÃO IMPRIMIR'!$A$3:$D$10991,2,FALSE),""))))))</f>
        <v>Concreto estrutural fck = 15,0 MPa, tudo incluído</v>
      </c>
      <c r="E144" s="79" t="str">
        <f>IF(B144="","",IF(C144="DER-ES",VLOOKUP(B144,'DER-ES NÃO IMPRIMIR'!$A$1:$E$10966,3,FALSE),IF(C144="SINAPI",VLOOKUP(B144,'SINAPI NÃO IMPRIMIR'!$A$1:$D$11432,3,FALSE),IF(C144="IOPES",VLOOKUP(B144,'IOPES NÃO IMPRIMIR'!$A$1:$D$10941,3,FALSE),IF(C144="CESAN",VLOOKUP(B144,'CESAN NÃO IMPRIMIR'!$A$6:$D$2000,3,FALSE),IF(C144="COMP",VLOOKUP(B144,'COMP NÃO IMPRIMIR'!$A$1:$D$10991,3,FALSE)))))))</f>
        <v>M3</v>
      </c>
      <c r="F144" s="103">
        <f>VLOOKUP(A144,'Memorial de Cálculo'!$A$9:$Q$1264,17,FALSE)</f>
        <v>10.9</v>
      </c>
      <c r="G144" s="104">
        <f t="shared" ref="G144:G146" si="31">IF(B144=40972,H143,ROUND(L144*(1+F$5),2))</f>
        <v>622.04999999999995</v>
      </c>
      <c r="H144" s="104">
        <f t="shared" ref="H144:H146" si="32">IF(B144=40972,TRUNC(F144*G144/100,2),TRUNC(F144*G144,2))</f>
        <v>6780.34</v>
      </c>
      <c r="I144" s="89"/>
      <c r="J144" s="83">
        <f>IF(B144="","",IF(C144="DER-ES",IF(OR(B144&lt;60000,B144&gt;60025),VLOOKUP(B144,'DER-ES NÃO IMPRIMIR'!$A$1:$E$10966,4,FALSE),VLOOKUP(B144,'DER-ES NÃO IMPRIMIR'!$A$1:$H$9966,6,FALSE)*N144+VLOOKUP(B144,'DER-ES NÃO IMPRIMIR'!$A$1:$H$9966,7,FALSE)*O144)+VLOOKUP(B144,'DER-ES NÃO IMPRIMIR'!$A$1:$H$9966,8,FALSE),IF(C144="SINAPI",VLOOKUP(B144,'SINAPI NÃO IMPRIMIR'!$A$1:$E$11432,4,FALSE),IF(C144="IOPES",VLOOKUP(B144,'IOPES NÃO IMPRIMIR'!$A$1:$D$10941,4,FALSE),IF(C144="CESAN",VLOOKUP(B144,'CESAN NÃO IMPRIMIR'!$A$5:$D$2000,4,FALSE),IF(C144="COMP",VLOOKUP(B144,'COMP NÃO IMPRIMIR'!$A$1:$D$10991,4,FALSE))))))*T144)</f>
        <v>622.05264</v>
      </c>
      <c r="K144" s="284">
        <f>IF(B144="","",IF(C144="DER-ES",IF(OR(B144&lt;60000,B144&gt;60025),'DER-ES NÃO IMPRIMIR'!$D$2/100,0),IF(C144="SINAPI",'SINAPI NÃO IMPRIMIR'!$A$2/100,IF(C144="IOPES",'IOPES NÃO IMPRIMIR'!$A$2/100,IF(C144="COMP",'COMP NÃO IMPRIMIR'!$C$2/100,IF(C144="CESAN",'CESAN NÃO IMPRIMIR'!$A$2/100,"Preencher BDI!"))))))</f>
        <v>0.23319999999999999</v>
      </c>
      <c r="L144" s="84">
        <f t="shared" si="24"/>
        <v>504.42153746350954</v>
      </c>
      <c r="M144" s="250"/>
      <c r="N144" s="522"/>
      <c r="O144" s="522"/>
      <c r="P144" s="523"/>
      <c r="Q144" s="524"/>
      <c r="S144" s="588" t="s">
        <v>8722</v>
      </c>
      <c r="T144" s="590">
        <f>IF(B144="","",IF(C144='REAJUSTE GERAL'!$Q$2,IFERROR(VLOOKUP(S144,'REAJUSTE GERAL'!$P$3:$R$24,2,FALSE),""),IF(C144='REAJUSTE GERAL'!$R$2,IFERROR(VLOOKUP(S144,'REAJUSTE GERAL'!$P$3:$R$24,3,FALSE),""),1)))</f>
        <v>1.038</v>
      </c>
    </row>
    <row r="145" spans="1:20" ht="25.5" x14ac:dyDescent="0.2">
      <c r="A145" s="110" t="s">
        <v>8793</v>
      </c>
      <c r="B145" s="81" t="s">
        <v>8742</v>
      </c>
      <c r="C145" s="79" t="s">
        <v>5651</v>
      </c>
      <c r="D145" s="246" t="str">
        <f>IF(B145="","",IF(C145="DER-ES",IF(OR(B145&lt;60000,B145&gt;60025),VLOOKUP(B145,'DER-ES NÃO IMPRIMIR'!$A$1:$E$10966,2,FALSE),VLOOKUP(B145,'DER-ES NÃO IMPRIMIR'!$A$1:$E$10966,2,FALSE)&amp;" (DMT="&amp;VLOOKUP(B145,'DER-ES NÃO IMPRIMIR'!$A$1:$E$10966,4,FALSE)&amp;") (XP="&amp;ROUND((N145),2)&amp;"km; XR="&amp;ROUND((O145),2)&amp;"km)"),IF(C145="SINAPI",VLOOKUP(B145,'SINAPI NÃO IMPRIMIR'!$A$3:$D$11432,2,FALSE),IF(C145="IOPES",VLOOKUP(B145,'IOPES NÃO IMPRIMIR'!$A$3:$D$10941,2,FALSE),IF(C145="CESAN",VLOOKUP(B145,'CESAN NÃO IMPRIMIR'!$A$6:$D$2000,2,FALSE),IF(C145="COMP",VLOOKUP(B145,'COMP NÃO IMPRIMIR'!$A$3:$D$10991,2,FALSE),""))))))</f>
        <v>Fornecimento e instalação de grama sintética fibrilada para utilização em playgrounds, na cor verde, com altura dos fios igual a 12 mm</v>
      </c>
      <c r="E145" s="79" t="str">
        <f>IF(B145="","",IF(C145="DER-ES",VLOOKUP(B145,'DER-ES NÃO IMPRIMIR'!$A$1:$E$10966,3,FALSE),IF(C145="SINAPI",VLOOKUP(B145,'SINAPI NÃO IMPRIMIR'!$A$1:$D$11432,3,FALSE),IF(C145="IOPES",VLOOKUP(B145,'IOPES NÃO IMPRIMIR'!$A$1:$D$10941,3,FALSE),IF(C145="CESAN",VLOOKUP(B145,'CESAN NÃO IMPRIMIR'!$A$6:$D$2000,3,FALSE),IF(C145="COMP",VLOOKUP(B145,'COMP NÃO IMPRIMIR'!$A$1:$D$10991,3,FALSE)))))))</f>
        <v>und</v>
      </c>
      <c r="F145" s="103">
        <f>VLOOKUP(A145,'Memorial de Cálculo'!$A$9:$Q$1264,17,FALSE)</f>
        <v>136.27000000000001</v>
      </c>
      <c r="G145" s="104">
        <f t="shared" si="31"/>
        <v>46.08</v>
      </c>
      <c r="H145" s="104">
        <f t="shared" si="32"/>
        <v>6279.32</v>
      </c>
      <c r="I145" s="89"/>
      <c r="J145" s="83">
        <f>IF(B145="","",IF(C145="DER-ES",IF(OR(B145&lt;60000,B145&gt;60025),VLOOKUP(B145,'DER-ES NÃO IMPRIMIR'!$A$1:$E$10966,4,FALSE),VLOOKUP(B145,'DER-ES NÃO IMPRIMIR'!$A$1:$H$9966,6,FALSE)*N145+VLOOKUP(B145,'DER-ES NÃO IMPRIMIR'!$A$1:$H$9966,7,FALSE)*O145)+VLOOKUP(B145,'DER-ES NÃO IMPRIMIR'!$A$1:$H$9966,8,FALSE),IF(C145="SINAPI",VLOOKUP(B145,'SINAPI NÃO IMPRIMIR'!$A$1:$E$11432,4,FALSE),IF(C145="IOPES",VLOOKUP(B145,'IOPES NÃO IMPRIMIR'!$A$1:$D$10941,4,FALSE),IF(C145="CESAN",VLOOKUP(B145,'CESAN NÃO IMPRIMIR'!$A$5:$D$2000,4,FALSE),IF(C145="COMP",VLOOKUP(B145,'COMP NÃO IMPRIMIR'!$A$1:$D$10991,4,FALSE))))))*T145)</f>
        <v>46.08</v>
      </c>
      <c r="K145" s="284">
        <f>IF(B145="","",IF(C145="DER-ES",IF(OR(B145&lt;60000,B145&gt;60025),'DER-ES NÃO IMPRIMIR'!$D$2/100,0),IF(C145="SINAPI",'SINAPI NÃO IMPRIMIR'!$A$2/100,IF(C145="IOPES",'IOPES NÃO IMPRIMIR'!$A$2/100,IF(C145="COMP",'COMP NÃO IMPRIMIR'!$C$2/100,IF(C145="CESAN",'CESAN NÃO IMPRIMIR'!$A$2/100,"Preencher BDI!"))))))</f>
        <v>0.23319999999999999</v>
      </c>
      <c r="L145" s="84">
        <f t="shared" si="24"/>
        <v>37.3662017515407</v>
      </c>
      <c r="M145" s="250"/>
      <c r="N145" s="522"/>
      <c r="O145" s="522"/>
      <c r="P145" s="523"/>
      <c r="Q145" s="524"/>
      <c r="S145" s="588"/>
      <c r="T145" s="590">
        <f>IF(B145="","",IF(C145='REAJUSTE GERAL'!$Q$2,IFERROR(VLOOKUP(S145,'REAJUSTE GERAL'!$P$3:$R$24,2,FALSE),""),IF(C145='REAJUSTE GERAL'!$R$2,IFERROR(VLOOKUP(S145,'REAJUSTE GERAL'!$P$3:$R$24,3,FALSE),""),1)))</f>
        <v>1</v>
      </c>
    </row>
    <row r="146" spans="1:20" ht="25.5" x14ac:dyDescent="0.2">
      <c r="A146" s="110" t="s">
        <v>8794</v>
      </c>
      <c r="B146" s="81" t="s">
        <v>8749</v>
      </c>
      <c r="C146" s="79" t="s">
        <v>5651</v>
      </c>
      <c r="D146" s="246" t="str">
        <f>IF(B146="","",IF(C146="DER-ES",IF(OR(B146&lt;60000,B146&gt;60025),VLOOKUP(B146,'DER-ES NÃO IMPRIMIR'!$A$1:$E$10966,2,FALSE),VLOOKUP(B146,'DER-ES NÃO IMPRIMIR'!$A$1:$E$10966,2,FALSE)&amp;" (DMT="&amp;VLOOKUP(B146,'DER-ES NÃO IMPRIMIR'!$A$1:$E$10966,4,FALSE)&amp;") (XP="&amp;ROUND((N146),2)&amp;"km; XR="&amp;ROUND((O146),2)&amp;"km)"),IF(C146="SINAPI",VLOOKUP(B146,'SINAPI NÃO IMPRIMIR'!$A$3:$D$11432,2,FALSE),IF(C146="IOPES",VLOOKUP(B146,'IOPES NÃO IMPRIMIR'!$A$3:$D$10941,2,FALSE),IF(C146="CESAN",VLOOKUP(B146,'CESAN NÃO IMPRIMIR'!$A$6:$D$2000,2,FALSE),IF(C146="COMP",VLOOKUP(B146,'COMP NÃO IMPRIMIR'!$A$3:$D$10991,2,FALSE),""))))))</f>
        <v>Fornecimento  e instalação de Academia Funcional (Conjunto de equipamentos contendo sete aparelhos com regulagem de carga através de pesos (anilhas)</v>
      </c>
      <c r="E146" s="79" t="str">
        <f>IF(B146="","",IF(C146="DER-ES",VLOOKUP(B146,'DER-ES NÃO IMPRIMIR'!$A$1:$E$10966,3,FALSE),IF(C146="SINAPI",VLOOKUP(B146,'SINAPI NÃO IMPRIMIR'!$A$1:$D$11432,3,FALSE),IF(C146="IOPES",VLOOKUP(B146,'IOPES NÃO IMPRIMIR'!$A$1:$D$10941,3,FALSE),IF(C146="CESAN",VLOOKUP(B146,'CESAN NÃO IMPRIMIR'!$A$6:$D$2000,3,FALSE),IF(C146="COMP",VLOOKUP(B146,'COMP NÃO IMPRIMIR'!$A$1:$D$10991,3,FALSE)))))))</f>
        <v>und</v>
      </c>
      <c r="F146" s="103">
        <f>VLOOKUP(A146,'Memorial de Cálculo'!$A$9:$Q$1264,17,FALSE)</f>
        <v>1</v>
      </c>
      <c r="G146" s="104">
        <f t="shared" si="31"/>
        <v>61660</v>
      </c>
      <c r="H146" s="104">
        <f t="shared" si="32"/>
        <v>61660</v>
      </c>
      <c r="I146" s="89"/>
      <c r="J146" s="83">
        <f>IF(B146="","",IF(C146="DER-ES",IF(OR(B146&lt;60000,B146&gt;60025),VLOOKUP(B146,'DER-ES NÃO IMPRIMIR'!$A$1:$E$10966,4,FALSE),VLOOKUP(B146,'DER-ES NÃO IMPRIMIR'!$A$1:$H$9966,6,FALSE)*N146+VLOOKUP(B146,'DER-ES NÃO IMPRIMIR'!$A$1:$H$9966,7,FALSE)*O146)+VLOOKUP(B146,'DER-ES NÃO IMPRIMIR'!$A$1:$H$9966,8,FALSE),IF(C146="SINAPI",VLOOKUP(B146,'SINAPI NÃO IMPRIMIR'!$A$1:$E$11432,4,FALSE),IF(C146="IOPES",VLOOKUP(B146,'IOPES NÃO IMPRIMIR'!$A$1:$D$10941,4,FALSE),IF(C146="CESAN",VLOOKUP(B146,'CESAN NÃO IMPRIMIR'!$A$5:$D$2000,4,FALSE),IF(C146="COMP",VLOOKUP(B146,'COMP NÃO IMPRIMIR'!$A$1:$D$10991,4,FALSE))))))*T146)</f>
        <v>61660</v>
      </c>
      <c r="K146" s="284">
        <f>IF(B146="","",IF(C146="DER-ES",IF(OR(B146&lt;60000,B146&gt;60025),'DER-ES NÃO IMPRIMIR'!$D$2/100,0),IF(C146="SINAPI",'SINAPI NÃO IMPRIMIR'!$A$2/100,IF(C146="IOPES",'IOPES NÃO IMPRIMIR'!$A$2/100,IF(C146="COMP",'COMP NÃO IMPRIMIR'!$C$2/100,IF(C146="CESAN",'CESAN NÃO IMPRIMIR'!$A$2/100,"Preencher BDI!"))))))</f>
        <v>0.23319999999999999</v>
      </c>
      <c r="L146" s="84">
        <f t="shared" si="24"/>
        <v>50000</v>
      </c>
      <c r="M146" s="250"/>
      <c r="N146" s="97"/>
      <c r="O146" s="97"/>
      <c r="P146" s="99"/>
      <c r="Q146" s="84"/>
      <c r="S146" s="588"/>
      <c r="T146" s="590">
        <f>IF(B146="","",IF(C146='REAJUSTE GERAL'!$Q$2,IFERROR(VLOOKUP(S146,'REAJUSTE GERAL'!$P$3:$R$24,2,FALSE),""),IF(C146='REAJUSTE GERAL'!$R$2,IFERROR(VLOOKUP(S146,'REAJUSTE GERAL'!$P$3:$R$24,3,FALSE),""),1)))</f>
        <v>1</v>
      </c>
    </row>
    <row r="147" spans="1:20" ht="12.75" x14ac:dyDescent="0.2">
      <c r="A147" s="248"/>
      <c r="B147" s="293"/>
      <c r="C147" s="294"/>
      <c r="D147" s="295" t="str">
        <f>"SUB-TOTAL - "&amp;LEFT(A143,5)</f>
        <v>SUB-TOTAL - 07.06</v>
      </c>
      <c r="E147" s="294"/>
      <c r="F147" s="296"/>
      <c r="G147" s="277"/>
      <c r="H147" s="297">
        <f>SUM(H144:H146)</f>
        <v>74719.66</v>
      </c>
      <c r="I147" s="89"/>
      <c r="J147" s="83" t="str">
        <f>IF(B147="","",IF(C147="DER-ES",IF(OR(B147&lt;60000,B147&gt;60025),VLOOKUP(B147,'DER-ES NÃO IMPRIMIR'!$A$1:$E$10966,4,FALSE),VLOOKUP(B147,'DER-ES NÃO IMPRIMIR'!$A$1:$H$9966,6,FALSE)*N147+VLOOKUP(B147,'DER-ES NÃO IMPRIMIR'!$A$1:$H$9966,7,FALSE)*O147)+VLOOKUP(B147,'DER-ES NÃO IMPRIMIR'!$A$1:$H$9966,8,FALSE),IF(C147="SINAPI",VLOOKUP(B147,'SINAPI NÃO IMPRIMIR'!$A$1:$E$11432,4,FALSE),IF(C147="IOPES",VLOOKUP(B147,'IOPES NÃO IMPRIMIR'!$A$1:$D$10941,4,FALSE),IF(C147="CESAN",VLOOKUP(B147,'CESAN NÃO IMPRIMIR'!$A$5:$D$2000,4,FALSE),IF(C147="COMP",VLOOKUP(B147,'COMP NÃO IMPRIMIR'!$A$1:$D$10991,4,FALSE))))))*T147)</f>
        <v/>
      </c>
      <c r="K147" s="284" t="str">
        <f>IF(B147="","",IF(C147="DER-ES",IF(OR(B147&lt;60000,B147&gt;60025),'DER-ES NÃO IMPRIMIR'!$D$2/100,0),IF(C147="SINAPI",'SINAPI NÃO IMPRIMIR'!$A$2/100,IF(C147="IOPES",'IOPES NÃO IMPRIMIR'!$A$2/100,IF(C147="COMP",'COMP NÃO IMPRIMIR'!$C$2/100,IF(C147="CESAN",'CESAN NÃO IMPRIMIR'!$A$2/100,"Preencher BDI!"))))))</f>
        <v/>
      </c>
      <c r="L147" s="84" t="str">
        <f t="shared" ref="L147:L173" si="33">IF(J147="","",(J147/(1+K147)))</f>
        <v/>
      </c>
      <c r="M147" s="300"/>
      <c r="N147" s="97"/>
      <c r="O147" s="97"/>
      <c r="P147" s="99"/>
      <c r="Q147" s="84"/>
      <c r="S147" s="105"/>
      <c r="T147" s="589" t="str">
        <f>IF(B147="","",IF(C147='REAJUSTE GERAL'!$Q$2,IFERROR(VLOOKUP(S147,'REAJUSTE GERAL'!$P$3:$R$24,2,FALSE),""),IF(C147='REAJUSTE GERAL'!$R$2,IFERROR(VLOOKUP(S147,'REAJUSTE GERAL'!$P$3:$R$24,3,FALSE),""),1)))</f>
        <v/>
      </c>
    </row>
    <row r="148" spans="1:20" ht="12.75" x14ac:dyDescent="0.2">
      <c r="A148" s="298"/>
      <c r="B148" s="299"/>
      <c r="C148" s="265"/>
      <c r="D148" s="301"/>
      <c r="E148" s="190"/>
      <c r="F148" s="264"/>
      <c r="G148" s="277"/>
      <c r="H148" s="277"/>
      <c r="I148" s="89"/>
      <c r="J148" s="83" t="str">
        <f>IF(B148="","",IF(C148="DER-ES",IF(OR(B148&lt;60000,B148&gt;60025),VLOOKUP(B148,'DER-ES NÃO IMPRIMIR'!$A$1:$E$10966,4,FALSE),VLOOKUP(B148,'DER-ES NÃO IMPRIMIR'!$A$1:$H$9966,6,FALSE)*N148+VLOOKUP(B148,'DER-ES NÃO IMPRIMIR'!$A$1:$H$9966,7,FALSE)*O148)+VLOOKUP(B148,'DER-ES NÃO IMPRIMIR'!$A$1:$H$9966,8,FALSE),IF(C148="SINAPI",VLOOKUP(B148,'SINAPI NÃO IMPRIMIR'!$A$1:$E$11432,4,FALSE),IF(C148="IOPES",VLOOKUP(B148,'IOPES NÃO IMPRIMIR'!$A$1:$D$10941,4,FALSE),IF(C148="CESAN",VLOOKUP(B148,'CESAN NÃO IMPRIMIR'!$A$5:$D$2000,4,FALSE),IF(C148="COMP",VLOOKUP(B148,'COMP NÃO IMPRIMIR'!$A$1:$D$10991,4,FALSE))))))*T148)</f>
        <v/>
      </c>
      <c r="K148" s="284" t="str">
        <f>IF(B148="","",IF(C148="DER-ES",IF(OR(B148&lt;60000,B148&gt;60025),'DER-ES NÃO IMPRIMIR'!$D$2/100,0),IF(C148="SINAPI",'SINAPI NÃO IMPRIMIR'!$A$2/100,IF(C148="IOPES",'IOPES NÃO IMPRIMIR'!$A$2/100,IF(C148="COMP",'COMP NÃO IMPRIMIR'!$C$2/100,IF(C148="CESAN",'CESAN NÃO IMPRIMIR'!$A$2/100,"Preencher BDI!"))))))</f>
        <v/>
      </c>
      <c r="L148" s="84" t="str">
        <f t="shared" si="33"/>
        <v/>
      </c>
      <c r="M148" s="300"/>
      <c r="N148" s="97"/>
      <c r="O148" s="97"/>
      <c r="P148" s="99"/>
      <c r="Q148" s="84"/>
      <c r="S148" s="105"/>
      <c r="T148" s="589" t="str">
        <f>IF(B148="","",IF(C148='REAJUSTE GERAL'!$Q$2,IFERROR(VLOOKUP(S148,'REAJUSTE GERAL'!$P$3:$R$24,2,FALSE),""),IF(C148='REAJUSTE GERAL'!$R$2,IFERROR(VLOOKUP(S148,'REAJUSTE GERAL'!$P$3:$R$24,3,FALSE),""),1)))</f>
        <v/>
      </c>
    </row>
    <row r="149" spans="1:20" ht="12.75" x14ac:dyDescent="0.2">
      <c r="A149" s="491" t="s">
        <v>8795</v>
      </c>
      <c r="B149" s="491"/>
      <c r="C149" s="492"/>
      <c r="D149" s="493" t="s">
        <v>8750</v>
      </c>
      <c r="E149" s="492"/>
      <c r="F149" s="494"/>
      <c r="G149" s="495"/>
      <c r="H149" s="496"/>
      <c r="I149" s="89"/>
      <c r="J149" s="83" t="str">
        <f>IF(B149="","",IF(C149="DER-ES",IF(OR(B149&lt;60000,B149&gt;60025),VLOOKUP(B149,'DER-ES NÃO IMPRIMIR'!$A$1:$E$10966,4,FALSE),VLOOKUP(B149,'DER-ES NÃO IMPRIMIR'!$A$1:$H$9966,6,FALSE)*N149+VLOOKUP(B149,'DER-ES NÃO IMPRIMIR'!$A$1:$H$9966,7,FALSE)*O149)+VLOOKUP(B149,'DER-ES NÃO IMPRIMIR'!$A$1:$H$9966,8,FALSE),IF(C149="SINAPI",VLOOKUP(B149,'SINAPI NÃO IMPRIMIR'!$A$1:$E$11432,4,FALSE),IF(C149="IOPES",VLOOKUP(B149,'IOPES NÃO IMPRIMIR'!$A$1:$D$10941,4,FALSE),IF(C149="CESAN",VLOOKUP(B149,'CESAN NÃO IMPRIMIR'!$A$5:$D$2000,4,FALSE),IF(C149="COMP",VLOOKUP(B149,'COMP NÃO IMPRIMIR'!$A$1:$D$10991,4,FALSE))))))*T149)</f>
        <v/>
      </c>
      <c r="K149" s="284" t="str">
        <f>IF(B149="","",IF(C149="DER-ES",IF(OR(B149&lt;60000,B149&gt;60025),'DER-ES NÃO IMPRIMIR'!$D$2/100,0),IF(C149="SINAPI",'SINAPI NÃO IMPRIMIR'!$A$2/100,IF(C149="IOPES",'IOPES NÃO IMPRIMIR'!$A$2/100,IF(C149="COMP",'COMP NÃO IMPRIMIR'!$C$2/100,IF(C149="CESAN",'CESAN NÃO IMPRIMIR'!$A$2/100,"Preencher BDI!"))))))</f>
        <v/>
      </c>
      <c r="L149" s="84" t="str">
        <f t="shared" si="33"/>
        <v/>
      </c>
      <c r="M149" s="35"/>
      <c r="N149" s="97"/>
      <c r="O149" s="97"/>
      <c r="P149" s="99"/>
      <c r="Q149" s="84"/>
      <c r="S149" s="105"/>
      <c r="T149" s="589" t="str">
        <f>IF(B149="","",IF(C149='REAJUSTE GERAL'!$Q$2,IFERROR(VLOOKUP(S149,'REAJUSTE GERAL'!$P$3:$R$24,2,FALSE),""),IF(C149='REAJUSTE GERAL'!$R$2,IFERROR(VLOOKUP(S149,'REAJUSTE GERAL'!$P$3:$R$24,3,FALSE),""),1)))</f>
        <v/>
      </c>
    </row>
    <row r="150" spans="1:20" s="280" customFormat="1" ht="38.25" x14ac:dyDescent="0.2">
      <c r="A150" s="110" t="s">
        <v>8796</v>
      </c>
      <c r="B150" s="102">
        <v>141102</v>
      </c>
      <c r="C150" s="79" t="s">
        <v>8729</v>
      </c>
      <c r="D150" s="246" t="str">
        <f>IF(B150="","",IF(C150="DER-ES",IF(OR(B150&lt;60000,B150&gt;60025),VLOOKUP(B150,'DER-ES NÃO IMPRIMIR'!$A$1:$E$10966,2,FALSE),VLOOKUP(B150,'DER-ES NÃO IMPRIMIR'!$A$1:$E$10966,2,FALSE)&amp;" (DMT="&amp;VLOOKUP(B150,'DER-ES NÃO IMPRIMIR'!$A$1:$E$10966,4,FALSE)&amp;") (XP="&amp;ROUND((N150),2)&amp;"km; XR="&amp;ROUND((O150),2)&amp;"km)"),IF(C150="SINAPI",VLOOKUP(B150,'SINAPI NÃO IMPRIMIR'!$A$3:$D$11432,2,FALSE),IF(C150="IOPES",VLOOKUP(B150,'IOPES NÃO IMPRIMIR'!$A$3:$D$10941,2,FALSE),IF(C150="CESAN",VLOOKUP(B150,'CESAN NÃO IMPRIMIR'!$A$6:$D$2000,2,FALSE),IF(C150="COMP",VLOOKUP(B150,'COMP NÃO IMPRIMIR'!$A$3:$D$10991,2,FALSE),""))))))</f>
        <v>Caixa de areia de alvenaria de blocos de concreto 9x19x39cm, dim. 60x60cm e Hmáx=1m, c/ tampa em concreto esp. 5cm, lastro concreto esp. 10cm, revestida intern. c/ chapisco e reboco impermeabilizante, incl. escavação e reaterro</v>
      </c>
      <c r="E150" s="79" t="str">
        <f>IF(B150="","",IF(C150="DER-ES",VLOOKUP(B150,'DER-ES NÃO IMPRIMIR'!$A$1:$E$10966,3,FALSE),IF(C150="SINAPI",VLOOKUP(B150,'SINAPI NÃO IMPRIMIR'!$A$1:$D$11432,3,FALSE),IF(C150="IOPES",VLOOKUP(B150,'IOPES NÃO IMPRIMIR'!$A$1:$D$10941,3,FALSE),IF(C150="CESAN",VLOOKUP(B150,'CESAN NÃO IMPRIMIR'!$A$6:$D$2000,3,FALSE),IF(C150="COMP",VLOOKUP(B150,'COMP NÃO IMPRIMIR'!$A$1:$D$10991,3,FALSE)))))))</f>
        <v>und</v>
      </c>
      <c r="F150" s="103">
        <f>VLOOKUP(A150,'Memorial de Cálculo'!$A$9:$Q$1264,17,FALSE)</f>
        <v>2</v>
      </c>
      <c r="G150" s="104">
        <f t="shared" ref="G150:G156" si="34">IF(B150=40972,H149,ROUND(L150*(1+F$5),2))</f>
        <v>408.33</v>
      </c>
      <c r="H150" s="104">
        <f t="shared" ref="H150:H156" si="35">IF(B150=40972,TRUNC(F150*G150/100,2),TRUNC(F150*G150,2))</f>
        <v>816.66</v>
      </c>
      <c r="I150" s="89"/>
      <c r="J150" s="83">
        <f>IF(B150="","",IF(C150="DER-ES",IF(OR(B150&lt;60000,B150&gt;60025),VLOOKUP(B150,'DER-ES NÃO IMPRIMIR'!$A$1:$E$10966,4,FALSE),VLOOKUP(B150,'DER-ES NÃO IMPRIMIR'!$A$1:$H$9966,6,FALSE)*N150+VLOOKUP(B150,'DER-ES NÃO IMPRIMIR'!$A$1:$H$9966,7,FALSE)*O150)+VLOOKUP(B150,'DER-ES NÃO IMPRIMIR'!$A$1:$H$9966,8,FALSE),IF(C150="SINAPI",VLOOKUP(B150,'SINAPI NÃO IMPRIMIR'!$A$1:$E$11432,4,FALSE),IF(C150="IOPES",VLOOKUP(B150,'IOPES NÃO IMPRIMIR'!$A$1:$D$10941,4,FALSE),IF(C150="CESAN",VLOOKUP(B150,'CESAN NÃO IMPRIMIR'!$A$5:$D$2000,4,FALSE),IF(C150="COMP",VLOOKUP(B150,'COMP NÃO IMPRIMIR'!$A$1:$D$10991,4,FALSE))))))*T150)</f>
        <v>433.43299999999994</v>
      </c>
      <c r="K150" s="284">
        <f>IF(B150="","",IF(C150="DER-ES",IF(OR(B150&lt;60000,B150&gt;60025),'DER-ES NÃO IMPRIMIR'!$D$2/100,0),IF(C150="SINAPI",'SINAPI NÃO IMPRIMIR'!$A$2/100,IF(C150="IOPES",'IOPES NÃO IMPRIMIR'!$A$2/100,IF(C150="COMP",'COMP NÃO IMPRIMIR'!$C$2/100,IF(C150="CESAN",'CESAN NÃO IMPRIMIR'!$A$2/100,"Preencher BDI!"))))))</f>
        <v>0.309</v>
      </c>
      <c r="L150" s="84">
        <f t="shared" si="33"/>
        <v>331.11764705882348</v>
      </c>
      <c r="M150" s="4"/>
      <c r="N150" s="97"/>
      <c r="O150" s="97"/>
      <c r="P150" s="99"/>
      <c r="Q150" s="84"/>
      <c r="R150" s="13"/>
      <c r="S150" s="588" t="s">
        <v>8722</v>
      </c>
      <c r="T150" s="590">
        <f>IF(B150="","",IF(C150='REAJUSTE GERAL'!$Q$2,IFERROR(VLOOKUP(S150,'REAJUSTE GERAL'!$P$3:$R$24,2,FALSE),""),IF(C150='REAJUSTE GERAL'!$R$2,IFERROR(VLOOKUP(S150,'REAJUSTE GERAL'!$P$3:$R$24,3,FALSE),""),1)))</f>
        <v>1.0009999999999999</v>
      </c>
    </row>
    <row r="151" spans="1:20" s="280" customFormat="1" ht="25.5" x14ac:dyDescent="0.2">
      <c r="A151" s="110" t="s">
        <v>8797</v>
      </c>
      <c r="B151" s="102">
        <v>42483</v>
      </c>
      <c r="C151" s="79" t="s">
        <v>7516</v>
      </c>
      <c r="D151" s="246" t="str">
        <f>IF(B151="","",IF(C151="DER-ES",IF(OR(B151&lt;60000,B151&gt;60025),VLOOKUP(B151,'DER-ES NÃO IMPRIMIR'!$A$1:$E$10966,2,FALSE),VLOOKUP(B151,'DER-ES NÃO IMPRIMIR'!$A$1:$E$10966,2,FALSE)&amp;" (DMT="&amp;VLOOKUP(B151,'DER-ES NÃO IMPRIMIR'!$A$1:$E$10966,4,FALSE)&amp;") (XP="&amp;ROUND((N151),2)&amp;"km; XR="&amp;ROUND((O151),2)&amp;"km)"),IF(C151="SINAPI",VLOOKUP(B151,'SINAPI NÃO IMPRIMIR'!$A$3:$D$11432,2,FALSE),IF(C151="IOPES",VLOOKUP(B151,'IOPES NÃO IMPRIMIR'!$A$3:$D$10941,2,FALSE),IF(C151="CESAN",VLOOKUP(B151,'CESAN NÃO IMPRIMIR'!$A$6:$D$2000,2,FALSE),IF(C151="COMP",VLOOKUP(B151,'COMP NÃO IMPRIMIR'!$A$3:$D$10991,2,FALSE),""))))))</f>
        <v>Base de brita graduada, inclusive fornecimento, exclusive transporte da brita em Vias Urbanas</v>
      </c>
      <c r="E151" s="79" t="str">
        <f>IF(B151="","",IF(C151="DER-ES",VLOOKUP(B151,'DER-ES NÃO IMPRIMIR'!$A$1:$E$10966,3,FALSE),IF(C151="SINAPI",VLOOKUP(B151,'SINAPI NÃO IMPRIMIR'!$A$1:$D$11432,3,FALSE),IF(C151="IOPES",VLOOKUP(B151,'IOPES NÃO IMPRIMIR'!$A$1:$D$10941,3,FALSE),IF(C151="CESAN",VLOOKUP(B151,'CESAN NÃO IMPRIMIR'!$A$6:$D$2000,3,FALSE),IF(C151="COMP",VLOOKUP(B151,'COMP NÃO IMPRIMIR'!$A$1:$D$10991,3,FALSE)))))))</f>
        <v>M3</v>
      </c>
      <c r="F151" s="103">
        <f>VLOOKUP(A151,'Memorial de Cálculo'!$A$9:$Q$1264,17,FALSE)</f>
        <v>42.38</v>
      </c>
      <c r="G151" s="104">
        <f t="shared" si="34"/>
        <v>115.18</v>
      </c>
      <c r="H151" s="104">
        <f t="shared" si="35"/>
        <v>4881.32</v>
      </c>
      <c r="I151" s="89"/>
      <c r="J151" s="83">
        <f>IF(B151="","",IF(C151="DER-ES",IF(OR(B151&lt;60000,B151&gt;60025),VLOOKUP(B151,'DER-ES NÃO IMPRIMIR'!$A$1:$E$10966,4,FALSE),VLOOKUP(B151,'DER-ES NÃO IMPRIMIR'!$A$1:$H$9966,6,FALSE)*N151+VLOOKUP(B151,'DER-ES NÃO IMPRIMIR'!$A$1:$H$9966,7,FALSE)*O151)+VLOOKUP(B151,'DER-ES NÃO IMPRIMIR'!$A$1:$H$9966,8,FALSE),IF(C151="SINAPI",VLOOKUP(B151,'SINAPI NÃO IMPRIMIR'!$A$1:$E$11432,4,FALSE),IF(C151="IOPES",VLOOKUP(B151,'IOPES NÃO IMPRIMIR'!$A$1:$D$10941,4,FALSE),IF(C151="CESAN",VLOOKUP(B151,'CESAN NÃO IMPRIMIR'!$A$5:$D$2000,4,FALSE),IF(C151="COMP",VLOOKUP(B151,'COMP NÃO IMPRIMIR'!$A$1:$D$10991,4,FALSE))))))*T151)</f>
        <v>115.1794</v>
      </c>
      <c r="K151" s="284">
        <f>IF(B151="","",IF(C151="DER-ES",IF(OR(B151&lt;60000,B151&gt;60025),'DER-ES NÃO IMPRIMIR'!$D$2/100,0),IF(C151="SINAPI",'SINAPI NÃO IMPRIMIR'!$A$2/100,IF(C151="IOPES",'IOPES NÃO IMPRIMIR'!$A$2/100,IF(C151="COMP",'COMP NÃO IMPRIMIR'!$C$2/100,IF(C151="CESAN",'CESAN NÃO IMPRIMIR'!$A$2/100,"Preencher BDI!"))))))</f>
        <v>0.23319999999999999</v>
      </c>
      <c r="L151" s="84">
        <f t="shared" si="33"/>
        <v>93.398799870256241</v>
      </c>
      <c r="M151" s="4"/>
      <c r="N151" s="97"/>
      <c r="O151" s="97"/>
      <c r="P151" s="99"/>
      <c r="Q151" s="84"/>
      <c r="R151" s="13"/>
      <c r="S151" s="588" t="s">
        <v>1430</v>
      </c>
      <c r="T151" s="590">
        <f>IF(B151="","",IF(C151='REAJUSTE GERAL'!$Q$2,IFERROR(VLOOKUP(S151,'REAJUSTE GERAL'!$P$3:$R$24,2,FALSE),""),IF(C151='REAJUSTE GERAL'!$R$2,IFERROR(VLOOKUP(S151,'REAJUSTE GERAL'!$P$3:$R$24,3,FALSE),""),1)))</f>
        <v>1.022</v>
      </c>
    </row>
    <row r="152" spans="1:20" ht="25.5" x14ac:dyDescent="0.2">
      <c r="A152" s="298" t="s">
        <v>8798</v>
      </c>
      <c r="B152" s="248">
        <v>60002</v>
      </c>
      <c r="C152" s="190" t="s">
        <v>7516</v>
      </c>
      <c r="D152" s="246" t="str">
        <f>IF(B152="","",IF(C152="DER-ES",IF(OR(B152&lt;60000,B152&gt;60025),VLOOKUP(B152,'DER-ES NÃO IMPRIMIR'!$A$1:$E$10966,2,FALSE),VLOOKUP(B152,'DER-ES NÃO IMPRIMIR'!$A$1:$E$10966,2,FALSE)&amp;" (DMT="&amp;VLOOKUP(B152,'DER-ES NÃO IMPRIMIR'!$A$1:$E$10966,4,FALSE)&amp;") (XP="&amp;ROUND((N152),2)&amp;"km; XR="&amp;ROUND((O152),2)&amp;"km)"),IF(C152="SINAPI",VLOOKUP(B152,'SINAPI NÃO IMPRIMIR'!$A$3:$D$11432,2,FALSE),IF(C152="IOPES",VLOOKUP(B152,'IOPES NÃO IMPRIMIR'!$A$3:$D$10941,2,FALSE),IF(C152="CESAN",VLOOKUP(B152,'CESAN NÃO IMPRIMIR'!$A$6:$D$2000,2,FALSE),IF(C152="COMP",VLOOKUP(B152,'COMP NÃO IMPRIMIR'!$A$3:$D$10991,2,FALSE),""))))))</f>
        <v>TR-201-00 (Comercial - Caminhão basculante) (DMT=0,612XP + 0,637XR + 2,551) (XP=8,2km; XR=1,2km)</v>
      </c>
      <c r="E152" s="79" t="str">
        <f>IF(B152="","",IF(C152="DER-ES",VLOOKUP(B152,'DER-ES NÃO IMPRIMIR'!$A$1:$E$10966,3,FALSE),IF(C152="SINAPI",VLOOKUP(B152,'SINAPI NÃO IMPRIMIR'!$A$1:$D$11432,3,FALSE),IF(C152="IOPES",VLOOKUP(B152,'IOPES NÃO IMPRIMIR'!$A$1:$D$10941,3,FALSE),IF(C152="CESAN",VLOOKUP(B152,'CESAN NÃO IMPRIMIR'!$A$6:$D$2000,3,FALSE),IF(C152="COMP",VLOOKUP(B152,'COMP NÃO IMPRIMIR'!$A$1:$D$10991,3,FALSE)))))))</f>
        <v>T</v>
      </c>
      <c r="F152" s="103">
        <f>VLOOKUP(A152,'Memorial de Cálculo'!$A$9:$Q$1264,17,FALSE)</f>
        <v>76.28</v>
      </c>
      <c r="G152" s="104">
        <f t="shared" si="34"/>
        <v>10.67</v>
      </c>
      <c r="H152" s="104">
        <f t="shared" si="35"/>
        <v>813.9</v>
      </c>
      <c r="I152" s="89"/>
      <c r="J152" s="83">
        <f>IF(B152="","",IF(C152="DER-ES",IF(OR(B152&lt;60000,B152&gt;60025),VLOOKUP(B152,'DER-ES NÃO IMPRIMIR'!$A$1:$E$10966,4,FALSE),VLOOKUP(B152,'DER-ES NÃO IMPRIMIR'!$A$1:$H$9966,6,FALSE)*N152+VLOOKUP(B152,'DER-ES NÃO IMPRIMIR'!$A$1:$H$9966,7,FALSE)*O152)+VLOOKUP(B152,'DER-ES NÃO IMPRIMIR'!$A$1:$H$9966,8,FALSE),IF(C152="SINAPI",VLOOKUP(B152,'SINAPI NÃO IMPRIMIR'!$A$1:$E$11432,4,FALSE),IF(C152="IOPES",VLOOKUP(B152,'IOPES NÃO IMPRIMIR'!$A$1:$D$10941,4,FALSE),IF(C152="CESAN",VLOOKUP(B152,'CESAN NÃO IMPRIMIR'!$A$5:$D$2000,4,FALSE),IF(C152="COMP",VLOOKUP(B152,'COMP NÃO IMPRIMIR'!$A$1:$D$10991,4,FALSE))))))*T152)</f>
        <v>8.6504843999999999</v>
      </c>
      <c r="K152" s="284">
        <f>IF(B152="","",IF(C152="DER-ES",IF(OR(B152&lt;60000,B152&gt;60025),'DER-ES NÃO IMPRIMIR'!$D$2/100,0),IF(C152="SINAPI",'SINAPI NÃO IMPRIMIR'!$A$2/100,IF(C152="IOPES",'IOPES NÃO IMPRIMIR'!$A$2/100,IF(C152="COMP",'COMP NÃO IMPRIMIR'!$C$2/100,IF(C152="CESAN",'CESAN NÃO IMPRIMIR'!$A$2/100,"Preencher BDI!"))))))</f>
        <v>0</v>
      </c>
      <c r="L152" s="84">
        <f t="shared" si="33"/>
        <v>8.6504843999999999</v>
      </c>
      <c r="M152" s="13"/>
      <c r="N152" s="526">
        <f>'DMT NÃO IMPRIMIR'!$F$5</f>
        <v>8.1999999999999993</v>
      </c>
      <c r="O152" s="526">
        <f>'DMT NÃO IMPRIMIR'!$E$5</f>
        <v>1.2</v>
      </c>
      <c r="P152" s="527" t="str">
        <f>'DMT NÃO IMPRIMIR'!$C$5</f>
        <v>Pedreira Brasitália
(Cariacica / ES)</v>
      </c>
      <c r="Q152" s="527" t="str">
        <f>'DMT NÃO IMPRIMIR'!$D$5</f>
        <v>Obra
(Viana / ES)</v>
      </c>
      <c r="S152" s="588" t="s">
        <v>8722</v>
      </c>
      <c r="T152" s="590">
        <f>IF(B152="","",IF(C152='REAJUSTE GERAL'!$Q$2,IFERROR(VLOOKUP(S152,'REAJUSTE GERAL'!$P$3:$R$24,2,FALSE),""),IF(C152='REAJUSTE GERAL'!$R$2,IFERROR(VLOOKUP(S152,'REAJUSTE GERAL'!$P$3:$R$24,3,FALSE),""),1)))</f>
        <v>1.038</v>
      </c>
    </row>
    <row r="153" spans="1:20" ht="25.5" x14ac:dyDescent="0.2">
      <c r="A153" s="298" t="s">
        <v>8799</v>
      </c>
      <c r="B153" s="278">
        <v>41401</v>
      </c>
      <c r="C153" s="190" t="s">
        <v>7516</v>
      </c>
      <c r="D153" s="246" t="str">
        <f>IF(B153="","",IF(C153="DER-ES",IF(OR(B153&lt;60000,B153&gt;60025),VLOOKUP(B153,'DER-ES NÃO IMPRIMIR'!$A$1:$E$10966,2,FALSE),VLOOKUP(B153,'DER-ES NÃO IMPRIMIR'!$A$1:$E$10966,2,FALSE)&amp;" (DMT="&amp;VLOOKUP(B153,'DER-ES NÃO IMPRIMIR'!$A$1:$E$10966,4,FALSE)&amp;") (XP="&amp;ROUND((N153),2)&amp;"km; XR="&amp;ROUND((O153),2)&amp;"km)"),IF(C153="SINAPI",VLOOKUP(B153,'SINAPI NÃO IMPRIMIR'!$A$3:$D$11432,2,FALSE),IF(C153="IOPES",VLOOKUP(B153,'IOPES NÃO IMPRIMIR'!$A$3:$D$10941,2,FALSE),IF(C153="CESAN",VLOOKUP(B153,'CESAN NÃO IMPRIMIR'!$A$6:$D$2000,2,FALSE),IF(C153="COMP",VLOOKUP(B153,'COMP NÃO IMPRIMIR'!$A$3:$D$10991,2,FALSE),""))))))</f>
        <v>Manta Geotêxtil não tecida com resistência longitudinal a tração 10kN/m, fornecimento e aplicação</v>
      </c>
      <c r="E153" s="79" t="str">
        <f>IF(B153="","",IF(C153="DER-ES",VLOOKUP(B153,'DER-ES NÃO IMPRIMIR'!$A$1:$E$10966,3,FALSE),IF(C153="SINAPI",VLOOKUP(B153,'SINAPI NÃO IMPRIMIR'!$A$1:$D$11432,3,FALSE),IF(C153="IOPES",VLOOKUP(B153,'IOPES NÃO IMPRIMIR'!$A$1:$D$10941,3,FALSE),IF(C153="CESAN",VLOOKUP(B153,'CESAN NÃO IMPRIMIR'!$A$6:$D$2000,3,FALSE),IF(C153="COMP",VLOOKUP(B153,'COMP NÃO IMPRIMIR'!$A$1:$D$10991,3,FALSE)))))))</f>
        <v>M2</v>
      </c>
      <c r="F153" s="103">
        <f>VLOOKUP(A153,'Memorial de Cálculo'!$A$9:$Q$1264,17,FALSE)</f>
        <v>62.4</v>
      </c>
      <c r="G153" s="104">
        <f t="shared" si="34"/>
        <v>6.68</v>
      </c>
      <c r="H153" s="104">
        <f t="shared" si="35"/>
        <v>416.83</v>
      </c>
      <c r="I153" s="89"/>
      <c r="J153" s="83">
        <f>IF(B153="","",IF(C153="DER-ES",IF(OR(B153&lt;60000,B153&gt;60025),VLOOKUP(B153,'DER-ES NÃO IMPRIMIR'!$A$1:$E$10966,4,FALSE),VLOOKUP(B153,'DER-ES NÃO IMPRIMIR'!$A$1:$H$9966,6,FALSE)*N153+VLOOKUP(B153,'DER-ES NÃO IMPRIMIR'!$A$1:$H$9966,7,FALSE)*O153)+VLOOKUP(B153,'DER-ES NÃO IMPRIMIR'!$A$1:$H$9966,8,FALSE),IF(C153="SINAPI",VLOOKUP(B153,'SINAPI NÃO IMPRIMIR'!$A$1:$E$11432,4,FALSE),IF(C153="IOPES",VLOOKUP(B153,'IOPES NÃO IMPRIMIR'!$A$1:$D$10941,4,FALSE),IF(C153="CESAN",VLOOKUP(B153,'CESAN NÃO IMPRIMIR'!$A$5:$D$2000,4,FALSE),IF(C153="COMP",VLOOKUP(B153,'COMP NÃO IMPRIMIR'!$A$1:$D$10991,4,FALSE))))))*T153)</f>
        <v>6.6847200000000004</v>
      </c>
      <c r="K153" s="284">
        <f>IF(B153="","",IF(C153="DER-ES",IF(OR(B153&lt;60000,B153&gt;60025),'DER-ES NÃO IMPRIMIR'!$D$2/100,0),IF(C153="SINAPI",'SINAPI NÃO IMPRIMIR'!$A$2/100,IF(C153="IOPES",'IOPES NÃO IMPRIMIR'!$A$2/100,IF(C153="COMP",'COMP NÃO IMPRIMIR'!$C$2/100,IF(C153="CESAN",'CESAN NÃO IMPRIMIR'!$A$2/100,"Preencher BDI!"))))))</f>
        <v>0.23319999999999999</v>
      </c>
      <c r="L153" s="84">
        <f t="shared" si="33"/>
        <v>5.4206292572169961</v>
      </c>
      <c r="M153" s="26"/>
      <c r="N153" s="97"/>
      <c r="O153" s="97"/>
      <c r="P153" s="99"/>
      <c r="Q153" s="84"/>
      <c r="S153" s="588" t="s">
        <v>8722</v>
      </c>
      <c r="T153" s="590">
        <f>IF(B153="","",IF(C153='REAJUSTE GERAL'!$Q$2,IFERROR(VLOOKUP(S153,'REAJUSTE GERAL'!$P$3:$R$24,2,FALSE),""),IF(C153='REAJUSTE GERAL'!$R$2,IFERROR(VLOOKUP(S153,'REAJUSTE GERAL'!$P$3:$R$24,3,FALSE),""),1)))</f>
        <v>1.038</v>
      </c>
    </row>
    <row r="154" spans="1:20" s="280" customFormat="1" ht="25.5" x14ac:dyDescent="0.2">
      <c r="A154" s="298" t="s">
        <v>8800</v>
      </c>
      <c r="B154" s="278">
        <v>40717</v>
      </c>
      <c r="C154" s="190" t="s">
        <v>7516</v>
      </c>
      <c r="D154" s="246" t="str">
        <f>IF(B154="","",IF(C154="DER-ES",IF(OR(B154&lt;60000,B154&gt;60025),VLOOKUP(B154,'DER-ES NÃO IMPRIMIR'!$A$1:$E$10966,2,FALSE),VLOOKUP(B154,'DER-ES NÃO IMPRIMIR'!$A$1:$E$10966,2,FALSE)&amp;" (DMT="&amp;VLOOKUP(B154,'DER-ES NÃO IMPRIMIR'!$A$1:$E$10966,4,FALSE)&amp;") (XP="&amp;ROUND((N154),2)&amp;"km; XR="&amp;ROUND((O154),2)&amp;"km)"),IF(C154="SINAPI",VLOOKUP(B154,'SINAPI NÃO IMPRIMIR'!$A$3:$D$11432,2,FALSE),IF(C154="IOPES",VLOOKUP(B154,'IOPES NÃO IMPRIMIR'!$A$3:$D$10941,2,FALSE),IF(C154="CESAN",VLOOKUP(B154,'CESAN NÃO IMPRIMIR'!$A$6:$D$2000,2,FALSE),IF(C154="COMP",VLOOKUP(B154,'COMP NÃO IMPRIMIR'!$A$3:$D$10991,2,FALSE),""))))))</f>
        <v>Colchão drenante de brita 2 inclusive fornecimento, espalhamento, compactação e transporte da brita</v>
      </c>
      <c r="E154" s="79" t="str">
        <f>IF(B154="","",IF(C154="DER-ES",VLOOKUP(B154,'DER-ES NÃO IMPRIMIR'!$A$1:$E$10966,3,FALSE),IF(C154="SINAPI",VLOOKUP(B154,'SINAPI NÃO IMPRIMIR'!$A$1:$D$11432,3,FALSE),IF(C154="IOPES",VLOOKUP(B154,'IOPES NÃO IMPRIMIR'!$A$1:$D$10941,3,FALSE),IF(C154="CESAN",VLOOKUP(B154,'CESAN NÃO IMPRIMIR'!$A$6:$D$2000,3,FALSE),IF(C154="COMP",VLOOKUP(B154,'COMP NÃO IMPRIMIR'!$A$1:$D$10991,3,FALSE)))))))</f>
        <v>M3</v>
      </c>
      <c r="F154" s="103">
        <f>VLOOKUP(A154,'Memorial de Cálculo'!$A$9:$Q$1264,17,FALSE)</f>
        <v>4.68</v>
      </c>
      <c r="G154" s="104">
        <f t="shared" si="34"/>
        <v>95.73</v>
      </c>
      <c r="H154" s="104">
        <f t="shared" si="35"/>
        <v>448.01</v>
      </c>
      <c r="I154" s="89"/>
      <c r="J154" s="83">
        <f>IF(B154="","",IF(C154="DER-ES",IF(OR(B154&lt;60000,B154&gt;60025),VLOOKUP(B154,'DER-ES NÃO IMPRIMIR'!$A$1:$E$10966,4,FALSE),VLOOKUP(B154,'DER-ES NÃO IMPRIMIR'!$A$1:$H$9966,6,FALSE)*N154+VLOOKUP(B154,'DER-ES NÃO IMPRIMIR'!$A$1:$H$9966,7,FALSE)*O154)+VLOOKUP(B154,'DER-ES NÃO IMPRIMIR'!$A$1:$H$9966,8,FALSE),IF(C154="SINAPI",VLOOKUP(B154,'SINAPI NÃO IMPRIMIR'!$A$1:$E$11432,4,FALSE),IF(C154="IOPES",VLOOKUP(B154,'IOPES NÃO IMPRIMIR'!$A$1:$D$10941,4,FALSE),IF(C154="CESAN",VLOOKUP(B154,'CESAN NÃO IMPRIMIR'!$A$5:$D$2000,4,FALSE),IF(C154="COMP",VLOOKUP(B154,'COMP NÃO IMPRIMIR'!$A$1:$D$10991,4,FALSE))))))*T154)</f>
        <v>95.730739999999997</v>
      </c>
      <c r="K154" s="284">
        <f>IF(B154="","",IF(C154="DER-ES",IF(OR(B154&lt;60000,B154&gt;60025),'DER-ES NÃO IMPRIMIR'!$D$2/100,0),IF(C154="SINAPI",'SINAPI NÃO IMPRIMIR'!$A$2/100,IF(C154="IOPES",'IOPES NÃO IMPRIMIR'!$A$2/100,IF(C154="COMP",'COMP NÃO IMPRIMIR'!$C$2/100,IF(C154="CESAN",'CESAN NÃO IMPRIMIR'!$A$2/100,"Preencher BDI!"))))))</f>
        <v>0.23319999999999999</v>
      </c>
      <c r="L154" s="84">
        <f t="shared" si="33"/>
        <v>77.627911125527078</v>
      </c>
      <c r="M154" s="279"/>
      <c r="N154" s="97"/>
      <c r="O154" s="97"/>
      <c r="P154" s="99"/>
      <c r="Q154" s="84"/>
      <c r="R154" s="13"/>
      <c r="S154" s="588" t="s">
        <v>1430</v>
      </c>
      <c r="T154" s="590">
        <f>IF(B154="","",IF(C154='REAJUSTE GERAL'!$Q$2,IFERROR(VLOOKUP(S154,'REAJUSTE GERAL'!$P$3:$R$24,2,FALSE),""),IF(C154='REAJUSTE GERAL'!$R$2,IFERROR(VLOOKUP(S154,'REAJUSTE GERAL'!$P$3:$R$24,3,FALSE),""),1)))</f>
        <v>1.022</v>
      </c>
    </row>
    <row r="155" spans="1:20" s="280" customFormat="1" ht="25.5" x14ac:dyDescent="0.2">
      <c r="A155" s="298" t="s">
        <v>16985</v>
      </c>
      <c r="B155" s="278">
        <v>43333</v>
      </c>
      <c r="C155" s="190" t="s">
        <v>7516</v>
      </c>
      <c r="D155" s="246" t="str">
        <f>IF(B155="","",IF(C155="DER-ES",IF(OR(B155&lt;60000,B155&gt;60025),VLOOKUP(B155,'DER-ES NÃO IMPRIMIR'!$A$1:$E$10966,2,FALSE),VLOOKUP(B155,'DER-ES NÃO IMPRIMIR'!$A$1:$E$10966,2,FALSE)&amp;" (DMT="&amp;VLOOKUP(B155,'DER-ES NÃO IMPRIMIR'!$A$1:$E$10966,4,FALSE)&amp;") (XP="&amp;ROUND((N155),2)&amp;"km; XR="&amp;ROUND((O155),2)&amp;"km)"),IF(C155="SINAPI",VLOOKUP(B155,'SINAPI NÃO IMPRIMIR'!$A$3:$D$11432,2,FALSE),IF(C155="IOPES",VLOOKUP(B155,'IOPES NÃO IMPRIMIR'!$A$3:$D$10941,2,FALSE),IF(C155="CESAN",VLOOKUP(B155,'CESAN NÃO IMPRIMIR'!$A$6:$D$2000,2,FALSE),IF(C155="COMP",VLOOKUP(B155,'COMP NÃO IMPRIMIR'!$A$3:$D$10991,2,FALSE),""))))))</f>
        <v>Imprimação exclusive fornecimento e transporte comercial do material betuminoso em Vias Urbanas</v>
      </c>
      <c r="E155" s="79" t="str">
        <f>IF(B155="","",IF(C155="DER-ES",VLOOKUP(B155,'DER-ES NÃO IMPRIMIR'!$A$1:$E$10966,3,FALSE),IF(C155="SINAPI",VLOOKUP(B155,'SINAPI NÃO IMPRIMIR'!$A$1:$D$11432,3,FALSE),IF(C155="IOPES",VLOOKUP(B155,'IOPES NÃO IMPRIMIR'!$A$1:$D$10941,3,FALSE),IF(C155="CESAN",VLOOKUP(B155,'CESAN NÃO IMPRIMIR'!$A$6:$D$2000,3,FALSE),IF(C155="COMP",VLOOKUP(B155,'COMP NÃO IMPRIMIR'!$A$1:$D$10991,3,FALSE)))))))</f>
        <v>M2</v>
      </c>
      <c r="F155" s="103">
        <f>VLOOKUP(A155,'Memorial de Cálculo'!$A$9:$Q$1264,17,FALSE)</f>
        <v>423.8</v>
      </c>
      <c r="G155" s="104">
        <f t="shared" si="34"/>
        <v>1.1499999999999999</v>
      </c>
      <c r="H155" s="104">
        <f t="shared" si="35"/>
        <v>487.37</v>
      </c>
      <c r="I155" s="89"/>
      <c r="J155" s="83">
        <f>IF(B155="","",IF(C155="DER-ES",IF(OR(B155&lt;60000,B155&gt;60025),VLOOKUP(B155,'DER-ES NÃO IMPRIMIR'!$A$1:$E$10966,4,FALSE),VLOOKUP(B155,'DER-ES NÃO IMPRIMIR'!$A$1:$H$9966,6,FALSE)*N155+VLOOKUP(B155,'DER-ES NÃO IMPRIMIR'!$A$1:$H$9966,7,FALSE)*O155)+VLOOKUP(B155,'DER-ES NÃO IMPRIMIR'!$A$1:$H$9966,8,FALSE),IF(C155="SINAPI",VLOOKUP(B155,'SINAPI NÃO IMPRIMIR'!$A$1:$E$11432,4,FALSE),IF(C155="IOPES",VLOOKUP(B155,'IOPES NÃO IMPRIMIR'!$A$1:$D$10941,4,FALSE),IF(C155="CESAN",VLOOKUP(B155,'CESAN NÃO IMPRIMIR'!$A$5:$D$2000,4,FALSE),IF(C155="COMP",VLOOKUP(B155,'COMP NÃO IMPRIMIR'!$A$1:$D$10991,4,FALSE))))))*T155)</f>
        <v>1.15486</v>
      </c>
      <c r="K155" s="284">
        <f>IF(B155="","",IF(C155="DER-ES",IF(OR(B155&lt;60000,B155&gt;60025),'DER-ES NÃO IMPRIMIR'!$D$2/100,0),IF(C155="SINAPI",'SINAPI NÃO IMPRIMIR'!$A$2/100,IF(C155="IOPES",'IOPES NÃO IMPRIMIR'!$A$2/100,IF(C155="COMP",'COMP NÃO IMPRIMIR'!$C$2/100,IF(C155="CESAN",'CESAN NÃO IMPRIMIR'!$A$2/100,"Preencher BDI!"))))))</f>
        <v>0.23319999999999999</v>
      </c>
      <c r="L155" s="84">
        <f t="shared" si="33"/>
        <v>0.9364742134284787</v>
      </c>
      <c r="M155" s="279"/>
      <c r="N155" s="97"/>
      <c r="O155" s="97"/>
      <c r="P155" s="99"/>
      <c r="Q155" s="84"/>
      <c r="R155" s="13"/>
      <c r="S155" s="588" t="s">
        <v>1430</v>
      </c>
      <c r="T155" s="590">
        <f>IF(B155="","",IF(C155='REAJUSTE GERAL'!$Q$2,IFERROR(VLOOKUP(S155,'REAJUSTE GERAL'!$P$3:$R$24,2,FALSE),""),IF(C155='REAJUSTE GERAL'!$R$2,IFERROR(VLOOKUP(S155,'REAJUSTE GERAL'!$P$3:$R$24,3,FALSE),""),1)))</f>
        <v>1.022</v>
      </c>
    </row>
    <row r="156" spans="1:20" s="280" customFormat="1" ht="12.75" x14ac:dyDescent="0.2">
      <c r="A156" s="298" t="s">
        <v>16986</v>
      </c>
      <c r="B156" s="278">
        <v>40975</v>
      </c>
      <c r="C156" s="190" t="s">
        <v>7516</v>
      </c>
      <c r="D156" s="246" t="str">
        <f>IF(B156="","",IF(C156="DER-ES",IF(OR(B156&lt;60000,B156&gt;60025),VLOOKUP(B156,'DER-ES NÃO IMPRIMIR'!$A$1:$E$10966,2,FALSE),VLOOKUP(B156,'DER-ES NÃO IMPRIMIR'!$A$1:$E$10966,2,FALSE)&amp;" (DMT="&amp;VLOOKUP(B156,'DER-ES NÃO IMPRIMIR'!$A$1:$E$10966,4,FALSE)&amp;") (XP="&amp;ROUND((N156),2)&amp;"km; XR="&amp;ROUND((O156),2)&amp;"km)"),IF(C156="SINAPI",VLOOKUP(B156,'SINAPI NÃO IMPRIMIR'!$A$3:$D$11432,2,FALSE),IF(C156="IOPES",VLOOKUP(B156,'IOPES NÃO IMPRIMIR'!$A$3:$D$10941,2,FALSE),IF(C156="CESAN",VLOOKUP(B156,'CESAN NÃO IMPRIMIR'!$A$6:$D$2000,2,FALSE),IF(C156="COMP",VLOOKUP(B156,'COMP NÃO IMPRIMIR'!$A$3:$D$10991,2,FALSE),""))))))</f>
        <v>Emulsão RR-1C, fornecimento</v>
      </c>
      <c r="E156" s="79" t="str">
        <f>IF(B156="","",IF(C156="DER-ES",VLOOKUP(B156,'DER-ES NÃO IMPRIMIR'!$A$1:$E$10966,3,FALSE),IF(C156="SINAPI",VLOOKUP(B156,'SINAPI NÃO IMPRIMIR'!$A$1:$D$11432,3,FALSE),IF(C156="IOPES",VLOOKUP(B156,'IOPES NÃO IMPRIMIR'!$A$1:$D$10941,3,FALSE),IF(C156="CESAN",VLOOKUP(B156,'CESAN NÃO IMPRIMIR'!$A$6:$D$2000,3,FALSE),IF(C156="COMP",VLOOKUP(B156,'COMP NÃO IMPRIMIR'!$A$1:$D$10991,3,FALSE)))))))</f>
        <v>t</v>
      </c>
      <c r="F156" s="103">
        <f>VLOOKUP(A156,'Memorial de Cálculo'!$A$9:$Q$1264,17,FALSE)</f>
        <v>0.17</v>
      </c>
      <c r="G156" s="104">
        <f t="shared" si="34"/>
        <v>1358.76</v>
      </c>
      <c r="H156" s="104">
        <f t="shared" si="35"/>
        <v>230.98</v>
      </c>
      <c r="I156" s="89"/>
      <c r="J156" s="83">
        <f>IF(B156="","",IF(C156="DER-ES",IF(OR(B156&lt;60000,B156&gt;60025),VLOOKUP(B156,'DER-ES NÃO IMPRIMIR'!$A$1:$E$10966,4,FALSE),VLOOKUP(B156,'DER-ES NÃO IMPRIMIR'!$A$1:$H$9966,6,FALSE)*N156+VLOOKUP(B156,'DER-ES NÃO IMPRIMIR'!$A$1:$H$9966,7,FALSE)*O156)+VLOOKUP(B156,'DER-ES NÃO IMPRIMIR'!$A$1:$H$9966,8,FALSE),IF(C156="SINAPI",VLOOKUP(B156,'SINAPI NÃO IMPRIMIR'!$A$1:$E$11432,4,FALSE),IF(C156="IOPES",VLOOKUP(B156,'IOPES NÃO IMPRIMIR'!$A$1:$D$10941,4,FALSE),IF(C156="CESAN",VLOOKUP(B156,'CESAN NÃO IMPRIMIR'!$A$5:$D$2000,4,FALSE),IF(C156="COMP",VLOOKUP(B156,'COMP NÃO IMPRIMIR'!$A$1:$D$10991,4,FALSE))))))*T156)</f>
        <v>1358.76396</v>
      </c>
      <c r="K156" s="284">
        <f>IF(B156="","",IF(C156="DER-ES",IF(OR(B156&lt;60000,B156&gt;60025),'DER-ES NÃO IMPRIMIR'!$D$2/100,0),IF(C156="SINAPI",'SINAPI NÃO IMPRIMIR'!$A$2/100,IF(C156="IOPES",'IOPES NÃO IMPRIMIR'!$A$2/100,IF(C156="COMP",'COMP NÃO IMPRIMIR'!$C$2/100,IF(C156="CESAN",'CESAN NÃO IMPRIMIR'!$A$2/100,"Preencher BDI!"))))))</f>
        <v>0.23319999999999999</v>
      </c>
      <c r="L156" s="84">
        <f t="shared" si="33"/>
        <v>1101.8196237431073</v>
      </c>
      <c r="M156" s="279"/>
      <c r="N156" s="97"/>
      <c r="O156" s="97"/>
      <c r="P156" s="99"/>
      <c r="Q156" s="84"/>
      <c r="R156" s="13"/>
      <c r="S156" s="588" t="s">
        <v>8721</v>
      </c>
      <c r="T156" s="590">
        <f>IF(B156="","",IF(C156='REAJUSTE GERAL'!$Q$2,IFERROR(VLOOKUP(S156,'REAJUSTE GERAL'!$P$3:$R$24,2,FALSE),""),IF(C156='REAJUSTE GERAL'!$R$2,IFERROR(VLOOKUP(S156,'REAJUSTE GERAL'!$P$3:$R$24,3,FALSE),""),1)))</f>
        <v>1.006</v>
      </c>
    </row>
    <row r="157" spans="1:20" s="280" customFormat="1" ht="12.75" x14ac:dyDescent="0.2">
      <c r="A157" s="298" t="s">
        <v>16987</v>
      </c>
      <c r="B157" s="263">
        <v>40972</v>
      </c>
      <c r="C157" s="190" t="s">
        <v>7516</v>
      </c>
      <c r="D157" s="246" t="str">
        <f>IF(B157="","",IF(C157="DER-ES",IF(OR(B157&lt;60000,B157&gt;60025),VLOOKUP(B157,'DER-ES NÃO IMPRIMIR'!$A$1:$E$10966,2,FALSE),VLOOKUP(B157,'DER-ES NÃO IMPRIMIR'!$A$1:$E$10966,2,FALSE)&amp;" (DMT="&amp;VLOOKUP(B157,'DER-ES NÃO IMPRIMIR'!$A$1:$E$10966,4,FALSE)&amp;") (XP="&amp;ROUND((N157),2)&amp;"km; XR="&amp;ROUND((O157),2)&amp;"km)"),IF(C157="SINAPI",VLOOKUP(B157,'SINAPI NÃO IMPRIMIR'!$A$3:$D$11432,2,FALSE),IF(C157="IOPES",VLOOKUP(B157,'IOPES NÃO IMPRIMIR'!$A$3:$D$10941,2,FALSE),IF(C157="CESAN",VLOOKUP(B157,'CESAN NÃO IMPRIMIR'!$A$6:$D$2000,2,FALSE),IF(C157="COMP",VLOOKUP(B157,'COMP NÃO IMPRIMIR'!$A$3:$D$10991,2,FALSE),""))))))</f>
        <v>Bonificação de 15,28% sobre Materiais Betuminosos</v>
      </c>
      <c r="E157" s="79" t="str">
        <f>IF(B157="","",IF(C157="DER-ES",VLOOKUP(B157,'DER-ES NÃO IMPRIMIR'!$A$1:$E$10966,3,FALSE),IF(C157="SINAPI",VLOOKUP(B157,'SINAPI NÃO IMPRIMIR'!$A$1:$D$11432,3,FALSE),IF(C157="IOPES",VLOOKUP(B157,'IOPES NÃO IMPRIMIR'!$A$1:$D$10941,3,FALSE),IF(C157="CESAN",VLOOKUP(B157,'CESAN NÃO IMPRIMIR'!$A$6:$D$2000,3,FALSE),IF(C157="COMP",VLOOKUP(B157,'COMP NÃO IMPRIMIR'!$A$1:$D$10991,3,FALSE)))))))</f>
        <v>%</v>
      </c>
      <c r="F157" s="264">
        <f>VLOOKUP(A157,'Memorial de Cálculo'!$A$9:$Q$1264,17,FALSE)</f>
        <v>15.28</v>
      </c>
      <c r="G157" s="104">
        <f>IF(B157=40972,H156,ROUND(L157*(1+F$5),2))</f>
        <v>230.98</v>
      </c>
      <c r="H157" s="104">
        <f>IF(B157=40972,TRUNC(F157*G157/100,2),TRUNC(F157*G157,2))</f>
        <v>35.29</v>
      </c>
      <c r="I157" s="89"/>
      <c r="J157" s="83">
        <f>IF(B157="","",IF(C157="DER-ES",IF(OR(B157&lt;60000,B157&gt;60025),VLOOKUP(B157,'DER-ES NÃO IMPRIMIR'!$A$1:$E$10966,4,FALSE),VLOOKUP(B157,'DER-ES NÃO IMPRIMIR'!$A$1:$H$9966,6,FALSE)*N157+VLOOKUP(B157,'DER-ES NÃO IMPRIMIR'!$A$1:$H$9966,7,FALSE)*O157)+VLOOKUP(B157,'DER-ES NÃO IMPRIMIR'!$A$1:$H$9966,8,FALSE),IF(C157="SINAPI",VLOOKUP(B157,'SINAPI NÃO IMPRIMIR'!$A$1:$E$11432,4,FALSE),IF(C157="IOPES",VLOOKUP(B157,'IOPES NÃO IMPRIMIR'!$A$1:$D$10941,4,FALSE),IF(C157="CESAN",VLOOKUP(B157,'CESAN NÃO IMPRIMIR'!$A$5:$D$2000,4,FALSE),IF(C157="COMP",VLOOKUP(B157,'COMP NÃO IMPRIMIR'!$A$1:$D$10991,4,FALSE))))))*T157)</f>
        <v>15.37168</v>
      </c>
      <c r="K157" s="284">
        <f>IF(B157="","",IF(C157="DER-ES",IF(OR(B157&lt;60000,B157&gt;60025),'DER-ES NÃO IMPRIMIR'!$D$2/100,0),IF(C157="SINAPI",'SINAPI NÃO IMPRIMIR'!$A$2/100,IF(C157="IOPES",'IOPES NÃO IMPRIMIR'!$A$2/100,IF(C157="COMP",'COMP NÃO IMPRIMIR'!$C$2/100,IF(C157="CESAN",'CESAN NÃO IMPRIMIR'!$A$2/100,"Preencher BDI!"))))))</f>
        <v>0.23319999999999999</v>
      </c>
      <c r="L157" s="84">
        <f t="shared" si="33"/>
        <v>12.464871878040869</v>
      </c>
      <c r="M157" s="279"/>
      <c r="N157" s="97"/>
      <c r="O157" s="97"/>
      <c r="P157" s="99"/>
      <c r="Q157" s="84"/>
      <c r="R157" s="13"/>
      <c r="S157" s="588" t="s">
        <v>8721</v>
      </c>
      <c r="T157" s="590">
        <f>IF(B157="","",IF(C157='REAJUSTE GERAL'!$Q$2,IFERROR(VLOOKUP(S157,'REAJUSTE GERAL'!$P$3:$R$24,2,FALSE),""),IF(C157='REAJUSTE GERAL'!$R$2,IFERROR(VLOOKUP(S157,'REAJUSTE GERAL'!$P$3:$R$24,3,FALSE),""),1)))</f>
        <v>1.006</v>
      </c>
    </row>
    <row r="158" spans="1:20" s="280" customFormat="1" ht="25.5" x14ac:dyDescent="0.2">
      <c r="A158" s="110" t="s">
        <v>16988</v>
      </c>
      <c r="B158" s="562">
        <v>60025</v>
      </c>
      <c r="C158" s="79" t="s">
        <v>7516</v>
      </c>
      <c r="D158" s="246" t="str">
        <f>IF(B158="","",IF(C158="DER-ES",IF(OR(B158&lt;60000,B158&gt;60025),VLOOKUP(B158,'DER-ES NÃO IMPRIMIR'!$A$1:$E$10966,2,FALSE),VLOOKUP(B158,'DER-ES NÃO IMPRIMIR'!$A$1:$E$10966,2,FALSE)&amp;" (DMT="&amp;VLOOKUP(B158,'DER-ES NÃO IMPRIMIR'!$A$1:$E$10966,4,FALSE)&amp;") (XP="&amp;ROUND((N158),2)&amp;"km; XR="&amp;ROUND((O158),2)&amp;"km)"),IF(C158="SINAPI",VLOOKUP(B158,'SINAPI NÃO IMPRIMIR'!$A$3:$D$11432,2,FALSE),IF(C158="IOPES",VLOOKUP(B158,'IOPES NÃO IMPRIMIR'!$A$3:$D$10941,2,FALSE),IF(C158="CESAN",VLOOKUP(B158,'CESAN NÃO IMPRIMIR'!$A$6:$D$2000,2,FALSE),IF(C158="COMP",VLOOKUP(B158,'COMP NÃO IMPRIMIR'!$A$3:$D$10991,2,FALSE),""))))))</f>
        <v>Transporte de Material Asfáltico (DNIT), inclusive BDI diferenciado (DMT=0,404XP + 0,478XR + 43,200) (XP=538,3km; XR=0,7km)</v>
      </c>
      <c r="E158" s="79" t="str">
        <f>IF(B158="","",IF(C158="DER-ES",VLOOKUP(B158,'DER-ES NÃO IMPRIMIR'!$A$1:$E$10966,3,FALSE),IF(C158="SINAPI",VLOOKUP(B158,'SINAPI NÃO IMPRIMIR'!$A$1:$D$11432,3,FALSE),IF(C158="IOPES",VLOOKUP(B158,'IOPES NÃO IMPRIMIR'!$A$1:$D$10941,3,FALSE),IF(C158="CESAN",VLOOKUP(B158,'CESAN NÃO IMPRIMIR'!$A$6:$D$2000,3,FALSE),IF(C158="COMP",VLOOKUP(B158,'COMP NÃO IMPRIMIR'!$A$1:$D$10991,3,FALSE)))))))</f>
        <v>T</v>
      </c>
      <c r="F158" s="103">
        <f>VLOOKUP(A158,'Memorial de Cálculo'!$A$9:$Q$1264,17,FALSE)</f>
        <v>0.17</v>
      </c>
      <c r="G158" s="104">
        <f t="shared" ref="G158:G170" si="36">IF(B158=40972,H157,ROUND(L158*(1+F$5),2))</f>
        <v>334.11</v>
      </c>
      <c r="H158" s="104">
        <f t="shared" ref="H158:H170" si="37">IF(B158=40972,TRUNC(F158*G158/100,2),TRUNC(F158*G158,2))</f>
        <v>56.79</v>
      </c>
      <c r="I158" s="89"/>
      <c r="J158" s="83">
        <f>IF(B158="","",IF(C158="DER-ES",IF(OR(B158&lt;60000,B158&gt;60025),VLOOKUP(B158,'DER-ES NÃO IMPRIMIR'!$A$1:$E$10966,4,FALSE),VLOOKUP(B158,'DER-ES NÃO IMPRIMIR'!$A$1:$H$9966,6,FALSE)*N158+VLOOKUP(B158,'DER-ES NÃO IMPRIMIR'!$A$1:$H$9966,7,FALSE)*O158)+VLOOKUP(B158,'DER-ES NÃO IMPRIMIR'!$A$1:$H$9966,8,FALSE),IF(C158="SINAPI",VLOOKUP(B158,'SINAPI NÃO IMPRIMIR'!$A$1:$E$11432,4,FALSE),IF(C158="IOPES",VLOOKUP(B158,'IOPES NÃO IMPRIMIR'!$A$1:$D$10941,4,FALSE),IF(C158="CESAN",VLOOKUP(B158,'CESAN NÃO IMPRIMIR'!$A$5:$D$2000,4,FALSE),IF(C158="COMP",VLOOKUP(B158,'COMP NÃO IMPRIMIR'!$A$1:$D$10991,4,FALSE))))))*T158)</f>
        <v>270.92609640000001</v>
      </c>
      <c r="K158" s="284">
        <f>IF(B158="","",IF(C158="DER-ES",IF(OR(B158&lt;60000,B158&gt;60025),'DER-ES NÃO IMPRIMIR'!$D$2/100,0),IF(C158="SINAPI",'SINAPI NÃO IMPRIMIR'!$A$2/100,IF(C158="IOPES",'IOPES NÃO IMPRIMIR'!$A$2/100,IF(C158="COMP",'COMP NÃO IMPRIMIR'!$C$2/100,IF(C158="CESAN",'CESAN NÃO IMPRIMIR'!$A$2/100,"Preencher BDI!"))))))</f>
        <v>0</v>
      </c>
      <c r="L158" s="84">
        <f t="shared" si="33"/>
        <v>270.92609640000001</v>
      </c>
      <c r="M158" s="279"/>
      <c r="N158" s="526">
        <f>'DMT NÃO IMPRIMIR'!$F$7</f>
        <v>538.29999999999995</v>
      </c>
      <c r="O158" s="526">
        <f>'DMT NÃO IMPRIMIR'!$E$7</f>
        <v>0.7</v>
      </c>
      <c r="P158" s="527" t="str">
        <f>'DMT NÃO IMPRIMIR'!$C$7</f>
        <v>REGAP
(Betim / MG)</v>
      </c>
      <c r="Q158" s="527" t="str">
        <f>'DMT NÃO IMPRIMIR'!$D$7</f>
        <v>Obra
(Viana / ES)</v>
      </c>
      <c r="R158" s="13"/>
      <c r="S158" s="588" t="s">
        <v>8722</v>
      </c>
      <c r="T158" s="590">
        <f>IF(B158="","",IF(C158='REAJUSTE GERAL'!$Q$2,IFERROR(VLOOKUP(S158,'REAJUSTE GERAL'!$P$3:$R$24,2,FALSE),""),IF(C158='REAJUSTE GERAL'!$R$2,IFERROR(VLOOKUP(S158,'REAJUSTE GERAL'!$P$3:$R$24,3,FALSE),""),1)))</f>
        <v>1.038</v>
      </c>
    </row>
    <row r="159" spans="1:20" ht="38.25" x14ac:dyDescent="0.2">
      <c r="A159" s="110" t="s">
        <v>16989</v>
      </c>
      <c r="B159" s="81" t="s">
        <v>8751</v>
      </c>
      <c r="C159" s="79" t="s">
        <v>5651</v>
      </c>
      <c r="D159" s="246" t="str">
        <f>IF(B159="","",IF(C159="DER-ES",IF(OR(B159&lt;60000,B159&gt;60025),VLOOKUP(B159,'DER-ES NÃO IMPRIMIR'!$A$1:$E$10966,2,FALSE),VLOOKUP(B159,'DER-ES NÃO IMPRIMIR'!$A$1:$E$10966,2,FALSE)&amp;" (DMT="&amp;VLOOKUP(B159,'DER-ES NÃO IMPRIMIR'!$A$1:$E$10966,4,FALSE)&amp;") (XP="&amp;ROUND((N159),2)&amp;"km; XR="&amp;ROUND((O159),2)&amp;"km)"),IF(C159="SINAPI",VLOOKUP(B159,'SINAPI NÃO IMPRIMIR'!$A$3:$D$11432,2,FALSE),IF(C159="IOPES",VLOOKUP(B159,'IOPES NÃO IMPRIMIR'!$A$3:$D$10941,2,FALSE),IF(C159="CESAN",VLOOKUP(B159,'CESAN NÃO IMPRIMIR'!$A$6:$D$2000,2,FALSE),IF(C159="COMP",VLOOKUP(B159,'COMP NÃO IMPRIMIR'!$A$3:$D$10991,2,FALSE),""))))))</f>
        <v>Fornecimento e instalação com mão de obra especializada de grama sintética com fios de polietileno monofilada, base interna dupla, altura dos fios de 50mm, na cor verde com demarcações em faixas brancas, FIFA 2 estrelas</v>
      </c>
      <c r="E159" s="79" t="str">
        <f>IF(B159="","",IF(C159="DER-ES",VLOOKUP(B159,'DER-ES NÃO IMPRIMIR'!$A$1:$E$10966,3,FALSE),IF(C159="SINAPI",VLOOKUP(B159,'SINAPI NÃO IMPRIMIR'!$A$1:$D$11432,3,FALSE),IF(C159="IOPES",VLOOKUP(B159,'IOPES NÃO IMPRIMIR'!$A$1:$D$10941,3,FALSE),IF(C159="CESAN",VLOOKUP(B159,'CESAN NÃO IMPRIMIR'!$A$6:$D$2000,3,FALSE),IF(C159="COMP",VLOOKUP(B159,'COMP NÃO IMPRIMIR'!$A$1:$D$10991,3,FALSE)))))))</f>
        <v>M</v>
      </c>
      <c r="F159" s="103">
        <f>VLOOKUP(A159,'Memorial de Cálculo'!$A$9:$Q$1264,17,FALSE)</f>
        <v>423.8</v>
      </c>
      <c r="G159" s="104">
        <f t="shared" si="36"/>
        <v>105.25</v>
      </c>
      <c r="H159" s="104">
        <f t="shared" si="37"/>
        <v>44604.95</v>
      </c>
      <c r="I159" s="89"/>
      <c r="J159" s="83">
        <f>IF(B159="","",IF(C159="DER-ES",IF(OR(B159&lt;60000,B159&gt;60025),VLOOKUP(B159,'DER-ES NÃO IMPRIMIR'!$A$1:$E$10966,4,FALSE),VLOOKUP(B159,'DER-ES NÃO IMPRIMIR'!$A$1:$H$9966,6,FALSE)*N159+VLOOKUP(B159,'DER-ES NÃO IMPRIMIR'!$A$1:$H$9966,7,FALSE)*O159)+VLOOKUP(B159,'DER-ES NÃO IMPRIMIR'!$A$1:$H$9966,8,FALSE),IF(C159="SINAPI",VLOOKUP(B159,'SINAPI NÃO IMPRIMIR'!$A$1:$E$11432,4,FALSE),IF(C159="IOPES",VLOOKUP(B159,'IOPES NÃO IMPRIMIR'!$A$1:$D$10941,4,FALSE),IF(C159="CESAN",VLOOKUP(B159,'CESAN NÃO IMPRIMIR'!$A$5:$D$2000,4,FALSE),IF(C159="COMP",VLOOKUP(B159,'COMP NÃO IMPRIMIR'!$A$1:$D$10991,4,FALSE))))))*T159)</f>
        <v>105.25</v>
      </c>
      <c r="K159" s="284">
        <f>IF(B159="","",IF(C159="DER-ES",IF(OR(B159&lt;60000,B159&gt;60025),'DER-ES NÃO IMPRIMIR'!$D$2/100,0),IF(C159="SINAPI",'SINAPI NÃO IMPRIMIR'!$A$2/100,IF(C159="IOPES",'IOPES NÃO IMPRIMIR'!$A$2/100,IF(C159="COMP",'COMP NÃO IMPRIMIR'!$C$2/100,IF(C159="CESAN",'CESAN NÃO IMPRIMIR'!$A$2/100,"Preencher BDI!"))))))</f>
        <v>0.23319999999999999</v>
      </c>
      <c r="L159" s="84">
        <f t="shared" si="33"/>
        <v>85.347064547518642</v>
      </c>
      <c r="M159" s="250"/>
      <c r="N159" s="522"/>
      <c r="O159" s="522"/>
      <c r="P159" s="523"/>
      <c r="Q159" s="524"/>
      <c r="S159" s="588"/>
      <c r="T159" s="590">
        <f>IF(B159="","",IF(C159='REAJUSTE GERAL'!$Q$2,IFERROR(VLOOKUP(S159,'REAJUSTE GERAL'!$P$3:$R$24,2,FALSE),""),IF(C159='REAJUSTE GERAL'!$R$2,IFERROR(VLOOKUP(S159,'REAJUSTE GERAL'!$P$3:$R$24,3,FALSE),""),1)))</f>
        <v>1</v>
      </c>
    </row>
    <row r="160" spans="1:20" ht="25.5" x14ac:dyDescent="0.2">
      <c r="A160" s="110" t="s">
        <v>16990</v>
      </c>
      <c r="B160" s="102">
        <v>42603</v>
      </c>
      <c r="C160" s="79" t="s">
        <v>7516</v>
      </c>
      <c r="D160" s="246" t="str">
        <f>IF(B160="","",IF(C160="DER-ES",IF(OR(B160&lt;60000,B160&gt;60025),VLOOKUP(B160,'DER-ES NÃO IMPRIMIR'!$A$1:$E$10966,2,FALSE),VLOOKUP(B160,'DER-ES NÃO IMPRIMIR'!$A$1:$E$10966,2,FALSE)&amp;" (DMT="&amp;VLOOKUP(B160,'DER-ES NÃO IMPRIMIR'!$A$1:$E$10966,4,FALSE)&amp;") (XP="&amp;ROUND((N160),2)&amp;"km; XR="&amp;ROUND((O160),2)&amp;"km)"),IF(C160="SINAPI",VLOOKUP(B160,'SINAPI NÃO IMPRIMIR'!$A$3:$D$11432,2,FALSE),IF(C160="IOPES",VLOOKUP(B160,'IOPES NÃO IMPRIMIR'!$A$3:$D$10941,2,FALSE),IF(C160="CESAN",VLOOKUP(B160,'CESAN NÃO IMPRIMIR'!$A$6:$D$2000,2,FALSE),IF(C160="COMP",VLOOKUP(B160,'COMP NÃO IMPRIMIR'!$A$3:$D$10991,2,FALSE),""))))))</f>
        <v>Alvenaria de lajota (20 x 20 x 10) cm espessura 10 cm , inclusive transporte de areia, lajota e cimento, em Vias Urbanas</v>
      </c>
      <c r="E160" s="79" t="str">
        <f>IF(B160="","",IF(C160="DER-ES",VLOOKUP(B160,'DER-ES NÃO IMPRIMIR'!$A$1:$E$10966,3,FALSE),IF(C160="SINAPI",VLOOKUP(B160,'SINAPI NÃO IMPRIMIR'!$A$1:$D$11432,3,FALSE),IF(C160="IOPES",VLOOKUP(B160,'IOPES NÃO IMPRIMIR'!$A$1:$D$10941,3,FALSE),IF(C160="CESAN",VLOOKUP(B160,'CESAN NÃO IMPRIMIR'!$A$6:$D$2000,3,FALSE),IF(C160="COMP",VLOOKUP(B160,'COMP NÃO IMPRIMIR'!$A$1:$D$10991,3,FALSE)))))))</f>
        <v>M2</v>
      </c>
      <c r="F160" s="103">
        <f>VLOOKUP(A160,'Memorial de Cálculo'!$A$9:$Q$1264,17,FALSE)</f>
        <v>50.76</v>
      </c>
      <c r="G160" s="104">
        <f t="shared" si="36"/>
        <v>69.75</v>
      </c>
      <c r="H160" s="104">
        <f t="shared" si="37"/>
        <v>3540.51</v>
      </c>
      <c r="I160" s="89"/>
      <c r="J160" s="83">
        <f>IF(B160="","",IF(C160="DER-ES",IF(OR(B160&lt;60000,B160&gt;60025),VLOOKUP(B160,'DER-ES NÃO IMPRIMIR'!$A$1:$E$10966,4,FALSE),VLOOKUP(B160,'DER-ES NÃO IMPRIMIR'!$A$1:$H$9966,6,FALSE)*N160+VLOOKUP(B160,'DER-ES NÃO IMPRIMIR'!$A$1:$H$9966,7,FALSE)*O160)+VLOOKUP(B160,'DER-ES NÃO IMPRIMIR'!$A$1:$H$9966,8,FALSE),IF(C160="SINAPI",VLOOKUP(B160,'SINAPI NÃO IMPRIMIR'!$A$1:$E$11432,4,FALSE),IF(C160="IOPES",VLOOKUP(B160,'IOPES NÃO IMPRIMIR'!$A$1:$D$10941,4,FALSE),IF(C160="CESAN",VLOOKUP(B160,'CESAN NÃO IMPRIMIR'!$A$5:$D$2000,4,FALSE),IF(C160="COMP",VLOOKUP(B160,'COMP NÃO IMPRIMIR'!$A$1:$D$10991,4,FALSE))))))*T160)</f>
        <v>69.753600000000006</v>
      </c>
      <c r="K160" s="284">
        <f>IF(B160="","",IF(C160="DER-ES",IF(OR(B160&lt;60000,B160&gt;60025),'DER-ES NÃO IMPRIMIR'!$D$2/100,0),IF(C160="SINAPI",'SINAPI NÃO IMPRIMIR'!$A$2/100,IF(C160="IOPES",'IOPES NÃO IMPRIMIR'!$A$2/100,IF(C160="COMP",'COMP NÃO IMPRIMIR'!$C$2/100,IF(C160="CESAN",'CESAN NÃO IMPRIMIR'!$A$2/100,"Preencher BDI!"))))))</f>
        <v>0.23319999999999999</v>
      </c>
      <c r="L160" s="84">
        <f t="shared" si="33"/>
        <v>56.563087901394745</v>
      </c>
      <c r="M160" s="300"/>
      <c r="N160" s="522"/>
      <c r="O160" s="522"/>
      <c r="P160" s="523"/>
      <c r="Q160" s="524"/>
      <c r="S160" s="588" t="s">
        <v>8722</v>
      </c>
      <c r="T160" s="590">
        <f>IF(B160="","",IF(C160='REAJUSTE GERAL'!$Q$2,IFERROR(VLOOKUP(S160,'REAJUSTE GERAL'!$P$3:$R$24,2,FALSE),""),IF(C160='REAJUSTE GERAL'!$R$2,IFERROR(VLOOKUP(S160,'REAJUSTE GERAL'!$P$3:$R$24,3,FALSE),""),1)))</f>
        <v>1.038</v>
      </c>
    </row>
    <row r="161" spans="1:20" ht="25.5" x14ac:dyDescent="0.2">
      <c r="A161" s="110" t="s">
        <v>16991</v>
      </c>
      <c r="B161" s="102">
        <v>160711</v>
      </c>
      <c r="C161" s="79" t="s">
        <v>8729</v>
      </c>
      <c r="D161" s="246" t="str">
        <f>IF(B161="","",IF(C161="DER-ES",IF(OR(B161&lt;60000,B161&gt;60025),VLOOKUP(B161,'DER-ES NÃO IMPRIMIR'!$A$1:$E$10966,2,FALSE),VLOOKUP(B161,'DER-ES NÃO IMPRIMIR'!$A$1:$E$10966,2,FALSE)&amp;" (DMT="&amp;VLOOKUP(B161,'DER-ES NÃO IMPRIMIR'!$A$1:$E$10966,4,FALSE)&amp;") (XP="&amp;ROUND((N161),2)&amp;"km; XR="&amp;ROUND((O161),2)&amp;"km)"),IF(C161="SINAPI",VLOOKUP(B161,'SINAPI NÃO IMPRIMIR'!$A$3:$D$11432,2,FALSE),IF(C161="IOPES",VLOOKUP(B161,'IOPES NÃO IMPRIMIR'!$A$3:$D$10941,2,FALSE),IF(C161="CESAN",VLOOKUP(B161,'CESAN NÃO IMPRIMIR'!$A$6:$D$2000,2,FALSE),IF(C161="COMP",VLOOKUP(B161,'COMP NÃO IMPRIMIR'!$A$3:$D$10991,2,FALSE),""))))))</f>
        <v>Reboco tipo paulista com argamassa de cimento, cal hidratada CH1 e areia no traço 1:0,5:6, espessura 25mm</v>
      </c>
      <c r="E161" s="79" t="str">
        <f>IF(B161="","",IF(C161="DER-ES",VLOOKUP(B161,'DER-ES NÃO IMPRIMIR'!$A$1:$E$10966,3,FALSE),IF(C161="SINAPI",VLOOKUP(B161,'SINAPI NÃO IMPRIMIR'!$A$1:$D$11432,3,FALSE),IF(C161="IOPES",VLOOKUP(B161,'IOPES NÃO IMPRIMIR'!$A$1:$D$10941,3,FALSE),IF(C161="CESAN",VLOOKUP(B161,'CESAN NÃO IMPRIMIR'!$A$6:$D$2000,3,FALSE),IF(C161="COMP",VLOOKUP(B161,'COMP NÃO IMPRIMIR'!$A$1:$D$10991,3,FALSE)))))))</f>
        <v>m2</v>
      </c>
      <c r="F161" s="103">
        <f>VLOOKUP(A161,'Memorial de Cálculo'!$A$9:$Q$1264,17,FALSE)</f>
        <v>101.52</v>
      </c>
      <c r="G161" s="104">
        <f t="shared" si="36"/>
        <v>43.83</v>
      </c>
      <c r="H161" s="104">
        <f t="shared" si="37"/>
        <v>4449.62</v>
      </c>
      <c r="I161" s="89"/>
      <c r="J161" s="83">
        <f>IF(B161="","",IF(C161="DER-ES",IF(OR(B161&lt;60000,B161&gt;60025),VLOOKUP(B161,'DER-ES NÃO IMPRIMIR'!$A$1:$E$10966,4,FALSE),VLOOKUP(B161,'DER-ES NÃO IMPRIMIR'!$A$1:$H$9966,6,FALSE)*N161+VLOOKUP(B161,'DER-ES NÃO IMPRIMIR'!$A$1:$H$9966,7,FALSE)*O161)+VLOOKUP(B161,'DER-ES NÃO IMPRIMIR'!$A$1:$H$9966,8,FALSE),IF(C161="SINAPI",VLOOKUP(B161,'SINAPI NÃO IMPRIMIR'!$A$1:$E$11432,4,FALSE),IF(C161="IOPES",VLOOKUP(B161,'IOPES NÃO IMPRIMIR'!$A$1:$D$10941,4,FALSE),IF(C161="CESAN",VLOOKUP(B161,'CESAN NÃO IMPRIMIR'!$A$5:$D$2000,4,FALSE),IF(C161="COMP",VLOOKUP(B161,'COMP NÃO IMPRIMIR'!$A$1:$D$10991,4,FALSE))))))*T161)</f>
        <v>46.526479999999992</v>
      </c>
      <c r="K161" s="284">
        <f>IF(B161="","",IF(C161="DER-ES",IF(OR(B161&lt;60000,B161&gt;60025),'DER-ES NÃO IMPRIMIR'!$D$2/100,0),IF(C161="SINAPI",'SINAPI NÃO IMPRIMIR'!$A$2/100,IF(C161="IOPES",'IOPES NÃO IMPRIMIR'!$A$2/100,IF(C161="COMP",'COMP NÃO IMPRIMIR'!$C$2/100,IF(C161="CESAN",'CESAN NÃO IMPRIMIR'!$A$2/100,"Preencher BDI!"))))))</f>
        <v>0.309</v>
      </c>
      <c r="L161" s="84">
        <f t="shared" si="33"/>
        <v>35.543529411764702</v>
      </c>
      <c r="M161" s="300"/>
      <c r="N161" s="522"/>
      <c r="O161" s="522"/>
      <c r="P161" s="523"/>
      <c r="Q161" s="524"/>
      <c r="S161" s="588" t="s">
        <v>8722</v>
      </c>
      <c r="T161" s="590">
        <f>IF(B161="","",IF(C161='REAJUSTE GERAL'!$Q$2,IFERROR(VLOOKUP(S161,'REAJUSTE GERAL'!$P$3:$R$24,2,FALSE),""),IF(C161='REAJUSTE GERAL'!$R$2,IFERROR(VLOOKUP(S161,'REAJUSTE GERAL'!$P$3:$R$24,3,FALSE),""),1)))</f>
        <v>1.0009999999999999</v>
      </c>
    </row>
    <row r="162" spans="1:20" ht="12.75" x14ac:dyDescent="0.2">
      <c r="A162" s="110" t="s">
        <v>16992</v>
      </c>
      <c r="B162" s="102">
        <v>41244</v>
      </c>
      <c r="C162" s="79" t="s">
        <v>7516</v>
      </c>
      <c r="D162" s="246" t="str">
        <f>IF(B162="","",IF(C162="DER-ES",IF(OR(B162&lt;60000,B162&gt;60025),VLOOKUP(B162,'DER-ES NÃO IMPRIMIR'!$A$1:$E$10966,2,FALSE),VLOOKUP(B162,'DER-ES NÃO IMPRIMIR'!$A$1:$E$10966,2,FALSE)&amp;" (DMT="&amp;VLOOKUP(B162,'DER-ES NÃO IMPRIMIR'!$A$1:$E$10966,4,FALSE)&amp;") (XP="&amp;ROUND((N162),2)&amp;"km; XR="&amp;ROUND((O162),2)&amp;"km)"),IF(C162="SINAPI",VLOOKUP(B162,'SINAPI NÃO IMPRIMIR'!$A$3:$D$11432,2,FALSE),IF(C162="IOPES",VLOOKUP(B162,'IOPES NÃO IMPRIMIR'!$A$3:$D$10941,2,FALSE),IF(C162="CESAN",VLOOKUP(B162,'CESAN NÃO IMPRIMIR'!$A$6:$D$2000,2,FALSE),IF(C162="COMP",VLOOKUP(B162,'COMP NÃO IMPRIMIR'!$A$3:$D$10991,2,FALSE),""))))))</f>
        <v>Pintura em látex acrílica em parede externa, sem massa corrida, três demãos</v>
      </c>
      <c r="E162" s="79" t="str">
        <f>IF(B162="","",IF(C162="DER-ES",VLOOKUP(B162,'DER-ES NÃO IMPRIMIR'!$A$1:$E$10966,3,FALSE),IF(C162="SINAPI",VLOOKUP(B162,'SINAPI NÃO IMPRIMIR'!$A$1:$D$11432,3,FALSE),IF(C162="IOPES",VLOOKUP(B162,'IOPES NÃO IMPRIMIR'!$A$1:$D$10941,3,FALSE),IF(C162="CESAN",VLOOKUP(B162,'CESAN NÃO IMPRIMIR'!$A$6:$D$2000,3,FALSE),IF(C162="COMP",VLOOKUP(B162,'COMP NÃO IMPRIMIR'!$A$1:$D$10991,3,FALSE)))))))</f>
        <v>M2</v>
      </c>
      <c r="F162" s="103">
        <f>VLOOKUP(A162,'Memorial de Cálculo'!$A$9:$Q$1264,17,FALSE)</f>
        <v>101.52</v>
      </c>
      <c r="G162" s="104">
        <f t="shared" si="36"/>
        <v>23.84</v>
      </c>
      <c r="H162" s="104">
        <f t="shared" si="37"/>
        <v>2420.23</v>
      </c>
      <c r="I162" s="89"/>
      <c r="J162" s="83">
        <f>IF(B162="","",IF(C162="DER-ES",IF(OR(B162&lt;60000,B162&gt;60025),VLOOKUP(B162,'DER-ES NÃO IMPRIMIR'!$A$1:$E$10966,4,FALSE),VLOOKUP(B162,'DER-ES NÃO IMPRIMIR'!$A$1:$H$9966,6,FALSE)*N162+VLOOKUP(B162,'DER-ES NÃO IMPRIMIR'!$A$1:$H$9966,7,FALSE)*O162)+VLOOKUP(B162,'DER-ES NÃO IMPRIMIR'!$A$1:$H$9966,8,FALSE),IF(C162="SINAPI",VLOOKUP(B162,'SINAPI NÃO IMPRIMIR'!$A$1:$E$11432,4,FALSE),IF(C162="IOPES",VLOOKUP(B162,'IOPES NÃO IMPRIMIR'!$A$1:$D$10941,4,FALSE),IF(C162="CESAN",VLOOKUP(B162,'CESAN NÃO IMPRIMIR'!$A$5:$D$2000,4,FALSE),IF(C162="COMP",VLOOKUP(B162,'COMP NÃO IMPRIMIR'!$A$1:$D$10991,4,FALSE))))))*T162)</f>
        <v>23.842859999999998</v>
      </c>
      <c r="K162" s="284">
        <f>IF(B162="","",IF(C162="DER-ES",IF(OR(B162&lt;60000,B162&gt;60025),'DER-ES NÃO IMPRIMIR'!$D$2/100,0),IF(C162="SINAPI",'SINAPI NÃO IMPRIMIR'!$A$2/100,IF(C162="IOPES",'IOPES NÃO IMPRIMIR'!$A$2/100,IF(C162="COMP",'COMP NÃO IMPRIMIR'!$C$2/100,IF(C162="CESAN",'CESAN NÃO IMPRIMIR'!$A$2/100,"Preencher BDI!"))))))</f>
        <v>0.23319999999999999</v>
      </c>
      <c r="L162" s="84">
        <f t="shared" si="33"/>
        <v>19.334138825819004</v>
      </c>
      <c r="M162" s="300"/>
      <c r="N162" s="522"/>
      <c r="O162" s="522"/>
      <c r="P162" s="523"/>
      <c r="Q162" s="524"/>
      <c r="S162" s="588" t="s">
        <v>8722</v>
      </c>
      <c r="T162" s="590">
        <f>IF(B162="","",IF(C162='REAJUSTE GERAL'!$Q$2,IFERROR(VLOOKUP(S162,'REAJUSTE GERAL'!$P$3:$R$24,2,FALSE),""),IF(C162='REAJUSTE GERAL'!$R$2,IFERROR(VLOOKUP(S162,'REAJUSTE GERAL'!$P$3:$R$24,3,FALSE),""),1)))</f>
        <v>1.038</v>
      </c>
    </row>
    <row r="163" spans="1:20" ht="12.75" x14ac:dyDescent="0.2">
      <c r="A163" s="110" t="s">
        <v>16993</v>
      </c>
      <c r="B163" s="102">
        <v>130317</v>
      </c>
      <c r="C163" s="79" t="s">
        <v>8729</v>
      </c>
      <c r="D163" s="246" t="str">
        <f>IF(B163="","",IF(C163="DER-ES",IF(OR(B163&lt;60000,B163&gt;60025),VLOOKUP(B163,'DER-ES NÃO IMPRIMIR'!$A$1:$E$10966,2,FALSE),VLOOKUP(B163,'DER-ES NÃO IMPRIMIR'!$A$1:$E$10966,2,FALSE)&amp;" (DMT="&amp;VLOOKUP(B163,'DER-ES NÃO IMPRIMIR'!$A$1:$E$10966,4,FALSE)&amp;") (XP="&amp;ROUND((N163),2)&amp;"km; XR="&amp;ROUND((O163),2)&amp;"km)"),IF(C163="SINAPI",VLOOKUP(B163,'SINAPI NÃO IMPRIMIR'!$A$3:$D$11432,2,FALSE),IF(C163="IOPES",VLOOKUP(B163,'IOPES NÃO IMPRIMIR'!$A$3:$D$10941,2,FALSE),IF(C163="CESAN",VLOOKUP(B163,'CESAN NÃO IMPRIMIR'!$A$6:$D$2000,2,FALSE),IF(C163="COMP",VLOOKUP(B163,'COMP NÃO IMPRIMIR'!$A$3:$D$10991,2,FALSE),""))))))</f>
        <v>Peitoril de granito cinza polido, 15 cm, esp. 3cm</v>
      </c>
      <c r="E163" s="79" t="str">
        <f>IF(B163="","",IF(C163="DER-ES",VLOOKUP(B163,'DER-ES NÃO IMPRIMIR'!$A$1:$E$10966,3,FALSE),IF(C163="SINAPI",VLOOKUP(B163,'SINAPI NÃO IMPRIMIR'!$A$1:$D$11432,3,FALSE),IF(C163="IOPES",VLOOKUP(B163,'IOPES NÃO IMPRIMIR'!$A$1:$D$10941,3,FALSE),IF(C163="CESAN",VLOOKUP(B163,'CESAN NÃO IMPRIMIR'!$A$6:$D$2000,3,FALSE),IF(C163="COMP",VLOOKUP(B163,'COMP NÃO IMPRIMIR'!$A$1:$D$10991,3,FALSE)))))))</f>
        <v>m</v>
      </c>
      <c r="F163" s="103">
        <f>VLOOKUP(A163,'Memorial de Cálculo'!$A$9:$Q$1264,17,FALSE)</f>
        <v>84.6</v>
      </c>
      <c r="G163" s="104">
        <f t="shared" si="36"/>
        <v>68.31</v>
      </c>
      <c r="H163" s="104">
        <f t="shared" si="37"/>
        <v>5779.02</v>
      </c>
      <c r="I163" s="89"/>
      <c r="J163" s="83">
        <f>IF(B163="","",IF(C163="DER-ES",IF(OR(B163&lt;60000,B163&gt;60025),VLOOKUP(B163,'DER-ES NÃO IMPRIMIR'!$A$1:$E$10966,4,FALSE),VLOOKUP(B163,'DER-ES NÃO IMPRIMIR'!$A$1:$H$9966,6,FALSE)*N163+VLOOKUP(B163,'DER-ES NÃO IMPRIMIR'!$A$1:$H$9966,7,FALSE)*O163)+VLOOKUP(B163,'DER-ES NÃO IMPRIMIR'!$A$1:$H$9966,8,FALSE),IF(C163="SINAPI",VLOOKUP(B163,'SINAPI NÃO IMPRIMIR'!$A$1:$E$11432,4,FALSE),IF(C163="IOPES",VLOOKUP(B163,'IOPES NÃO IMPRIMIR'!$A$1:$D$10941,4,FALSE),IF(C163="CESAN",VLOOKUP(B163,'CESAN NÃO IMPRIMIR'!$A$5:$D$2000,4,FALSE),IF(C163="COMP",VLOOKUP(B163,'COMP NÃO IMPRIMIR'!$A$1:$D$10991,4,FALSE))))))*T163)</f>
        <v>72.512439999999984</v>
      </c>
      <c r="K163" s="284">
        <f>IF(B163="","",IF(C163="DER-ES",IF(OR(B163&lt;60000,B163&gt;60025),'DER-ES NÃO IMPRIMIR'!$D$2/100,0),IF(C163="SINAPI",'SINAPI NÃO IMPRIMIR'!$A$2/100,IF(C163="IOPES",'IOPES NÃO IMPRIMIR'!$A$2/100,IF(C163="COMP",'COMP NÃO IMPRIMIR'!$C$2/100,IF(C163="CESAN",'CESAN NÃO IMPRIMIR'!$A$2/100,"Preencher BDI!"))))))</f>
        <v>0.309</v>
      </c>
      <c r="L163" s="84">
        <f t="shared" si="33"/>
        <v>55.395294117647047</v>
      </c>
      <c r="M163" s="300"/>
      <c r="N163" s="522"/>
      <c r="O163" s="522"/>
      <c r="P163" s="523"/>
      <c r="Q163" s="524"/>
      <c r="S163" s="588" t="s">
        <v>8722</v>
      </c>
      <c r="T163" s="590">
        <f>IF(B163="","",IF(C163='REAJUSTE GERAL'!$Q$2,IFERROR(VLOOKUP(S163,'REAJUSTE GERAL'!$P$3:$R$24,2,FALSE),""),IF(C163='REAJUSTE GERAL'!$R$2,IFERROR(VLOOKUP(S163,'REAJUSTE GERAL'!$P$3:$R$24,3,FALSE),""),1)))</f>
        <v>1.0009999999999999</v>
      </c>
    </row>
    <row r="164" spans="1:20" ht="38.25" x14ac:dyDescent="0.2">
      <c r="A164" s="110" t="s">
        <v>16994</v>
      </c>
      <c r="B164" s="102">
        <v>200728</v>
      </c>
      <c r="C164" s="79" t="s">
        <v>8729</v>
      </c>
      <c r="D164" s="246" t="str">
        <f>IF(B164="","",IF(C164="DER-ES",IF(OR(B164&lt;60000,B164&gt;60025),VLOOKUP(B164,'DER-ES NÃO IMPRIMIR'!$A$1:$E$10966,2,FALSE),VLOOKUP(B164,'DER-ES NÃO IMPRIMIR'!$A$1:$E$10966,2,FALSE)&amp;" (DMT="&amp;VLOOKUP(B164,'DER-ES NÃO IMPRIMIR'!$A$1:$E$10966,4,FALSE)&amp;") (XP="&amp;ROUND((N164),2)&amp;"km; XR="&amp;ROUND((O164),2)&amp;"km)"),IF(C164="SINAPI",VLOOKUP(B164,'SINAPI NÃO IMPRIMIR'!$A$3:$D$11432,2,FALSE),IF(C164="IOPES",VLOOKUP(B164,'IOPES NÃO IMPRIMIR'!$A$3:$D$10941,2,FALSE),IF(C164="CESAN",VLOOKUP(B164,'CESAN NÃO IMPRIMIR'!$A$6:$D$2000,2,FALSE),IF(C164="COMP",VLOOKUP(B164,'COMP NÃO IMPRIMIR'!$A$3:$D$10991,2,FALSE),""))))))</f>
        <v>Alambrado com tela losangular de arame fio 12, malha 2" revestido em PVC com tubo de ferro galvanizado vertical de 21/2" e horizontal de 1", inclusive portão, pintados com esmalte sobre fundo anti corrosivo</v>
      </c>
      <c r="E164" s="79" t="str">
        <f>IF(B164="","",IF(C164="DER-ES",VLOOKUP(B164,'DER-ES NÃO IMPRIMIR'!$A$1:$E$10966,3,FALSE),IF(C164="SINAPI",VLOOKUP(B164,'SINAPI NÃO IMPRIMIR'!$A$1:$D$11432,3,FALSE),IF(C164="IOPES",VLOOKUP(B164,'IOPES NÃO IMPRIMIR'!$A$1:$D$10941,3,FALSE),IF(C164="CESAN",VLOOKUP(B164,'CESAN NÃO IMPRIMIR'!$A$6:$D$2000,3,FALSE),IF(C164="COMP",VLOOKUP(B164,'COMP NÃO IMPRIMIR'!$A$1:$D$10991,3,FALSE)))))))</f>
        <v>m2</v>
      </c>
      <c r="F164" s="103">
        <f>VLOOKUP(A164,'Memorial de Cálculo'!$A$9:$Q$1264,17,FALSE)</f>
        <v>372.24</v>
      </c>
      <c r="G164" s="104">
        <f t="shared" si="36"/>
        <v>127.45</v>
      </c>
      <c r="H164" s="104">
        <f t="shared" si="37"/>
        <v>47441.98</v>
      </c>
      <c r="I164" s="89"/>
      <c r="J164" s="83">
        <f>IF(B164="","",IF(C164="DER-ES",IF(OR(B164&lt;60000,B164&gt;60025),VLOOKUP(B164,'DER-ES NÃO IMPRIMIR'!$A$1:$E$10966,4,FALSE),VLOOKUP(B164,'DER-ES NÃO IMPRIMIR'!$A$1:$H$9966,6,FALSE)*N164+VLOOKUP(B164,'DER-ES NÃO IMPRIMIR'!$A$1:$H$9966,7,FALSE)*O164)+VLOOKUP(B164,'DER-ES NÃO IMPRIMIR'!$A$1:$H$9966,8,FALSE),IF(C164="SINAPI",VLOOKUP(B164,'SINAPI NÃO IMPRIMIR'!$A$1:$E$11432,4,FALSE),IF(C164="IOPES",VLOOKUP(B164,'IOPES NÃO IMPRIMIR'!$A$1:$D$10941,4,FALSE),IF(C164="CESAN",VLOOKUP(B164,'CESAN NÃO IMPRIMIR'!$A$5:$D$2000,4,FALSE),IF(C164="COMP",VLOOKUP(B164,'COMP NÃO IMPRIMIR'!$A$1:$D$10991,4,FALSE))))))*T164)</f>
        <v>135.28514999999999</v>
      </c>
      <c r="K164" s="284">
        <f>IF(B164="","",IF(C164="DER-ES",IF(OR(B164&lt;60000,B164&gt;60025),'DER-ES NÃO IMPRIMIR'!$D$2/100,0),IF(C164="SINAPI",'SINAPI NÃO IMPRIMIR'!$A$2/100,IF(C164="IOPES",'IOPES NÃO IMPRIMIR'!$A$2/100,IF(C164="COMP",'COMP NÃO IMPRIMIR'!$C$2/100,IF(C164="CESAN",'CESAN NÃO IMPRIMIR'!$A$2/100,"Preencher BDI!"))))))</f>
        <v>0.309</v>
      </c>
      <c r="L164" s="84">
        <f t="shared" si="33"/>
        <v>103.35</v>
      </c>
      <c r="M164" s="300"/>
      <c r="N164" s="522"/>
      <c r="O164" s="522"/>
      <c r="P164" s="523"/>
      <c r="Q164" s="524"/>
      <c r="S164" s="588" t="s">
        <v>8722</v>
      </c>
      <c r="T164" s="590">
        <f>IF(B164="","",IF(C164='REAJUSTE GERAL'!$Q$2,IFERROR(VLOOKUP(S164,'REAJUSTE GERAL'!$P$3:$R$24,2,FALSE),""),IF(C164='REAJUSTE GERAL'!$R$2,IFERROR(VLOOKUP(S164,'REAJUSTE GERAL'!$P$3:$R$24,3,FALSE),""),1)))</f>
        <v>1.0009999999999999</v>
      </c>
    </row>
    <row r="165" spans="1:20" ht="25.5" x14ac:dyDescent="0.2">
      <c r="A165" s="110" t="s">
        <v>16995</v>
      </c>
      <c r="B165" s="81" t="s">
        <v>8752</v>
      </c>
      <c r="C165" s="79" t="s">
        <v>5651</v>
      </c>
      <c r="D165" s="246" t="str">
        <f>IF(B165="","",IF(C165="DER-ES",IF(OR(B165&lt;60000,B165&gt;60025),VLOOKUP(B165,'DER-ES NÃO IMPRIMIR'!$A$1:$E$10966,2,FALSE),VLOOKUP(B165,'DER-ES NÃO IMPRIMIR'!$A$1:$E$10966,2,FALSE)&amp;" (DMT="&amp;VLOOKUP(B165,'DER-ES NÃO IMPRIMIR'!$A$1:$E$10966,4,FALSE)&amp;") (XP="&amp;ROUND((N165),2)&amp;"km; XR="&amp;ROUND((O165),2)&amp;"km)"),IF(C165="SINAPI",VLOOKUP(B165,'SINAPI NÃO IMPRIMIR'!$A$3:$D$11432,2,FALSE),IF(C165="IOPES",VLOOKUP(B165,'IOPES NÃO IMPRIMIR'!$A$3:$D$10941,2,FALSE),IF(C165="CESAN",VLOOKUP(B165,'CESAN NÃO IMPRIMIR'!$A$6:$D$2000,2,FALSE),IF(C165="COMP",VLOOKUP(B165,'COMP NÃO IMPRIMIR'!$A$3:$D$10991,2,FALSE),""))))))</f>
        <v>Instalação de tela para fechamento lateral de campo conforme detalhe de projeto, incluindo tubo para fechamento</v>
      </c>
      <c r="E165" s="79" t="str">
        <f>IF(B165="","",IF(C165="DER-ES",VLOOKUP(B165,'DER-ES NÃO IMPRIMIR'!$A$1:$E$10966,3,FALSE),IF(C165="SINAPI",VLOOKUP(B165,'SINAPI NÃO IMPRIMIR'!$A$1:$D$11432,3,FALSE),IF(C165="IOPES",VLOOKUP(B165,'IOPES NÃO IMPRIMIR'!$A$1:$D$10941,3,FALSE),IF(C165="CESAN",VLOOKUP(B165,'CESAN NÃO IMPRIMIR'!$A$6:$D$2000,3,FALSE),IF(C165="COMP",VLOOKUP(B165,'COMP NÃO IMPRIMIR'!$A$1:$D$10991,3,FALSE)))))))</f>
        <v>m²</v>
      </c>
      <c r="F165" s="103">
        <f>VLOOKUP(A165,'Memorial de Cálculo'!$A$9:$Q$1264,17,FALSE)</f>
        <v>169.2</v>
      </c>
      <c r="G165" s="104">
        <f t="shared" si="36"/>
        <v>43.81</v>
      </c>
      <c r="H165" s="104">
        <f t="shared" si="37"/>
        <v>7412.65</v>
      </c>
      <c r="I165" s="89"/>
      <c r="J165" s="83">
        <f>IF(B165="","",IF(C165="DER-ES",IF(OR(B165&lt;60000,B165&gt;60025),VLOOKUP(B165,'DER-ES NÃO IMPRIMIR'!$A$1:$E$10966,4,FALSE),VLOOKUP(B165,'DER-ES NÃO IMPRIMIR'!$A$1:$H$9966,6,FALSE)*N165+VLOOKUP(B165,'DER-ES NÃO IMPRIMIR'!$A$1:$H$9966,7,FALSE)*O165)+VLOOKUP(B165,'DER-ES NÃO IMPRIMIR'!$A$1:$H$9966,8,FALSE),IF(C165="SINAPI",VLOOKUP(B165,'SINAPI NÃO IMPRIMIR'!$A$1:$E$11432,4,FALSE),IF(C165="IOPES",VLOOKUP(B165,'IOPES NÃO IMPRIMIR'!$A$1:$D$10941,4,FALSE),IF(C165="CESAN",VLOOKUP(B165,'CESAN NÃO IMPRIMIR'!$A$5:$D$2000,4,FALSE),IF(C165="COMP",VLOOKUP(B165,'COMP NÃO IMPRIMIR'!$A$1:$D$10991,4,FALSE))))))*T165)</f>
        <v>43.81</v>
      </c>
      <c r="K165" s="284">
        <f>IF(B165="","",IF(C165="DER-ES",IF(OR(B165&lt;60000,B165&gt;60025),'DER-ES NÃO IMPRIMIR'!$D$2/100,0),IF(C165="SINAPI",'SINAPI NÃO IMPRIMIR'!$A$2/100,IF(C165="IOPES",'IOPES NÃO IMPRIMIR'!$A$2/100,IF(C165="COMP",'COMP NÃO IMPRIMIR'!$C$2/100,IF(C165="CESAN",'CESAN NÃO IMPRIMIR'!$A$2/100,"Preencher BDI!"))))))</f>
        <v>0.23319999999999999</v>
      </c>
      <c r="L165" s="84">
        <f t="shared" si="33"/>
        <v>35.525462212131039</v>
      </c>
      <c r="M165" s="250"/>
      <c r="N165" s="522"/>
      <c r="O165" s="522"/>
      <c r="P165" s="523"/>
      <c r="Q165" s="524"/>
      <c r="S165" s="588"/>
      <c r="T165" s="590">
        <f>IF(B165="","",IF(C165='REAJUSTE GERAL'!$Q$2,IFERROR(VLOOKUP(S165,'REAJUSTE GERAL'!$P$3:$R$24,2,FALSE),""),IF(C165='REAJUSTE GERAL'!$R$2,IFERROR(VLOOKUP(S165,'REAJUSTE GERAL'!$P$3:$R$24,3,FALSE),""),1)))</f>
        <v>1</v>
      </c>
    </row>
    <row r="166" spans="1:20" ht="25.5" x14ac:dyDescent="0.2">
      <c r="A166" s="110" t="s">
        <v>16996</v>
      </c>
      <c r="B166" s="102">
        <v>200721</v>
      </c>
      <c r="C166" s="79" t="s">
        <v>8729</v>
      </c>
      <c r="D166" s="246" t="str">
        <f>IF(B166="","",IF(C166="DER-ES",IF(OR(B166&lt;60000,B166&gt;60025),VLOOKUP(B166,'DER-ES NÃO IMPRIMIR'!$A$1:$E$10966,2,FALSE),VLOOKUP(B166,'DER-ES NÃO IMPRIMIR'!$A$1:$E$10966,2,FALSE)&amp;" (DMT="&amp;VLOOKUP(B166,'DER-ES NÃO IMPRIMIR'!$A$1:$E$10966,4,FALSE)&amp;") (XP="&amp;ROUND((N166),2)&amp;"km; XR="&amp;ROUND((O166),2)&amp;"km)"),IF(C166="SINAPI",VLOOKUP(B166,'SINAPI NÃO IMPRIMIR'!$A$3:$D$11432,2,FALSE),IF(C166="IOPES",VLOOKUP(B166,'IOPES NÃO IMPRIMIR'!$A$3:$D$10941,2,FALSE),IF(C166="CESAN",VLOOKUP(B166,'CESAN NÃO IMPRIMIR'!$A$6:$D$2000,2,FALSE),IF(C166="COMP",VLOOKUP(B166,'COMP NÃO IMPRIMIR'!$A$3:$D$10991,2,FALSE),""))))))</f>
        <v>Rede de proteção em nylon malha 10x10 cm para proteção de quadra de esportes</v>
      </c>
      <c r="E166" s="79" t="str">
        <f>IF(B166="","",IF(C166="DER-ES",VLOOKUP(B166,'DER-ES NÃO IMPRIMIR'!$A$1:$E$10966,3,FALSE),IF(C166="SINAPI",VLOOKUP(B166,'SINAPI NÃO IMPRIMIR'!$A$1:$D$11432,3,FALSE),IF(C166="IOPES",VLOOKUP(B166,'IOPES NÃO IMPRIMIR'!$A$1:$D$10941,3,FALSE),IF(C166="CESAN",VLOOKUP(B166,'CESAN NÃO IMPRIMIR'!$A$6:$D$2000,3,FALSE),IF(C166="COMP",VLOOKUP(B166,'COMP NÃO IMPRIMIR'!$A$1:$D$10991,3,FALSE)))))))</f>
        <v>m2</v>
      </c>
      <c r="F166" s="103">
        <f>VLOOKUP(A166,'Memorial de Cálculo'!$A$9:$Q$1264,17,FALSE)</f>
        <v>423.8</v>
      </c>
      <c r="G166" s="104">
        <f t="shared" si="36"/>
        <v>14.01</v>
      </c>
      <c r="H166" s="104">
        <f t="shared" si="37"/>
        <v>5937.43</v>
      </c>
      <c r="I166" s="89"/>
      <c r="J166" s="83">
        <f>IF(B166="","",IF(C166="DER-ES",IF(OR(B166&lt;60000,B166&gt;60025),VLOOKUP(B166,'DER-ES NÃO IMPRIMIR'!$A$1:$E$10966,4,FALSE),VLOOKUP(B166,'DER-ES NÃO IMPRIMIR'!$A$1:$H$9966,6,FALSE)*N166+VLOOKUP(B166,'DER-ES NÃO IMPRIMIR'!$A$1:$H$9966,7,FALSE)*O166)+VLOOKUP(B166,'DER-ES NÃO IMPRIMIR'!$A$1:$H$9966,8,FALSE),IF(C166="SINAPI",VLOOKUP(B166,'SINAPI NÃO IMPRIMIR'!$A$1:$E$11432,4,FALSE),IF(C166="IOPES",VLOOKUP(B166,'IOPES NÃO IMPRIMIR'!$A$1:$D$10941,4,FALSE),IF(C166="CESAN",VLOOKUP(B166,'CESAN NÃO IMPRIMIR'!$A$5:$D$2000,4,FALSE),IF(C166="COMP",VLOOKUP(B166,'COMP NÃO IMPRIMIR'!$A$1:$D$10991,4,FALSE))))))*T166)</f>
        <v>14.874859999999998</v>
      </c>
      <c r="K166" s="284">
        <f>IF(B166="","",IF(C166="DER-ES",IF(OR(B166&lt;60000,B166&gt;60025),'DER-ES NÃO IMPRIMIR'!$D$2/100,0),IF(C166="SINAPI",'SINAPI NÃO IMPRIMIR'!$A$2/100,IF(C166="IOPES",'IOPES NÃO IMPRIMIR'!$A$2/100,IF(C166="COMP",'COMP NÃO IMPRIMIR'!$C$2/100,IF(C166="CESAN",'CESAN NÃO IMPRIMIR'!$A$2/100,"Preencher BDI!"))))))</f>
        <v>0.309</v>
      </c>
      <c r="L166" s="84">
        <f t="shared" si="33"/>
        <v>11.363529411764706</v>
      </c>
      <c r="M166" s="250"/>
      <c r="N166" s="522"/>
      <c r="O166" s="522"/>
      <c r="P166" s="523"/>
      <c r="Q166" s="524"/>
      <c r="S166" s="588" t="s">
        <v>8722</v>
      </c>
      <c r="T166" s="590">
        <f>IF(B166="","",IF(C166='REAJUSTE GERAL'!$Q$2,IFERROR(VLOOKUP(S166,'REAJUSTE GERAL'!$P$3:$R$24,2,FALSE),""),IF(C166='REAJUSTE GERAL'!$R$2,IFERROR(VLOOKUP(S166,'REAJUSTE GERAL'!$P$3:$R$24,3,FALSE),""),1)))</f>
        <v>1.0009999999999999</v>
      </c>
    </row>
    <row r="167" spans="1:20" ht="12.75" x14ac:dyDescent="0.2">
      <c r="A167" s="110" t="s">
        <v>16997</v>
      </c>
      <c r="B167" s="102">
        <v>200705</v>
      </c>
      <c r="C167" s="79" t="s">
        <v>8729</v>
      </c>
      <c r="D167" s="246" t="str">
        <f>IF(B167="","",IF(C167="DER-ES",IF(OR(B167&lt;60000,B167&gt;60025),VLOOKUP(B167,'DER-ES NÃO IMPRIMIR'!$A$1:$E$10966,2,FALSE),VLOOKUP(B167,'DER-ES NÃO IMPRIMIR'!$A$1:$E$10966,2,FALSE)&amp;" (DMT="&amp;VLOOKUP(B167,'DER-ES NÃO IMPRIMIR'!$A$1:$E$10966,4,FALSE)&amp;") (XP="&amp;ROUND((N167),2)&amp;"km; XR="&amp;ROUND((O167),2)&amp;"km)"),IF(C167="SINAPI",VLOOKUP(B167,'SINAPI NÃO IMPRIMIR'!$A$3:$D$11432,2,FALSE),IF(C167="IOPES",VLOOKUP(B167,'IOPES NÃO IMPRIMIR'!$A$3:$D$10941,2,FALSE),IF(C167="CESAN",VLOOKUP(B167,'CESAN NÃO IMPRIMIR'!$A$6:$D$2000,2,FALSE),IF(C167="COMP",VLOOKUP(B167,'COMP NÃO IMPRIMIR'!$A$3:$D$10991,2,FALSE),""))))))</f>
        <v>Rede para voleibol com malha grossa, faixas de lona superior e inferior</v>
      </c>
      <c r="E167" s="79" t="str">
        <f>IF(B167="","",IF(C167="DER-ES",VLOOKUP(B167,'DER-ES NÃO IMPRIMIR'!$A$1:$E$10966,3,FALSE),IF(C167="SINAPI",VLOOKUP(B167,'SINAPI NÃO IMPRIMIR'!$A$1:$D$11432,3,FALSE),IF(C167="IOPES",VLOOKUP(B167,'IOPES NÃO IMPRIMIR'!$A$1:$D$10941,3,FALSE),IF(C167="CESAN",VLOOKUP(B167,'CESAN NÃO IMPRIMIR'!$A$6:$D$2000,3,FALSE),IF(C167="COMP",VLOOKUP(B167,'COMP NÃO IMPRIMIR'!$A$1:$D$10991,3,FALSE)))))))</f>
        <v>und</v>
      </c>
      <c r="F167" s="103">
        <f>VLOOKUP(A167,'Memorial de Cálculo'!$A$9:$Q$1264,17,FALSE)</f>
        <v>1</v>
      </c>
      <c r="G167" s="104">
        <f t="shared" si="36"/>
        <v>222.6</v>
      </c>
      <c r="H167" s="104">
        <f t="shared" si="37"/>
        <v>222.6</v>
      </c>
      <c r="I167" s="89"/>
      <c r="J167" s="83">
        <f>IF(B167="","",IF(C167="DER-ES",IF(OR(B167&lt;60000,B167&gt;60025),VLOOKUP(B167,'DER-ES NÃO IMPRIMIR'!$A$1:$E$10966,4,FALSE),VLOOKUP(B167,'DER-ES NÃO IMPRIMIR'!$A$1:$H$9966,6,FALSE)*N167+VLOOKUP(B167,'DER-ES NÃO IMPRIMIR'!$A$1:$H$9966,7,FALSE)*O167)+VLOOKUP(B167,'DER-ES NÃO IMPRIMIR'!$A$1:$H$9966,8,FALSE),IF(C167="SINAPI",VLOOKUP(B167,'SINAPI NÃO IMPRIMIR'!$A$1:$E$11432,4,FALSE),IF(C167="IOPES",VLOOKUP(B167,'IOPES NÃO IMPRIMIR'!$A$1:$D$10941,4,FALSE),IF(C167="CESAN",VLOOKUP(B167,'CESAN NÃO IMPRIMIR'!$A$5:$D$2000,4,FALSE),IF(C167="COMP",VLOOKUP(B167,'COMP NÃO IMPRIMIR'!$A$1:$D$10991,4,FALSE))))))*T167)</f>
        <v>236.28604999999999</v>
      </c>
      <c r="K167" s="284">
        <f>IF(B167="","",IF(C167="DER-ES",IF(OR(B167&lt;60000,B167&gt;60025),'DER-ES NÃO IMPRIMIR'!$D$2/100,0),IF(C167="SINAPI",'SINAPI NÃO IMPRIMIR'!$A$2/100,IF(C167="IOPES",'IOPES NÃO IMPRIMIR'!$A$2/100,IF(C167="COMP",'COMP NÃO IMPRIMIR'!$C$2/100,IF(C167="CESAN",'CESAN NÃO IMPRIMIR'!$A$2/100,"Preencher BDI!"))))))</f>
        <v>0.309</v>
      </c>
      <c r="L167" s="84">
        <f t="shared" si="33"/>
        <v>180.50882352941176</v>
      </c>
      <c r="M167" s="300"/>
      <c r="N167" s="522"/>
      <c r="O167" s="522"/>
      <c r="P167" s="523"/>
      <c r="Q167" s="524"/>
      <c r="S167" s="588" t="s">
        <v>8722</v>
      </c>
      <c r="T167" s="590">
        <f>IF(B167="","",IF(C167='REAJUSTE GERAL'!$Q$2,IFERROR(VLOOKUP(S167,'REAJUSTE GERAL'!$P$3:$R$24,2,FALSE),""),IF(C167='REAJUSTE GERAL'!$R$2,IFERROR(VLOOKUP(S167,'REAJUSTE GERAL'!$P$3:$R$24,3,FALSE),""),1)))</f>
        <v>1.0009999999999999</v>
      </c>
    </row>
    <row r="168" spans="1:20" ht="38.25" x14ac:dyDescent="0.2">
      <c r="A168" s="110" t="s">
        <v>16998</v>
      </c>
      <c r="B168" s="102">
        <v>200708</v>
      </c>
      <c r="C168" s="79" t="s">
        <v>8729</v>
      </c>
      <c r="D168" s="246" t="str">
        <f>IF(B168="","",IF(C168="DER-ES",IF(OR(B168&lt;60000,B168&gt;60025),VLOOKUP(B168,'DER-ES NÃO IMPRIMIR'!$A$1:$E$10966,2,FALSE),VLOOKUP(B168,'DER-ES NÃO IMPRIMIR'!$A$1:$E$10966,2,FALSE)&amp;" (DMT="&amp;VLOOKUP(B168,'DER-ES NÃO IMPRIMIR'!$A$1:$E$10966,4,FALSE)&amp;") (XP="&amp;ROUND((N168),2)&amp;"km; XR="&amp;ROUND((O168),2)&amp;"km)"),IF(C168="SINAPI",VLOOKUP(B168,'SINAPI NÃO IMPRIMIR'!$A$3:$D$11432,2,FALSE),IF(C168="IOPES",VLOOKUP(B168,'IOPES NÃO IMPRIMIR'!$A$3:$D$10941,2,FALSE),IF(C168="CESAN",VLOOKUP(B168,'CESAN NÃO IMPRIMIR'!$A$6:$D$2000,2,FALSE),IF(C168="COMP",VLOOKUP(B168,'COMP NÃO IMPRIMIR'!$A$3:$D$10991,2,FALSE),""))))))</f>
        <v>Conjunto de poste de voleibol de tubo de ferro galvanizado 3"e parte móvel de 21/2", inclusive carretilha, furo com tubo de ferro galvanizado de 31/2"e tampão de furo</v>
      </c>
      <c r="E168" s="79" t="str">
        <f>IF(B168="","",IF(C168="DER-ES",VLOOKUP(B168,'DER-ES NÃO IMPRIMIR'!$A$1:$E$10966,3,FALSE),IF(C168="SINAPI",VLOOKUP(B168,'SINAPI NÃO IMPRIMIR'!$A$1:$D$11432,3,FALSE),IF(C168="IOPES",VLOOKUP(B168,'IOPES NÃO IMPRIMIR'!$A$1:$D$10941,3,FALSE),IF(C168="CESAN",VLOOKUP(B168,'CESAN NÃO IMPRIMIR'!$A$6:$D$2000,3,FALSE),IF(C168="COMP",VLOOKUP(B168,'COMP NÃO IMPRIMIR'!$A$1:$D$10991,3,FALSE)))))))</f>
        <v>und</v>
      </c>
      <c r="F168" s="103">
        <f>VLOOKUP(A168,'Memorial de Cálculo'!$A$9:$Q$1264,17,FALSE)</f>
        <v>1</v>
      </c>
      <c r="G168" s="104">
        <f t="shared" si="36"/>
        <v>1127.78</v>
      </c>
      <c r="H168" s="104">
        <f t="shared" si="37"/>
        <v>1127.78</v>
      </c>
      <c r="I168" s="89"/>
      <c r="J168" s="83">
        <f>IF(B168="","",IF(C168="DER-ES",IF(OR(B168&lt;60000,B168&gt;60025),VLOOKUP(B168,'DER-ES NÃO IMPRIMIR'!$A$1:$E$10966,4,FALSE),VLOOKUP(B168,'DER-ES NÃO IMPRIMIR'!$A$1:$H$9966,6,FALSE)*N168+VLOOKUP(B168,'DER-ES NÃO IMPRIMIR'!$A$1:$H$9966,7,FALSE)*O168)+VLOOKUP(B168,'DER-ES NÃO IMPRIMIR'!$A$1:$H$9966,8,FALSE),IF(C168="SINAPI",VLOOKUP(B168,'SINAPI NÃO IMPRIMIR'!$A$1:$E$11432,4,FALSE),IF(C168="IOPES",VLOOKUP(B168,'IOPES NÃO IMPRIMIR'!$A$1:$D$10941,4,FALSE),IF(C168="CESAN",VLOOKUP(B168,'CESAN NÃO IMPRIMIR'!$A$5:$D$2000,4,FALSE),IF(C168="COMP",VLOOKUP(B168,'COMP NÃO IMPRIMIR'!$A$1:$D$10991,4,FALSE))))))*T168)</f>
        <v>1197.0959</v>
      </c>
      <c r="K168" s="284">
        <f>IF(B168="","",IF(C168="DER-ES",IF(OR(B168&lt;60000,B168&gt;60025),'DER-ES NÃO IMPRIMIR'!$D$2/100,0),IF(C168="SINAPI",'SINAPI NÃO IMPRIMIR'!$A$2/100,IF(C168="IOPES",'IOPES NÃO IMPRIMIR'!$A$2/100,IF(C168="COMP",'COMP NÃO IMPRIMIR'!$C$2/100,IF(C168="CESAN",'CESAN NÃO IMPRIMIR'!$A$2/100,"Preencher BDI!"))))))</f>
        <v>0.309</v>
      </c>
      <c r="L168" s="84">
        <f t="shared" si="33"/>
        <v>914.51176470588246</v>
      </c>
      <c r="M168" s="300"/>
      <c r="N168" s="522"/>
      <c r="O168" s="522"/>
      <c r="P168" s="523"/>
      <c r="Q168" s="524"/>
      <c r="S168" s="588" t="s">
        <v>8722</v>
      </c>
      <c r="T168" s="590">
        <f>IF(B168="","",IF(C168='REAJUSTE GERAL'!$Q$2,IFERROR(VLOOKUP(S168,'REAJUSTE GERAL'!$P$3:$R$24,2,FALSE),""),IF(C168='REAJUSTE GERAL'!$R$2,IFERROR(VLOOKUP(S168,'REAJUSTE GERAL'!$P$3:$R$24,3,FALSE),""),1)))</f>
        <v>1.0009999999999999</v>
      </c>
    </row>
    <row r="169" spans="1:20" ht="25.5" x14ac:dyDescent="0.2">
      <c r="A169" s="110" t="s">
        <v>16999</v>
      </c>
      <c r="B169" s="102">
        <v>200707</v>
      </c>
      <c r="C169" s="79" t="s">
        <v>8729</v>
      </c>
      <c r="D169" s="246" t="str">
        <f>IF(B169="","",IF(C169="DER-ES",IF(OR(B169&lt;60000,B169&gt;60025),VLOOKUP(B169,'DER-ES NÃO IMPRIMIR'!$A$1:$E$10966,2,FALSE),VLOOKUP(B169,'DER-ES NÃO IMPRIMIR'!$A$1:$E$10966,2,FALSE)&amp;" (DMT="&amp;VLOOKUP(B169,'DER-ES NÃO IMPRIMIR'!$A$1:$E$10966,4,FALSE)&amp;") (XP="&amp;ROUND((N169),2)&amp;"km; XR="&amp;ROUND((O169),2)&amp;"km)"),IF(C169="SINAPI",VLOOKUP(B169,'SINAPI NÃO IMPRIMIR'!$A$3:$D$11432,2,FALSE),IF(C169="IOPES",VLOOKUP(B169,'IOPES NÃO IMPRIMIR'!$A$3:$D$10941,2,FALSE),IF(C169="CESAN",VLOOKUP(B169,'CESAN NÃO IMPRIMIR'!$A$6:$D$2000,2,FALSE),IF(C169="COMP",VLOOKUP(B169,'COMP NÃO IMPRIMIR'!$A$3:$D$10991,2,FALSE),""))))))</f>
        <v>Trave para futebol de salão de tubo de ferro galvanizado 3", com recuo, removível, dimensões oficiais 3x2m</v>
      </c>
      <c r="E169" s="79" t="str">
        <f>IF(B169="","",IF(C169="DER-ES",VLOOKUP(B169,'DER-ES NÃO IMPRIMIR'!$A$1:$E$10966,3,FALSE),IF(C169="SINAPI",VLOOKUP(B169,'SINAPI NÃO IMPRIMIR'!$A$1:$D$11432,3,FALSE),IF(C169="IOPES",VLOOKUP(B169,'IOPES NÃO IMPRIMIR'!$A$1:$D$10941,3,FALSE),IF(C169="CESAN",VLOOKUP(B169,'CESAN NÃO IMPRIMIR'!$A$6:$D$2000,3,FALSE),IF(C169="COMP",VLOOKUP(B169,'COMP NÃO IMPRIMIR'!$A$1:$D$10991,3,FALSE)))))))</f>
        <v>und</v>
      </c>
      <c r="F169" s="103">
        <f>VLOOKUP(A169,'Memorial de Cálculo'!$A$9:$Q$1264,17,FALSE)</f>
        <v>2</v>
      </c>
      <c r="G169" s="104">
        <f t="shared" si="36"/>
        <v>1023.29</v>
      </c>
      <c r="H169" s="104">
        <f t="shared" si="37"/>
        <v>2046.58</v>
      </c>
      <c r="I169" s="89"/>
      <c r="J169" s="83">
        <f>IF(B169="","",IF(C169="DER-ES",IF(OR(B169&lt;60000,B169&gt;60025),VLOOKUP(B169,'DER-ES NÃO IMPRIMIR'!$A$1:$E$10966,4,FALSE),VLOOKUP(B169,'DER-ES NÃO IMPRIMIR'!$A$1:$H$9966,6,FALSE)*N169+VLOOKUP(B169,'DER-ES NÃO IMPRIMIR'!$A$1:$H$9966,7,FALSE)*O169)+VLOOKUP(B169,'DER-ES NÃO IMPRIMIR'!$A$1:$H$9966,8,FALSE),IF(C169="SINAPI",VLOOKUP(B169,'SINAPI NÃO IMPRIMIR'!$A$1:$E$11432,4,FALSE),IF(C169="IOPES",VLOOKUP(B169,'IOPES NÃO IMPRIMIR'!$A$1:$D$10941,4,FALSE),IF(C169="CESAN",VLOOKUP(B169,'CESAN NÃO IMPRIMIR'!$A$5:$D$2000,4,FALSE),IF(C169="COMP",VLOOKUP(B169,'COMP NÃO IMPRIMIR'!$A$1:$D$10991,4,FALSE))))))*T169)</f>
        <v>1086.1850999999997</v>
      </c>
      <c r="K169" s="284">
        <f>IF(B169="","",IF(C169="DER-ES",IF(OR(B169&lt;60000,B169&gt;60025),'DER-ES NÃO IMPRIMIR'!$D$2/100,0),IF(C169="SINAPI",'SINAPI NÃO IMPRIMIR'!$A$2/100,IF(C169="IOPES",'IOPES NÃO IMPRIMIR'!$A$2/100,IF(C169="COMP",'COMP NÃO IMPRIMIR'!$C$2/100,IF(C169="CESAN",'CESAN NÃO IMPRIMIR'!$A$2/100,"Preencher BDI!"))))))</f>
        <v>0.309</v>
      </c>
      <c r="L169" s="84">
        <f t="shared" si="33"/>
        <v>829.78235294117633</v>
      </c>
      <c r="M169" s="300"/>
      <c r="N169" s="522"/>
      <c r="O169" s="522"/>
      <c r="P169" s="523"/>
      <c r="Q169" s="524"/>
      <c r="S169" s="588" t="s">
        <v>8722</v>
      </c>
      <c r="T169" s="590">
        <f>IF(B169="","",IF(C169='REAJUSTE GERAL'!$Q$2,IFERROR(VLOOKUP(S169,'REAJUSTE GERAL'!$P$3:$R$24,2,FALSE),""),IF(C169='REAJUSTE GERAL'!$R$2,IFERROR(VLOOKUP(S169,'REAJUSTE GERAL'!$P$3:$R$24,3,FALSE),""),1)))</f>
        <v>1.0009999999999999</v>
      </c>
    </row>
    <row r="170" spans="1:20" ht="12.75" x14ac:dyDescent="0.2">
      <c r="A170" s="110" t="s">
        <v>17000</v>
      </c>
      <c r="B170" s="102">
        <v>200713</v>
      </c>
      <c r="C170" s="79" t="s">
        <v>8729</v>
      </c>
      <c r="D170" s="246" t="str">
        <f>IF(B170="","",IF(C170="DER-ES",IF(OR(B170&lt;60000,B170&gt;60025),VLOOKUP(B170,'DER-ES NÃO IMPRIMIR'!$A$1:$E$10966,2,FALSE),VLOOKUP(B170,'DER-ES NÃO IMPRIMIR'!$A$1:$E$10966,2,FALSE)&amp;" (DMT="&amp;VLOOKUP(B170,'DER-ES NÃO IMPRIMIR'!$A$1:$E$10966,4,FALSE)&amp;") (XP="&amp;ROUND((N170),2)&amp;"km; XR="&amp;ROUND((O170),2)&amp;"km)"),IF(C170="SINAPI",VLOOKUP(B170,'SINAPI NÃO IMPRIMIR'!$A$3:$D$11432,2,FALSE),IF(C170="IOPES",VLOOKUP(B170,'IOPES NÃO IMPRIMIR'!$A$3:$D$10941,2,FALSE),IF(C170="CESAN",VLOOKUP(B170,'CESAN NÃO IMPRIMIR'!$A$6:$D$2000,2,FALSE),IF(C170="COMP",VLOOKUP(B170,'COMP NÃO IMPRIMIR'!$A$3:$D$10991,2,FALSE),""))))))</f>
        <v>Rede para futebol de salão</v>
      </c>
      <c r="E170" s="79" t="str">
        <f>IF(B170="","",IF(C170="DER-ES",VLOOKUP(B170,'DER-ES NÃO IMPRIMIR'!$A$1:$E$10966,3,FALSE),IF(C170="SINAPI",VLOOKUP(B170,'SINAPI NÃO IMPRIMIR'!$A$1:$D$11432,3,FALSE),IF(C170="IOPES",VLOOKUP(B170,'IOPES NÃO IMPRIMIR'!$A$1:$D$10941,3,FALSE),IF(C170="CESAN",VLOOKUP(B170,'CESAN NÃO IMPRIMIR'!$A$6:$D$2000,3,FALSE),IF(C170="COMP",VLOOKUP(B170,'COMP NÃO IMPRIMIR'!$A$1:$D$10991,3,FALSE)))))))</f>
        <v>und</v>
      </c>
      <c r="F170" s="103">
        <f>VLOOKUP(A170,'Memorial de Cálculo'!$A$9:$Q$1264,17,FALSE)</f>
        <v>2</v>
      </c>
      <c r="G170" s="104">
        <f t="shared" si="36"/>
        <v>205.94</v>
      </c>
      <c r="H170" s="104">
        <f t="shared" si="37"/>
        <v>411.88</v>
      </c>
      <c r="I170" s="89"/>
      <c r="J170" s="83">
        <f>IF(B170="","",IF(C170="DER-ES",IF(OR(B170&lt;60000,B170&gt;60025),VLOOKUP(B170,'DER-ES NÃO IMPRIMIR'!$A$1:$E$10966,4,FALSE),VLOOKUP(B170,'DER-ES NÃO IMPRIMIR'!$A$1:$H$9966,6,FALSE)*N170+VLOOKUP(B170,'DER-ES NÃO IMPRIMIR'!$A$1:$H$9966,7,FALSE)*O170)+VLOOKUP(B170,'DER-ES NÃO IMPRIMIR'!$A$1:$H$9966,8,FALSE),IF(C170="SINAPI",VLOOKUP(B170,'SINAPI NÃO IMPRIMIR'!$A$1:$E$11432,4,FALSE),IF(C170="IOPES",VLOOKUP(B170,'IOPES NÃO IMPRIMIR'!$A$1:$D$10941,4,FALSE),IF(C170="CESAN",VLOOKUP(B170,'CESAN NÃO IMPRIMIR'!$A$5:$D$2000,4,FALSE),IF(C170="COMP",VLOOKUP(B170,'COMP NÃO IMPRIMIR'!$A$1:$D$10991,4,FALSE))))))*T170)</f>
        <v>218.59837999999996</v>
      </c>
      <c r="K170" s="284">
        <f>IF(B170="","",IF(C170="DER-ES",IF(OR(B170&lt;60000,B170&gt;60025),'DER-ES NÃO IMPRIMIR'!$D$2/100,0),IF(C170="SINAPI",'SINAPI NÃO IMPRIMIR'!$A$2/100,IF(C170="IOPES",'IOPES NÃO IMPRIMIR'!$A$2/100,IF(C170="COMP",'COMP NÃO IMPRIMIR'!$C$2/100,IF(C170="CESAN",'CESAN NÃO IMPRIMIR'!$A$2/100,"Preencher BDI!"))))))</f>
        <v>0.309</v>
      </c>
      <c r="L170" s="84">
        <f t="shared" si="33"/>
        <v>166.99647058823527</v>
      </c>
      <c r="M170" s="300"/>
      <c r="N170" s="522"/>
      <c r="O170" s="522"/>
      <c r="P170" s="523"/>
      <c r="Q170" s="524"/>
      <c r="S170" s="588" t="s">
        <v>8722</v>
      </c>
      <c r="T170" s="590">
        <f>IF(B170="","",IF(C170='REAJUSTE GERAL'!$Q$2,IFERROR(VLOOKUP(S170,'REAJUSTE GERAL'!$P$3:$R$24,2,FALSE),""),IF(C170='REAJUSTE GERAL'!$R$2,IFERROR(VLOOKUP(S170,'REAJUSTE GERAL'!$P$3:$R$24,3,FALSE),""),1)))</f>
        <v>1.0009999999999999</v>
      </c>
    </row>
    <row r="171" spans="1:20" ht="12.75" x14ac:dyDescent="0.2">
      <c r="A171" s="298"/>
      <c r="B171" s="293"/>
      <c r="C171" s="294"/>
      <c r="D171" s="295" t="str">
        <f>"SUB-TOTAL - "&amp;LEFT(A149,5)</f>
        <v>SUB-TOTAL - 07.07</v>
      </c>
      <c r="E171" s="294"/>
      <c r="F171" s="296"/>
      <c r="G171" s="277"/>
      <c r="H171" s="297">
        <f>SUM(H150:H170)</f>
        <v>133582.38</v>
      </c>
      <c r="I171" s="89"/>
      <c r="J171" s="83" t="str">
        <f>IF(B171="","",IF(C171="DER-ES",IF(OR(B171&lt;60000,B171&gt;60025),VLOOKUP(B171,'DER-ES NÃO IMPRIMIR'!$A$1:$E$10966,4,FALSE),VLOOKUP(B171,'DER-ES NÃO IMPRIMIR'!$A$1:$H$9966,6,FALSE)*N171+VLOOKUP(B171,'DER-ES NÃO IMPRIMIR'!$A$1:$H$9966,7,FALSE)*O171)+VLOOKUP(B171,'DER-ES NÃO IMPRIMIR'!$A$1:$H$9966,8,FALSE),IF(C171="SINAPI",VLOOKUP(B171,'SINAPI NÃO IMPRIMIR'!$A$1:$E$11432,4,FALSE),IF(C171="IOPES",VLOOKUP(B171,'IOPES NÃO IMPRIMIR'!$A$1:$D$10941,4,FALSE),IF(C171="CESAN",VLOOKUP(B171,'CESAN NÃO IMPRIMIR'!$A$5:$D$2000,4,FALSE),IF(C171="COMP",VLOOKUP(B171,'COMP NÃO IMPRIMIR'!$A$1:$D$10991,4,FALSE))))))*T171)</f>
        <v/>
      </c>
      <c r="K171" s="284" t="str">
        <f>IF(B171="","",IF(C171="DER-ES",IF(OR(B171&lt;60000,B171&gt;60025),'DER-ES NÃO IMPRIMIR'!$D$2/100,0),IF(C171="SINAPI",'SINAPI NÃO IMPRIMIR'!$A$2/100,IF(C171="IOPES",'IOPES NÃO IMPRIMIR'!$A$2/100,IF(C171="COMP",'COMP NÃO IMPRIMIR'!$C$2/100,IF(C171="CESAN",'CESAN NÃO IMPRIMIR'!$A$2/100,"Preencher BDI!"))))))</f>
        <v/>
      </c>
      <c r="L171" s="84" t="str">
        <f t="shared" si="33"/>
        <v/>
      </c>
      <c r="M171" s="300"/>
      <c r="N171" s="97"/>
      <c r="O171" s="97"/>
      <c r="P171" s="99"/>
      <c r="Q171" s="84"/>
      <c r="S171" s="105"/>
      <c r="T171" s="589" t="str">
        <f>IF(B171="","",IF(C171='REAJUSTE GERAL'!$Q$2,IFERROR(VLOOKUP(S171,'REAJUSTE GERAL'!$P$3:$R$24,2,FALSE),""),IF(C171='REAJUSTE GERAL'!$R$2,IFERROR(VLOOKUP(S171,'REAJUSTE GERAL'!$P$3:$R$24,3,FALSE),""),1)))</f>
        <v/>
      </c>
    </row>
    <row r="172" spans="1:20" ht="12.75" x14ac:dyDescent="0.2">
      <c r="A172" s="298"/>
      <c r="B172" s="299"/>
      <c r="C172" s="265"/>
      <c r="D172" s="301"/>
      <c r="E172" s="190"/>
      <c r="F172" s="264"/>
      <c r="G172" s="277"/>
      <c r="H172" s="277"/>
      <c r="I172" s="89"/>
      <c r="J172" s="83" t="str">
        <f>IF(B172="","",IF(C172="DER-ES",IF(OR(B172&lt;60000,B172&gt;60025),VLOOKUP(B172,'DER-ES NÃO IMPRIMIR'!$A$1:$E$10966,4,FALSE),VLOOKUP(B172,'DER-ES NÃO IMPRIMIR'!$A$1:$H$9966,6,FALSE)*N172+VLOOKUP(B172,'DER-ES NÃO IMPRIMIR'!$A$1:$H$9966,7,FALSE)*O172)+VLOOKUP(B172,'DER-ES NÃO IMPRIMIR'!$A$1:$H$9966,8,FALSE),IF(C172="SINAPI",VLOOKUP(B172,'SINAPI NÃO IMPRIMIR'!$A$1:$E$11432,4,FALSE),IF(C172="IOPES",VLOOKUP(B172,'IOPES NÃO IMPRIMIR'!$A$1:$D$10941,4,FALSE),IF(C172="CESAN",VLOOKUP(B172,'CESAN NÃO IMPRIMIR'!$A$5:$D$2000,4,FALSE),IF(C172="COMP",VLOOKUP(B172,'COMP NÃO IMPRIMIR'!$A$1:$D$10991,4,FALSE))))))*T172)</f>
        <v/>
      </c>
      <c r="K172" s="284" t="str">
        <f>IF(B172="","",IF(C172="DER-ES",IF(OR(B172&lt;60000,B172&gt;60025),'DER-ES NÃO IMPRIMIR'!$D$2/100,0),IF(C172="SINAPI",'SINAPI NÃO IMPRIMIR'!$A$2/100,IF(C172="IOPES",'IOPES NÃO IMPRIMIR'!$A$2/100,IF(C172="COMP",'COMP NÃO IMPRIMIR'!$C$2/100,IF(C172="CESAN",'CESAN NÃO IMPRIMIR'!$A$2/100,"Preencher BDI!"))))))</f>
        <v/>
      </c>
      <c r="L172" s="84" t="str">
        <f t="shared" si="33"/>
        <v/>
      </c>
      <c r="M172" s="300"/>
      <c r="N172" s="97"/>
      <c r="O172" s="97"/>
      <c r="P172" s="99"/>
      <c r="Q172" s="84"/>
      <c r="S172" s="105"/>
      <c r="T172" s="589" t="str">
        <f>IF(B172="","",IF(C172='REAJUSTE GERAL'!$Q$2,IFERROR(VLOOKUP(S172,'REAJUSTE GERAL'!$P$3:$R$24,2,FALSE),""),IF(C172='REAJUSTE GERAL'!$R$2,IFERROR(VLOOKUP(S172,'REAJUSTE GERAL'!$P$3:$R$24,3,FALSE),""),1)))</f>
        <v/>
      </c>
    </row>
    <row r="173" spans="1:20" ht="12.75" x14ac:dyDescent="0.2">
      <c r="A173" s="491" t="s">
        <v>16976</v>
      </c>
      <c r="B173" s="491"/>
      <c r="C173" s="492"/>
      <c r="D173" s="493" t="s">
        <v>1103</v>
      </c>
      <c r="E173" s="492"/>
      <c r="F173" s="494"/>
      <c r="G173" s="495"/>
      <c r="H173" s="496"/>
      <c r="I173" s="89"/>
      <c r="J173" s="83" t="str">
        <f>IF(B173="","",IF(C173="DER-ES",IF(OR(B173&lt;60000,B173&gt;60025),VLOOKUP(B173,'DER-ES NÃO IMPRIMIR'!$A$1:$E$10966,4,FALSE),VLOOKUP(B173,'DER-ES NÃO IMPRIMIR'!$A$1:$H$9966,6,FALSE)*N173+VLOOKUP(B173,'DER-ES NÃO IMPRIMIR'!$A$1:$H$9966,7,FALSE)*O173)+VLOOKUP(B173,'DER-ES NÃO IMPRIMIR'!$A$1:$H$9966,8,FALSE),IF(C173="SINAPI",VLOOKUP(B173,'SINAPI NÃO IMPRIMIR'!$A$1:$E$11432,4,FALSE),IF(C173="IOPES",VLOOKUP(B173,'IOPES NÃO IMPRIMIR'!$A$1:$D$10941,4,FALSE),IF(C173="CESAN",VLOOKUP(B173,'CESAN NÃO IMPRIMIR'!$A$5:$D$2000,4,FALSE),IF(C173="COMP",VLOOKUP(B173,'COMP NÃO IMPRIMIR'!$A$1:$D$10991,4,FALSE))))))*T173)</f>
        <v/>
      </c>
      <c r="K173" s="284" t="str">
        <f>IF(B173="","",IF(C173="DER-ES",IF(OR(B173&lt;60000,B173&gt;60025),'DER-ES NÃO IMPRIMIR'!$D$2/100,0),IF(C173="SINAPI",'SINAPI NÃO IMPRIMIR'!$A$2/100,IF(C173="IOPES",'IOPES NÃO IMPRIMIR'!$A$2/100,IF(C173="COMP",'COMP NÃO IMPRIMIR'!$C$2/100,IF(C173="CESAN",'CESAN NÃO IMPRIMIR'!$A$2/100,"Preencher BDI!"))))))</f>
        <v/>
      </c>
      <c r="L173" s="84" t="str">
        <f t="shared" si="33"/>
        <v/>
      </c>
      <c r="M173" s="35"/>
      <c r="N173" s="97"/>
      <c r="O173" s="97"/>
      <c r="P173" s="99"/>
      <c r="Q173" s="84"/>
      <c r="S173" s="105"/>
      <c r="T173" s="589" t="str">
        <f>IF(B173="","",IF(C173='REAJUSTE GERAL'!$Q$2,IFERROR(VLOOKUP(S173,'REAJUSTE GERAL'!$P$3:$R$24,2,FALSE),""),IF(C173='REAJUSTE GERAL'!$R$2,IFERROR(VLOOKUP(S173,'REAJUSTE GERAL'!$P$3:$R$24,3,FALSE),""),1)))</f>
        <v/>
      </c>
    </row>
    <row r="174" spans="1:20" ht="12.75" x14ac:dyDescent="0.2">
      <c r="A174" s="293" t="s">
        <v>17001</v>
      </c>
      <c r="B174" s="293"/>
      <c r="C174" s="294"/>
      <c r="D174" s="295" t="s">
        <v>8753</v>
      </c>
      <c r="E174" s="294"/>
      <c r="F174" s="296"/>
      <c r="G174" s="277"/>
      <c r="H174" s="297"/>
      <c r="I174" s="89"/>
      <c r="J174" s="83" t="str">
        <f>IF(B174="","",IF(C174="DER-ES",IF(OR(B174&lt;60000,B174&gt;60025),VLOOKUP(B174,'DER-ES NÃO IMPRIMIR'!$A$1:$E$10966,4,FALSE),VLOOKUP(B174,'DER-ES NÃO IMPRIMIR'!$A$1:$H$9966,6,FALSE)*N174+VLOOKUP(B174,'DER-ES NÃO IMPRIMIR'!$A$1:$H$9966,7,FALSE)*O174)+VLOOKUP(B174,'DER-ES NÃO IMPRIMIR'!$A$1:$H$9966,8,FALSE),IF(C174="SINAPI",VLOOKUP(B174,'SINAPI NÃO IMPRIMIR'!$A$1:$E$11432,4,FALSE),IF(C174="IOPES",VLOOKUP(B174,'IOPES NÃO IMPRIMIR'!$A$1:$D$10941,4,FALSE),IF(C174="CESAN",VLOOKUP(B174,'CESAN NÃO IMPRIMIR'!$A$5:$D$2000,4,FALSE),IF(C174="COMP",VLOOKUP(B174,'COMP NÃO IMPRIMIR'!$A$1:$D$10991,4,FALSE))))))*T174)</f>
        <v/>
      </c>
      <c r="K174" s="284" t="str">
        <f>IF(B174="","",IF(C174="DER-ES",IF(OR(B174&lt;60000,B174&gt;60025),'DER-ES NÃO IMPRIMIR'!$D$2/100,0),IF(C174="SINAPI",'SINAPI NÃO IMPRIMIR'!$A$2/100,IF(C174="IOPES",'IOPES NÃO IMPRIMIR'!$A$2/100,IF(C174="COMP",'COMP NÃO IMPRIMIR'!$C$2/100,IF(C174="CESAN",'CESAN NÃO IMPRIMIR'!$A$2/100,"Preencher BDI!"))))))</f>
        <v/>
      </c>
      <c r="L174" s="84" t="str">
        <f t="shared" si="3"/>
        <v/>
      </c>
      <c r="M174" s="281"/>
      <c r="N174" s="97"/>
      <c r="O174" s="97"/>
      <c r="P174" s="99"/>
      <c r="Q174" s="84"/>
      <c r="S174" s="105"/>
      <c r="T174" s="589" t="str">
        <f>IF(B174="","",IF(C174='REAJUSTE GERAL'!$Q$2,IFERROR(VLOOKUP(S174,'REAJUSTE GERAL'!$P$3:$R$24,2,FALSE),""),IF(C174='REAJUSTE GERAL'!$R$2,IFERROR(VLOOKUP(S174,'REAJUSTE GERAL'!$P$3:$R$24,3,FALSE),""),1)))</f>
        <v/>
      </c>
    </row>
    <row r="175" spans="1:20" ht="25.5" x14ac:dyDescent="0.2">
      <c r="A175" s="110" t="s">
        <v>17002</v>
      </c>
      <c r="B175" s="79">
        <v>151421</v>
      </c>
      <c r="C175" s="79" t="s">
        <v>8729</v>
      </c>
      <c r="D175" s="246" t="str">
        <f>IF(B175="","",IF(C175="DER-ES",IF(OR(B175&lt;60000,B175&gt;60025),VLOOKUP(B175,'DER-ES NÃO IMPRIMIR'!$A$1:$E$10966,2,FALSE),VLOOKUP(B175,'DER-ES NÃO IMPRIMIR'!$A$1:$E$10966,2,FALSE)&amp;" (DMT="&amp;VLOOKUP(B175,'DER-ES NÃO IMPRIMIR'!$A$1:$E$10966,4,FALSE)&amp;") (XP="&amp;ROUND((N175),2)&amp;"km; XR="&amp;ROUND((O175),2)&amp;"km)"),IF(C175="SINAPI",VLOOKUP(B175,'SINAPI NÃO IMPRIMIR'!$A$3:$D$11432,2,FALSE),IF(C175="IOPES",VLOOKUP(B175,'IOPES NÃO IMPRIMIR'!$A$3:$D$10941,2,FALSE),IF(C175="CESAN",VLOOKUP(B175,'CESAN NÃO IMPRIMIR'!$A$6:$D$2000,2,FALSE),IF(C175="COMP",VLOOKUP(B175,'COMP NÃO IMPRIMIR'!$A$3:$D$10991,2,FALSE),""))))))</f>
        <v>Fio ou cabo de cobre termoplástico, com isolamento para 0.6/1000V - 70º, seção de 16.0 mm2</v>
      </c>
      <c r="E175" s="79" t="str">
        <f>IF(B175="","",IF(C175="DER-ES",VLOOKUP(B175,'DER-ES NÃO IMPRIMIR'!$A$1:$E$10966,3,FALSE),IF(C175="SINAPI",VLOOKUP(B175,'SINAPI NÃO IMPRIMIR'!$A$1:$D$11432,3,FALSE),IF(C175="IOPES",VLOOKUP(B175,'IOPES NÃO IMPRIMIR'!$A$1:$D$10941,3,FALSE),IF(C175="CESAN",VLOOKUP(B175,'CESAN NÃO IMPRIMIR'!$A$6:$D$2000,3,FALSE),IF(C175="COMP",VLOOKUP(B175,'COMP NÃO IMPRIMIR'!$A$1:$D$10991,3,FALSE)))))))</f>
        <v>m</v>
      </c>
      <c r="F175" s="103">
        <f>VLOOKUP(A175,'Memorial de Cálculo'!$A$9:$Q$1264,17,FALSE)</f>
        <v>270</v>
      </c>
      <c r="G175" s="104">
        <f t="shared" ref="G175:G178" si="38">IF(B175=40972,H174,ROUND(L175*(1+F$5),2))</f>
        <v>13.93</v>
      </c>
      <c r="H175" s="104">
        <f t="shared" ref="H175:H178" si="39">IF(B175=40972,TRUNC(F175*G175/100,2),TRUNC(F175*G175,2))</f>
        <v>3761.1</v>
      </c>
      <c r="I175" s="89"/>
      <c r="J175" s="83">
        <f>IF(B175="","",IF(C175="DER-ES",IF(OR(B175&lt;60000,B175&gt;60025),VLOOKUP(B175,'DER-ES NÃO IMPRIMIR'!$A$1:$E$10966,4,FALSE),VLOOKUP(B175,'DER-ES NÃO IMPRIMIR'!$A$1:$H$9966,6,FALSE)*N175+VLOOKUP(B175,'DER-ES NÃO IMPRIMIR'!$A$1:$H$9966,7,FALSE)*O175)+VLOOKUP(B175,'DER-ES NÃO IMPRIMIR'!$A$1:$H$9966,8,FALSE),IF(C175="SINAPI",VLOOKUP(B175,'SINAPI NÃO IMPRIMIR'!$A$1:$E$11432,4,FALSE),IF(C175="IOPES",VLOOKUP(B175,'IOPES NÃO IMPRIMIR'!$A$1:$D$10941,4,FALSE),IF(C175="CESAN",VLOOKUP(B175,'CESAN NÃO IMPRIMIR'!$A$5:$D$2000,4,FALSE),IF(C175="COMP",VLOOKUP(B175,'COMP NÃO IMPRIMIR'!$A$1:$D$10991,4,FALSE))))))*T175)</f>
        <v>14.784769999999998</v>
      </c>
      <c r="K175" s="284">
        <f>IF(B175="","",IF(C175="DER-ES",IF(OR(B175&lt;60000,B175&gt;60025),'DER-ES NÃO IMPRIMIR'!$D$2/100,0),IF(C175="SINAPI",'SINAPI NÃO IMPRIMIR'!$A$2/100,IF(C175="IOPES",'IOPES NÃO IMPRIMIR'!$A$2/100,IF(C175="COMP",'COMP NÃO IMPRIMIR'!$C$2/100,IF(C175="CESAN",'CESAN NÃO IMPRIMIR'!$A$2/100,"Preencher BDI!"))))))</f>
        <v>0.309</v>
      </c>
      <c r="L175" s="84">
        <f t="shared" si="3"/>
        <v>11.29470588235294</v>
      </c>
      <c r="M175" s="250"/>
      <c r="N175" s="97"/>
      <c r="O175" s="97"/>
      <c r="P175" s="99"/>
      <c r="Q175" s="84"/>
      <c r="S175" s="588" t="s">
        <v>8722</v>
      </c>
      <c r="T175" s="590">
        <f>IF(B175="","",IF(C175='REAJUSTE GERAL'!$Q$2,IFERROR(VLOOKUP(S175,'REAJUSTE GERAL'!$P$3:$R$24,2,FALSE),""),IF(C175='REAJUSTE GERAL'!$R$2,IFERROR(VLOOKUP(S175,'REAJUSTE GERAL'!$P$3:$R$24,3,FALSE),""),1)))</f>
        <v>1.0009999999999999</v>
      </c>
    </row>
    <row r="176" spans="1:20" ht="12.75" x14ac:dyDescent="0.2">
      <c r="A176" s="110" t="s">
        <v>17003</v>
      </c>
      <c r="B176" s="79">
        <v>151417</v>
      </c>
      <c r="C176" s="79" t="s">
        <v>8729</v>
      </c>
      <c r="D176" s="246" t="str">
        <f>IF(B176="","",IF(C176="DER-ES",IF(OR(B176&lt;60000,B176&gt;60025),VLOOKUP(B176,'DER-ES NÃO IMPRIMIR'!$A$1:$E$10966,2,FALSE),VLOOKUP(B176,'DER-ES NÃO IMPRIMIR'!$A$1:$E$10966,2,FALSE)&amp;" (DMT="&amp;VLOOKUP(B176,'DER-ES NÃO IMPRIMIR'!$A$1:$E$10966,4,FALSE)&amp;") (XP="&amp;ROUND((N176),2)&amp;"km; XR="&amp;ROUND((O176),2)&amp;"km)"),IF(C176="SINAPI",VLOOKUP(B176,'SINAPI NÃO IMPRIMIR'!$A$3:$D$11432,2,FALSE),IF(C176="IOPES",VLOOKUP(B176,'IOPES NÃO IMPRIMIR'!$A$3:$D$10941,2,FALSE),IF(C176="CESAN",VLOOKUP(B176,'CESAN NÃO IMPRIMIR'!$A$6:$D$2000,2,FALSE),IF(C176="COMP",VLOOKUP(B176,'COMP NÃO IMPRIMIR'!$A$3:$D$10991,2,FALSE),""))))))</f>
        <v>Cabo de cobre termoplástico, com isolamento para 1000V, seção de 2.5 mm2</v>
      </c>
      <c r="E176" s="79" t="str">
        <f>IF(B176="","",IF(C176="DER-ES",VLOOKUP(B176,'DER-ES NÃO IMPRIMIR'!$A$1:$E$10966,3,FALSE),IF(C176="SINAPI",VLOOKUP(B176,'SINAPI NÃO IMPRIMIR'!$A$1:$D$11432,3,FALSE),IF(C176="IOPES",VLOOKUP(B176,'IOPES NÃO IMPRIMIR'!$A$1:$D$10941,3,FALSE),IF(C176="CESAN",VLOOKUP(B176,'CESAN NÃO IMPRIMIR'!$A$6:$D$2000,3,FALSE),IF(C176="COMP",VLOOKUP(B176,'COMP NÃO IMPRIMIR'!$A$1:$D$10991,3,FALSE)))))))</f>
        <v>m</v>
      </c>
      <c r="F176" s="103">
        <f>VLOOKUP(A176,'Memorial de Cálculo'!$A$9:$Q$1264,17,FALSE)</f>
        <v>480</v>
      </c>
      <c r="G176" s="104">
        <f t="shared" si="38"/>
        <v>5.55</v>
      </c>
      <c r="H176" s="104">
        <f t="shared" si="39"/>
        <v>2664</v>
      </c>
      <c r="I176" s="89"/>
      <c r="J176" s="83">
        <f>IF(B176="","",IF(C176="DER-ES",IF(OR(B176&lt;60000,B176&gt;60025),VLOOKUP(B176,'DER-ES NÃO IMPRIMIR'!$A$1:$E$10966,4,FALSE),VLOOKUP(B176,'DER-ES NÃO IMPRIMIR'!$A$1:$H$9966,6,FALSE)*N176+VLOOKUP(B176,'DER-ES NÃO IMPRIMIR'!$A$1:$H$9966,7,FALSE)*O176)+VLOOKUP(B176,'DER-ES NÃO IMPRIMIR'!$A$1:$H$9966,8,FALSE),IF(C176="SINAPI",VLOOKUP(B176,'SINAPI NÃO IMPRIMIR'!$A$1:$E$11432,4,FALSE),IF(C176="IOPES",VLOOKUP(B176,'IOPES NÃO IMPRIMIR'!$A$1:$D$10941,4,FALSE),IF(C176="CESAN",VLOOKUP(B176,'CESAN NÃO IMPRIMIR'!$A$5:$D$2000,4,FALSE),IF(C176="COMP",VLOOKUP(B176,'COMP NÃO IMPRIMIR'!$A$1:$D$10991,4,FALSE))))))*T176)</f>
        <v>5.8958899999999987</v>
      </c>
      <c r="K176" s="284">
        <f>IF(B176="","",IF(C176="DER-ES",IF(OR(B176&lt;60000,B176&gt;60025),'DER-ES NÃO IMPRIMIR'!$D$2/100,0),IF(C176="SINAPI",'SINAPI NÃO IMPRIMIR'!$A$2/100,IF(C176="IOPES",'IOPES NÃO IMPRIMIR'!$A$2/100,IF(C176="COMP",'COMP NÃO IMPRIMIR'!$C$2/100,IF(C176="CESAN",'CESAN NÃO IMPRIMIR'!$A$2/100,"Preencher BDI!"))))))</f>
        <v>0.309</v>
      </c>
      <c r="L176" s="84">
        <f t="shared" si="3"/>
        <v>4.5041176470588224</v>
      </c>
      <c r="M176" s="250"/>
      <c r="N176" s="97"/>
      <c r="O176" s="97"/>
      <c r="P176" s="99"/>
      <c r="Q176" s="84"/>
      <c r="S176" s="588" t="s">
        <v>8722</v>
      </c>
      <c r="T176" s="590">
        <f>IF(B176="","",IF(C176='REAJUSTE GERAL'!$Q$2,IFERROR(VLOOKUP(S176,'REAJUSTE GERAL'!$P$3:$R$24,2,FALSE),""),IF(C176='REAJUSTE GERAL'!$R$2,IFERROR(VLOOKUP(S176,'REAJUSTE GERAL'!$P$3:$R$24,3,FALSE),""),1)))</f>
        <v>1.0009999999999999</v>
      </c>
    </row>
    <row r="177" spans="1:20" ht="12.75" x14ac:dyDescent="0.2">
      <c r="A177" s="110" t="s">
        <v>17004</v>
      </c>
      <c r="B177" s="79">
        <v>151418</v>
      </c>
      <c r="C177" s="79" t="s">
        <v>8729</v>
      </c>
      <c r="D177" s="246" t="str">
        <f>IF(B177="","",IF(C177="DER-ES",IF(OR(B177&lt;60000,B177&gt;60025),VLOOKUP(B177,'DER-ES NÃO IMPRIMIR'!$A$1:$E$10966,2,FALSE),VLOOKUP(B177,'DER-ES NÃO IMPRIMIR'!$A$1:$E$10966,2,FALSE)&amp;" (DMT="&amp;VLOOKUP(B177,'DER-ES NÃO IMPRIMIR'!$A$1:$E$10966,4,FALSE)&amp;") (XP="&amp;ROUND((N177),2)&amp;"km; XR="&amp;ROUND((O177),2)&amp;"km)"),IF(C177="SINAPI",VLOOKUP(B177,'SINAPI NÃO IMPRIMIR'!$A$3:$D$11432,2,FALSE),IF(C177="IOPES",VLOOKUP(B177,'IOPES NÃO IMPRIMIR'!$A$3:$D$10941,2,FALSE),IF(C177="CESAN",VLOOKUP(B177,'CESAN NÃO IMPRIMIR'!$A$6:$D$2000,2,FALSE),IF(C177="COMP",VLOOKUP(B177,'COMP NÃO IMPRIMIR'!$A$3:$D$10991,2,FALSE),""))))))</f>
        <v>Cabo de cobre termoplástico, com isolamento para 1000V, seção de 4.0 mm2</v>
      </c>
      <c r="E177" s="79" t="str">
        <f>IF(B177="","",IF(C177="DER-ES",VLOOKUP(B177,'DER-ES NÃO IMPRIMIR'!$A$1:$E$10966,3,FALSE),IF(C177="SINAPI",VLOOKUP(B177,'SINAPI NÃO IMPRIMIR'!$A$1:$D$11432,3,FALSE),IF(C177="IOPES",VLOOKUP(B177,'IOPES NÃO IMPRIMIR'!$A$1:$D$10941,3,FALSE),IF(C177="CESAN",VLOOKUP(B177,'CESAN NÃO IMPRIMIR'!$A$6:$D$2000,3,FALSE),IF(C177="COMP",VLOOKUP(B177,'COMP NÃO IMPRIMIR'!$A$1:$D$10991,3,FALSE)))))))</f>
        <v>m</v>
      </c>
      <c r="F177" s="103">
        <f>VLOOKUP(A177,'Memorial de Cálculo'!$A$9:$Q$1264,17,FALSE)</f>
        <v>9650</v>
      </c>
      <c r="G177" s="104">
        <f t="shared" si="38"/>
        <v>6.6</v>
      </c>
      <c r="H177" s="104">
        <f t="shared" si="39"/>
        <v>63690</v>
      </c>
      <c r="I177" s="89"/>
      <c r="J177" s="83">
        <f>IF(B177="","",IF(C177="DER-ES",IF(OR(B177&lt;60000,B177&gt;60025),VLOOKUP(B177,'DER-ES NÃO IMPRIMIR'!$A$1:$E$10966,4,FALSE),VLOOKUP(B177,'DER-ES NÃO IMPRIMIR'!$A$1:$H$9966,6,FALSE)*N177+VLOOKUP(B177,'DER-ES NÃO IMPRIMIR'!$A$1:$H$9966,7,FALSE)*O177)+VLOOKUP(B177,'DER-ES NÃO IMPRIMIR'!$A$1:$H$9966,8,FALSE),IF(C177="SINAPI",VLOOKUP(B177,'SINAPI NÃO IMPRIMIR'!$A$1:$E$11432,4,FALSE),IF(C177="IOPES",VLOOKUP(B177,'IOPES NÃO IMPRIMIR'!$A$1:$D$10941,4,FALSE),IF(C177="CESAN",VLOOKUP(B177,'CESAN NÃO IMPRIMIR'!$A$5:$D$2000,4,FALSE),IF(C177="COMP",VLOOKUP(B177,'COMP NÃO IMPRIMIR'!$A$1:$D$10991,4,FALSE))))))*T177)</f>
        <v>7.0069999999999997</v>
      </c>
      <c r="K177" s="284">
        <f>IF(B177="","",IF(C177="DER-ES",IF(OR(B177&lt;60000,B177&gt;60025),'DER-ES NÃO IMPRIMIR'!$D$2/100,0),IF(C177="SINAPI",'SINAPI NÃO IMPRIMIR'!$A$2/100,IF(C177="IOPES",'IOPES NÃO IMPRIMIR'!$A$2/100,IF(C177="COMP",'COMP NÃO IMPRIMIR'!$C$2/100,IF(C177="CESAN",'CESAN NÃO IMPRIMIR'!$A$2/100,"Preencher BDI!"))))))</f>
        <v>0.309</v>
      </c>
      <c r="L177" s="84">
        <f t="shared" si="3"/>
        <v>5.3529411764705879</v>
      </c>
      <c r="M177" s="250"/>
      <c r="N177" s="97"/>
      <c r="O177" s="97"/>
      <c r="P177" s="99"/>
      <c r="Q177" s="84"/>
      <c r="S177" s="588" t="s">
        <v>8722</v>
      </c>
      <c r="T177" s="590">
        <f>IF(B177="","",IF(C177='REAJUSTE GERAL'!$Q$2,IFERROR(VLOOKUP(S177,'REAJUSTE GERAL'!$P$3:$R$24,2,FALSE),""),IF(C177='REAJUSTE GERAL'!$R$2,IFERROR(VLOOKUP(S177,'REAJUSTE GERAL'!$P$3:$R$24,3,FALSE),""),1)))</f>
        <v>1.0009999999999999</v>
      </c>
    </row>
    <row r="178" spans="1:20" ht="25.5" x14ac:dyDescent="0.2">
      <c r="A178" s="110" t="s">
        <v>17005</v>
      </c>
      <c r="B178" s="79">
        <v>151420</v>
      </c>
      <c r="C178" s="79" t="s">
        <v>8729</v>
      </c>
      <c r="D178" s="246" t="str">
        <f>IF(B178="","",IF(C178="DER-ES",IF(OR(B178&lt;60000,B178&gt;60025),VLOOKUP(B178,'DER-ES NÃO IMPRIMIR'!$A$1:$E$10966,2,FALSE),VLOOKUP(B178,'DER-ES NÃO IMPRIMIR'!$A$1:$E$10966,2,FALSE)&amp;" (DMT="&amp;VLOOKUP(B178,'DER-ES NÃO IMPRIMIR'!$A$1:$E$10966,4,FALSE)&amp;") (XP="&amp;ROUND((N178),2)&amp;"km; XR="&amp;ROUND((O178),2)&amp;"km)"),IF(C178="SINAPI",VLOOKUP(B178,'SINAPI NÃO IMPRIMIR'!$A$3:$D$11432,2,FALSE),IF(C178="IOPES",VLOOKUP(B178,'IOPES NÃO IMPRIMIR'!$A$3:$D$10941,2,FALSE),IF(C178="CESAN",VLOOKUP(B178,'CESAN NÃO IMPRIMIR'!$A$6:$D$2000,2,FALSE),IF(C178="COMP",VLOOKUP(B178,'COMP NÃO IMPRIMIR'!$A$3:$D$10991,2,FALSE),""))))))</f>
        <v>Fio ou cabo de cobre termoplástico, com isolamento para 1000V, seção de 10.0 mm2</v>
      </c>
      <c r="E178" s="79" t="str">
        <f>IF(B178="","",IF(C178="DER-ES",VLOOKUP(B178,'DER-ES NÃO IMPRIMIR'!$A$1:$E$10966,3,FALSE),IF(C178="SINAPI",VLOOKUP(B178,'SINAPI NÃO IMPRIMIR'!$A$1:$D$11432,3,FALSE),IF(C178="IOPES",VLOOKUP(B178,'IOPES NÃO IMPRIMIR'!$A$1:$D$10941,3,FALSE),IF(C178="CESAN",VLOOKUP(B178,'CESAN NÃO IMPRIMIR'!$A$6:$D$2000,3,FALSE),IF(C178="COMP",VLOOKUP(B178,'COMP NÃO IMPRIMIR'!$A$1:$D$10991,3,FALSE)))))))</f>
        <v>m</v>
      </c>
      <c r="F178" s="103">
        <f>VLOOKUP(A178,'Memorial de Cálculo'!$A$9:$Q$1264,17,FALSE)</f>
        <v>220</v>
      </c>
      <c r="G178" s="104">
        <f t="shared" si="38"/>
        <v>10.28</v>
      </c>
      <c r="H178" s="104">
        <f t="shared" si="39"/>
        <v>2261.6</v>
      </c>
      <c r="I178" s="89"/>
      <c r="J178" s="83">
        <f>IF(B178="","",IF(C178="DER-ES",IF(OR(B178&lt;60000,B178&gt;60025),VLOOKUP(B178,'DER-ES NÃO IMPRIMIR'!$A$1:$E$10966,4,FALSE),VLOOKUP(B178,'DER-ES NÃO IMPRIMIR'!$A$1:$H$9966,6,FALSE)*N178+VLOOKUP(B178,'DER-ES NÃO IMPRIMIR'!$A$1:$H$9966,7,FALSE)*O178)+VLOOKUP(B178,'DER-ES NÃO IMPRIMIR'!$A$1:$H$9966,8,FALSE),IF(C178="SINAPI",VLOOKUP(B178,'SINAPI NÃO IMPRIMIR'!$A$1:$E$11432,4,FALSE),IF(C178="IOPES",VLOOKUP(B178,'IOPES NÃO IMPRIMIR'!$A$1:$D$10941,4,FALSE),IF(C178="CESAN",VLOOKUP(B178,'CESAN NÃO IMPRIMIR'!$A$5:$D$2000,4,FALSE),IF(C178="COMP",VLOOKUP(B178,'COMP NÃO IMPRIMIR'!$A$1:$D$10991,4,FALSE))))))*T178)</f>
        <v>10.9109</v>
      </c>
      <c r="K178" s="284">
        <f>IF(B178="","",IF(C178="DER-ES",IF(OR(B178&lt;60000,B178&gt;60025),'DER-ES NÃO IMPRIMIR'!$D$2/100,0),IF(C178="SINAPI",'SINAPI NÃO IMPRIMIR'!$A$2/100,IF(C178="IOPES",'IOPES NÃO IMPRIMIR'!$A$2/100,IF(C178="COMP",'COMP NÃO IMPRIMIR'!$C$2/100,IF(C178="CESAN",'CESAN NÃO IMPRIMIR'!$A$2/100,"Preencher BDI!"))))))</f>
        <v>0.309</v>
      </c>
      <c r="L178" s="84">
        <f t="shared" si="3"/>
        <v>8.3352941176470594</v>
      </c>
      <c r="M178" s="250"/>
      <c r="N178" s="97"/>
      <c r="O178" s="97"/>
      <c r="P178" s="99"/>
      <c r="Q178" s="84"/>
      <c r="S178" s="588" t="s">
        <v>8722</v>
      </c>
      <c r="T178" s="590">
        <f>IF(B178="","",IF(C178='REAJUSTE GERAL'!$Q$2,IFERROR(VLOOKUP(S178,'REAJUSTE GERAL'!$P$3:$R$24,2,FALSE),""),IF(C178='REAJUSTE GERAL'!$R$2,IFERROR(VLOOKUP(S178,'REAJUSTE GERAL'!$P$3:$R$24,3,FALSE),""),1)))</f>
        <v>1.0009999999999999</v>
      </c>
    </row>
    <row r="179" spans="1:20" ht="12.75" x14ac:dyDescent="0.2">
      <c r="A179" s="298"/>
      <c r="B179" s="190"/>
      <c r="C179" s="190"/>
      <c r="D179" s="246"/>
      <c r="E179" s="190"/>
      <c r="F179" s="264"/>
      <c r="G179" s="277"/>
      <c r="H179" s="277"/>
      <c r="I179" s="89"/>
      <c r="J179" s="83" t="str">
        <f>IF(B179="","",IF(C179="DER-ES",IF(OR(B179&lt;60000,B179&gt;60025),VLOOKUP(B179,'DER-ES NÃO IMPRIMIR'!$A$1:$E$10966,4,FALSE),VLOOKUP(B179,'DER-ES NÃO IMPRIMIR'!$A$1:$H$9966,6,FALSE)*N179+VLOOKUP(B179,'DER-ES NÃO IMPRIMIR'!$A$1:$H$9966,7,FALSE)*O179)+VLOOKUP(B179,'DER-ES NÃO IMPRIMIR'!$A$1:$H$9966,8,FALSE),IF(C179="SINAPI",VLOOKUP(B179,'SINAPI NÃO IMPRIMIR'!$A$1:$E$11432,4,FALSE),IF(C179="IOPES",VLOOKUP(B179,'IOPES NÃO IMPRIMIR'!$A$1:$D$10941,4,FALSE),IF(C179="CESAN",VLOOKUP(B179,'CESAN NÃO IMPRIMIR'!$A$5:$D$2000,4,FALSE),IF(C179="COMP",VLOOKUP(B179,'COMP NÃO IMPRIMIR'!$A$1:$D$10991,4,FALSE))))))*T179)</f>
        <v/>
      </c>
      <c r="K179" s="284" t="str">
        <f>IF(B179="","",IF(C179="DER-ES",IF(OR(B179&lt;60000,B179&gt;60025),'DER-ES NÃO IMPRIMIR'!$D$2/100,0),IF(C179="SINAPI",'SINAPI NÃO IMPRIMIR'!$A$2/100,IF(C179="IOPES",'IOPES NÃO IMPRIMIR'!$A$2/100,IF(C179="COMP",'COMP NÃO IMPRIMIR'!$C$2/100,IF(C179="CESAN",'CESAN NÃO IMPRIMIR'!$A$2/100,"Preencher BDI!"))))))</f>
        <v/>
      </c>
      <c r="L179" s="84" t="str">
        <f t="shared" si="3"/>
        <v/>
      </c>
      <c r="M179" s="250"/>
      <c r="N179" s="97"/>
      <c r="O179" s="97"/>
      <c r="P179" s="99"/>
      <c r="Q179" s="84"/>
      <c r="S179" s="105"/>
      <c r="T179" s="589" t="str">
        <f>IF(B179="","",IF(C179='REAJUSTE GERAL'!$Q$2,IFERROR(VLOOKUP(S179,'REAJUSTE GERAL'!$P$3:$R$24,2,FALSE),""),IF(C179='REAJUSTE GERAL'!$R$2,IFERROR(VLOOKUP(S179,'REAJUSTE GERAL'!$P$3:$R$24,3,FALSE),""),1)))</f>
        <v/>
      </c>
    </row>
    <row r="180" spans="1:20" ht="12.75" x14ac:dyDescent="0.2">
      <c r="A180" s="293" t="s">
        <v>17006</v>
      </c>
      <c r="B180" s="293"/>
      <c r="C180" s="294"/>
      <c r="D180" s="295" t="s">
        <v>8754</v>
      </c>
      <c r="E180" s="294"/>
      <c r="F180" s="264"/>
      <c r="G180" s="277"/>
      <c r="H180" s="277"/>
      <c r="I180" s="89"/>
      <c r="J180" s="83" t="str">
        <f>IF(B180="","",IF(C180="DER-ES",IF(OR(B180&lt;60000,B180&gt;60025),VLOOKUP(B180,'DER-ES NÃO IMPRIMIR'!$A$1:$E$10966,4,FALSE),VLOOKUP(B180,'DER-ES NÃO IMPRIMIR'!$A$1:$H$9966,6,FALSE)*N180+VLOOKUP(B180,'DER-ES NÃO IMPRIMIR'!$A$1:$H$9966,7,FALSE)*O180)+VLOOKUP(B180,'DER-ES NÃO IMPRIMIR'!$A$1:$H$9966,8,FALSE),IF(C180="SINAPI",VLOOKUP(B180,'SINAPI NÃO IMPRIMIR'!$A$1:$E$11432,4,FALSE),IF(C180="IOPES",VLOOKUP(B180,'IOPES NÃO IMPRIMIR'!$A$1:$D$10941,4,FALSE),IF(C180="CESAN",VLOOKUP(B180,'CESAN NÃO IMPRIMIR'!$A$5:$D$2000,4,FALSE),IF(C180="COMP",VLOOKUP(B180,'COMP NÃO IMPRIMIR'!$A$1:$D$10991,4,FALSE))))))*T180)</f>
        <v/>
      </c>
      <c r="K180" s="284" t="str">
        <f>IF(B180="","",IF(C180="DER-ES",IF(OR(B180&lt;60000,B180&gt;60025),'DER-ES NÃO IMPRIMIR'!$D$2/100,0),IF(C180="SINAPI",'SINAPI NÃO IMPRIMIR'!$A$2/100,IF(C180="IOPES",'IOPES NÃO IMPRIMIR'!$A$2/100,IF(C180="COMP",'COMP NÃO IMPRIMIR'!$C$2/100,IF(C180="CESAN",'CESAN NÃO IMPRIMIR'!$A$2/100,"Preencher BDI!"))))))</f>
        <v/>
      </c>
      <c r="L180" s="84" t="str">
        <f t="shared" si="3"/>
        <v/>
      </c>
      <c r="M180" s="281"/>
      <c r="N180" s="97"/>
      <c r="O180" s="97"/>
      <c r="P180" s="99"/>
      <c r="Q180" s="84"/>
      <c r="S180" s="105"/>
      <c r="T180" s="589" t="str">
        <f>IF(B180="","",IF(C180='REAJUSTE GERAL'!$Q$2,IFERROR(VLOOKUP(S180,'REAJUSTE GERAL'!$P$3:$R$24,2,FALSE),""),IF(C180='REAJUSTE GERAL'!$R$2,IFERROR(VLOOKUP(S180,'REAJUSTE GERAL'!$P$3:$R$24,3,FALSE),""),1)))</f>
        <v/>
      </c>
    </row>
    <row r="181" spans="1:20" ht="38.25" x14ac:dyDescent="0.2">
      <c r="A181" s="110" t="s">
        <v>17007</v>
      </c>
      <c r="B181" s="79">
        <v>180408</v>
      </c>
      <c r="C181" s="79" t="s">
        <v>8729</v>
      </c>
      <c r="D181" s="246" t="str">
        <f>IF(B181="","",IF(C181="DER-ES",IF(OR(B181&lt;60000,B181&gt;60025),VLOOKUP(B181,'DER-ES NÃO IMPRIMIR'!$A$1:$E$10966,2,FALSE),VLOOKUP(B181,'DER-ES NÃO IMPRIMIR'!$A$1:$E$10966,2,FALSE)&amp;" (DMT="&amp;VLOOKUP(B181,'DER-ES NÃO IMPRIMIR'!$A$1:$E$10966,4,FALSE)&amp;") (XP="&amp;ROUND((N181),2)&amp;"km; XR="&amp;ROUND((O181),2)&amp;"km)"),IF(C181="SINAPI",VLOOKUP(B181,'SINAPI NÃO IMPRIMIR'!$A$3:$D$11432,2,FALSE),IF(C181="IOPES",VLOOKUP(B181,'IOPES NÃO IMPRIMIR'!$A$3:$D$10941,2,FALSE),IF(C181="CESAN",VLOOKUP(B181,'CESAN NÃO IMPRIMIR'!$A$6:$D$2000,2,FALSE),IF(C181="COMP",VLOOKUP(B181,'COMP NÃO IMPRIMIR'!$A$3:$D$10991,2,FALSE),""))))))</f>
        <v>Poste circular de concreto 11m padrão ESCELSA, incl. 3 projetores PL 400 MA c/ lâmpada VM 400W, reator tipo externo 400 W /220V alto fator de potência, Tecnowatt ou equivalente.</v>
      </c>
      <c r="E181" s="79" t="str">
        <f>IF(B181="","",IF(C181="DER-ES",VLOOKUP(B181,'DER-ES NÃO IMPRIMIR'!$A$1:$E$10966,3,FALSE),IF(C181="SINAPI",VLOOKUP(B181,'SINAPI NÃO IMPRIMIR'!$A$1:$D$11432,3,FALSE),IF(C181="IOPES",VLOOKUP(B181,'IOPES NÃO IMPRIMIR'!$A$1:$D$10941,3,FALSE),IF(C181="CESAN",VLOOKUP(B181,'CESAN NÃO IMPRIMIR'!$A$6:$D$2000,3,FALSE),IF(C181="COMP",VLOOKUP(B181,'COMP NÃO IMPRIMIR'!$A$1:$D$10991,3,FALSE)))))))</f>
        <v>und</v>
      </c>
      <c r="F181" s="103">
        <f>VLOOKUP(A181,'Memorial de Cálculo'!$A$9:$Q$1264,17,FALSE)</f>
        <v>4</v>
      </c>
      <c r="G181" s="104">
        <f t="shared" ref="G181:G185" si="40">IF(B181=40972,H180,ROUND(L181*(1+F$5),2))</f>
        <v>3906.36</v>
      </c>
      <c r="H181" s="104">
        <f t="shared" ref="H181:H185" si="41">IF(B181=40972,TRUNC(F181*G181/100,2),TRUNC(F181*G181,2))</f>
        <v>15625.44</v>
      </c>
      <c r="I181" s="89"/>
      <c r="J181" s="83">
        <f>IF(B181="","",IF(C181="DER-ES",IF(OR(B181&lt;60000,B181&gt;60025),VLOOKUP(B181,'DER-ES NÃO IMPRIMIR'!$A$1:$E$10966,4,FALSE),VLOOKUP(B181,'DER-ES NÃO IMPRIMIR'!$A$1:$H$9966,6,FALSE)*N181+VLOOKUP(B181,'DER-ES NÃO IMPRIMIR'!$A$1:$H$9966,7,FALSE)*O181)+VLOOKUP(B181,'DER-ES NÃO IMPRIMIR'!$A$1:$H$9966,8,FALSE),IF(C181="SINAPI",VLOOKUP(B181,'SINAPI NÃO IMPRIMIR'!$A$1:$E$11432,4,FALSE),IF(C181="IOPES",VLOOKUP(B181,'IOPES NÃO IMPRIMIR'!$A$1:$D$10941,4,FALSE),IF(C181="CESAN",VLOOKUP(B181,'CESAN NÃO IMPRIMIR'!$A$5:$D$2000,4,FALSE),IF(C181="COMP",VLOOKUP(B181,'COMP NÃO IMPRIMIR'!$A$1:$D$10991,4,FALSE))))))*T181)</f>
        <v>4146.4723299999996</v>
      </c>
      <c r="K181" s="284">
        <f>IF(B181="","",IF(C181="DER-ES",IF(OR(B181&lt;60000,B181&gt;60025),'DER-ES NÃO IMPRIMIR'!$D$2/100,0),IF(C181="SINAPI",'SINAPI NÃO IMPRIMIR'!$A$2/100,IF(C181="IOPES",'IOPES NÃO IMPRIMIR'!$A$2/100,IF(C181="COMP",'COMP NÃO IMPRIMIR'!$C$2/100,IF(C181="CESAN",'CESAN NÃO IMPRIMIR'!$A$2/100,"Preencher BDI!"))))))</f>
        <v>0.309</v>
      </c>
      <c r="L181" s="84">
        <f t="shared" si="3"/>
        <v>3167.6641176470584</v>
      </c>
      <c r="M181" s="250"/>
      <c r="N181" s="97"/>
      <c r="O181" s="97"/>
      <c r="P181" s="99"/>
      <c r="Q181" s="84"/>
      <c r="S181" s="588" t="s">
        <v>8722</v>
      </c>
      <c r="T181" s="590">
        <f>IF(B181="","",IF(C181='REAJUSTE GERAL'!$Q$2,IFERROR(VLOOKUP(S181,'REAJUSTE GERAL'!$P$3:$R$24,2,FALSE),""),IF(C181='REAJUSTE GERAL'!$R$2,IFERROR(VLOOKUP(S181,'REAJUSTE GERAL'!$P$3:$R$24,3,FALSE),""),1)))</f>
        <v>1.0009999999999999</v>
      </c>
    </row>
    <row r="182" spans="1:20" ht="38.25" x14ac:dyDescent="0.2">
      <c r="A182" s="110" t="s">
        <v>17008</v>
      </c>
      <c r="B182" s="81" t="s">
        <v>8755</v>
      </c>
      <c r="C182" s="79" t="s">
        <v>5651</v>
      </c>
      <c r="D182" s="246" t="str">
        <f>IF(B182="","",IF(C182="DER-ES",IF(OR(B182&lt;60000,B182&gt;60025),VLOOKUP(B182,'DER-ES NÃO IMPRIMIR'!$A$1:$E$10966,2,FALSE),VLOOKUP(B182,'DER-ES NÃO IMPRIMIR'!$A$1:$E$10966,2,FALSE)&amp;" (DMT="&amp;VLOOKUP(B182,'DER-ES NÃO IMPRIMIR'!$A$1:$E$10966,4,FALSE)&amp;") (XP="&amp;ROUND((N182),2)&amp;"km; XR="&amp;ROUND((O182),2)&amp;"km)"),IF(C182="SINAPI",VLOOKUP(B182,'SINAPI NÃO IMPRIMIR'!$A$3:$D$11432,2,FALSE),IF(C182="IOPES",VLOOKUP(B182,'IOPES NÃO IMPRIMIR'!$A$3:$D$10941,2,FALSE),IF(C182="CESAN",VLOOKUP(B182,'CESAN NÃO IMPRIMIR'!$A$6:$D$2000,2,FALSE),IF(C182="COMP",VLOOKUP(B182,'COMP NÃO IMPRIMIR'!$A$3:$D$10991,2,FALSE),""))))))</f>
        <v>Luminária fechada integrada c/ alojamento p/ acessórios elétricos  com lâmpada tubular metálica de 400W e reator AFP ref. Schréder ÂMBAR 3 /OSRAM MVM-HQI-T/400W ou similar (fornecimento e instalação)</v>
      </c>
      <c r="E182" s="79" t="str">
        <f>IF(B182="","",IF(C182="DER-ES",VLOOKUP(B182,'DER-ES NÃO IMPRIMIR'!$A$1:$E$10966,3,FALSE),IF(C182="SINAPI",VLOOKUP(B182,'SINAPI NÃO IMPRIMIR'!$A$1:$D$11432,3,FALSE),IF(C182="IOPES",VLOOKUP(B182,'IOPES NÃO IMPRIMIR'!$A$1:$D$10941,3,FALSE),IF(C182="CESAN",VLOOKUP(B182,'CESAN NÃO IMPRIMIR'!$A$6:$D$2000,3,FALSE),IF(C182="COMP",VLOOKUP(B182,'COMP NÃO IMPRIMIR'!$A$1:$D$10991,3,FALSE)))))))</f>
        <v>und</v>
      </c>
      <c r="F182" s="103">
        <f>VLOOKUP(A182,'Memorial de Cálculo'!$A$9:$Q$1264,17,FALSE)</f>
        <v>6</v>
      </c>
      <c r="G182" s="104">
        <f t="shared" si="40"/>
        <v>598.16999999999996</v>
      </c>
      <c r="H182" s="104">
        <f t="shared" si="41"/>
        <v>3589.02</v>
      </c>
      <c r="I182" s="89"/>
      <c r="J182" s="83">
        <f>IF(B182="","",IF(C182="DER-ES",IF(OR(B182&lt;60000,B182&gt;60025),VLOOKUP(B182,'DER-ES NÃO IMPRIMIR'!$A$1:$E$10966,4,FALSE),VLOOKUP(B182,'DER-ES NÃO IMPRIMIR'!$A$1:$H$9966,6,FALSE)*N182+VLOOKUP(B182,'DER-ES NÃO IMPRIMIR'!$A$1:$H$9966,7,FALSE)*O182)+VLOOKUP(B182,'DER-ES NÃO IMPRIMIR'!$A$1:$H$9966,8,FALSE),IF(C182="SINAPI",VLOOKUP(B182,'SINAPI NÃO IMPRIMIR'!$A$1:$E$11432,4,FALSE),IF(C182="IOPES",VLOOKUP(B182,'IOPES NÃO IMPRIMIR'!$A$1:$D$10941,4,FALSE),IF(C182="CESAN",VLOOKUP(B182,'CESAN NÃO IMPRIMIR'!$A$5:$D$2000,4,FALSE),IF(C182="COMP",VLOOKUP(B182,'COMP NÃO IMPRIMIR'!$A$1:$D$10991,4,FALSE))))))*T182)</f>
        <v>598.16999999999996</v>
      </c>
      <c r="K182" s="284">
        <f>IF(B182="","",IF(C182="DER-ES",IF(OR(B182&lt;60000,B182&gt;60025),'DER-ES NÃO IMPRIMIR'!$D$2/100,0),IF(C182="SINAPI",'SINAPI NÃO IMPRIMIR'!$A$2/100,IF(C182="IOPES",'IOPES NÃO IMPRIMIR'!$A$2/100,IF(C182="COMP",'COMP NÃO IMPRIMIR'!$C$2/100,IF(C182="CESAN",'CESAN NÃO IMPRIMIR'!$A$2/100,"Preencher BDI!"))))))</f>
        <v>0.23319999999999999</v>
      </c>
      <c r="L182" s="84">
        <f t="shared" si="3"/>
        <v>485.05514109633469</v>
      </c>
      <c r="M182" s="300"/>
      <c r="N182" s="97"/>
      <c r="O182" s="97"/>
      <c r="P182" s="99"/>
      <c r="Q182" s="84"/>
      <c r="S182" s="588"/>
      <c r="T182" s="590">
        <f>IF(B182="","",IF(C182='REAJUSTE GERAL'!$Q$2,IFERROR(VLOOKUP(S182,'REAJUSTE GERAL'!$P$3:$R$24,2,FALSE),""),IF(C182='REAJUSTE GERAL'!$R$2,IFERROR(VLOOKUP(S182,'REAJUSTE GERAL'!$P$3:$R$24,3,FALSE),""),1)))</f>
        <v>1</v>
      </c>
    </row>
    <row r="183" spans="1:20" ht="12.75" x14ac:dyDescent="0.2">
      <c r="A183" s="110" t="s">
        <v>17009</v>
      </c>
      <c r="B183" s="102" t="s">
        <v>8756</v>
      </c>
      <c r="C183" s="79" t="s">
        <v>5651</v>
      </c>
      <c r="D183" s="246" t="str">
        <f>IF(B183="","",IF(C183="DER-ES",IF(OR(B183&lt;60000,B183&gt;60025),VLOOKUP(B183,'DER-ES NÃO IMPRIMIR'!$A$1:$E$10966,2,FALSE),VLOOKUP(B183,'DER-ES NÃO IMPRIMIR'!$A$1:$E$10966,2,FALSE)&amp;" (DMT="&amp;VLOOKUP(B183,'DER-ES NÃO IMPRIMIR'!$A$1:$E$10966,4,FALSE)&amp;") (XP="&amp;ROUND((N183),2)&amp;"km; XR="&amp;ROUND((O183),2)&amp;"km)"),IF(C183="SINAPI",VLOOKUP(B183,'SINAPI NÃO IMPRIMIR'!$A$3:$D$11432,2,FALSE),IF(C183="IOPES",VLOOKUP(B183,'IOPES NÃO IMPRIMIR'!$A$3:$D$10941,2,FALSE),IF(C183="CESAN",VLOOKUP(B183,'CESAN NÃO IMPRIMIR'!$A$6:$D$2000,2,FALSE),IF(C183="COMP",VLOOKUP(B183,'COMP NÃO IMPRIMIR'!$A$3:$D$10991,2,FALSE),""))))))</f>
        <v>RELE FOTOELETRICO MAG. MOD. RM10A / 220V</v>
      </c>
      <c r="E183" s="79" t="str">
        <f>IF(B183="","",IF(C183="DER-ES",VLOOKUP(B183,'DER-ES NÃO IMPRIMIR'!$A$1:$E$10966,3,FALSE),IF(C183="SINAPI",VLOOKUP(B183,'SINAPI NÃO IMPRIMIR'!$A$1:$D$11432,3,FALSE),IF(C183="IOPES",VLOOKUP(B183,'IOPES NÃO IMPRIMIR'!$A$1:$D$10941,3,FALSE),IF(C183="CESAN",VLOOKUP(B183,'CESAN NÃO IMPRIMIR'!$A$6:$D$2000,3,FALSE),IF(C183="COMP",VLOOKUP(B183,'COMP NÃO IMPRIMIR'!$A$1:$D$10991,3,FALSE)))))))</f>
        <v>und</v>
      </c>
      <c r="F183" s="103">
        <f>VLOOKUP(A183,'Memorial de Cálculo'!$A$9:$Q$1264,17,FALSE)</f>
        <v>6</v>
      </c>
      <c r="G183" s="104">
        <f t="shared" si="40"/>
        <v>37.56</v>
      </c>
      <c r="H183" s="104">
        <f t="shared" si="41"/>
        <v>225.36</v>
      </c>
      <c r="I183" s="89"/>
      <c r="J183" s="83">
        <f>IF(B183="","",IF(C183="DER-ES",IF(OR(B183&lt;60000,B183&gt;60025),VLOOKUP(B183,'DER-ES NÃO IMPRIMIR'!$A$1:$E$10966,4,FALSE),VLOOKUP(B183,'DER-ES NÃO IMPRIMIR'!$A$1:$H$9966,6,FALSE)*N183+VLOOKUP(B183,'DER-ES NÃO IMPRIMIR'!$A$1:$H$9966,7,FALSE)*O183)+VLOOKUP(B183,'DER-ES NÃO IMPRIMIR'!$A$1:$H$9966,8,FALSE),IF(C183="SINAPI",VLOOKUP(B183,'SINAPI NÃO IMPRIMIR'!$A$1:$E$11432,4,FALSE),IF(C183="IOPES",VLOOKUP(B183,'IOPES NÃO IMPRIMIR'!$A$1:$D$10941,4,FALSE),IF(C183="CESAN",VLOOKUP(B183,'CESAN NÃO IMPRIMIR'!$A$5:$D$2000,4,FALSE),IF(C183="COMP",VLOOKUP(B183,'COMP NÃO IMPRIMIR'!$A$1:$D$10991,4,FALSE))))))*T183)</f>
        <v>37.56</v>
      </c>
      <c r="K183" s="284">
        <f>IF(B183="","",IF(C183="DER-ES",IF(OR(B183&lt;60000,B183&gt;60025),'DER-ES NÃO IMPRIMIR'!$D$2/100,0),IF(C183="SINAPI",'SINAPI NÃO IMPRIMIR'!$A$2/100,IF(C183="IOPES",'IOPES NÃO IMPRIMIR'!$A$2/100,IF(C183="COMP",'COMP NÃO IMPRIMIR'!$C$2/100,IF(C183="CESAN",'CESAN NÃO IMPRIMIR'!$A$2/100,"Preencher BDI!"))))))</f>
        <v>0.23319999999999999</v>
      </c>
      <c r="L183" s="84">
        <f t="shared" si="3"/>
        <v>30.457346740188129</v>
      </c>
      <c r="M183" s="250"/>
      <c r="N183" s="525"/>
      <c r="O183" s="97"/>
      <c r="P183" s="99"/>
      <c r="Q183" s="84"/>
      <c r="S183" s="588"/>
      <c r="T183" s="590">
        <f>IF(B183="","",IF(C183='REAJUSTE GERAL'!$Q$2,IFERROR(VLOOKUP(S183,'REAJUSTE GERAL'!$P$3:$R$24,2,FALSE),""),IF(C183='REAJUSTE GERAL'!$R$2,IFERROR(VLOOKUP(S183,'REAJUSTE GERAL'!$P$3:$R$24,3,FALSE),""),1)))</f>
        <v>1</v>
      </c>
    </row>
    <row r="184" spans="1:20" ht="25.5" x14ac:dyDescent="0.2">
      <c r="A184" s="110" t="s">
        <v>17010</v>
      </c>
      <c r="B184" s="302">
        <v>83401</v>
      </c>
      <c r="C184" s="79" t="s">
        <v>1514</v>
      </c>
      <c r="D184" s="246" t="str">
        <f>IF(B184="","",IF(C184="DER-ES",IF(OR(B184&lt;60000,B184&gt;60025),VLOOKUP(B184,'DER-ES NÃO IMPRIMIR'!$A$1:$E$10966,2,FALSE),VLOOKUP(B184,'DER-ES NÃO IMPRIMIR'!$A$1:$E$10966,2,FALSE)&amp;" (DMT="&amp;VLOOKUP(B184,'DER-ES NÃO IMPRIMIR'!$A$1:$E$10966,4,FALSE)&amp;") (XP="&amp;ROUND((N184),2)&amp;"km; XR="&amp;ROUND((O184),2)&amp;"km)"),IF(C184="SINAPI",VLOOKUP(B184,'SINAPI NÃO IMPRIMIR'!$A$3:$D$11432,2,FALSE),IF(C184="IOPES",VLOOKUP(B184,'IOPES NÃO IMPRIMIR'!$A$3:$D$10941,2,FALSE),IF(C184="CESAN",VLOOKUP(B184,'CESAN NÃO IMPRIMIR'!$A$6:$D$2000,2,FALSE),IF(C184="COMP",VLOOKUP(B184,'COMP NÃO IMPRIMIR'!$A$3:$D$10991,2,FALSE),""))))))</f>
        <v>BRACO P/ LUMINARIA PUBLICA 1 X 1,50 M, EM TUBO ACO GALV 3/4, P/ FIXACAO EM POSTE OU PAREDE - FORNECIMENTO E INSTALACAO</v>
      </c>
      <c r="E184" s="79" t="str">
        <f>IF(B184="","",IF(C184="DER-ES",VLOOKUP(B184,'DER-ES NÃO IMPRIMIR'!$A$1:$E$10966,3,FALSE),IF(C184="SINAPI",VLOOKUP(B184,'SINAPI NÃO IMPRIMIR'!$A$1:$D$11432,3,FALSE),IF(C184="IOPES",VLOOKUP(B184,'IOPES NÃO IMPRIMIR'!$A$1:$D$10941,3,FALSE),IF(C184="CESAN",VLOOKUP(B184,'CESAN NÃO IMPRIMIR'!$A$6:$D$2000,3,FALSE),IF(C184="COMP",VLOOKUP(B184,'COMP NÃO IMPRIMIR'!$A$1:$D$10991,3,FALSE)))))))</f>
        <v>UN</v>
      </c>
      <c r="F184" s="103">
        <f>VLOOKUP(A184,'Memorial de Cálculo'!$A$9:$Q$1264,17,FALSE)</f>
        <v>6</v>
      </c>
      <c r="G184" s="104">
        <f t="shared" si="40"/>
        <v>111.74</v>
      </c>
      <c r="H184" s="104">
        <f t="shared" si="41"/>
        <v>670.44</v>
      </c>
      <c r="I184" s="89"/>
      <c r="J184" s="83">
        <f>IF(B184="","",IF(C184="DER-ES",IF(OR(B184&lt;60000,B184&gt;60025),VLOOKUP(B184,'DER-ES NÃO IMPRIMIR'!$A$1:$E$10966,4,FALSE),VLOOKUP(B184,'DER-ES NÃO IMPRIMIR'!$A$1:$H$9966,6,FALSE)*N184+VLOOKUP(B184,'DER-ES NÃO IMPRIMIR'!$A$1:$H$9966,7,FALSE)*O184)+VLOOKUP(B184,'DER-ES NÃO IMPRIMIR'!$A$1:$H$9966,8,FALSE),IF(C184="SINAPI",VLOOKUP(B184,'SINAPI NÃO IMPRIMIR'!$A$1:$E$11432,4,FALSE),IF(C184="IOPES",VLOOKUP(B184,'IOPES NÃO IMPRIMIR'!$A$1:$D$10941,4,FALSE),IF(C184="CESAN",VLOOKUP(B184,'CESAN NÃO IMPRIMIR'!$A$5:$D$2000,4,FALSE),IF(C184="COMP",VLOOKUP(B184,'COMP NÃO IMPRIMIR'!$A$1:$D$10991,4,FALSE))))))*T184)</f>
        <v>90.61</v>
      </c>
      <c r="K184" s="284">
        <f>IF(B184="","",IF(C184="DER-ES",IF(OR(B184&lt;60000,B184&gt;60025),'DER-ES NÃO IMPRIMIR'!$D$2/100,0),IF(C184="SINAPI",'SINAPI NÃO IMPRIMIR'!$A$2/100,IF(C184="IOPES",'IOPES NÃO IMPRIMIR'!$A$2/100,IF(C184="COMP",'COMP NÃO IMPRIMIR'!$C$2/100,IF(C184="CESAN",'CESAN NÃO IMPRIMIR'!$A$2/100,"Preencher BDI!"))))))</f>
        <v>0</v>
      </c>
      <c r="L184" s="84">
        <f t="shared" si="3"/>
        <v>90.61</v>
      </c>
      <c r="M184" s="300"/>
      <c r="N184" s="97"/>
      <c r="O184" s="97"/>
      <c r="P184" s="99"/>
      <c r="Q184" s="84"/>
      <c r="S184" s="588"/>
      <c r="T184" s="590">
        <f>IF(B184="","",IF(C184='REAJUSTE GERAL'!$Q$2,IFERROR(VLOOKUP(S184,'REAJUSTE GERAL'!$P$3:$R$24,2,FALSE),""),IF(C184='REAJUSTE GERAL'!$R$2,IFERROR(VLOOKUP(S184,'REAJUSTE GERAL'!$P$3:$R$24,3,FALSE),""),1)))</f>
        <v>1</v>
      </c>
    </row>
    <row r="185" spans="1:20" ht="12.75" x14ac:dyDescent="0.2">
      <c r="A185" s="110" t="s">
        <v>17011</v>
      </c>
      <c r="B185" s="81">
        <v>41237</v>
      </c>
      <c r="C185" s="79" t="s">
        <v>7516</v>
      </c>
      <c r="D185" s="246" t="str">
        <f>IF(B185="","",IF(C185="DER-ES",IF(OR(B185&lt;60000,B185&gt;60025),VLOOKUP(B185,'DER-ES NÃO IMPRIMIR'!$A$1:$E$10966,2,FALSE),VLOOKUP(B185,'DER-ES NÃO IMPRIMIR'!$A$1:$E$10966,2,FALSE)&amp;" (DMT="&amp;VLOOKUP(B185,'DER-ES NÃO IMPRIMIR'!$A$1:$E$10966,4,FALSE)&amp;") (XP="&amp;ROUND((N185),2)&amp;"km; XR="&amp;ROUND((O185),2)&amp;"km)"),IF(C185="SINAPI",VLOOKUP(B185,'SINAPI NÃO IMPRIMIR'!$A$3:$D$11432,2,FALSE),IF(C185="IOPES",VLOOKUP(B185,'IOPES NÃO IMPRIMIR'!$A$3:$D$10941,2,FALSE),IF(C185="CESAN",VLOOKUP(B185,'CESAN NÃO IMPRIMIR'!$A$6:$D$2000,2,FALSE),IF(C185="COMP",VLOOKUP(B185,'COMP NÃO IMPRIMIR'!$A$3:$D$10991,2,FALSE),""))))))</f>
        <v>Poste de iluminação urbana com luminária tipo chapeú chinês</v>
      </c>
      <c r="E185" s="79" t="str">
        <f>IF(B185="","",IF(C185="DER-ES",VLOOKUP(B185,'DER-ES NÃO IMPRIMIR'!$A$1:$E$10966,3,FALSE),IF(C185="SINAPI",VLOOKUP(B185,'SINAPI NÃO IMPRIMIR'!$A$1:$D$11432,3,FALSE),IF(C185="IOPES",VLOOKUP(B185,'IOPES NÃO IMPRIMIR'!$A$1:$D$10941,3,FALSE),IF(C185="CESAN",VLOOKUP(B185,'CESAN NÃO IMPRIMIR'!$A$6:$D$2000,3,FALSE),IF(C185="COMP",VLOOKUP(B185,'COMP NÃO IMPRIMIR'!$A$1:$D$10991,3,FALSE)))))))</f>
        <v>Ud</v>
      </c>
      <c r="F185" s="103">
        <f>VLOOKUP(A185,'Memorial de Cálculo'!$A$9:$Q$1264,17,FALSE)</f>
        <v>134</v>
      </c>
      <c r="G185" s="104">
        <f t="shared" si="40"/>
        <v>2037.95</v>
      </c>
      <c r="H185" s="104">
        <f t="shared" si="41"/>
        <v>273085.3</v>
      </c>
      <c r="I185" s="89"/>
      <c r="J185" s="83">
        <f>IF(B185="","",IF(C185="DER-ES",IF(OR(B185&lt;60000,B185&gt;60025),VLOOKUP(B185,'DER-ES NÃO IMPRIMIR'!$A$1:$E$10966,4,FALSE),VLOOKUP(B185,'DER-ES NÃO IMPRIMIR'!$A$1:$H$9966,6,FALSE)*N185+VLOOKUP(B185,'DER-ES NÃO IMPRIMIR'!$A$1:$H$9966,7,FALSE)*O185)+VLOOKUP(B185,'DER-ES NÃO IMPRIMIR'!$A$1:$H$9966,8,FALSE),IF(C185="SINAPI",VLOOKUP(B185,'SINAPI NÃO IMPRIMIR'!$A$1:$E$11432,4,FALSE),IF(C185="IOPES",VLOOKUP(B185,'IOPES NÃO IMPRIMIR'!$A$1:$D$10941,4,FALSE),IF(C185="CESAN",VLOOKUP(B185,'CESAN NÃO IMPRIMIR'!$A$5:$D$2000,4,FALSE),IF(C185="COMP",VLOOKUP(B185,'COMP NÃO IMPRIMIR'!$A$1:$D$10991,4,FALSE))))))*T185)</f>
        <v>2037.9469200000001</v>
      </c>
      <c r="K185" s="284">
        <f>IF(B185="","",IF(C185="DER-ES",IF(OR(B185&lt;60000,B185&gt;60025),'DER-ES NÃO IMPRIMIR'!$D$2/100,0),IF(C185="SINAPI",'SINAPI NÃO IMPRIMIR'!$A$2/100,IF(C185="IOPES",'IOPES NÃO IMPRIMIR'!$A$2/100,IF(C185="COMP",'COMP NÃO IMPRIMIR'!$C$2/100,IF(C185="CESAN",'CESAN NÃO IMPRIMIR'!$A$2/100,"Preencher BDI!"))))))</f>
        <v>0.23319999999999999</v>
      </c>
      <c r="L185" s="84">
        <f t="shared" si="3"/>
        <v>1652.5680506000649</v>
      </c>
      <c r="M185" s="300"/>
      <c r="N185" s="97"/>
      <c r="O185" s="97"/>
      <c r="P185" s="99"/>
      <c r="Q185" s="84"/>
      <c r="S185" s="588" t="s">
        <v>8722</v>
      </c>
      <c r="T185" s="590">
        <f>IF(B185="","",IF(C185='REAJUSTE GERAL'!$Q$2,IFERROR(VLOOKUP(S185,'REAJUSTE GERAL'!$P$3:$R$24,2,FALSE),""),IF(C185='REAJUSTE GERAL'!$R$2,IFERROR(VLOOKUP(S185,'REAJUSTE GERAL'!$P$3:$R$24,3,FALSE),""),1)))</f>
        <v>1.038</v>
      </c>
    </row>
    <row r="186" spans="1:20" ht="12.75" x14ac:dyDescent="0.2">
      <c r="A186" s="298"/>
      <c r="B186" s="190"/>
      <c r="C186" s="190"/>
      <c r="D186" s="246" t="str">
        <f>IF(B186="","",IF(C186="DER-ES",IF(OR(B186&lt;60000,B186&gt;60025),VLOOKUP(B186,'DER-ES NÃO IMPRIMIR'!$A$1:$E$10964,2,FALSE),VLOOKUP(B186,'DER-ES NÃO IMPRIMIR'!$A$1:$E$10964,2,FALSE)&amp;" (DMT="&amp;VLOOKUP(B186,'DER-ES NÃO IMPRIMIR'!$A$1:$E$10964,4,FALSE)&amp;") (XP="&amp;ROUND((N186),2)&amp;"km; XR="&amp;ROUND((O186),2)&amp;"km)"),IF(C186="SINAPI",VLOOKUP(B186,'SINAPI NÃO IMPRIMIR'!$A$3:$D$11432,2,FALSE),IF(C186="IOPES",VLOOKUP(B186,'IOPES NÃO IMPRIMIR'!$A$3:$D$10844,2,FALSE),IF(C186="COMP",VLOOKUP(B186,'COMP NÃO IMPRIMIR'!$A$3:$D$10981,2,FALSE),"")))))</f>
        <v/>
      </c>
      <c r="E186" s="190" t="str">
        <f>IF(B186="","",IF(C186="DER-ES",VLOOKUP(B186,'DER-ES NÃO IMPRIMIR'!$A$1:$E$10964,3,FALSE),IF(C186="SINAPI",VLOOKUP(B186,'SINAPI NÃO IMPRIMIR'!$A$1:$D$11432,3,FALSE),IF(C186="IOPES",VLOOKUP(B186,'IOPES NÃO IMPRIMIR'!$A$1:$D$10844,3,FALSE),IF(C186="COMP",VLOOKUP(B186,'COMP NÃO IMPRIMIR'!$A$1:$D$10981,3,FALSE))))))</f>
        <v/>
      </c>
      <c r="F186" s="264"/>
      <c r="G186" s="277"/>
      <c r="H186" s="277"/>
      <c r="I186" s="89"/>
      <c r="J186" s="83" t="str">
        <f>IF(B186="","",IF(C186="DER-ES",IF(OR(B186&lt;60000,B186&gt;60025),VLOOKUP(B186,'DER-ES NÃO IMPRIMIR'!$A$1:$E$10966,4,FALSE),VLOOKUP(B186,'DER-ES NÃO IMPRIMIR'!$A$1:$H$9966,6,FALSE)*N186+VLOOKUP(B186,'DER-ES NÃO IMPRIMIR'!$A$1:$H$9966,7,FALSE)*O186)+VLOOKUP(B186,'DER-ES NÃO IMPRIMIR'!$A$1:$H$9966,8,FALSE),IF(C186="SINAPI",VLOOKUP(B186,'SINAPI NÃO IMPRIMIR'!$A$1:$E$11432,4,FALSE),IF(C186="IOPES",VLOOKUP(B186,'IOPES NÃO IMPRIMIR'!$A$1:$D$10941,4,FALSE),IF(C186="CESAN",VLOOKUP(B186,'CESAN NÃO IMPRIMIR'!$A$5:$D$2000,4,FALSE),IF(C186="COMP",VLOOKUP(B186,'COMP NÃO IMPRIMIR'!$A$1:$D$10991,4,FALSE))))))*T186)</f>
        <v/>
      </c>
      <c r="K186" s="284" t="str">
        <f>IF(B186="","",IF(C186="DER-ES",IF(OR(B186&lt;60000,B186&gt;60025),'DER-ES NÃO IMPRIMIR'!$D$2/100,0),IF(C186="SINAPI",'SINAPI NÃO IMPRIMIR'!$A$2/100,IF(C186="IOPES",'IOPES NÃO IMPRIMIR'!$A$2/100,IF(C186="COMP",'COMP NÃO IMPRIMIR'!$C$2/100,IF(C186="CESAN",'CESAN NÃO IMPRIMIR'!$A$2/100,"Preencher BDI!"))))))</f>
        <v/>
      </c>
      <c r="L186" s="84" t="str">
        <f t="shared" si="3"/>
        <v/>
      </c>
      <c r="M186" s="250"/>
      <c r="N186" s="97"/>
      <c r="O186" s="97"/>
      <c r="P186" s="99"/>
      <c r="Q186" s="84"/>
      <c r="S186" s="105"/>
      <c r="T186" s="589" t="str">
        <f>IF(B186="","",IF(C186='REAJUSTE GERAL'!$Q$2,IFERROR(VLOOKUP(S186,'REAJUSTE GERAL'!$P$3:$R$24,2,FALSE),""),IF(C186='REAJUSTE GERAL'!$R$2,IFERROR(VLOOKUP(S186,'REAJUSTE GERAL'!$P$3:$R$24,3,FALSE),""),1)))</f>
        <v/>
      </c>
    </row>
    <row r="187" spans="1:20" ht="12.75" x14ac:dyDescent="0.2">
      <c r="A187" s="293" t="s">
        <v>17012</v>
      </c>
      <c r="B187" s="293"/>
      <c r="C187" s="294"/>
      <c r="D187" s="295" t="s">
        <v>1176</v>
      </c>
      <c r="E187" s="294"/>
      <c r="F187" s="264"/>
      <c r="G187" s="277"/>
      <c r="H187" s="277"/>
      <c r="I187" s="89"/>
      <c r="J187" s="83" t="str">
        <f>IF(B187="","",IF(C187="DER-ES",IF(OR(B187&lt;60000,B187&gt;60025),VLOOKUP(B187,'DER-ES NÃO IMPRIMIR'!$A$1:$E$10966,4,FALSE),VLOOKUP(B187,'DER-ES NÃO IMPRIMIR'!$A$1:$H$9966,6,FALSE)*N187+VLOOKUP(B187,'DER-ES NÃO IMPRIMIR'!$A$1:$H$9966,7,FALSE)*O187)+VLOOKUP(B187,'DER-ES NÃO IMPRIMIR'!$A$1:$H$9966,8,FALSE),IF(C187="SINAPI",VLOOKUP(B187,'SINAPI NÃO IMPRIMIR'!$A$1:$E$11432,4,FALSE),IF(C187="IOPES",VLOOKUP(B187,'IOPES NÃO IMPRIMIR'!$A$1:$D$10941,4,FALSE),IF(C187="CESAN",VLOOKUP(B187,'CESAN NÃO IMPRIMIR'!$A$5:$D$2000,4,FALSE),IF(C187="COMP",VLOOKUP(B187,'COMP NÃO IMPRIMIR'!$A$1:$D$10991,4,FALSE))))))*T187)</f>
        <v/>
      </c>
      <c r="K187" s="284" t="str">
        <f>IF(B187="","",IF(C187="DER-ES",IF(OR(B187&lt;60000,B187&gt;60025),'DER-ES NÃO IMPRIMIR'!$D$2/100,0),IF(C187="SINAPI",'SINAPI NÃO IMPRIMIR'!$A$2/100,IF(C187="IOPES",'IOPES NÃO IMPRIMIR'!$A$2/100,IF(C187="COMP",'COMP NÃO IMPRIMIR'!$C$2/100,IF(C187="CESAN",'CESAN NÃO IMPRIMIR'!$A$2/100,"Preencher BDI!"))))))</f>
        <v/>
      </c>
      <c r="L187" s="84" t="str">
        <f t="shared" si="3"/>
        <v/>
      </c>
      <c r="M187" s="281"/>
      <c r="N187" s="97"/>
      <c r="O187" s="97"/>
      <c r="P187" s="99"/>
      <c r="Q187" s="84"/>
      <c r="S187" s="105"/>
      <c r="T187" s="589" t="str">
        <f>IF(B187="","",IF(C187='REAJUSTE GERAL'!$Q$2,IFERROR(VLOOKUP(S187,'REAJUSTE GERAL'!$P$3:$R$24,2,FALSE),""),IF(C187='REAJUSTE GERAL'!$R$2,IFERROR(VLOOKUP(S187,'REAJUSTE GERAL'!$P$3:$R$24,3,FALSE),""),1)))</f>
        <v/>
      </c>
    </row>
    <row r="188" spans="1:20" ht="12.75" x14ac:dyDescent="0.2">
      <c r="A188" s="110" t="s">
        <v>17013</v>
      </c>
      <c r="B188" s="102">
        <v>151138</v>
      </c>
      <c r="C188" s="79" t="s">
        <v>8729</v>
      </c>
      <c r="D188" s="246" t="str">
        <f>IF(B188="","",IF(C188="DER-ES",IF(OR(B188&lt;60000,B188&gt;60025),VLOOKUP(B188,'DER-ES NÃO IMPRIMIR'!$A$1:$E$10966,2,FALSE),VLOOKUP(B188,'DER-ES NÃO IMPRIMIR'!$A$1:$E$10966,2,FALSE)&amp;" (DMT="&amp;VLOOKUP(B188,'DER-ES NÃO IMPRIMIR'!$A$1:$E$10966,4,FALSE)&amp;") (XP="&amp;ROUND((N188),2)&amp;"km; XR="&amp;ROUND((O188),2)&amp;"km)"),IF(C188="SINAPI",VLOOKUP(B188,'SINAPI NÃO IMPRIMIR'!$A$3:$D$11432,2,FALSE),IF(C188="IOPES",VLOOKUP(B188,'IOPES NÃO IMPRIMIR'!$A$3:$D$10941,2,FALSE),IF(C188="CESAN",VLOOKUP(B188,'CESAN NÃO IMPRIMIR'!$A$6:$D$2000,2,FALSE),IF(C188="COMP",VLOOKUP(B188,'COMP NÃO IMPRIMIR'!$A$3:$D$10991,2,FALSE),""))))))</f>
        <v>Eletroduto PEAD, cor preta, diam. 1.1/4", marca ref. Kanaflex ou equivalente</v>
      </c>
      <c r="E188" s="79" t="str">
        <f>IF(B188="","",IF(C188="DER-ES",VLOOKUP(B188,'DER-ES NÃO IMPRIMIR'!$A$1:$E$10966,3,FALSE),IF(C188="SINAPI",VLOOKUP(B188,'SINAPI NÃO IMPRIMIR'!$A$1:$D$11432,3,FALSE),IF(C188="IOPES",VLOOKUP(B188,'IOPES NÃO IMPRIMIR'!$A$1:$D$10941,3,FALSE),IF(C188="CESAN",VLOOKUP(B188,'CESAN NÃO IMPRIMIR'!$A$6:$D$2000,3,FALSE),IF(C188="COMP",VLOOKUP(B188,'COMP NÃO IMPRIMIR'!$A$1:$D$10991,3,FALSE)))))))</f>
        <v>m</v>
      </c>
      <c r="F188" s="103">
        <f>VLOOKUP(A188,'Memorial de Cálculo'!$A$9:$Q$1264,17,FALSE)</f>
        <v>2250</v>
      </c>
      <c r="G188" s="104">
        <f t="shared" ref="G188:G196" si="42">IF(B188=40972,H187,ROUND(L188*(1+F$5),2))</f>
        <v>17.7</v>
      </c>
      <c r="H188" s="104">
        <f t="shared" ref="H188:H196" si="43">IF(B188=40972,TRUNC(F188*G188/100,2),TRUNC(F188*G188,2))</f>
        <v>39825</v>
      </c>
      <c r="I188" s="89"/>
      <c r="J188" s="83">
        <f>IF(B188="","",IF(C188="DER-ES",IF(OR(B188&lt;60000,B188&gt;60025),VLOOKUP(B188,'DER-ES NÃO IMPRIMIR'!$A$1:$E$10966,4,FALSE),VLOOKUP(B188,'DER-ES NÃO IMPRIMIR'!$A$1:$H$9966,6,FALSE)*N188+VLOOKUP(B188,'DER-ES NÃO IMPRIMIR'!$A$1:$H$9966,7,FALSE)*O188)+VLOOKUP(B188,'DER-ES NÃO IMPRIMIR'!$A$1:$H$9966,8,FALSE),IF(C188="SINAPI",VLOOKUP(B188,'SINAPI NÃO IMPRIMIR'!$A$1:$E$11432,4,FALSE),IF(C188="IOPES",VLOOKUP(B188,'IOPES NÃO IMPRIMIR'!$A$1:$D$10941,4,FALSE),IF(C188="CESAN",VLOOKUP(B188,'CESAN NÃO IMPRIMIR'!$A$5:$D$2000,4,FALSE),IF(C188="COMP",VLOOKUP(B188,'COMP NÃO IMPRIMIR'!$A$1:$D$10991,4,FALSE))))))*T188)</f>
        <v>18.788769999999996</v>
      </c>
      <c r="K188" s="284">
        <f>IF(B188="","",IF(C188="DER-ES",IF(OR(B188&lt;60000,B188&gt;60025),'DER-ES NÃO IMPRIMIR'!$D$2/100,0),IF(C188="SINAPI",'SINAPI NÃO IMPRIMIR'!$A$2/100,IF(C188="IOPES",'IOPES NÃO IMPRIMIR'!$A$2/100,IF(C188="COMP",'COMP NÃO IMPRIMIR'!$C$2/100,IF(C188="CESAN",'CESAN NÃO IMPRIMIR'!$A$2/100,"Preencher BDI!"))))))</f>
        <v>0.309</v>
      </c>
      <c r="L188" s="84">
        <f t="shared" si="3"/>
        <v>14.353529411764704</v>
      </c>
      <c r="M188" s="250"/>
      <c r="N188" s="97"/>
      <c r="O188" s="97"/>
      <c r="P188" s="99"/>
      <c r="Q188" s="84"/>
      <c r="S188" s="588" t="s">
        <v>8722</v>
      </c>
      <c r="T188" s="590">
        <f>IF(B188="","",IF(C188='REAJUSTE GERAL'!$Q$2,IFERROR(VLOOKUP(S188,'REAJUSTE GERAL'!$P$3:$R$24,2,FALSE),""),IF(C188='REAJUSTE GERAL'!$R$2,IFERROR(VLOOKUP(S188,'REAJUSTE GERAL'!$P$3:$R$24,3,FALSE),""),1)))</f>
        <v>1.0009999999999999</v>
      </c>
    </row>
    <row r="189" spans="1:20" ht="12.75" x14ac:dyDescent="0.2">
      <c r="A189" s="110" t="s">
        <v>17014</v>
      </c>
      <c r="B189" s="102">
        <v>151139</v>
      </c>
      <c r="C189" s="79" t="s">
        <v>8729</v>
      </c>
      <c r="D189" s="246" t="str">
        <f>IF(B189="","",IF(C189="DER-ES",IF(OR(B189&lt;60000,B189&gt;60025),VLOOKUP(B189,'DER-ES NÃO IMPRIMIR'!$A$1:$E$10966,2,FALSE),VLOOKUP(B189,'DER-ES NÃO IMPRIMIR'!$A$1:$E$10966,2,FALSE)&amp;" (DMT="&amp;VLOOKUP(B189,'DER-ES NÃO IMPRIMIR'!$A$1:$E$10966,4,FALSE)&amp;") (XP="&amp;ROUND((N189),2)&amp;"km; XR="&amp;ROUND((O189),2)&amp;"km)"),IF(C189="SINAPI",VLOOKUP(B189,'SINAPI NÃO IMPRIMIR'!$A$3:$D$11432,2,FALSE),IF(C189="IOPES",VLOOKUP(B189,'IOPES NÃO IMPRIMIR'!$A$3:$D$10941,2,FALSE),IF(C189="CESAN",VLOOKUP(B189,'CESAN NÃO IMPRIMIR'!$A$6:$D$2000,2,FALSE),IF(C189="COMP",VLOOKUP(B189,'COMP NÃO IMPRIMIR'!$A$3:$D$10991,2,FALSE),""))))))</f>
        <v>Eletroduto PEAD, cor preta, diam. 2", marca ref. Kanaflex ou equivalente</v>
      </c>
      <c r="E189" s="79" t="str">
        <f>IF(B189="","",IF(C189="DER-ES",VLOOKUP(B189,'DER-ES NÃO IMPRIMIR'!$A$1:$E$10966,3,FALSE),IF(C189="SINAPI",VLOOKUP(B189,'SINAPI NÃO IMPRIMIR'!$A$1:$D$11432,3,FALSE),IF(C189="IOPES",VLOOKUP(B189,'IOPES NÃO IMPRIMIR'!$A$1:$D$10941,3,FALSE),IF(C189="CESAN",VLOOKUP(B189,'CESAN NÃO IMPRIMIR'!$A$6:$D$2000,3,FALSE),IF(C189="COMP",VLOOKUP(B189,'COMP NÃO IMPRIMIR'!$A$1:$D$10991,3,FALSE)))))))</f>
        <v>m</v>
      </c>
      <c r="F189" s="103">
        <f>VLOOKUP(A189,'Memorial de Cálculo'!$A$9:$Q$1264,17,FALSE)</f>
        <v>65</v>
      </c>
      <c r="G189" s="104">
        <f t="shared" si="42"/>
        <v>20.88</v>
      </c>
      <c r="H189" s="104">
        <f t="shared" si="43"/>
        <v>1357.2</v>
      </c>
      <c r="I189" s="89"/>
      <c r="J189" s="83">
        <f>IF(B189="","",IF(C189="DER-ES",IF(OR(B189&lt;60000,B189&gt;60025),VLOOKUP(B189,'DER-ES NÃO IMPRIMIR'!$A$1:$E$10966,4,FALSE),VLOOKUP(B189,'DER-ES NÃO IMPRIMIR'!$A$1:$H$9966,6,FALSE)*N189+VLOOKUP(B189,'DER-ES NÃO IMPRIMIR'!$A$1:$H$9966,7,FALSE)*O189)+VLOOKUP(B189,'DER-ES NÃO IMPRIMIR'!$A$1:$H$9966,8,FALSE),IF(C189="SINAPI",VLOOKUP(B189,'SINAPI NÃO IMPRIMIR'!$A$1:$E$11432,4,FALSE),IF(C189="IOPES",VLOOKUP(B189,'IOPES NÃO IMPRIMIR'!$A$1:$D$10941,4,FALSE),IF(C189="CESAN",VLOOKUP(B189,'CESAN NÃO IMPRIMIR'!$A$5:$D$2000,4,FALSE),IF(C189="COMP",VLOOKUP(B189,'COMP NÃO IMPRIMIR'!$A$1:$D$10991,4,FALSE))))))*T189)</f>
        <v>22.162139999999997</v>
      </c>
      <c r="K189" s="284">
        <f>IF(B189="","",IF(C189="DER-ES",IF(OR(B189&lt;60000,B189&gt;60025),'DER-ES NÃO IMPRIMIR'!$D$2/100,0),IF(C189="SINAPI",'SINAPI NÃO IMPRIMIR'!$A$2/100,IF(C189="IOPES",'IOPES NÃO IMPRIMIR'!$A$2/100,IF(C189="COMP",'COMP NÃO IMPRIMIR'!$C$2/100,IF(C189="CESAN",'CESAN NÃO IMPRIMIR'!$A$2/100,"Preencher BDI!"))))))</f>
        <v>0.309</v>
      </c>
      <c r="L189" s="84">
        <f t="shared" si="3"/>
        <v>16.930588235294117</v>
      </c>
      <c r="M189" s="250"/>
      <c r="N189" s="97"/>
      <c r="O189" s="97"/>
      <c r="P189" s="99"/>
      <c r="Q189" s="84"/>
      <c r="S189" s="588" t="s">
        <v>8722</v>
      </c>
      <c r="T189" s="590">
        <f>IF(B189="","",IF(C189='REAJUSTE GERAL'!$Q$2,IFERROR(VLOOKUP(S189,'REAJUSTE GERAL'!$P$3:$R$24,2,FALSE),""),IF(C189='REAJUSTE GERAL'!$R$2,IFERROR(VLOOKUP(S189,'REAJUSTE GERAL'!$P$3:$R$24,3,FALSE),""),1)))</f>
        <v>1.0009999999999999</v>
      </c>
    </row>
    <row r="190" spans="1:20" ht="25.5" x14ac:dyDescent="0.2">
      <c r="A190" s="110" t="s">
        <v>17015</v>
      </c>
      <c r="B190" s="79">
        <v>21130</v>
      </c>
      <c r="C190" s="79" t="s">
        <v>1514</v>
      </c>
      <c r="D190" s="246" t="str">
        <f>IF(B190="","",IF(C190="DER-ES",IF(OR(B190&lt;60000,B190&gt;60025),VLOOKUP(B190,'DER-ES NÃO IMPRIMIR'!$A$1:$E$10966,2,FALSE),VLOOKUP(B190,'DER-ES NÃO IMPRIMIR'!$A$1:$E$10966,2,FALSE)&amp;" (DMT="&amp;VLOOKUP(B190,'DER-ES NÃO IMPRIMIR'!$A$1:$E$10966,4,FALSE)&amp;") (XP="&amp;ROUND((N190),2)&amp;"km; XR="&amp;ROUND((O190),2)&amp;"km)"),IF(C190="SINAPI",VLOOKUP(B190,'SINAPI NÃO IMPRIMIR'!$A$3:$D$11432,2,FALSE),IF(C190="IOPES",VLOOKUP(B190,'IOPES NÃO IMPRIMIR'!$A$3:$D$10941,2,FALSE),IF(C190="CESAN",VLOOKUP(B190,'CESAN NÃO IMPRIMIR'!$A$6:$D$2000,2,FALSE),IF(C190="COMP",VLOOKUP(B190,'COMP NÃO IMPRIMIR'!$A$3:$D$10991,2,FALSE),""))))))</f>
        <v>ELETRODUTO EM ACO GALVANIZADO ELETROLITICO, SEMI-PESADO, DIAMETRO 1 1/2", PAREDE DE 1,20 MM</v>
      </c>
      <c r="E190" s="79" t="str">
        <f>IF(B190="","",IF(C190="DER-ES",VLOOKUP(B190,'DER-ES NÃO IMPRIMIR'!$A$1:$E$10966,3,FALSE),IF(C190="SINAPI",VLOOKUP(B190,'SINAPI NÃO IMPRIMIR'!$A$1:$D$11432,3,FALSE),IF(C190="IOPES",VLOOKUP(B190,'IOPES NÃO IMPRIMIR'!$A$1:$D$10941,3,FALSE),IF(C190="CESAN",VLOOKUP(B190,'CESAN NÃO IMPRIMIR'!$A$6:$D$2000,3,FALSE),IF(C190="COMP",VLOOKUP(B190,'COMP NÃO IMPRIMIR'!$A$1:$D$10991,3,FALSE)))))))</f>
        <v xml:space="preserve">M     </v>
      </c>
      <c r="F190" s="103">
        <f>VLOOKUP(A190,'Memorial de Cálculo'!$A$9:$Q$1264,17,FALSE)</f>
        <v>54</v>
      </c>
      <c r="G190" s="104">
        <f t="shared" si="42"/>
        <v>33.79</v>
      </c>
      <c r="H190" s="104">
        <f t="shared" si="43"/>
        <v>1824.66</v>
      </c>
      <c r="I190" s="89"/>
      <c r="J190" s="83">
        <f>IF(B190="","",IF(C190="DER-ES",IF(OR(B190&lt;60000,B190&gt;60025),VLOOKUP(B190,'DER-ES NÃO IMPRIMIR'!$A$1:$E$10966,4,FALSE),VLOOKUP(B190,'DER-ES NÃO IMPRIMIR'!$A$1:$H$9966,6,FALSE)*N190+VLOOKUP(B190,'DER-ES NÃO IMPRIMIR'!$A$1:$H$9966,7,FALSE)*O190)+VLOOKUP(B190,'DER-ES NÃO IMPRIMIR'!$A$1:$H$9966,8,FALSE),IF(C190="SINAPI",VLOOKUP(B190,'SINAPI NÃO IMPRIMIR'!$A$1:$E$11432,4,FALSE),IF(C190="IOPES",VLOOKUP(B190,'IOPES NÃO IMPRIMIR'!$A$1:$D$10941,4,FALSE),IF(C190="CESAN",VLOOKUP(B190,'CESAN NÃO IMPRIMIR'!$A$5:$D$2000,4,FALSE),IF(C190="COMP",VLOOKUP(B190,'COMP NÃO IMPRIMIR'!$A$1:$D$10991,4,FALSE))))))*T190)</f>
        <v>27.4</v>
      </c>
      <c r="K190" s="284">
        <f>IF(B190="","",IF(C190="DER-ES",IF(OR(B190&lt;60000,B190&gt;60025),'DER-ES NÃO IMPRIMIR'!$D$2/100,0),IF(C190="SINAPI",'SINAPI NÃO IMPRIMIR'!$A$2/100,IF(C190="IOPES",'IOPES NÃO IMPRIMIR'!$A$2/100,IF(C190="COMP",'COMP NÃO IMPRIMIR'!$C$2/100,IF(C190="CESAN",'CESAN NÃO IMPRIMIR'!$A$2/100,"Preencher BDI!"))))))</f>
        <v>0</v>
      </c>
      <c r="L190" s="84">
        <f t="shared" si="3"/>
        <v>27.4</v>
      </c>
      <c r="M190" s="250"/>
      <c r="N190" s="97"/>
      <c r="O190" s="97"/>
      <c r="P190" s="99"/>
      <c r="Q190" s="84"/>
      <c r="S190" s="588"/>
      <c r="T190" s="590">
        <f>IF(B190="","",IF(C190='REAJUSTE GERAL'!$Q$2,IFERROR(VLOOKUP(S190,'REAJUSTE GERAL'!$P$3:$R$24,2,FALSE),""),IF(C190='REAJUSTE GERAL'!$R$2,IFERROR(VLOOKUP(S190,'REAJUSTE GERAL'!$P$3:$R$24,3,FALSE),""),1)))</f>
        <v>1</v>
      </c>
    </row>
    <row r="191" spans="1:20" ht="12.75" x14ac:dyDescent="0.2">
      <c r="A191" s="110" t="s">
        <v>17016</v>
      </c>
      <c r="B191" s="79" t="s">
        <v>8757</v>
      </c>
      <c r="C191" s="79" t="s">
        <v>5651</v>
      </c>
      <c r="D191" s="246" t="str">
        <f>IF(B191="","",IF(C191="DER-ES",IF(OR(B191&lt;60000,B191&gt;60025),VLOOKUP(B191,'DER-ES NÃO IMPRIMIR'!$A$1:$E$10966,2,FALSE),VLOOKUP(B191,'DER-ES NÃO IMPRIMIR'!$A$1:$E$10966,2,FALSE)&amp;" (DMT="&amp;VLOOKUP(B191,'DER-ES NÃO IMPRIMIR'!$A$1:$E$10966,4,FALSE)&amp;") (XP="&amp;ROUND((N191),2)&amp;"km; XR="&amp;ROUND((O191),2)&amp;"km)"),IF(C191="SINAPI",VLOOKUP(B191,'SINAPI NÃO IMPRIMIR'!$A$3:$D$11432,2,FALSE),IF(C191="IOPES",VLOOKUP(B191,'IOPES NÃO IMPRIMIR'!$A$3:$D$10941,2,FALSE),IF(C191="CESAN",VLOOKUP(B191,'CESAN NÃO IMPRIMIR'!$A$6:$D$2000,2,FALSE),IF(C191="COMP",VLOOKUP(B191,'COMP NÃO IMPRIMIR'!$A$3:$D$10991,2,FALSE),""))))))</f>
        <v>Cinta FG de 200mm p/ fixação de caixa de medição. (fornecimento e instalação)</v>
      </c>
      <c r="E191" s="79" t="str">
        <f>IF(B191="","",IF(C191="DER-ES",VLOOKUP(B191,'DER-ES NÃO IMPRIMIR'!$A$1:$E$10966,3,FALSE),IF(C191="SINAPI",VLOOKUP(B191,'SINAPI NÃO IMPRIMIR'!$A$1:$D$11432,3,FALSE),IF(C191="IOPES",VLOOKUP(B191,'IOPES NÃO IMPRIMIR'!$A$1:$D$10941,3,FALSE),IF(C191="CESAN",VLOOKUP(B191,'CESAN NÃO IMPRIMIR'!$A$6:$D$2000,3,FALSE),IF(C191="COMP",VLOOKUP(B191,'COMP NÃO IMPRIMIR'!$A$1:$D$10991,3,FALSE)))))))</f>
        <v>und</v>
      </c>
      <c r="F191" s="103">
        <f>VLOOKUP(A191,'Memorial de Cálculo'!$A$9:$Q$1264,17,FALSE)</f>
        <v>12</v>
      </c>
      <c r="G191" s="104">
        <f t="shared" si="42"/>
        <v>41.4</v>
      </c>
      <c r="H191" s="104">
        <f t="shared" si="43"/>
        <v>496.8</v>
      </c>
      <c r="I191" s="89"/>
      <c r="J191" s="83">
        <f>IF(B191="","",IF(C191="DER-ES",IF(OR(B191&lt;60000,B191&gt;60025),VLOOKUP(B191,'DER-ES NÃO IMPRIMIR'!$A$1:$E$10966,4,FALSE),VLOOKUP(B191,'DER-ES NÃO IMPRIMIR'!$A$1:$H$9966,6,FALSE)*N191+VLOOKUP(B191,'DER-ES NÃO IMPRIMIR'!$A$1:$H$9966,7,FALSE)*O191)+VLOOKUP(B191,'DER-ES NÃO IMPRIMIR'!$A$1:$H$9966,8,FALSE),IF(C191="SINAPI",VLOOKUP(B191,'SINAPI NÃO IMPRIMIR'!$A$1:$E$11432,4,FALSE),IF(C191="IOPES",VLOOKUP(B191,'IOPES NÃO IMPRIMIR'!$A$1:$D$10941,4,FALSE),IF(C191="CESAN",VLOOKUP(B191,'CESAN NÃO IMPRIMIR'!$A$5:$D$2000,4,FALSE),IF(C191="COMP",VLOOKUP(B191,'COMP NÃO IMPRIMIR'!$A$1:$D$10991,4,FALSE))))))*T191)</f>
        <v>41.4</v>
      </c>
      <c r="K191" s="284">
        <f>IF(B191="","",IF(C191="DER-ES",IF(OR(B191&lt;60000,B191&gt;60025),'DER-ES NÃO IMPRIMIR'!$D$2/100,0),IF(C191="SINAPI",'SINAPI NÃO IMPRIMIR'!$A$2/100,IF(C191="IOPES",'IOPES NÃO IMPRIMIR'!$A$2/100,IF(C191="COMP",'COMP NÃO IMPRIMIR'!$C$2/100,IF(C191="CESAN",'CESAN NÃO IMPRIMIR'!$A$2/100,"Preencher BDI!"))))))</f>
        <v>0.23319999999999999</v>
      </c>
      <c r="L191" s="84">
        <f t="shared" si="3"/>
        <v>33.571196886149849</v>
      </c>
      <c r="M191" s="250"/>
      <c r="N191" s="97"/>
      <c r="O191" s="97"/>
      <c r="P191" s="99"/>
      <c r="Q191" s="84"/>
      <c r="S191" s="588"/>
      <c r="T191" s="590">
        <f>IF(B191="","",IF(C191='REAJUSTE GERAL'!$Q$2,IFERROR(VLOOKUP(S191,'REAJUSTE GERAL'!$P$3:$R$24,2,FALSE),""),IF(C191='REAJUSTE GERAL'!$R$2,IFERROR(VLOOKUP(S191,'REAJUSTE GERAL'!$P$3:$R$24,3,FALSE),""),1)))</f>
        <v>1</v>
      </c>
    </row>
    <row r="192" spans="1:20" ht="12.75" x14ac:dyDescent="0.2">
      <c r="A192" s="110" t="s">
        <v>17017</v>
      </c>
      <c r="B192" s="79" t="s">
        <v>8758</v>
      </c>
      <c r="C192" s="79" t="s">
        <v>5651</v>
      </c>
      <c r="D192" s="246" t="str">
        <f>IF(B192="","",IF(C192="DER-ES",IF(OR(B192&lt;60000,B192&gt;60025),VLOOKUP(B192,'DER-ES NÃO IMPRIMIR'!$A$1:$E$10966,2,FALSE),VLOOKUP(B192,'DER-ES NÃO IMPRIMIR'!$A$1:$E$10966,2,FALSE)&amp;" (DMT="&amp;VLOOKUP(B192,'DER-ES NÃO IMPRIMIR'!$A$1:$E$10966,4,FALSE)&amp;") (XP="&amp;ROUND((N192),2)&amp;"km; XR="&amp;ROUND((O192),2)&amp;"km)"),IF(C192="SINAPI",VLOOKUP(B192,'SINAPI NÃO IMPRIMIR'!$A$3:$D$11432,2,FALSE),IF(C192="IOPES",VLOOKUP(B192,'IOPES NÃO IMPRIMIR'!$A$3:$D$10941,2,FALSE),IF(C192="CESAN",VLOOKUP(B192,'CESAN NÃO IMPRIMIR'!$A$6:$D$2000,2,FALSE),IF(C192="COMP",VLOOKUP(B192,'COMP NÃO IMPRIMIR'!$A$3:$D$10991,2,FALSE),""))))))</f>
        <v>Curva 90º de ferro galvanizado eletrolítico 1 1/2" para eletroduto</v>
      </c>
      <c r="E192" s="79" t="str">
        <f>IF(B192="","",IF(C192="DER-ES",VLOOKUP(B192,'DER-ES NÃO IMPRIMIR'!$A$1:$E$10966,3,FALSE),IF(C192="SINAPI",VLOOKUP(B192,'SINAPI NÃO IMPRIMIR'!$A$1:$D$11432,3,FALSE),IF(C192="IOPES",VLOOKUP(B192,'IOPES NÃO IMPRIMIR'!$A$1:$D$10941,3,FALSE),IF(C192="CESAN",VLOOKUP(B192,'CESAN NÃO IMPRIMIR'!$A$6:$D$2000,3,FALSE),IF(C192="COMP",VLOOKUP(B192,'COMP NÃO IMPRIMIR'!$A$1:$D$10991,3,FALSE)))))))</f>
        <v>und</v>
      </c>
      <c r="F192" s="103">
        <f>VLOOKUP(A192,'Memorial de Cálculo'!$A$9:$Q$1264,17,FALSE)</f>
        <v>9</v>
      </c>
      <c r="G192" s="104">
        <f t="shared" si="42"/>
        <v>27.91</v>
      </c>
      <c r="H192" s="104">
        <f t="shared" si="43"/>
        <v>251.19</v>
      </c>
      <c r="I192" s="89"/>
      <c r="J192" s="83">
        <f>IF(B192="","",IF(C192="DER-ES",IF(OR(B192&lt;60000,B192&gt;60025),VLOOKUP(B192,'DER-ES NÃO IMPRIMIR'!$A$1:$E$10966,4,FALSE),VLOOKUP(B192,'DER-ES NÃO IMPRIMIR'!$A$1:$H$9966,6,FALSE)*N192+VLOOKUP(B192,'DER-ES NÃO IMPRIMIR'!$A$1:$H$9966,7,FALSE)*O192)+VLOOKUP(B192,'DER-ES NÃO IMPRIMIR'!$A$1:$H$9966,8,FALSE),IF(C192="SINAPI",VLOOKUP(B192,'SINAPI NÃO IMPRIMIR'!$A$1:$E$11432,4,FALSE),IF(C192="IOPES",VLOOKUP(B192,'IOPES NÃO IMPRIMIR'!$A$1:$D$10941,4,FALSE),IF(C192="CESAN",VLOOKUP(B192,'CESAN NÃO IMPRIMIR'!$A$5:$D$2000,4,FALSE),IF(C192="COMP",VLOOKUP(B192,'COMP NÃO IMPRIMIR'!$A$1:$D$10991,4,FALSE))))))*T192)</f>
        <v>27.91</v>
      </c>
      <c r="K192" s="284">
        <f>IF(B192="","",IF(C192="DER-ES",IF(OR(B192&lt;60000,B192&gt;60025),'DER-ES NÃO IMPRIMIR'!$D$2/100,0),IF(C192="SINAPI",'SINAPI NÃO IMPRIMIR'!$A$2/100,IF(C192="IOPES",'IOPES NÃO IMPRIMIR'!$A$2/100,IF(C192="COMP",'COMP NÃO IMPRIMIR'!$C$2/100,IF(C192="CESAN",'CESAN NÃO IMPRIMIR'!$A$2/100,"Preencher BDI!"))))))</f>
        <v>0.23319999999999999</v>
      </c>
      <c r="L192" s="84">
        <f t="shared" si="3"/>
        <v>22.632176451508268</v>
      </c>
      <c r="M192" s="250"/>
      <c r="N192" s="97"/>
      <c r="O192" s="97"/>
      <c r="P192" s="99"/>
      <c r="Q192" s="84"/>
      <c r="S192" s="588"/>
      <c r="T192" s="590">
        <f>IF(B192="","",IF(C192='REAJUSTE GERAL'!$Q$2,IFERROR(VLOOKUP(S192,'REAJUSTE GERAL'!$P$3:$R$24,2,FALSE),""),IF(C192='REAJUSTE GERAL'!$R$2,IFERROR(VLOOKUP(S192,'REAJUSTE GERAL'!$P$3:$R$24,3,FALSE),""),1)))</f>
        <v>1</v>
      </c>
    </row>
    <row r="193" spans="1:20" ht="12.75" x14ac:dyDescent="0.2">
      <c r="A193" s="110" t="s">
        <v>17018</v>
      </c>
      <c r="B193" s="102">
        <v>151510</v>
      </c>
      <c r="C193" s="79" t="s">
        <v>8729</v>
      </c>
      <c r="D193" s="246" t="str">
        <f>IF(B193="","",IF(C193="DER-ES",IF(OR(B193&lt;60000,B193&gt;60025),VLOOKUP(B193,'DER-ES NÃO IMPRIMIR'!$A$1:$E$10966,2,FALSE),VLOOKUP(B193,'DER-ES NÃO IMPRIMIR'!$A$1:$E$10966,2,FALSE)&amp;" (DMT="&amp;VLOOKUP(B193,'DER-ES NÃO IMPRIMIR'!$A$1:$E$10966,4,FALSE)&amp;") (XP="&amp;ROUND((N193),2)&amp;"km; XR="&amp;ROUND((O193),2)&amp;"km)"),IF(C193="SINAPI",VLOOKUP(B193,'SINAPI NÃO IMPRIMIR'!$A$3:$D$11432,2,FALSE),IF(C193="IOPES",VLOOKUP(B193,'IOPES NÃO IMPRIMIR'!$A$3:$D$10941,2,FALSE),IF(C193="CESAN",VLOOKUP(B193,'CESAN NÃO IMPRIMIR'!$A$6:$D$2000,2,FALSE),IF(C193="COMP",VLOOKUP(B193,'COMP NÃO IMPRIMIR'!$A$3:$D$10991,2,FALSE),""))))))</f>
        <v>Bucha e arruela de alumínio fundido diâmetro 40mm (1 1/2")</v>
      </c>
      <c r="E193" s="79" t="str">
        <f>IF(B193="","",IF(C193="DER-ES",VLOOKUP(B193,'DER-ES NÃO IMPRIMIR'!$A$1:$E$10966,3,FALSE),IF(C193="SINAPI",VLOOKUP(B193,'SINAPI NÃO IMPRIMIR'!$A$1:$D$11432,3,FALSE),IF(C193="IOPES",VLOOKUP(B193,'IOPES NÃO IMPRIMIR'!$A$1:$D$10941,3,FALSE),IF(C193="CESAN",VLOOKUP(B193,'CESAN NÃO IMPRIMIR'!$A$6:$D$2000,3,FALSE),IF(C193="COMP",VLOOKUP(B193,'COMP NÃO IMPRIMIR'!$A$1:$D$10991,3,FALSE)))))))</f>
        <v>und</v>
      </c>
      <c r="F193" s="103">
        <f>VLOOKUP(A193,'Memorial de Cálculo'!$A$9:$Q$1264,17,FALSE)</f>
        <v>12</v>
      </c>
      <c r="G193" s="104">
        <f t="shared" si="42"/>
        <v>4.05</v>
      </c>
      <c r="H193" s="104">
        <f t="shared" si="43"/>
        <v>48.6</v>
      </c>
      <c r="I193" s="89"/>
      <c r="J193" s="83">
        <f>IF(B193="","",IF(C193="DER-ES",IF(OR(B193&lt;60000,B193&gt;60025),VLOOKUP(B193,'DER-ES NÃO IMPRIMIR'!$A$1:$E$10966,4,FALSE),VLOOKUP(B193,'DER-ES NÃO IMPRIMIR'!$A$1:$H$9966,6,FALSE)*N193+VLOOKUP(B193,'DER-ES NÃO IMPRIMIR'!$A$1:$H$9966,7,FALSE)*O193)+VLOOKUP(B193,'DER-ES NÃO IMPRIMIR'!$A$1:$H$9966,8,FALSE),IF(C193="SINAPI",VLOOKUP(B193,'SINAPI NÃO IMPRIMIR'!$A$1:$E$11432,4,FALSE),IF(C193="IOPES",VLOOKUP(B193,'IOPES NÃO IMPRIMIR'!$A$1:$D$10941,4,FALSE),IF(C193="CESAN",VLOOKUP(B193,'CESAN NÃO IMPRIMIR'!$A$5:$D$2000,4,FALSE),IF(C193="COMP",VLOOKUP(B193,'COMP NÃO IMPRIMIR'!$A$1:$D$10991,4,FALSE))))))*T193)</f>
        <v>4.2942899999999993</v>
      </c>
      <c r="K193" s="284">
        <f>IF(B193="","",IF(C193="DER-ES",IF(OR(B193&lt;60000,B193&gt;60025),'DER-ES NÃO IMPRIMIR'!$D$2/100,0),IF(C193="SINAPI",'SINAPI NÃO IMPRIMIR'!$A$2/100,IF(C193="IOPES",'IOPES NÃO IMPRIMIR'!$A$2/100,IF(C193="COMP",'COMP NÃO IMPRIMIR'!$C$2/100,IF(C193="CESAN",'CESAN NÃO IMPRIMIR'!$A$2/100,"Preencher BDI!"))))))</f>
        <v>0.309</v>
      </c>
      <c r="L193" s="84">
        <f t="shared" si="3"/>
        <v>3.2805882352941174</v>
      </c>
      <c r="M193" s="250"/>
      <c r="N193" s="97"/>
      <c r="O193" s="97"/>
      <c r="P193" s="99"/>
      <c r="Q193" s="84"/>
      <c r="S193" s="588" t="s">
        <v>8722</v>
      </c>
      <c r="T193" s="590">
        <f>IF(B193="","",IF(C193='REAJUSTE GERAL'!$Q$2,IFERROR(VLOOKUP(S193,'REAJUSTE GERAL'!$P$3:$R$24,2,FALSE),""),IF(C193='REAJUSTE GERAL'!$R$2,IFERROR(VLOOKUP(S193,'REAJUSTE GERAL'!$P$3:$R$24,3,FALSE),""),1)))</f>
        <v>1.0009999999999999</v>
      </c>
    </row>
    <row r="194" spans="1:20" ht="12.75" x14ac:dyDescent="0.2">
      <c r="A194" s="110" t="s">
        <v>17019</v>
      </c>
      <c r="B194" s="102">
        <v>151504</v>
      </c>
      <c r="C194" s="79" t="s">
        <v>8729</v>
      </c>
      <c r="D194" s="246" t="str">
        <f>IF(B194="","",IF(C194="DER-ES",IF(OR(B194&lt;60000,B194&gt;60025),VLOOKUP(B194,'DER-ES NÃO IMPRIMIR'!$A$1:$E$10966,2,FALSE),VLOOKUP(B194,'DER-ES NÃO IMPRIMIR'!$A$1:$E$10966,2,FALSE)&amp;" (DMT="&amp;VLOOKUP(B194,'DER-ES NÃO IMPRIMIR'!$A$1:$E$10966,4,FALSE)&amp;") (XP="&amp;ROUND((N194),2)&amp;"km; XR="&amp;ROUND((O194),2)&amp;"km)"),IF(C194="SINAPI",VLOOKUP(B194,'SINAPI NÃO IMPRIMIR'!$A$3:$D$11432,2,FALSE),IF(C194="IOPES",VLOOKUP(B194,'IOPES NÃO IMPRIMIR'!$A$3:$D$10941,2,FALSE),IF(C194="CESAN",VLOOKUP(B194,'CESAN NÃO IMPRIMIR'!$A$6:$D$2000,2,FALSE),IF(C194="COMP",VLOOKUP(B194,'COMP NÃO IMPRIMIR'!$A$3:$D$10991,2,FALSE),""))))))</f>
        <v>Cabeçote de alumínio de 1 1/2"</v>
      </c>
      <c r="E194" s="79" t="str">
        <f>IF(B194="","",IF(C194="DER-ES",VLOOKUP(B194,'DER-ES NÃO IMPRIMIR'!$A$1:$E$10966,3,FALSE),IF(C194="SINAPI",VLOOKUP(B194,'SINAPI NÃO IMPRIMIR'!$A$1:$D$11432,3,FALSE),IF(C194="IOPES",VLOOKUP(B194,'IOPES NÃO IMPRIMIR'!$A$1:$D$10941,3,FALSE),IF(C194="CESAN",VLOOKUP(B194,'CESAN NÃO IMPRIMIR'!$A$6:$D$2000,3,FALSE),IF(C194="COMP",VLOOKUP(B194,'COMP NÃO IMPRIMIR'!$A$1:$D$10991,3,FALSE)))))))</f>
        <v>und</v>
      </c>
      <c r="F194" s="103">
        <f>VLOOKUP(A194,'Memorial de Cálculo'!$A$9:$Q$1264,17,FALSE)</f>
        <v>3</v>
      </c>
      <c r="G194" s="104">
        <f t="shared" si="42"/>
        <v>14.93</v>
      </c>
      <c r="H194" s="104">
        <f t="shared" si="43"/>
        <v>44.79</v>
      </c>
      <c r="I194" s="89"/>
      <c r="J194" s="83">
        <f>IF(B194="","",IF(C194="DER-ES",IF(OR(B194&lt;60000,B194&gt;60025),VLOOKUP(B194,'DER-ES NÃO IMPRIMIR'!$A$1:$E$10966,4,FALSE),VLOOKUP(B194,'DER-ES NÃO IMPRIMIR'!$A$1:$H$9966,6,FALSE)*N194+VLOOKUP(B194,'DER-ES NÃO IMPRIMIR'!$A$1:$H$9966,7,FALSE)*O194)+VLOOKUP(B194,'DER-ES NÃO IMPRIMIR'!$A$1:$H$9966,8,FALSE),IF(C194="SINAPI",VLOOKUP(B194,'SINAPI NÃO IMPRIMIR'!$A$1:$E$11432,4,FALSE),IF(C194="IOPES",VLOOKUP(B194,'IOPES NÃO IMPRIMIR'!$A$1:$D$10941,4,FALSE),IF(C194="CESAN",VLOOKUP(B194,'CESAN NÃO IMPRIMIR'!$A$5:$D$2000,4,FALSE),IF(C194="COMP",VLOOKUP(B194,'COMP NÃO IMPRIMIR'!$A$1:$D$10991,4,FALSE))))))*T194)</f>
        <v>15.845829999999998</v>
      </c>
      <c r="K194" s="284">
        <f>IF(B194="","",IF(C194="DER-ES",IF(OR(B194&lt;60000,B194&gt;60025),'DER-ES NÃO IMPRIMIR'!$D$2/100,0),IF(C194="SINAPI",'SINAPI NÃO IMPRIMIR'!$A$2/100,IF(C194="IOPES",'IOPES NÃO IMPRIMIR'!$A$2/100,IF(C194="COMP",'COMP NÃO IMPRIMIR'!$C$2/100,IF(C194="CESAN",'CESAN NÃO IMPRIMIR'!$A$2/100,"Preencher BDI!"))))))</f>
        <v>0.309</v>
      </c>
      <c r="L194" s="84">
        <f t="shared" si="3"/>
        <v>12.105294117647057</v>
      </c>
      <c r="M194" s="250"/>
      <c r="N194" s="97"/>
      <c r="O194" s="97"/>
      <c r="P194" s="99"/>
      <c r="Q194" s="84"/>
      <c r="S194" s="588" t="s">
        <v>8722</v>
      </c>
      <c r="T194" s="590">
        <f>IF(B194="","",IF(C194='REAJUSTE GERAL'!$Q$2,IFERROR(VLOOKUP(S194,'REAJUSTE GERAL'!$P$3:$R$24,2,FALSE),""),IF(C194='REAJUSTE GERAL'!$R$2,IFERROR(VLOOKUP(S194,'REAJUSTE GERAL'!$P$3:$R$24,3,FALSE),""),1)))</f>
        <v>1.0009999999999999</v>
      </c>
    </row>
    <row r="195" spans="1:20" ht="12.75" x14ac:dyDescent="0.2">
      <c r="A195" s="110" t="s">
        <v>17020</v>
      </c>
      <c r="B195" s="79" t="s">
        <v>8759</v>
      </c>
      <c r="C195" s="79" t="s">
        <v>5651</v>
      </c>
      <c r="D195" s="246" t="str">
        <f>IF(B195="","",IF(C195="DER-ES",IF(OR(B195&lt;60000,B195&gt;60025),VLOOKUP(B195,'DER-ES NÃO IMPRIMIR'!$A$1:$E$10966,2,FALSE),VLOOKUP(B195,'DER-ES NÃO IMPRIMIR'!$A$1:$E$10966,2,FALSE)&amp;" (DMT="&amp;VLOOKUP(B195,'DER-ES NÃO IMPRIMIR'!$A$1:$E$10966,4,FALSE)&amp;") (XP="&amp;ROUND((N195),2)&amp;"km; XR="&amp;ROUND((O195),2)&amp;"km)"),IF(C195="SINAPI",VLOOKUP(B195,'SINAPI NÃO IMPRIMIR'!$A$3:$D$11432,2,FALSE),IF(C195="IOPES",VLOOKUP(B195,'IOPES NÃO IMPRIMIR'!$A$3:$D$10941,2,FALSE),IF(C195="CESAN",VLOOKUP(B195,'CESAN NÃO IMPRIMIR'!$A$6:$D$2000,2,FALSE),IF(C195="COMP",VLOOKUP(B195,'COMP NÃO IMPRIMIR'!$A$3:$D$10991,2,FALSE),""))))))</f>
        <v>Luva de ferro galvanizado eletrolítico 1 1/2" para eletroduto</v>
      </c>
      <c r="E195" s="79" t="str">
        <f>IF(B195="","",IF(C195="DER-ES",VLOOKUP(B195,'DER-ES NÃO IMPRIMIR'!$A$1:$E$10966,3,FALSE),IF(C195="SINAPI",VLOOKUP(B195,'SINAPI NÃO IMPRIMIR'!$A$1:$D$11432,3,FALSE),IF(C195="IOPES",VLOOKUP(B195,'IOPES NÃO IMPRIMIR'!$A$1:$D$10941,3,FALSE),IF(C195="CESAN",VLOOKUP(B195,'CESAN NÃO IMPRIMIR'!$A$6:$D$2000,3,FALSE),IF(C195="COMP",VLOOKUP(B195,'COMP NÃO IMPRIMIR'!$A$1:$D$10991,3,FALSE)))))))</f>
        <v>und</v>
      </c>
      <c r="F195" s="103">
        <f>VLOOKUP(A195,'Memorial de Cálculo'!$A$9:$Q$1264,17,FALSE)</f>
        <v>21</v>
      </c>
      <c r="G195" s="104">
        <f t="shared" si="42"/>
        <v>10.58</v>
      </c>
      <c r="H195" s="104">
        <f t="shared" si="43"/>
        <v>222.18</v>
      </c>
      <c r="I195" s="89"/>
      <c r="J195" s="83">
        <f>IF(B195="","",IF(C195="DER-ES",IF(OR(B195&lt;60000,B195&gt;60025),VLOOKUP(B195,'DER-ES NÃO IMPRIMIR'!$A$1:$E$10966,4,FALSE),VLOOKUP(B195,'DER-ES NÃO IMPRIMIR'!$A$1:$H$9966,6,FALSE)*N195+VLOOKUP(B195,'DER-ES NÃO IMPRIMIR'!$A$1:$H$9966,7,FALSE)*O195)+VLOOKUP(B195,'DER-ES NÃO IMPRIMIR'!$A$1:$H$9966,8,FALSE),IF(C195="SINAPI",VLOOKUP(B195,'SINAPI NÃO IMPRIMIR'!$A$1:$E$11432,4,FALSE),IF(C195="IOPES",VLOOKUP(B195,'IOPES NÃO IMPRIMIR'!$A$1:$D$10941,4,FALSE),IF(C195="CESAN",VLOOKUP(B195,'CESAN NÃO IMPRIMIR'!$A$5:$D$2000,4,FALSE),IF(C195="COMP",VLOOKUP(B195,'COMP NÃO IMPRIMIR'!$A$1:$D$10991,4,FALSE))))))*T195)</f>
        <v>10.58</v>
      </c>
      <c r="K195" s="284">
        <f>IF(B195="","",IF(C195="DER-ES",IF(OR(B195&lt;60000,B195&gt;60025),'DER-ES NÃO IMPRIMIR'!$D$2/100,0),IF(C195="SINAPI",'SINAPI NÃO IMPRIMIR'!$A$2/100,IF(C195="IOPES",'IOPES NÃO IMPRIMIR'!$A$2/100,IF(C195="COMP",'COMP NÃO IMPRIMIR'!$C$2/100,IF(C195="CESAN",'CESAN NÃO IMPRIMIR'!$A$2/100,"Preencher BDI!"))))))</f>
        <v>0.23319999999999999</v>
      </c>
      <c r="L195" s="84">
        <f t="shared" si="3"/>
        <v>8.5793058709049621</v>
      </c>
      <c r="M195" s="250"/>
      <c r="N195" s="97"/>
      <c r="O195" s="97"/>
      <c r="P195" s="99"/>
      <c r="Q195" s="84"/>
      <c r="S195" s="588"/>
      <c r="T195" s="590">
        <f>IF(B195="","",IF(C195='REAJUSTE GERAL'!$Q$2,IFERROR(VLOOKUP(S195,'REAJUSTE GERAL'!$P$3:$R$24,2,FALSE),""),IF(C195='REAJUSTE GERAL'!$R$2,IFERROR(VLOOKUP(S195,'REAJUSTE GERAL'!$P$3:$R$24,3,FALSE),""),1)))</f>
        <v>1</v>
      </c>
    </row>
    <row r="196" spans="1:20" ht="12.75" x14ac:dyDescent="0.2">
      <c r="A196" s="110" t="s">
        <v>17021</v>
      </c>
      <c r="B196" s="79" t="s">
        <v>8760</v>
      </c>
      <c r="C196" s="79" t="s">
        <v>5651</v>
      </c>
      <c r="D196" s="246" t="str">
        <f>IF(B196="","",IF(C196="DER-ES",IF(OR(B196&lt;60000,B196&gt;60025),VLOOKUP(B196,'DER-ES NÃO IMPRIMIR'!$A$1:$E$10966,2,FALSE),VLOOKUP(B196,'DER-ES NÃO IMPRIMIR'!$A$1:$E$10966,2,FALSE)&amp;" (DMT="&amp;VLOOKUP(B196,'DER-ES NÃO IMPRIMIR'!$A$1:$E$10966,4,FALSE)&amp;") (XP="&amp;ROUND((N196),2)&amp;"km; XR="&amp;ROUND((O196),2)&amp;"km)"),IF(C196="SINAPI",VLOOKUP(B196,'SINAPI NÃO IMPRIMIR'!$A$3:$D$11432,2,FALSE),IF(C196="IOPES",VLOOKUP(B196,'IOPES NÃO IMPRIMIR'!$A$3:$D$10941,2,FALSE),IF(C196="CESAN",VLOOKUP(B196,'CESAN NÃO IMPRIMIR'!$A$6:$D$2000,2,FALSE),IF(C196="COMP",VLOOKUP(B196,'COMP NÃO IMPRIMIR'!$A$3:$D$10991,2,FALSE),""))))))</f>
        <v>Niple de PVC 2". (fornecimento e instalação)</v>
      </c>
      <c r="E196" s="79" t="str">
        <f>IF(B196="","",IF(C196="DER-ES",VLOOKUP(B196,'DER-ES NÃO IMPRIMIR'!$A$1:$E$10966,3,FALSE),IF(C196="SINAPI",VLOOKUP(B196,'SINAPI NÃO IMPRIMIR'!$A$1:$D$11432,3,FALSE),IF(C196="IOPES",VLOOKUP(B196,'IOPES NÃO IMPRIMIR'!$A$1:$D$10941,3,FALSE),IF(C196="CESAN",VLOOKUP(B196,'CESAN NÃO IMPRIMIR'!$A$6:$D$2000,3,FALSE),IF(C196="COMP",VLOOKUP(B196,'COMP NÃO IMPRIMIR'!$A$1:$D$10991,3,FALSE)))))))</f>
        <v>und</v>
      </c>
      <c r="F196" s="103">
        <f>VLOOKUP(A196,'Memorial de Cálculo'!$A$9:$Q$1264,17,FALSE)</f>
        <v>6</v>
      </c>
      <c r="G196" s="104">
        <f t="shared" si="42"/>
        <v>15.32</v>
      </c>
      <c r="H196" s="104">
        <f t="shared" si="43"/>
        <v>91.92</v>
      </c>
      <c r="I196" s="89"/>
      <c r="J196" s="83">
        <f>IF(B196="","",IF(C196="DER-ES",IF(OR(B196&lt;60000,B196&gt;60025),VLOOKUP(B196,'DER-ES NÃO IMPRIMIR'!$A$1:$E$10966,4,FALSE),VLOOKUP(B196,'DER-ES NÃO IMPRIMIR'!$A$1:$H$9966,6,FALSE)*N196+VLOOKUP(B196,'DER-ES NÃO IMPRIMIR'!$A$1:$H$9966,7,FALSE)*O196)+VLOOKUP(B196,'DER-ES NÃO IMPRIMIR'!$A$1:$H$9966,8,FALSE),IF(C196="SINAPI",VLOOKUP(B196,'SINAPI NÃO IMPRIMIR'!$A$1:$E$11432,4,FALSE),IF(C196="IOPES",VLOOKUP(B196,'IOPES NÃO IMPRIMIR'!$A$1:$D$10941,4,FALSE),IF(C196="CESAN",VLOOKUP(B196,'CESAN NÃO IMPRIMIR'!$A$5:$D$2000,4,FALSE),IF(C196="COMP",VLOOKUP(B196,'COMP NÃO IMPRIMIR'!$A$1:$D$10991,4,FALSE))))))*T196)</f>
        <v>15.32</v>
      </c>
      <c r="K196" s="284">
        <f>IF(B196="","",IF(C196="DER-ES",IF(OR(B196&lt;60000,B196&gt;60025),'DER-ES NÃO IMPRIMIR'!$D$2/100,0),IF(C196="SINAPI",'SINAPI NÃO IMPRIMIR'!$A$2/100,IF(C196="IOPES",'IOPES NÃO IMPRIMIR'!$A$2/100,IF(C196="COMP",'COMP NÃO IMPRIMIR'!$C$2/100,IF(C196="CESAN",'CESAN NÃO IMPRIMIR'!$A$2/100,"Preencher BDI!"))))))</f>
        <v>0.23319999999999999</v>
      </c>
      <c r="L196" s="84">
        <f t="shared" si="3"/>
        <v>12.422964644826466</v>
      </c>
      <c r="M196" s="250"/>
      <c r="N196" s="97"/>
      <c r="O196" s="97"/>
      <c r="P196" s="99"/>
      <c r="Q196" s="84"/>
      <c r="S196" s="588"/>
      <c r="T196" s="590">
        <f>IF(B196="","",IF(C196='REAJUSTE GERAL'!$Q$2,IFERROR(VLOOKUP(S196,'REAJUSTE GERAL'!$P$3:$R$24,2,FALSE),""),IF(C196='REAJUSTE GERAL'!$R$2,IFERROR(VLOOKUP(S196,'REAJUSTE GERAL'!$P$3:$R$24,3,FALSE),""),1)))</f>
        <v>1</v>
      </c>
    </row>
    <row r="197" spans="1:20" ht="12.75" x14ac:dyDescent="0.2">
      <c r="A197" s="110"/>
      <c r="B197" s="79"/>
      <c r="C197" s="79"/>
      <c r="D197" s="85"/>
      <c r="E197" s="79"/>
      <c r="F197" s="103"/>
      <c r="G197" s="104"/>
      <c r="H197" s="104"/>
      <c r="I197" s="89"/>
      <c r="J197" s="83" t="str">
        <f>IF(B197="","",IF(C197="DER-ES",IF(OR(B197&lt;60000,B197&gt;60025),VLOOKUP(B197,'DER-ES NÃO IMPRIMIR'!$A$1:$E$10966,4,FALSE),VLOOKUP(B197,'DER-ES NÃO IMPRIMIR'!$A$1:$H$9966,6,FALSE)*N197+VLOOKUP(B197,'DER-ES NÃO IMPRIMIR'!$A$1:$H$9966,7,FALSE)*O197)+VLOOKUP(B197,'DER-ES NÃO IMPRIMIR'!$A$1:$H$9966,8,FALSE),IF(C197="SINAPI",VLOOKUP(B197,'SINAPI NÃO IMPRIMIR'!$A$1:$E$11432,4,FALSE),IF(C197="IOPES",VLOOKUP(B197,'IOPES NÃO IMPRIMIR'!$A$1:$D$10941,4,FALSE),IF(C197="CESAN",VLOOKUP(B197,'CESAN NÃO IMPRIMIR'!$A$5:$D$2000,4,FALSE),IF(C197="COMP",VLOOKUP(B197,'COMP NÃO IMPRIMIR'!$A$1:$D$10991,4,FALSE))))))*T197)</f>
        <v/>
      </c>
      <c r="K197" s="284" t="str">
        <f>IF(B197="","",IF(C197="DER-ES",IF(OR(B197&lt;60000,B197&gt;60025),'DER-ES NÃO IMPRIMIR'!$D$2/100,0),IF(C197="SINAPI",'SINAPI NÃO IMPRIMIR'!$A$2/100,IF(C197="IOPES",'IOPES NÃO IMPRIMIR'!$A$2/100,IF(C197="COMP",'COMP NÃO IMPRIMIR'!$C$2/100,IF(C197="CESAN",'CESAN NÃO IMPRIMIR'!$A$2/100,"Preencher BDI!"))))))</f>
        <v/>
      </c>
      <c r="L197" s="84" t="str">
        <f t="shared" si="3"/>
        <v/>
      </c>
      <c r="M197" s="250"/>
      <c r="N197" s="97"/>
      <c r="O197" s="97"/>
      <c r="P197" s="99"/>
      <c r="Q197" s="84"/>
      <c r="S197" s="105"/>
      <c r="T197" s="589" t="str">
        <f>IF(B197="","",IF(C197='REAJUSTE GERAL'!$Q$2,IFERROR(VLOOKUP(S197,'REAJUSTE GERAL'!$P$3:$R$24,2,FALSE),""),IF(C197='REAJUSTE GERAL'!$R$2,IFERROR(VLOOKUP(S197,'REAJUSTE GERAL'!$P$3:$R$24,3,FALSE),""),1)))</f>
        <v/>
      </c>
    </row>
    <row r="198" spans="1:20" ht="12.75" x14ac:dyDescent="0.2">
      <c r="A198" s="293" t="s">
        <v>17022</v>
      </c>
      <c r="B198" s="293"/>
      <c r="C198" s="294"/>
      <c r="D198" s="295" t="s">
        <v>8761</v>
      </c>
      <c r="E198" s="294"/>
      <c r="F198" s="264"/>
      <c r="G198" s="277"/>
      <c r="H198" s="277"/>
      <c r="I198" s="89"/>
      <c r="J198" s="83" t="str">
        <f>IF(B198="","",IF(C198="DER-ES",IF(OR(B198&lt;60000,B198&gt;60025),VLOOKUP(B198,'DER-ES NÃO IMPRIMIR'!$A$1:$E$10966,4,FALSE),VLOOKUP(B198,'DER-ES NÃO IMPRIMIR'!$A$1:$H$9966,6,FALSE)*N198+VLOOKUP(B198,'DER-ES NÃO IMPRIMIR'!$A$1:$H$9966,7,FALSE)*O198)+VLOOKUP(B198,'DER-ES NÃO IMPRIMIR'!$A$1:$H$9966,8,FALSE),IF(C198="SINAPI",VLOOKUP(B198,'SINAPI NÃO IMPRIMIR'!$A$1:$E$11432,4,FALSE),IF(C198="IOPES",VLOOKUP(B198,'IOPES NÃO IMPRIMIR'!$A$1:$D$10941,4,FALSE),IF(C198="CESAN",VLOOKUP(B198,'CESAN NÃO IMPRIMIR'!$A$5:$D$2000,4,FALSE),IF(C198="COMP",VLOOKUP(B198,'COMP NÃO IMPRIMIR'!$A$1:$D$10991,4,FALSE))))))*T198)</f>
        <v/>
      </c>
      <c r="K198" s="284" t="str">
        <f>IF(B198="","",IF(C198="DER-ES",IF(OR(B198&lt;60000,B198&gt;60025),'DER-ES NÃO IMPRIMIR'!$D$2/100,0),IF(C198="SINAPI",'SINAPI NÃO IMPRIMIR'!$A$2/100,IF(C198="IOPES",'IOPES NÃO IMPRIMIR'!$A$2/100,IF(C198="COMP",'COMP NÃO IMPRIMIR'!$C$2/100,IF(C198="CESAN",'CESAN NÃO IMPRIMIR'!$A$2/100,"Preencher BDI!"))))))</f>
        <v/>
      </c>
      <c r="L198" s="84" t="str">
        <f t="shared" si="3"/>
        <v/>
      </c>
      <c r="M198" s="281"/>
      <c r="N198" s="97"/>
      <c r="O198" s="97"/>
      <c r="P198" s="99"/>
      <c r="Q198" s="84"/>
      <c r="S198" s="105"/>
      <c r="T198" s="589" t="str">
        <f>IF(B198="","",IF(C198='REAJUSTE GERAL'!$Q$2,IFERROR(VLOOKUP(S198,'REAJUSTE GERAL'!$P$3:$R$24,2,FALSE),""),IF(C198='REAJUSTE GERAL'!$R$2,IFERROR(VLOOKUP(S198,'REAJUSTE GERAL'!$P$3:$R$24,3,FALSE),""),1)))</f>
        <v/>
      </c>
    </row>
    <row r="199" spans="1:20" ht="38.25" x14ac:dyDescent="0.2">
      <c r="A199" s="110" t="s">
        <v>17023</v>
      </c>
      <c r="B199" s="102">
        <v>150614</v>
      </c>
      <c r="C199" s="79" t="s">
        <v>8729</v>
      </c>
      <c r="D199" s="246" t="str">
        <f>IF(B199="","",IF(C199="DER-ES",IF(OR(B199&lt;60000,B199&gt;60025),VLOOKUP(B199,'DER-ES NÃO IMPRIMIR'!$A$1:$E$10966,2,FALSE),VLOOKUP(B199,'DER-ES NÃO IMPRIMIR'!$A$1:$E$10966,2,FALSE)&amp;" (DMT="&amp;VLOOKUP(B199,'DER-ES NÃO IMPRIMIR'!$A$1:$E$10966,4,FALSE)&amp;") (XP="&amp;ROUND((N199),2)&amp;"km; XR="&amp;ROUND((O199),2)&amp;"km)"),IF(C199="SINAPI",VLOOKUP(B199,'SINAPI NÃO IMPRIMIR'!$A$3:$D$11432,2,FALSE),IF(C199="IOPES",VLOOKUP(B199,'IOPES NÃO IMPRIMIR'!$A$3:$D$10941,2,FALSE),IF(C199="CESAN",VLOOKUP(B199,'CESAN NÃO IMPRIMIR'!$A$6:$D$2000,2,FALSE),IF(C199="COMP",VLOOKUP(B199,'COMP NÃO IMPRIMIR'!$A$3:$D$10991,2,FALSE),""))))))</f>
        <v>Caixa de passagem de alvenaria de blocos de concreto 9x19x39cm, dimensões de 30x30x50cm, com revestimento interno em chapisco e reboco, tampa de concreto esp.5cm e lastro de brita 5 cm</v>
      </c>
      <c r="E199" s="79" t="str">
        <f>IF(B199="","",IF(C199="DER-ES",VLOOKUP(B199,'DER-ES NÃO IMPRIMIR'!$A$1:$E$10966,3,FALSE),IF(C199="SINAPI",VLOOKUP(B199,'SINAPI NÃO IMPRIMIR'!$A$1:$D$11432,3,FALSE),IF(C199="IOPES",VLOOKUP(B199,'IOPES NÃO IMPRIMIR'!$A$1:$D$10941,3,FALSE),IF(C199="CESAN",VLOOKUP(B199,'CESAN NÃO IMPRIMIR'!$A$6:$D$2000,3,FALSE),IF(C199="COMP",VLOOKUP(B199,'COMP NÃO IMPRIMIR'!$A$1:$D$10991,3,FALSE)))))))</f>
        <v>und</v>
      </c>
      <c r="F199" s="103">
        <f>VLOOKUP(A199,'Memorial de Cálculo'!$A$9:$Q$1264,17,FALSE)</f>
        <v>141</v>
      </c>
      <c r="G199" s="104">
        <f t="shared" ref="G199:G201" si="44">IF(B199=40972,H198,ROUND(L199*(1+F$5),2))</f>
        <v>101.63</v>
      </c>
      <c r="H199" s="104">
        <f t="shared" ref="H199:H201" si="45">IF(B199=40972,TRUNC(F199*G199/100,2),TRUNC(F199*G199,2))</f>
        <v>14329.83</v>
      </c>
      <c r="I199" s="89"/>
      <c r="J199" s="83">
        <f>IF(B199="","",IF(C199="DER-ES",IF(OR(B199&lt;60000,B199&gt;60025),VLOOKUP(B199,'DER-ES NÃO IMPRIMIR'!$A$1:$E$10966,4,FALSE),VLOOKUP(B199,'DER-ES NÃO IMPRIMIR'!$A$1:$H$9966,6,FALSE)*N199+VLOOKUP(B199,'DER-ES NÃO IMPRIMIR'!$A$1:$H$9966,7,FALSE)*O199)+VLOOKUP(B199,'DER-ES NÃO IMPRIMIR'!$A$1:$H$9966,8,FALSE),IF(C199="SINAPI",VLOOKUP(B199,'SINAPI NÃO IMPRIMIR'!$A$1:$E$11432,4,FALSE),IF(C199="IOPES",VLOOKUP(B199,'IOPES NÃO IMPRIMIR'!$A$1:$D$10941,4,FALSE),IF(C199="CESAN",VLOOKUP(B199,'CESAN NÃO IMPRIMIR'!$A$5:$D$2000,4,FALSE),IF(C199="COMP",VLOOKUP(B199,'COMP NÃO IMPRIMIR'!$A$1:$D$10991,4,FALSE))))))*T199)</f>
        <v>107.87776999999998</v>
      </c>
      <c r="K199" s="284">
        <f>IF(B199="","",IF(C199="DER-ES",IF(OR(B199&lt;60000,B199&gt;60025),'DER-ES NÃO IMPRIMIR'!$D$2/100,0),IF(C199="SINAPI",'SINAPI NÃO IMPRIMIR'!$A$2/100,IF(C199="IOPES",'IOPES NÃO IMPRIMIR'!$A$2/100,IF(C199="COMP",'COMP NÃO IMPRIMIR'!$C$2/100,IF(C199="CESAN",'CESAN NÃO IMPRIMIR'!$A$2/100,"Preencher BDI!"))))))</f>
        <v>0.309</v>
      </c>
      <c r="L199" s="84">
        <f t="shared" si="3"/>
        <v>82.412352941176465</v>
      </c>
      <c r="M199" s="250"/>
      <c r="N199" s="97"/>
      <c r="O199" s="97"/>
      <c r="P199" s="99"/>
      <c r="Q199" s="84"/>
      <c r="S199" s="588" t="s">
        <v>8722</v>
      </c>
      <c r="T199" s="590">
        <f>IF(B199="","",IF(C199='REAJUSTE GERAL'!$Q$2,IFERROR(VLOOKUP(S199,'REAJUSTE GERAL'!$P$3:$R$24,2,FALSE),""),IF(C199='REAJUSTE GERAL'!$R$2,IFERROR(VLOOKUP(S199,'REAJUSTE GERAL'!$P$3:$R$24,3,FALSE),""),1)))</f>
        <v>1.0009999999999999</v>
      </c>
    </row>
    <row r="200" spans="1:20" ht="38.25" x14ac:dyDescent="0.2">
      <c r="A200" s="110" t="s">
        <v>17024</v>
      </c>
      <c r="B200" s="79" t="s">
        <v>8762</v>
      </c>
      <c r="C200" s="79" t="s">
        <v>5651</v>
      </c>
      <c r="D200" s="246" t="str">
        <f>IF(B200="","",IF(C200="DER-ES",IF(OR(B200&lt;60000,B200&gt;60025),VLOOKUP(B200,'DER-ES NÃO IMPRIMIR'!$A$1:$E$10966,2,FALSE),VLOOKUP(B200,'DER-ES NÃO IMPRIMIR'!$A$1:$E$10966,2,FALSE)&amp;" (DMT="&amp;VLOOKUP(B200,'DER-ES NÃO IMPRIMIR'!$A$1:$E$10966,4,FALSE)&amp;") (XP="&amp;ROUND((N200),2)&amp;"km; XR="&amp;ROUND((O200),2)&amp;"km)"),IF(C200="SINAPI",VLOOKUP(B200,'SINAPI NÃO IMPRIMIR'!$A$3:$D$11432,2,FALSE),IF(C200="IOPES",VLOOKUP(B200,'IOPES NÃO IMPRIMIR'!$A$3:$D$10941,2,FALSE),IF(C200="CESAN",VLOOKUP(B200,'CESAN NÃO IMPRIMIR'!$A$6:$D$2000,2,FALSE),IF(C200="COMP",VLOOKUP(B200,'COMP NÃO IMPRIMIR'!$A$3:$D$10991,2,FALSE),""))))))</f>
        <v>Quadro de comando em aço inox dimensões mínimas 750x600x300mm completo com placa de montagem, disjuntores, contator , trilho, canaleta de pvc e barras de cobre conforme detalhe em projeto (fornecimento e instalação)</v>
      </c>
      <c r="E200" s="79" t="str">
        <f>IF(B200="","",IF(C200="DER-ES",VLOOKUP(B200,'DER-ES NÃO IMPRIMIR'!$A$1:$E$10966,3,FALSE),IF(C200="SINAPI",VLOOKUP(B200,'SINAPI NÃO IMPRIMIR'!$A$1:$D$11432,3,FALSE),IF(C200="IOPES",VLOOKUP(B200,'IOPES NÃO IMPRIMIR'!$A$1:$D$10941,3,FALSE),IF(C200="CESAN",VLOOKUP(B200,'CESAN NÃO IMPRIMIR'!$A$6:$D$2000,3,FALSE),IF(C200="COMP",VLOOKUP(B200,'COMP NÃO IMPRIMIR'!$A$1:$D$10991,3,FALSE)))))))</f>
        <v>cj</v>
      </c>
      <c r="F200" s="103">
        <f>VLOOKUP(A200,'Memorial de Cálculo'!$A$9:$Q$1264,17,FALSE)</f>
        <v>3</v>
      </c>
      <c r="G200" s="104">
        <f t="shared" si="44"/>
        <v>2225.42</v>
      </c>
      <c r="H200" s="104">
        <f t="shared" si="45"/>
        <v>6676.26</v>
      </c>
      <c r="I200" s="89"/>
      <c r="J200" s="83">
        <f>IF(B200="","",IF(C200="DER-ES",IF(OR(B200&lt;60000,B200&gt;60025),VLOOKUP(B200,'DER-ES NÃO IMPRIMIR'!$A$1:$E$10966,4,FALSE),VLOOKUP(B200,'DER-ES NÃO IMPRIMIR'!$A$1:$H$9966,6,FALSE)*N200+VLOOKUP(B200,'DER-ES NÃO IMPRIMIR'!$A$1:$H$9966,7,FALSE)*O200)+VLOOKUP(B200,'DER-ES NÃO IMPRIMIR'!$A$1:$H$9966,8,FALSE),IF(C200="SINAPI",VLOOKUP(B200,'SINAPI NÃO IMPRIMIR'!$A$1:$E$11432,4,FALSE),IF(C200="IOPES",VLOOKUP(B200,'IOPES NÃO IMPRIMIR'!$A$1:$D$10941,4,FALSE),IF(C200="CESAN",VLOOKUP(B200,'CESAN NÃO IMPRIMIR'!$A$5:$D$2000,4,FALSE),IF(C200="COMP",VLOOKUP(B200,'COMP NÃO IMPRIMIR'!$A$1:$D$10991,4,FALSE))))))*T200)</f>
        <v>2225.42</v>
      </c>
      <c r="K200" s="284">
        <f>IF(B200="","",IF(C200="DER-ES",IF(OR(B200&lt;60000,B200&gt;60025),'DER-ES NÃO IMPRIMIR'!$D$2/100,0),IF(C200="SINAPI",'SINAPI NÃO IMPRIMIR'!$A$2/100,IF(C200="IOPES",'IOPES NÃO IMPRIMIR'!$A$2/100,IF(C200="COMP",'COMP NÃO IMPRIMIR'!$C$2/100,IF(C200="CESAN",'CESAN NÃO IMPRIMIR'!$A$2/100,"Preencher BDI!"))))))</f>
        <v>0.23319999999999999</v>
      </c>
      <c r="L200" s="84">
        <f t="shared" si="3"/>
        <v>1804.5896853713914</v>
      </c>
      <c r="M200" s="250"/>
      <c r="N200" s="97"/>
      <c r="O200" s="97"/>
      <c r="P200" s="99"/>
      <c r="Q200" s="84"/>
      <c r="S200" s="588"/>
      <c r="T200" s="590">
        <f>IF(B200="","",IF(C200='REAJUSTE GERAL'!$Q$2,IFERROR(VLOOKUP(S200,'REAJUSTE GERAL'!$P$3:$R$24,2,FALSE),""),IF(C200='REAJUSTE GERAL'!$R$2,IFERROR(VLOOKUP(S200,'REAJUSTE GERAL'!$P$3:$R$24,3,FALSE),""),1)))</f>
        <v>1</v>
      </c>
    </row>
    <row r="201" spans="1:20" ht="25.5" x14ac:dyDescent="0.2">
      <c r="A201" s="110" t="s">
        <v>17025</v>
      </c>
      <c r="B201" s="79" t="s">
        <v>8763</v>
      </c>
      <c r="C201" s="79" t="s">
        <v>5651</v>
      </c>
      <c r="D201" s="246" t="str">
        <f>IF(B201="","",IF(C201="DER-ES",IF(OR(B201&lt;60000,B201&gt;60025),VLOOKUP(B201,'DER-ES NÃO IMPRIMIR'!$A$1:$E$10966,2,FALSE),VLOOKUP(B201,'DER-ES NÃO IMPRIMIR'!$A$1:$E$10966,2,FALSE)&amp;" (DMT="&amp;VLOOKUP(B201,'DER-ES NÃO IMPRIMIR'!$A$1:$E$10966,4,FALSE)&amp;") (XP="&amp;ROUND((N201),2)&amp;"km; XR="&amp;ROUND((O201),2)&amp;"km)"),IF(C201="SINAPI",VLOOKUP(B201,'SINAPI NÃO IMPRIMIR'!$A$3:$D$11432,2,FALSE),IF(C201="IOPES",VLOOKUP(B201,'IOPES NÃO IMPRIMIR'!$A$3:$D$10941,2,FALSE),IF(C201="CESAN",VLOOKUP(B201,'CESAN NÃO IMPRIMIR'!$A$6:$D$2000,2,FALSE),IF(C201="COMP",VLOOKUP(B201,'COMP NÃO IMPRIMIR'!$A$3:$D$10991,2,FALSE),""))))))</f>
        <v>Caixa para medidor polifásico carga até 41000W inclusive caixa para disjuntor polifásico até 100A</v>
      </c>
      <c r="E201" s="79" t="str">
        <f>IF(B201="","",IF(C201="DER-ES",VLOOKUP(B201,'DER-ES NÃO IMPRIMIR'!$A$1:$E$10966,3,FALSE),IF(C201="SINAPI",VLOOKUP(B201,'SINAPI NÃO IMPRIMIR'!$A$1:$D$11432,3,FALSE),IF(C201="IOPES",VLOOKUP(B201,'IOPES NÃO IMPRIMIR'!$A$1:$D$10941,3,FALSE),IF(C201="CESAN",VLOOKUP(B201,'CESAN NÃO IMPRIMIR'!$A$6:$D$2000,3,FALSE),IF(C201="COMP",VLOOKUP(B201,'COMP NÃO IMPRIMIR'!$A$1:$D$10991,3,FALSE)))))))</f>
        <v>und</v>
      </c>
      <c r="F201" s="103">
        <f>VLOOKUP(A201,'Memorial de Cálculo'!$A$9:$Q$1264,17,FALSE)</f>
        <v>3</v>
      </c>
      <c r="G201" s="104">
        <f t="shared" si="44"/>
        <v>137.29</v>
      </c>
      <c r="H201" s="104">
        <f t="shared" si="45"/>
        <v>411.87</v>
      </c>
      <c r="I201" s="89"/>
      <c r="J201" s="83">
        <f>IF(B201="","",IF(C201="DER-ES",IF(OR(B201&lt;60000,B201&gt;60025),VLOOKUP(B201,'DER-ES NÃO IMPRIMIR'!$A$1:$E$10966,4,FALSE),VLOOKUP(B201,'DER-ES NÃO IMPRIMIR'!$A$1:$H$9966,6,FALSE)*N201+VLOOKUP(B201,'DER-ES NÃO IMPRIMIR'!$A$1:$H$9966,7,FALSE)*O201)+VLOOKUP(B201,'DER-ES NÃO IMPRIMIR'!$A$1:$H$9966,8,FALSE),IF(C201="SINAPI",VLOOKUP(B201,'SINAPI NÃO IMPRIMIR'!$A$1:$E$11432,4,FALSE),IF(C201="IOPES",VLOOKUP(B201,'IOPES NÃO IMPRIMIR'!$A$1:$D$10941,4,FALSE),IF(C201="CESAN",VLOOKUP(B201,'CESAN NÃO IMPRIMIR'!$A$5:$D$2000,4,FALSE),IF(C201="COMP",VLOOKUP(B201,'COMP NÃO IMPRIMIR'!$A$1:$D$10991,4,FALSE))))))*T201)</f>
        <v>137.29</v>
      </c>
      <c r="K201" s="284">
        <f>IF(B201="","",IF(C201="DER-ES",IF(OR(B201&lt;60000,B201&gt;60025),'DER-ES NÃO IMPRIMIR'!$D$2/100,0),IF(C201="SINAPI",'SINAPI NÃO IMPRIMIR'!$A$2/100,IF(C201="IOPES",'IOPES NÃO IMPRIMIR'!$A$2/100,IF(C201="COMP",'COMP NÃO IMPRIMIR'!$C$2/100,IF(C201="CESAN",'CESAN NÃO IMPRIMIR'!$A$2/100,"Preencher BDI!"))))))</f>
        <v>0.23319999999999999</v>
      </c>
      <c r="L201" s="84">
        <f t="shared" si="3"/>
        <v>111.32825170288679</v>
      </c>
      <c r="M201" s="250"/>
      <c r="N201" s="97"/>
      <c r="O201" s="97"/>
      <c r="P201" s="99"/>
      <c r="Q201" s="84"/>
      <c r="S201" s="588"/>
      <c r="T201" s="590">
        <f>IF(B201="","",IF(C201='REAJUSTE GERAL'!$Q$2,IFERROR(VLOOKUP(S201,'REAJUSTE GERAL'!$P$3:$R$24,2,FALSE),""),IF(C201='REAJUSTE GERAL'!$R$2,IFERROR(VLOOKUP(S201,'REAJUSTE GERAL'!$P$3:$R$24,3,FALSE),""),1)))</f>
        <v>1</v>
      </c>
    </row>
    <row r="202" spans="1:20" ht="12.75" x14ac:dyDescent="0.2">
      <c r="A202" s="110"/>
      <c r="B202" s="79"/>
      <c r="C202" s="79"/>
      <c r="D202" s="85"/>
      <c r="E202" s="79"/>
      <c r="F202" s="103"/>
      <c r="G202" s="104"/>
      <c r="H202" s="104"/>
      <c r="I202" s="89"/>
      <c r="J202" s="83" t="str">
        <f>IF(B202="","",IF(C202="DER-ES",IF(OR(B202&lt;60000,B202&gt;60025),VLOOKUP(B202,'DER-ES NÃO IMPRIMIR'!$A$1:$E$10966,4,FALSE),VLOOKUP(B202,'DER-ES NÃO IMPRIMIR'!$A$1:$H$9966,6,FALSE)*N202+VLOOKUP(B202,'DER-ES NÃO IMPRIMIR'!$A$1:$H$9966,7,FALSE)*O202)+VLOOKUP(B202,'DER-ES NÃO IMPRIMIR'!$A$1:$H$9966,8,FALSE),IF(C202="SINAPI",VLOOKUP(B202,'SINAPI NÃO IMPRIMIR'!$A$1:$E$11432,4,FALSE),IF(C202="IOPES",VLOOKUP(B202,'IOPES NÃO IMPRIMIR'!$A$1:$D$10941,4,FALSE),IF(C202="CESAN",VLOOKUP(B202,'CESAN NÃO IMPRIMIR'!$A$5:$D$2000,4,FALSE),IF(C202="COMP",VLOOKUP(B202,'COMP NÃO IMPRIMIR'!$A$1:$D$10991,4,FALSE))))))*T202)</f>
        <v/>
      </c>
      <c r="K202" s="284" t="str">
        <f>IF(B202="","",IF(C202="DER-ES",IF(OR(B202&lt;60000,B202&gt;60025),'DER-ES NÃO IMPRIMIR'!$D$2/100,0),IF(C202="SINAPI",'SINAPI NÃO IMPRIMIR'!$A$2/100,IF(C202="IOPES",'IOPES NÃO IMPRIMIR'!$A$2/100,IF(C202="COMP",'COMP NÃO IMPRIMIR'!$C$2/100,IF(C202="CESAN",'CESAN NÃO IMPRIMIR'!$A$2/100,"Preencher BDI!"))))))</f>
        <v/>
      </c>
      <c r="L202" s="84" t="str">
        <f t="shared" si="3"/>
        <v/>
      </c>
      <c r="M202" s="250"/>
      <c r="N202" s="97"/>
      <c r="O202" s="97"/>
      <c r="P202" s="99"/>
      <c r="Q202" s="84"/>
      <c r="S202" s="105"/>
      <c r="T202" s="589" t="str">
        <f>IF(B202="","",IF(C202='REAJUSTE GERAL'!$Q$2,IFERROR(VLOOKUP(S202,'REAJUSTE GERAL'!$P$3:$R$24,2,FALSE),""),IF(C202='REAJUSTE GERAL'!$R$2,IFERROR(VLOOKUP(S202,'REAJUSTE GERAL'!$P$3:$R$24,3,FALSE),""),1)))</f>
        <v/>
      </c>
    </row>
    <row r="203" spans="1:20" ht="12.75" x14ac:dyDescent="0.2">
      <c r="A203" s="106" t="s">
        <v>17026</v>
      </c>
      <c r="B203" s="106"/>
      <c r="C203" s="121"/>
      <c r="D203" s="107" t="s">
        <v>1227</v>
      </c>
      <c r="E203" s="121"/>
      <c r="F203" s="103"/>
      <c r="G203" s="104"/>
      <c r="H203" s="104"/>
      <c r="I203" s="89"/>
      <c r="J203" s="83" t="str">
        <f>IF(B203="","",IF(C203="DER-ES",IF(OR(B203&lt;60000,B203&gt;60025),VLOOKUP(B203,'DER-ES NÃO IMPRIMIR'!$A$1:$E$10966,4,FALSE),VLOOKUP(B203,'DER-ES NÃO IMPRIMIR'!$A$1:$H$9966,6,FALSE)*N203+VLOOKUP(B203,'DER-ES NÃO IMPRIMIR'!$A$1:$H$9966,7,FALSE)*O203)+VLOOKUP(B203,'DER-ES NÃO IMPRIMIR'!$A$1:$H$9966,8,FALSE),IF(C203="SINAPI",VLOOKUP(B203,'SINAPI NÃO IMPRIMIR'!$A$1:$E$11432,4,FALSE),IF(C203="IOPES",VLOOKUP(B203,'IOPES NÃO IMPRIMIR'!$A$1:$D$10941,4,FALSE),IF(C203="CESAN",VLOOKUP(B203,'CESAN NÃO IMPRIMIR'!$A$5:$D$2000,4,FALSE),IF(C203="COMP",VLOOKUP(B203,'COMP NÃO IMPRIMIR'!$A$1:$D$10991,4,FALSE))))))*T203)</f>
        <v/>
      </c>
      <c r="K203" s="284" t="str">
        <f>IF(B203="","",IF(C203="DER-ES",IF(OR(B203&lt;60000,B203&gt;60025),'DER-ES NÃO IMPRIMIR'!$D$2/100,0),IF(C203="SINAPI",'SINAPI NÃO IMPRIMIR'!$A$2/100,IF(C203="IOPES",'IOPES NÃO IMPRIMIR'!$A$2/100,IF(C203="COMP",'COMP NÃO IMPRIMIR'!$C$2/100,IF(C203="CESAN",'CESAN NÃO IMPRIMIR'!$A$2/100,"Preencher BDI!"))))))</f>
        <v/>
      </c>
      <c r="L203" s="84" t="str">
        <f t="shared" si="3"/>
        <v/>
      </c>
      <c r="M203" s="281"/>
      <c r="N203" s="97"/>
      <c r="O203" s="97"/>
      <c r="P203" s="99"/>
      <c r="Q203" s="84"/>
      <c r="S203" s="105"/>
      <c r="T203" s="589" t="str">
        <f>IF(B203="","",IF(C203='REAJUSTE GERAL'!$Q$2,IFERROR(VLOOKUP(S203,'REAJUSTE GERAL'!$P$3:$R$24,2,FALSE),""),IF(C203='REAJUSTE GERAL'!$R$2,IFERROR(VLOOKUP(S203,'REAJUSTE GERAL'!$P$3:$R$24,3,FALSE),""),1)))</f>
        <v/>
      </c>
    </row>
    <row r="204" spans="1:20" ht="12.75" x14ac:dyDescent="0.2">
      <c r="A204" s="110" t="s">
        <v>17027</v>
      </c>
      <c r="B204" s="79" t="s">
        <v>8764</v>
      </c>
      <c r="C204" s="79" t="s">
        <v>5651</v>
      </c>
      <c r="D204" s="246" t="str">
        <f>IF(B204="","",IF(C204="DER-ES",IF(OR(B204&lt;60000,B204&gt;60025),VLOOKUP(B204,'DER-ES NÃO IMPRIMIR'!$A$1:$E$10966,2,FALSE),VLOOKUP(B204,'DER-ES NÃO IMPRIMIR'!$A$1:$E$10966,2,FALSE)&amp;" (DMT="&amp;VLOOKUP(B204,'DER-ES NÃO IMPRIMIR'!$A$1:$E$10966,4,FALSE)&amp;") (XP="&amp;ROUND((N204),2)&amp;"km; XR="&amp;ROUND((O204),2)&amp;"km)"),IF(C204="SINAPI",VLOOKUP(B204,'SINAPI NÃO IMPRIMIR'!$A$3:$D$11432,2,FALSE),IF(C204="IOPES",VLOOKUP(B204,'IOPES NÃO IMPRIMIR'!$A$3:$D$10941,2,FALSE),IF(C204="CESAN",VLOOKUP(B204,'CESAN NÃO IMPRIMIR'!$A$6:$D$2000,2,FALSE),IF(C204="COMP",VLOOKUP(B204,'COMP NÃO IMPRIMIR'!$A$3:$D$10991,2,FALSE),""))))))</f>
        <v>Arame galvanizado 12 BWG (0.048 kg/m)</v>
      </c>
      <c r="E204" s="79" t="str">
        <f>IF(B204="","",IF(C204="DER-ES",VLOOKUP(B204,'DER-ES NÃO IMPRIMIR'!$A$1:$E$10966,3,FALSE),IF(C204="SINAPI",VLOOKUP(B204,'SINAPI NÃO IMPRIMIR'!$A$1:$D$11432,3,FALSE),IF(C204="IOPES",VLOOKUP(B204,'IOPES NÃO IMPRIMIR'!$A$1:$D$10941,3,FALSE),IF(C204="CESAN",VLOOKUP(B204,'CESAN NÃO IMPRIMIR'!$A$6:$D$2000,3,FALSE),IF(C204="COMP",VLOOKUP(B204,'COMP NÃO IMPRIMIR'!$A$1:$D$10991,3,FALSE)))))))</f>
        <v>und</v>
      </c>
      <c r="F204" s="103">
        <f>VLOOKUP(A204,'Memorial de Cálculo'!$A$9:$Q$1264,17,FALSE)</f>
        <v>54</v>
      </c>
      <c r="G204" s="104">
        <f t="shared" ref="G204:G215" si="46">IF(B204=40972,H203,ROUND(L204*(1+F$5),2))</f>
        <v>1.43</v>
      </c>
      <c r="H204" s="104">
        <f t="shared" ref="H204:H215" si="47">IF(B204=40972,TRUNC(F204*G204/100,2),TRUNC(F204*G204,2))</f>
        <v>77.22</v>
      </c>
      <c r="I204" s="89"/>
      <c r="J204" s="83">
        <f>IF(B204="","",IF(C204="DER-ES",IF(OR(B204&lt;60000,B204&gt;60025),VLOOKUP(B204,'DER-ES NÃO IMPRIMIR'!$A$1:$E$10966,4,FALSE),VLOOKUP(B204,'DER-ES NÃO IMPRIMIR'!$A$1:$H$9966,6,FALSE)*N204+VLOOKUP(B204,'DER-ES NÃO IMPRIMIR'!$A$1:$H$9966,7,FALSE)*O204)+VLOOKUP(B204,'DER-ES NÃO IMPRIMIR'!$A$1:$H$9966,8,FALSE),IF(C204="SINAPI",VLOOKUP(B204,'SINAPI NÃO IMPRIMIR'!$A$1:$E$11432,4,FALSE),IF(C204="IOPES",VLOOKUP(B204,'IOPES NÃO IMPRIMIR'!$A$1:$D$10941,4,FALSE),IF(C204="CESAN",VLOOKUP(B204,'CESAN NÃO IMPRIMIR'!$A$5:$D$2000,4,FALSE),IF(C204="COMP",VLOOKUP(B204,'COMP NÃO IMPRIMIR'!$A$1:$D$10991,4,FALSE))))))*T204)</f>
        <v>1.43</v>
      </c>
      <c r="K204" s="284">
        <f>IF(B204="","",IF(C204="DER-ES",IF(OR(B204&lt;60000,B204&gt;60025),'DER-ES NÃO IMPRIMIR'!$D$2/100,0),IF(C204="SINAPI",'SINAPI NÃO IMPRIMIR'!$A$2/100,IF(C204="IOPES",'IOPES NÃO IMPRIMIR'!$A$2/100,IF(C204="COMP",'COMP NÃO IMPRIMIR'!$C$2/100,IF(C204="CESAN",'CESAN NÃO IMPRIMIR'!$A$2/100,"Preencher BDI!"))))))</f>
        <v>0.23319999999999999</v>
      </c>
      <c r="L204" s="84">
        <f t="shared" si="3"/>
        <v>1.1595848199805383</v>
      </c>
      <c r="M204" s="250"/>
      <c r="N204" s="97"/>
      <c r="O204" s="97"/>
      <c r="P204" s="99"/>
      <c r="Q204" s="84"/>
      <c r="S204" s="588"/>
      <c r="T204" s="590">
        <f>IF(B204="","",IF(C204='REAJUSTE GERAL'!$Q$2,IFERROR(VLOOKUP(S204,'REAJUSTE GERAL'!$P$3:$R$24,2,FALSE),""),IF(C204='REAJUSTE GERAL'!$R$2,IFERROR(VLOOKUP(S204,'REAJUSTE GERAL'!$P$3:$R$24,3,FALSE),""),1)))</f>
        <v>1</v>
      </c>
    </row>
    <row r="205" spans="1:20" ht="12.75" x14ac:dyDescent="0.2">
      <c r="A205" s="110" t="s">
        <v>17028</v>
      </c>
      <c r="B205" s="79">
        <v>42943</v>
      </c>
      <c r="C205" s="79" t="s">
        <v>7516</v>
      </c>
      <c r="D205" s="246" t="str">
        <f>IF(B205="","",IF(C205="DER-ES",IF(OR(B205&lt;60000,B205&gt;60025),VLOOKUP(B205,'DER-ES NÃO IMPRIMIR'!$A$1:$E$10966,2,FALSE),VLOOKUP(B205,'DER-ES NÃO IMPRIMIR'!$A$1:$E$10966,2,FALSE)&amp;" (DMT="&amp;VLOOKUP(B205,'DER-ES NÃO IMPRIMIR'!$A$1:$E$10966,4,FALSE)&amp;") (XP="&amp;ROUND((N205),2)&amp;"km; XR="&amp;ROUND((O205),2)&amp;"km)"),IF(C205="SINAPI",VLOOKUP(B205,'SINAPI NÃO IMPRIMIR'!$A$3:$D$11432,2,FALSE),IF(C205="IOPES",VLOOKUP(B205,'IOPES NÃO IMPRIMIR'!$A$3:$D$10941,2,FALSE),IF(C205="CESAN",VLOOKUP(B205,'CESAN NÃO IMPRIMIR'!$A$6:$D$2000,2,FALSE),IF(C205="COMP",VLOOKUP(B205,'COMP NÃO IMPRIMIR'!$A$3:$D$10991,2,FALSE),""))))))</f>
        <v>Escavação manual em mat. 1ª cat. H= 0,00 a 1,50 m em Vias Urbanas</v>
      </c>
      <c r="E205" s="79" t="str">
        <f>IF(B205="","",IF(C205="DER-ES",VLOOKUP(B205,'DER-ES NÃO IMPRIMIR'!$A$1:$E$10966,3,FALSE),IF(C205="SINAPI",VLOOKUP(B205,'SINAPI NÃO IMPRIMIR'!$A$1:$D$11432,3,FALSE),IF(C205="IOPES",VLOOKUP(B205,'IOPES NÃO IMPRIMIR'!$A$1:$D$10941,3,FALSE),IF(C205="CESAN",VLOOKUP(B205,'CESAN NÃO IMPRIMIR'!$A$6:$D$2000,3,FALSE),IF(C205="COMP",VLOOKUP(B205,'COMP NÃO IMPRIMIR'!$A$1:$D$10991,3,FALSE)))))))</f>
        <v>M3</v>
      </c>
      <c r="F205" s="103">
        <f>VLOOKUP(A205,'Memorial de Cálculo'!$A$9:$Q$1264,17,FALSE)</f>
        <v>463</v>
      </c>
      <c r="G205" s="104">
        <f t="shared" si="46"/>
        <v>70.52</v>
      </c>
      <c r="H205" s="104">
        <f t="shared" si="47"/>
        <v>32650.76</v>
      </c>
      <c r="I205" s="89"/>
      <c r="J205" s="83">
        <f>IF(B205="","",IF(C205="DER-ES",IF(OR(B205&lt;60000,B205&gt;60025),VLOOKUP(B205,'DER-ES NÃO IMPRIMIR'!$A$1:$E$10966,4,FALSE),VLOOKUP(B205,'DER-ES NÃO IMPRIMIR'!$A$1:$H$9966,6,FALSE)*N205+VLOOKUP(B205,'DER-ES NÃO IMPRIMIR'!$A$1:$H$9966,7,FALSE)*O205)+VLOOKUP(B205,'DER-ES NÃO IMPRIMIR'!$A$1:$H$9966,8,FALSE),IF(C205="SINAPI",VLOOKUP(B205,'SINAPI NÃO IMPRIMIR'!$A$1:$E$11432,4,FALSE),IF(C205="IOPES",VLOOKUP(B205,'IOPES NÃO IMPRIMIR'!$A$1:$D$10941,4,FALSE),IF(C205="CESAN",VLOOKUP(B205,'CESAN NÃO IMPRIMIR'!$A$5:$D$2000,4,FALSE),IF(C205="COMP",VLOOKUP(B205,'COMP NÃO IMPRIMIR'!$A$1:$D$10991,4,FALSE))))))*T205)</f>
        <v>70.521720000000002</v>
      </c>
      <c r="K205" s="284">
        <f>IF(B205="","",IF(C205="DER-ES",IF(OR(B205&lt;60000,B205&gt;60025),'DER-ES NÃO IMPRIMIR'!$D$2/100,0),IF(C205="SINAPI",'SINAPI NÃO IMPRIMIR'!$A$2/100,IF(C205="IOPES",'IOPES NÃO IMPRIMIR'!$A$2/100,IF(C205="COMP",'COMP NÃO IMPRIMIR'!$C$2/100,IF(C205="CESAN",'CESAN NÃO IMPRIMIR'!$A$2/100,"Preencher BDI!"))))))</f>
        <v>0.23319999999999999</v>
      </c>
      <c r="L205" s="84">
        <f t="shared" si="3"/>
        <v>57.185955238404148</v>
      </c>
      <c r="M205" s="250"/>
      <c r="N205" s="97"/>
      <c r="O205" s="97"/>
      <c r="P205" s="99"/>
      <c r="Q205" s="84"/>
      <c r="S205" s="588" t="s">
        <v>8722</v>
      </c>
      <c r="T205" s="590">
        <f>IF(B205="","",IF(C205='REAJUSTE GERAL'!$Q$2,IFERROR(VLOOKUP(S205,'REAJUSTE GERAL'!$P$3:$R$24,2,FALSE),""),IF(C205='REAJUSTE GERAL'!$R$2,IFERROR(VLOOKUP(S205,'REAJUSTE GERAL'!$P$3:$R$24,3,FALSE),""),1)))</f>
        <v>1.038</v>
      </c>
    </row>
    <row r="206" spans="1:20" ht="12.75" x14ac:dyDescent="0.2">
      <c r="A206" s="110" t="s">
        <v>17029</v>
      </c>
      <c r="B206" s="79">
        <v>43057</v>
      </c>
      <c r="C206" s="79" t="s">
        <v>7516</v>
      </c>
      <c r="D206" s="246" t="str">
        <f>IF(B206="","",IF(C206="DER-ES",IF(OR(B206&lt;60000,B206&gt;60025),VLOOKUP(B206,'DER-ES NÃO IMPRIMIR'!$A$1:$E$10966,2,FALSE),VLOOKUP(B206,'DER-ES NÃO IMPRIMIR'!$A$1:$E$10966,2,FALSE)&amp;" (DMT="&amp;VLOOKUP(B206,'DER-ES NÃO IMPRIMIR'!$A$1:$E$10966,4,FALSE)&amp;") (XP="&amp;ROUND((N206),2)&amp;"km; XR="&amp;ROUND((O206),2)&amp;"km)"),IF(C206="SINAPI",VLOOKUP(B206,'SINAPI NÃO IMPRIMIR'!$A$3:$D$11432,2,FALSE),IF(C206="IOPES",VLOOKUP(B206,'IOPES NÃO IMPRIMIR'!$A$3:$D$10941,2,FALSE),IF(C206="CESAN",VLOOKUP(B206,'CESAN NÃO IMPRIMIR'!$A$6:$D$2000,2,FALSE),IF(C206="COMP",VLOOKUP(B206,'COMP NÃO IMPRIMIR'!$A$3:$D$10991,2,FALSE),""))))))</f>
        <v>Reaterro de cavas c/ compactação manual (apiloamento) em Vias Urbanas</v>
      </c>
      <c r="E206" s="79" t="str">
        <f>IF(B206="","",IF(C206="DER-ES",VLOOKUP(B206,'DER-ES NÃO IMPRIMIR'!$A$1:$E$10966,3,FALSE),IF(C206="SINAPI",VLOOKUP(B206,'SINAPI NÃO IMPRIMIR'!$A$1:$D$11432,3,FALSE),IF(C206="IOPES",VLOOKUP(B206,'IOPES NÃO IMPRIMIR'!$A$1:$D$10941,3,FALSE),IF(C206="CESAN",VLOOKUP(B206,'CESAN NÃO IMPRIMIR'!$A$6:$D$2000,3,FALSE),IF(C206="COMP",VLOOKUP(B206,'COMP NÃO IMPRIMIR'!$A$1:$D$10991,3,FALSE)))))))</f>
        <v>M3</v>
      </c>
      <c r="F206" s="103">
        <f>VLOOKUP(A206,'Memorial de Cálculo'!$A$9:$Q$1264,17,FALSE)</f>
        <v>347</v>
      </c>
      <c r="G206" s="104">
        <f t="shared" si="46"/>
        <v>74.25</v>
      </c>
      <c r="H206" s="104">
        <f t="shared" si="47"/>
        <v>25764.75</v>
      </c>
      <c r="I206" s="89"/>
      <c r="J206" s="83">
        <f>IF(B206="","",IF(C206="DER-ES",IF(OR(B206&lt;60000,B206&gt;60025),VLOOKUP(B206,'DER-ES NÃO IMPRIMIR'!$A$1:$E$10966,4,FALSE),VLOOKUP(B206,'DER-ES NÃO IMPRIMIR'!$A$1:$H$9966,6,FALSE)*N206+VLOOKUP(B206,'DER-ES NÃO IMPRIMIR'!$A$1:$H$9966,7,FALSE)*O206)+VLOOKUP(B206,'DER-ES NÃO IMPRIMIR'!$A$1:$H$9966,8,FALSE),IF(C206="SINAPI",VLOOKUP(B206,'SINAPI NÃO IMPRIMIR'!$A$1:$E$11432,4,FALSE),IF(C206="IOPES",VLOOKUP(B206,'IOPES NÃO IMPRIMIR'!$A$1:$D$10941,4,FALSE),IF(C206="CESAN",VLOOKUP(B206,'CESAN NÃO IMPRIMIR'!$A$5:$D$2000,4,FALSE),IF(C206="COMP",VLOOKUP(B206,'COMP NÃO IMPRIMIR'!$A$1:$D$10991,4,FALSE))))))*T206)</f>
        <v>74.248140000000006</v>
      </c>
      <c r="K206" s="284">
        <f>IF(B206="","",IF(C206="DER-ES",IF(OR(B206&lt;60000,B206&gt;60025),'DER-ES NÃO IMPRIMIR'!$D$2/100,0),IF(C206="SINAPI",'SINAPI NÃO IMPRIMIR'!$A$2/100,IF(C206="IOPES",'IOPES NÃO IMPRIMIR'!$A$2/100,IF(C206="COMP",'COMP NÃO IMPRIMIR'!$C$2/100,IF(C206="CESAN",'CESAN NÃO IMPRIMIR'!$A$2/100,"Preencher BDI!"))))))</f>
        <v>0.23319999999999999</v>
      </c>
      <c r="L206" s="84">
        <f t="shared" si="3"/>
        <v>60.207703535517354</v>
      </c>
      <c r="M206" s="250"/>
      <c r="N206" s="97"/>
      <c r="O206" s="97"/>
      <c r="P206" s="99"/>
      <c r="Q206" s="84"/>
      <c r="S206" s="588" t="s">
        <v>8722</v>
      </c>
      <c r="T206" s="590">
        <f>IF(B206="","",IF(C206='REAJUSTE GERAL'!$Q$2,IFERROR(VLOOKUP(S206,'REAJUSTE GERAL'!$P$3:$R$24,2,FALSE),""),IF(C206='REAJUSTE GERAL'!$R$2,IFERROR(VLOOKUP(S206,'REAJUSTE GERAL'!$P$3:$R$24,3,FALSE),""),1)))</f>
        <v>1.038</v>
      </c>
    </row>
    <row r="207" spans="1:20" ht="25.5" x14ac:dyDescent="0.2">
      <c r="A207" s="110" t="s">
        <v>17030</v>
      </c>
      <c r="B207" s="79">
        <v>41136</v>
      </c>
      <c r="C207" s="79" t="s">
        <v>7516</v>
      </c>
      <c r="D207" s="246" t="str">
        <f>IF(B207="","",IF(C207="DER-ES",IF(OR(B207&lt;60000,B207&gt;60025),VLOOKUP(B207,'DER-ES NÃO IMPRIMIR'!$A$1:$E$10966,2,FALSE),VLOOKUP(B207,'DER-ES NÃO IMPRIMIR'!$A$1:$E$10966,2,FALSE)&amp;" (DMT="&amp;VLOOKUP(B207,'DER-ES NÃO IMPRIMIR'!$A$1:$E$10966,4,FALSE)&amp;") (XP="&amp;ROUND((N207),2)&amp;"km; XR="&amp;ROUND((O207),2)&amp;"km)"),IF(C207="SINAPI",VLOOKUP(B207,'SINAPI NÃO IMPRIMIR'!$A$3:$D$11432,2,FALSE),IF(C207="IOPES",VLOOKUP(B207,'IOPES NÃO IMPRIMIR'!$A$3:$D$10941,2,FALSE),IF(C207="CESAN",VLOOKUP(B207,'CESAN NÃO IMPRIMIR'!$A$6:$D$2000,2,FALSE),IF(C207="COMP",VLOOKUP(B207,'COMP NÃO IMPRIMIR'!$A$3:$D$10991,2,FALSE),""))))))</f>
        <v>Haste cobreada para aterramento diâmetro 5/8" x 2,4m ( fornecimento e instalação)</v>
      </c>
      <c r="E207" s="79" t="str">
        <f>IF(B207="","",IF(C207="DER-ES",VLOOKUP(B207,'DER-ES NÃO IMPRIMIR'!$A$1:$E$10966,3,FALSE),IF(C207="SINAPI",VLOOKUP(B207,'SINAPI NÃO IMPRIMIR'!$A$1:$D$11432,3,FALSE),IF(C207="IOPES",VLOOKUP(B207,'IOPES NÃO IMPRIMIR'!$A$1:$D$10941,3,FALSE),IF(C207="CESAN",VLOOKUP(B207,'CESAN NÃO IMPRIMIR'!$A$6:$D$2000,3,FALSE),IF(C207="COMP",VLOOKUP(B207,'COMP NÃO IMPRIMIR'!$A$1:$D$10991,3,FALSE)))))))</f>
        <v>Ud</v>
      </c>
      <c r="F207" s="103">
        <f>VLOOKUP(A207,'Memorial de Cálculo'!$A$9:$Q$1264,17,FALSE)</f>
        <v>141</v>
      </c>
      <c r="G207" s="104">
        <f t="shared" si="46"/>
        <v>130.1</v>
      </c>
      <c r="H207" s="104">
        <f t="shared" si="47"/>
        <v>18344.099999999999</v>
      </c>
      <c r="I207" s="89"/>
      <c r="J207" s="83">
        <f>IF(B207="","",IF(C207="DER-ES",IF(OR(B207&lt;60000,B207&gt;60025),VLOOKUP(B207,'DER-ES NÃO IMPRIMIR'!$A$1:$E$10966,4,FALSE),VLOOKUP(B207,'DER-ES NÃO IMPRIMIR'!$A$1:$H$9966,6,FALSE)*N207+VLOOKUP(B207,'DER-ES NÃO IMPRIMIR'!$A$1:$H$9966,7,FALSE)*O207)+VLOOKUP(B207,'DER-ES NÃO IMPRIMIR'!$A$1:$H$9966,8,FALSE),IF(C207="SINAPI",VLOOKUP(B207,'SINAPI NÃO IMPRIMIR'!$A$1:$E$11432,4,FALSE),IF(C207="IOPES",VLOOKUP(B207,'IOPES NÃO IMPRIMIR'!$A$1:$D$10941,4,FALSE),IF(C207="CESAN",VLOOKUP(B207,'CESAN NÃO IMPRIMIR'!$A$5:$D$2000,4,FALSE),IF(C207="COMP",VLOOKUP(B207,'COMP NÃO IMPRIMIR'!$A$1:$D$10991,4,FALSE))))))*T207)</f>
        <v>130.10292000000001</v>
      </c>
      <c r="K207" s="284">
        <f>IF(B207="","",IF(C207="DER-ES",IF(OR(B207&lt;60000,B207&gt;60025),'DER-ES NÃO IMPRIMIR'!$D$2/100,0),IF(C207="SINAPI",'SINAPI NÃO IMPRIMIR'!$A$2/100,IF(C207="IOPES",'IOPES NÃO IMPRIMIR'!$A$2/100,IF(C207="COMP",'COMP NÃO IMPRIMIR'!$C$2/100,IF(C207="CESAN",'CESAN NÃO IMPRIMIR'!$A$2/100,"Preencher BDI!"))))))</f>
        <v>0.23319999999999999</v>
      </c>
      <c r="L207" s="84">
        <f t="shared" si="3"/>
        <v>105.50025948751217</v>
      </c>
      <c r="M207" s="250"/>
      <c r="N207" s="97"/>
      <c r="O207" s="97"/>
      <c r="P207" s="99"/>
      <c r="Q207" s="84"/>
      <c r="S207" s="588" t="s">
        <v>8722</v>
      </c>
      <c r="T207" s="590">
        <f>IF(B207="","",IF(C207='REAJUSTE GERAL'!$Q$2,IFERROR(VLOOKUP(S207,'REAJUSTE GERAL'!$P$3:$R$24,2,FALSE),""),IF(C207='REAJUSTE GERAL'!$R$2,IFERROR(VLOOKUP(S207,'REAJUSTE GERAL'!$P$3:$R$24,3,FALSE),""),1)))</f>
        <v>1.038</v>
      </c>
    </row>
    <row r="208" spans="1:20" ht="12.75" x14ac:dyDescent="0.2">
      <c r="A208" s="110" t="s">
        <v>17031</v>
      </c>
      <c r="B208" s="79">
        <v>42476</v>
      </c>
      <c r="C208" s="79" t="s">
        <v>7516</v>
      </c>
      <c r="D208" s="246" t="str">
        <f>IF(B208="","",IF(C208="DER-ES",IF(OR(B208&lt;60000,B208&gt;60025),VLOOKUP(B208,'DER-ES NÃO IMPRIMIR'!$A$1:$E$10966,2,FALSE),VLOOKUP(B208,'DER-ES NÃO IMPRIMIR'!$A$1:$E$10966,2,FALSE)&amp;" (DMT="&amp;VLOOKUP(B208,'DER-ES NÃO IMPRIMIR'!$A$1:$E$10966,4,FALSE)&amp;") (XP="&amp;ROUND((N208),2)&amp;"km; XR="&amp;ROUND((O208),2)&amp;"km)"),IF(C208="SINAPI",VLOOKUP(B208,'SINAPI NÃO IMPRIMIR'!$A$3:$D$11432,2,FALSE),IF(C208="IOPES",VLOOKUP(B208,'IOPES NÃO IMPRIMIR'!$A$3:$D$10941,2,FALSE),IF(C208="CESAN",VLOOKUP(B208,'CESAN NÃO IMPRIMIR'!$A$6:$D$2000,2,FALSE),IF(C208="COMP",VLOOKUP(B208,'COMP NÃO IMPRIMIR'!$A$3:$D$10991,2,FALSE),""))))))</f>
        <v>Fita isolante em rolo de 19 mm x 20 m, número 33 Scoth ou equivalente</v>
      </c>
      <c r="E208" s="79" t="str">
        <f>IF(B208="","",IF(C208="DER-ES",VLOOKUP(B208,'DER-ES NÃO IMPRIMIR'!$A$1:$E$10966,3,FALSE),IF(C208="SINAPI",VLOOKUP(B208,'SINAPI NÃO IMPRIMIR'!$A$1:$D$11432,3,FALSE),IF(C208="IOPES",VLOOKUP(B208,'IOPES NÃO IMPRIMIR'!$A$1:$D$10941,3,FALSE),IF(C208="CESAN",VLOOKUP(B208,'CESAN NÃO IMPRIMIR'!$A$6:$D$2000,3,FALSE),IF(C208="COMP",VLOOKUP(B208,'COMP NÃO IMPRIMIR'!$A$1:$D$10991,3,FALSE)))))))</f>
        <v>Ud</v>
      </c>
      <c r="F208" s="103">
        <f>VLOOKUP(A208,'Memorial de Cálculo'!$A$9:$Q$1264,17,FALSE)</f>
        <v>12</v>
      </c>
      <c r="G208" s="104">
        <f t="shared" si="46"/>
        <v>42.5</v>
      </c>
      <c r="H208" s="104">
        <f t="shared" si="47"/>
        <v>510</v>
      </c>
      <c r="I208" s="89"/>
      <c r="J208" s="83">
        <f>IF(B208="","",IF(C208="DER-ES",IF(OR(B208&lt;60000,B208&gt;60025),VLOOKUP(B208,'DER-ES NÃO IMPRIMIR'!$A$1:$E$10966,4,FALSE),VLOOKUP(B208,'DER-ES NÃO IMPRIMIR'!$A$1:$H$9966,6,FALSE)*N208+VLOOKUP(B208,'DER-ES NÃO IMPRIMIR'!$A$1:$H$9966,7,FALSE)*O208)+VLOOKUP(B208,'DER-ES NÃO IMPRIMIR'!$A$1:$H$9966,8,FALSE),IF(C208="SINAPI",VLOOKUP(B208,'SINAPI NÃO IMPRIMIR'!$A$1:$E$11432,4,FALSE),IF(C208="IOPES",VLOOKUP(B208,'IOPES NÃO IMPRIMIR'!$A$1:$D$10941,4,FALSE),IF(C208="CESAN",VLOOKUP(B208,'CESAN NÃO IMPRIMIR'!$A$5:$D$2000,4,FALSE),IF(C208="COMP",VLOOKUP(B208,'COMP NÃO IMPRIMIR'!$A$1:$D$10991,4,FALSE))))))*T208)</f>
        <v>42.495719999999999</v>
      </c>
      <c r="K208" s="284">
        <f>IF(B208="","",IF(C208="DER-ES",IF(OR(B208&lt;60000,B208&gt;60025),'DER-ES NÃO IMPRIMIR'!$D$2/100,0),IF(C208="SINAPI",'SINAPI NÃO IMPRIMIR'!$A$2/100,IF(C208="IOPES",'IOPES NÃO IMPRIMIR'!$A$2/100,IF(C208="COMP",'COMP NÃO IMPRIMIR'!$C$2/100,IF(C208="CESAN",'CESAN NÃO IMPRIMIR'!$A$2/100,"Preencher BDI!"))))))</f>
        <v>0.23319999999999999</v>
      </c>
      <c r="L208" s="84">
        <f t="shared" si="3"/>
        <v>34.459714563736618</v>
      </c>
      <c r="M208" s="250"/>
      <c r="N208" s="97"/>
      <c r="O208" s="97"/>
      <c r="P208" s="99"/>
      <c r="Q208" s="84"/>
      <c r="S208" s="588" t="s">
        <v>8722</v>
      </c>
      <c r="T208" s="590">
        <f>IF(B208="","",IF(C208='REAJUSTE GERAL'!$Q$2,IFERROR(VLOOKUP(S208,'REAJUSTE GERAL'!$P$3:$R$24,2,FALSE),""),IF(C208='REAJUSTE GERAL'!$R$2,IFERROR(VLOOKUP(S208,'REAJUSTE GERAL'!$P$3:$R$24,3,FALSE),""),1)))</f>
        <v>1.038</v>
      </c>
    </row>
    <row r="209" spans="1:20" ht="12.75" x14ac:dyDescent="0.2">
      <c r="A209" s="110" t="s">
        <v>17032</v>
      </c>
      <c r="B209" s="79" t="s">
        <v>8765</v>
      </c>
      <c r="C209" s="79" t="s">
        <v>5651</v>
      </c>
      <c r="D209" s="246" t="str">
        <f>IF(B209="","",IF(C209="DER-ES",IF(OR(B209&lt;60000,B209&gt;60025),VLOOKUP(B209,'DER-ES NÃO IMPRIMIR'!$A$1:$E$10966,2,FALSE),VLOOKUP(B209,'DER-ES NÃO IMPRIMIR'!$A$1:$E$10966,2,FALSE)&amp;" (DMT="&amp;VLOOKUP(B209,'DER-ES NÃO IMPRIMIR'!$A$1:$E$10966,4,FALSE)&amp;") (XP="&amp;ROUND((N209),2)&amp;"km; XR="&amp;ROUND((O209),2)&amp;"km)"),IF(C209="SINAPI",VLOOKUP(B209,'SINAPI NÃO IMPRIMIR'!$A$3:$D$11432,2,FALSE),IF(C209="IOPES",VLOOKUP(B209,'IOPES NÃO IMPRIMIR'!$A$3:$D$10941,2,FALSE),IF(C209="CESAN",VLOOKUP(B209,'CESAN NÃO IMPRIMIR'!$A$6:$D$2000,2,FALSE),IF(C209="COMP",VLOOKUP(B209,'COMP NÃO IMPRIMIR'!$A$3:$D$10991,2,FALSE),""))))))</f>
        <v>Parafusos, porcas e arruelas (diversos - fixação quadros)</v>
      </c>
      <c r="E209" s="79" t="str">
        <f>IF(B209="","",IF(C209="DER-ES",VLOOKUP(B209,'DER-ES NÃO IMPRIMIR'!$A$1:$E$10966,3,FALSE),IF(C209="SINAPI",VLOOKUP(B209,'SINAPI NÃO IMPRIMIR'!$A$1:$D$11432,3,FALSE),IF(C209="IOPES",VLOOKUP(B209,'IOPES NÃO IMPRIMIR'!$A$1:$D$10941,3,FALSE),IF(C209="CESAN",VLOOKUP(B209,'CESAN NÃO IMPRIMIR'!$A$6:$D$2000,3,FALSE),IF(C209="COMP",VLOOKUP(B209,'COMP NÃO IMPRIMIR'!$A$1:$D$10991,3,FALSE)))))))</f>
        <v>und</v>
      </c>
      <c r="F209" s="103">
        <f>VLOOKUP(A209,'Memorial de Cálculo'!$A$9:$Q$1264,17,FALSE)</f>
        <v>3</v>
      </c>
      <c r="G209" s="104">
        <f t="shared" si="46"/>
        <v>111.67</v>
      </c>
      <c r="H209" s="104">
        <f t="shared" si="47"/>
        <v>335.01</v>
      </c>
      <c r="I209" s="89"/>
      <c r="J209" s="83">
        <f>IF(B209="","",IF(C209="DER-ES",IF(OR(B209&lt;60000,B209&gt;60025),VLOOKUP(B209,'DER-ES NÃO IMPRIMIR'!$A$1:$E$10966,4,FALSE),VLOOKUP(B209,'DER-ES NÃO IMPRIMIR'!$A$1:$H$9966,6,FALSE)*N209+VLOOKUP(B209,'DER-ES NÃO IMPRIMIR'!$A$1:$H$9966,7,FALSE)*O209)+VLOOKUP(B209,'DER-ES NÃO IMPRIMIR'!$A$1:$H$9966,8,FALSE),IF(C209="SINAPI",VLOOKUP(B209,'SINAPI NÃO IMPRIMIR'!$A$1:$E$11432,4,FALSE),IF(C209="IOPES",VLOOKUP(B209,'IOPES NÃO IMPRIMIR'!$A$1:$D$10941,4,FALSE),IF(C209="CESAN",VLOOKUP(B209,'CESAN NÃO IMPRIMIR'!$A$5:$D$2000,4,FALSE),IF(C209="COMP",VLOOKUP(B209,'COMP NÃO IMPRIMIR'!$A$1:$D$10991,4,FALSE))))))*T209)</f>
        <v>111.67</v>
      </c>
      <c r="K209" s="284">
        <f>IF(B209="","",IF(C209="DER-ES",IF(OR(B209&lt;60000,B209&gt;60025),'DER-ES NÃO IMPRIMIR'!$D$2/100,0),IF(C209="SINAPI",'SINAPI NÃO IMPRIMIR'!$A$2/100,IF(C209="IOPES",'IOPES NÃO IMPRIMIR'!$A$2/100,IF(C209="COMP",'COMP NÃO IMPRIMIR'!$C$2/100,IF(C209="CESAN",'CESAN NÃO IMPRIMIR'!$A$2/100,"Preencher BDI!"))))))</f>
        <v>0.23319999999999999</v>
      </c>
      <c r="L209" s="84">
        <f t="shared" si="3"/>
        <v>90.553032760298407</v>
      </c>
      <c r="M209" s="250"/>
      <c r="N209" s="97"/>
      <c r="O209" s="97"/>
      <c r="P209" s="99"/>
      <c r="Q209" s="84"/>
      <c r="S209" s="588"/>
      <c r="T209" s="590">
        <f>IF(B209="","",IF(C209='REAJUSTE GERAL'!$Q$2,IFERROR(VLOOKUP(S209,'REAJUSTE GERAL'!$P$3:$R$24,2,FALSE),""),IF(C209='REAJUSTE GERAL'!$R$2,IFERROR(VLOOKUP(S209,'REAJUSTE GERAL'!$P$3:$R$24,3,FALSE),""),1)))</f>
        <v>1</v>
      </c>
    </row>
    <row r="210" spans="1:20" ht="12.75" x14ac:dyDescent="0.2">
      <c r="A210" s="110" t="s">
        <v>17033</v>
      </c>
      <c r="B210" s="79" t="s">
        <v>8766</v>
      </c>
      <c r="C210" s="79" t="s">
        <v>5651</v>
      </c>
      <c r="D210" s="246" t="str">
        <f>IF(B210="","",IF(C210="DER-ES",IF(OR(B210&lt;60000,B210&gt;60025),VLOOKUP(B210,'DER-ES NÃO IMPRIMIR'!$A$1:$E$10966,2,FALSE),VLOOKUP(B210,'DER-ES NÃO IMPRIMIR'!$A$1:$E$10966,2,FALSE)&amp;" (DMT="&amp;VLOOKUP(B210,'DER-ES NÃO IMPRIMIR'!$A$1:$E$10966,4,FALSE)&amp;") (XP="&amp;ROUND((N210),2)&amp;"km; XR="&amp;ROUND((O210),2)&amp;"km)"),IF(C210="SINAPI",VLOOKUP(B210,'SINAPI NÃO IMPRIMIR'!$A$3:$D$11432,2,FALSE),IF(C210="IOPES",VLOOKUP(B210,'IOPES NÃO IMPRIMIR'!$A$3:$D$10941,2,FALSE),IF(C210="CESAN",VLOOKUP(B210,'CESAN NÃO IMPRIMIR'!$A$6:$D$2000,2,FALSE),IF(C210="COMP",VLOOKUP(B210,'COMP NÃO IMPRIMIR'!$A$3:$D$10991,2,FALSE),""))))))</f>
        <v>Barra De Ferro Retangular, Barra Chata, 3/4" X 1/8" (L X E), 0,47 Kg/M</v>
      </c>
      <c r="E210" s="79" t="str">
        <f>IF(B210="","",IF(C210="DER-ES",VLOOKUP(B210,'DER-ES NÃO IMPRIMIR'!$A$1:$E$10966,3,FALSE),IF(C210="SINAPI",VLOOKUP(B210,'SINAPI NÃO IMPRIMIR'!$A$1:$D$11432,3,FALSE),IF(C210="IOPES",VLOOKUP(B210,'IOPES NÃO IMPRIMIR'!$A$1:$D$10941,3,FALSE),IF(C210="CESAN",VLOOKUP(B210,'CESAN NÃO IMPRIMIR'!$A$6:$D$2000,3,FALSE),IF(C210="COMP",VLOOKUP(B210,'COMP NÃO IMPRIMIR'!$A$1:$D$10991,3,FALSE)))))))</f>
        <v>Kg</v>
      </c>
      <c r="F210" s="103">
        <f>VLOOKUP(A210,'Memorial de Cálculo'!$A$9:$Q$1264,17,FALSE)</f>
        <v>12.6</v>
      </c>
      <c r="G210" s="104">
        <f t="shared" si="46"/>
        <v>25.75</v>
      </c>
      <c r="H210" s="104">
        <f t="shared" si="47"/>
        <v>324.45</v>
      </c>
      <c r="I210" s="89"/>
      <c r="J210" s="83">
        <f>IF(B210="","",IF(C210="DER-ES",IF(OR(B210&lt;60000,B210&gt;60025),VLOOKUP(B210,'DER-ES NÃO IMPRIMIR'!$A$1:$E$10966,4,FALSE),VLOOKUP(B210,'DER-ES NÃO IMPRIMIR'!$A$1:$H$9966,6,FALSE)*N210+VLOOKUP(B210,'DER-ES NÃO IMPRIMIR'!$A$1:$H$9966,7,FALSE)*O210)+VLOOKUP(B210,'DER-ES NÃO IMPRIMIR'!$A$1:$H$9966,8,FALSE),IF(C210="SINAPI",VLOOKUP(B210,'SINAPI NÃO IMPRIMIR'!$A$1:$E$11432,4,FALSE),IF(C210="IOPES",VLOOKUP(B210,'IOPES NÃO IMPRIMIR'!$A$1:$D$10941,4,FALSE),IF(C210="CESAN",VLOOKUP(B210,'CESAN NÃO IMPRIMIR'!$A$5:$D$2000,4,FALSE),IF(C210="COMP",VLOOKUP(B210,'COMP NÃO IMPRIMIR'!$A$1:$D$10991,4,FALSE))))))*T210)</f>
        <v>25.75</v>
      </c>
      <c r="K210" s="284">
        <f>IF(B210="","",IF(C210="DER-ES",IF(OR(B210&lt;60000,B210&gt;60025),'DER-ES NÃO IMPRIMIR'!$D$2/100,0),IF(C210="SINAPI",'SINAPI NÃO IMPRIMIR'!$A$2/100,IF(C210="IOPES",'IOPES NÃO IMPRIMIR'!$A$2/100,IF(C210="COMP",'COMP NÃO IMPRIMIR'!$C$2/100,IF(C210="CESAN",'CESAN NÃO IMPRIMIR'!$A$2/100,"Preencher BDI!"))))))</f>
        <v>0.23319999999999999</v>
      </c>
      <c r="L210" s="84">
        <f t="shared" si="3"/>
        <v>20.880635744404799</v>
      </c>
      <c r="M210" s="250"/>
      <c r="N210" s="97"/>
      <c r="O210" s="97"/>
      <c r="P210" s="99"/>
      <c r="Q210" s="84"/>
      <c r="S210" s="588"/>
      <c r="T210" s="590">
        <f>IF(B210="","",IF(C210='REAJUSTE GERAL'!$Q$2,IFERROR(VLOOKUP(S210,'REAJUSTE GERAL'!$P$3:$R$24,2,FALSE),""),IF(C210='REAJUSTE GERAL'!$R$2,IFERROR(VLOOKUP(S210,'REAJUSTE GERAL'!$P$3:$R$24,3,FALSE),""),1)))</f>
        <v>1</v>
      </c>
    </row>
    <row r="211" spans="1:20" ht="38.25" x14ac:dyDescent="0.2">
      <c r="A211" s="110" t="s">
        <v>17034</v>
      </c>
      <c r="B211" s="79">
        <v>151901</v>
      </c>
      <c r="C211" s="79" t="s">
        <v>8729</v>
      </c>
      <c r="D211" s="246" t="str">
        <f>IF(B211="","",IF(C211="DER-ES",IF(OR(B211&lt;60000,B211&gt;60025),VLOOKUP(B211,'DER-ES NÃO IMPRIMIR'!$A$1:$E$10966,2,FALSE),VLOOKUP(B211,'DER-ES NÃO IMPRIMIR'!$A$1:$E$10966,2,FALSE)&amp;" (DMT="&amp;VLOOKUP(B211,'DER-ES NÃO IMPRIMIR'!$A$1:$E$10966,4,FALSE)&amp;") (XP="&amp;ROUND((N211),2)&amp;"km; XR="&amp;ROUND((O211),2)&amp;"km)"),IF(C211="SINAPI",VLOOKUP(B211,'SINAPI NÃO IMPRIMIR'!$A$3:$D$11432,2,FALSE),IF(C211="IOPES",VLOOKUP(B211,'IOPES NÃO IMPRIMIR'!$A$3:$D$10941,2,FALSE),IF(C211="CESAN",VLOOKUP(B211,'CESAN NÃO IMPRIMIR'!$A$6:$D$2000,2,FALSE),IF(C211="COMP",VLOOKUP(B211,'COMP NÃO IMPRIMIR'!$A$3:$D$10991,2,FALSE),""))))))</f>
        <v>Quadro distrib. energia, embutido ou semi embutido, capac. p/ 16 disj. DIN, c/barram trif. 100A barra. neutro e terra, fab. em chapa de aço 12 USG com porta, espelho, trinco com fechad ch yale, Ref. QDTN II-16DIN-CEMAR ou equiv.</v>
      </c>
      <c r="E211" s="79" t="str">
        <f>IF(B211="","",IF(C211="DER-ES",VLOOKUP(B211,'DER-ES NÃO IMPRIMIR'!$A$1:$E$10966,3,FALSE),IF(C211="SINAPI",VLOOKUP(B211,'SINAPI NÃO IMPRIMIR'!$A$1:$D$11432,3,FALSE),IF(C211="IOPES",VLOOKUP(B211,'IOPES NÃO IMPRIMIR'!$A$1:$D$10941,3,FALSE),IF(C211="CESAN",VLOOKUP(B211,'CESAN NÃO IMPRIMIR'!$A$6:$D$2000,3,FALSE),IF(C211="COMP",VLOOKUP(B211,'COMP NÃO IMPRIMIR'!$A$1:$D$10991,3,FALSE)))))))</f>
        <v>und</v>
      </c>
      <c r="F211" s="103">
        <f>VLOOKUP(A211,'Memorial de Cálculo'!$A$9:$Q$1264,17,FALSE)</f>
        <v>1</v>
      </c>
      <c r="G211" s="104">
        <f t="shared" si="46"/>
        <v>426.23</v>
      </c>
      <c r="H211" s="104">
        <f t="shared" si="47"/>
        <v>426.23</v>
      </c>
      <c r="I211" s="89"/>
      <c r="J211" s="83">
        <f>IF(B211="","",IF(C211="DER-ES",IF(OR(B211&lt;60000,B211&gt;60025),VLOOKUP(B211,'DER-ES NÃO IMPRIMIR'!$A$1:$E$10966,4,FALSE),VLOOKUP(B211,'DER-ES NÃO IMPRIMIR'!$A$1:$H$9966,6,FALSE)*N211+VLOOKUP(B211,'DER-ES NÃO IMPRIMIR'!$A$1:$H$9966,7,FALSE)*O211)+VLOOKUP(B211,'DER-ES NÃO IMPRIMIR'!$A$1:$H$9966,8,FALSE),IF(C211="SINAPI",VLOOKUP(B211,'SINAPI NÃO IMPRIMIR'!$A$1:$E$11432,4,FALSE),IF(C211="IOPES",VLOOKUP(B211,'IOPES NÃO IMPRIMIR'!$A$1:$D$10941,4,FALSE),IF(C211="CESAN",VLOOKUP(B211,'CESAN NÃO IMPRIMIR'!$A$5:$D$2000,4,FALSE),IF(C211="COMP",VLOOKUP(B211,'COMP NÃO IMPRIMIR'!$A$1:$D$10991,4,FALSE))))))*T211)</f>
        <v>452.43197999999995</v>
      </c>
      <c r="K211" s="284">
        <f>IF(B211="","",IF(C211="DER-ES",IF(OR(B211&lt;60000,B211&gt;60025),'DER-ES NÃO IMPRIMIR'!$D$2/100,0),IF(C211="SINAPI",'SINAPI NÃO IMPRIMIR'!$A$2/100,IF(C211="IOPES",'IOPES NÃO IMPRIMIR'!$A$2/100,IF(C211="COMP",'COMP NÃO IMPRIMIR'!$C$2/100,IF(C211="CESAN",'CESAN NÃO IMPRIMIR'!$A$2/100,"Preencher BDI!"))))))</f>
        <v>0.309</v>
      </c>
      <c r="L211" s="84">
        <f t="shared" si="3"/>
        <v>345.63176470588235</v>
      </c>
      <c r="M211" s="250"/>
      <c r="N211" s="97"/>
      <c r="O211" s="97"/>
      <c r="P211" s="99"/>
      <c r="Q211" s="84"/>
      <c r="S211" s="588" t="s">
        <v>8722</v>
      </c>
      <c r="T211" s="590">
        <f>IF(B211="","",IF(C211='REAJUSTE GERAL'!$Q$2,IFERROR(VLOOKUP(S211,'REAJUSTE GERAL'!$P$3:$R$24,2,FALSE),""),IF(C211='REAJUSTE GERAL'!$R$2,IFERROR(VLOOKUP(S211,'REAJUSTE GERAL'!$P$3:$R$24,3,FALSE),""),1)))</f>
        <v>1.0009999999999999</v>
      </c>
    </row>
    <row r="212" spans="1:20" ht="25.5" x14ac:dyDescent="0.2">
      <c r="A212" s="110" t="s">
        <v>17035</v>
      </c>
      <c r="B212" s="79">
        <v>151311</v>
      </c>
      <c r="C212" s="79" t="s">
        <v>8729</v>
      </c>
      <c r="D212" s="246" t="str">
        <f>IF(B212="","",IF(C212="DER-ES",IF(OR(B212&lt;60000,B212&gt;60025),VLOOKUP(B212,'DER-ES NÃO IMPRIMIR'!$A$1:$E$10966,2,FALSE),VLOOKUP(B212,'DER-ES NÃO IMPRIMIR'!$A$1:$E$10966,2,FALSE)&amp;" (DMT="&amp;VLOOKUP(B212,'DER-ES NÃO IMPRIMIR'!$A$1:$E$10966,4,FALSE)&amp;") (XP="&amp;ROUND((N212),2)&amp;"km; XR="&amp;ROUND((O212),2)&amp;"km)"),IF(C212="SINAPI",VLOOKUP(B212,'SINAPI NÃO IMPRIMIR'!$A$3:$D$11432,2,FALSE),IF(C212="IOPES",VLOOKUP(B212,'IOPES NÃO IMPRIMIR'!$A$3:$D$10941,2,FALSE),IF(C212="CESAN",VLOOKUP(B212,'CESAN NÃO IMPRIMIR'!$A$6:$D$2000,2,FALSE),IF(C212="COMP",VLOOKUP(B212,'COMP NÃO IMPRIMIR'!$A$3:$D$10991,2,FALSE),""))))))</f>
        <v>Mini-Disjuntor tripolar 50 A, curva C - 5KA 220/127VCA (NBR IEC 60947-2), Ref. Siemens, GE, Schneider ou equivalente</v>
      </c>
      <c r="E212" s="79" t="str">
        <f>IF(B212="","",IF(C212="DER-ES",VLOOKUP(B212,'DER-ES NÃO IMPRIMIR'!$A$1:$E$10966,3,FALSE),IF(C212="SINAPI",VLOOKUP(B212,'SINAPI NÃO IMPRIMIR'!$A$1:$D$11432,3,FALSE),IF(C212="IOPES",VLOOKUP(B212,'IOPES NÃO IMPRIMIR'!$A$1:$D$10941,3,FALSE),IF(C212="CESAN",VLOOKUP(B212,'CESAN NÃO IMPRIMIR'!$A$6:$D$2000,3,FALSE),IF(C212="COMP",VLOOKUP(B212,'COMP NÃO IMPRIMIR'!$A$1:$D$10991,3,FALSE)))))))</f>
        <v>und</v>
      </c>
      <c r="F212" s="103">
        <f>VLOOKUP(A212,'Memorial de Cálculo'!$A$9:$Q$1264,17,FALSE)</f>
        <v>1</v>
      </c>
      <c r="G212" s="104">
        <f t="shared" si="46"/>
        <v>86.74</v>
      </c>
      <c r="H212" s="104">
        <f t="shared" si="47"/>
        <v>86.74</v>
      </c>
      <c r="I212" s="89"/>
      <c r="J212" s="83">
        <f>IF(B212="","",IF(C212="DER-ES",IF(OR(B212&lt;60000,B212&gt;60025),VLOOKUP(B212,'DER-ES NÃO IMPRIMIR'!$A$1:$E$10966,4,FALSE),VLOOKUP(B212,'DER-ES NÃO IMPRIMIR'!$A$1:$H$9966,6,FALSE)*N212+VLOOKUP(B212,'DER-ES NÃO IMPRIMIR'!$A$1:$H$9966,7,FALSE)*O212)+VLOOKUP(B212,'DER-ES NÃO IMPRIMIR'!$A$1:$H$9966,8,FALSE),IF(C212="SINAPI",VLOOKUP(B212,'SINAPI NÃO IMPRIMIR'!$A$1:$E$11432,4,FALSE),IF(C212="IOPES",VLOOKUP(B212,'IOPES NÃO IMPRIMIR'!$A$1:$D$10941,4,FALSE),IF(C212="CESAN",VLOOKUP(B212,'CESAN NÃO IMPRIMIR'!$A$5:$D$2000,4,FALSE),IF(C212="COMP",VLOOKUP(B212,'COMP NÃO IMPRIMIR'!$A$1:$D$10991,4,FALSE))))))*T212)</f>
        <v>92.071979999999996</v>
      </c>
      <c r="K212" s="284">
        <f>IF(B212="","",IF(C212="DER-ES",IF(OR(B212&lt;60000,B212&gt;60025),'DER-ES NÃO IMPRIMIR'!$D$2/100,0),IF(C212="SINAPI",'SINAPI NÃO IMPRIMIR'!$A$2/100,IF(C212="IOPES",'IOPES NÃO IMPRIMIR'!$A$2/100,IF(C212="COMP",'COMP NÃO IMPRIMIR'!$C$2/100,IF(C212="CESAN",'CESAN NÃO IMPRIMIR'!$A$2/100,"Preencher BDI!"))))))</f>
        <v>0.309</v>
      </c>
      <c r="L212" s="84">
        <f t="shared" si="3"/>
        <v>70.337647058823535</v>
      </c>
      <c r="M212" s="250"/>
      <c r="N212" s="97"/>
      <c r="O212" s="97"/>
      <c r="P212" s="99"/>
      <c r="Q212" s="84"/>
      <c r="S212" s="588" t="s">
        <v>8722</v>
      </c>
      <c r="T212" s="590">
        <f>IF(B212="","",IF(C212='REAJUSTE GERAL'!$Q$2,IFERROR(VLOOKUP(S212,'REAJUSTE GERAL'!$P$3:$R$24,2,FALSE),""),IF(C212='REAJUSTE GERAL'!$R$2,IFERROR(VLOOKUP(S212,'REAJUSTE GERAL'!$P$3:$R$24,3,FALSE),""),1)))</f>
        <v>1.0009999999999999</v>
      </c>
    </row>
    <row r="213" spans="1:20" ht="25.5" x14ac:dyDescent="0.2">
      <c r="A213" s="110" t="s">
        <v>17036</v>
      </c>
      <c r="B213" s="79">
        <v>151309</v>
      </c>
      <c r="C213" s="79" t="s">
        <v>8729</v>
      </c>
      <c r="D213" s="246" t="str">
        <f>IF(B213="","",IF(C213="DER-ES",IF(OR(B213&lt;60000,B213&gt;60025),VLOOKUP(B213,'DER-ES NÃO IMPRIMIR'!$A$1:$E$10966,2,FALSE),VLOOKUP(B213,'DER-ES NÃO IMPRIMIR'!$A$1:$E$10966,2,FALSE)&amp;" (DMT="&amp;VLOOKUP(B213,'DER-ES NÃO IMPRIMIR'!$A$1:$E$10966,4,FALSE)&amp;") (XP="&amp;ROUND((N213),2)&amp;"km; XR="&amp;ROUND((O213),2)&amp;"km)"),IF(C213="SINAPI",VLOOKUP(B213,'SINAPI NÃO IMPRIMIR'!$A$3:$D$11432,2,FALSE),IF(C213="IOPES",VLOOKUP(B213,'IOPES NÃO IMPRIMIR'!$A$3:$D$10941,2,FALSE),IF(C213="CESAN",VLOOKUP(B213,'CESAN NÃO IMPRIMIR'!$A$6:$D$2000,2,FALSE),IF(C213="COMP",VLOOKUP(B213,'COMP NÃO IMPRIMIR'!$A$3:$D$10991,2,FALSE),""))))))</f>
        <v>Mini-Disjuntor tripolar 16 A, curva C - 5KA 220/127VCA (NBR IEC 60947-2), Ref. Siemens, GE, Schneider ou equivalente</v>
      </c>
      <c r="E213" s="79" t="str">
        <f>IF(B213="","",IF(C213="DER-ES",VLOOKUP(B213,'DER-ES NÃO IMPRIMIR'!$A$1:$E$10966,3,FALSE),IF(C213="SINAPI",VLOOKUP(B213,'SINAPI NÃO IMPRIMIR'!$A$1:$D$11432,3,FALSE),IF(C213="IOPES",VLOOKUP(B213,'IOPES NÃO IMPRIMIR'!$A$1:$D$10941,3,FALSE),IF(C213="CESAN",VLOOKUP(B213,'CESAN NÃO IMPRIMIR'!$A$6:$D$2000,3,FALSE),IF(C213="COMP",VLOOKUP(B213,'COMP NÃO IMPRIMIR'!$A$1:$D$10991,3,FALSE)))))))</f>
        <v>und</v>
      </c>
      <c r="F213" s="103">
        <f>VLOOKUP(A213,'Memorial de Cálculo'!$A$9:$Q$1264,17,FALSE)</f>
        <v>4</v>
      </c>
      <c r="G213" s="104">
        <f t="shared" si="46"/>
        <v>82.41</v>
      </c>
      <c r="H213" s="104">
        <f t="shared" si="47"/>
        <v>329.64</v>
      </c>
      <c r="I213" s="89"/>
      <c r="J213" s="83">
        <f>IF(B213="","",IF(C213="DER-ES",IF(OR(B213&lt;60000,B213&gt;60025),VLOOKUP(B213,'DER-ES NÃO IMPRIMIR'!$A$1:$E$10966,4,FALSE),VLOOKUP(B213,'DER-ES NÃO IMPRIMIR'!$A$1:$H$9966,6,FALSE)*N213+VLOOKUP(B213,'DER-ES NÃO IMPRIMIR'!$A$1:$H$9966,7,FALSE)*O213)+VLOOKUP(B213,'DER-ES NÃO IMPRIMIR'!$A$1:$H$9966,8,FALSE),IF(C213="SINAPI",VLOOKUP(B213,'SINAPI NÃO IMPRIMIR'!$A$1:$E$11432,4,FALSE),IF(C213="IOPES",VLOOKUP(B213,'IOPES NÃO IMPRIMIR'!$A$1:$D$10941,4,FALSE),IF(C213="CESAN",VLOOKUP(B213,'CESAN NÃO IMPRIMIR'!$A$5:$D$2000,4,FALSE),IF(C213="COMP",VLOOKUP(B213,'COMP NÃO IMPRIMIR'!$A$1:$D$10991,4,FALSE))))))*T213)</f>
        <v>87.477389999999986</v>
      </c>
      <c r="K213" s="284">
        <f>IF(B213="","",IF(C213="DER-ES",IF(OR(B213&lt;60000,B213&gt;60025),'DER-ES NÃO IMPRIMIR'!$D$2/100,0),IF(C213="SINAPI",'SINAPI NÃO IMPRIMIR'!$A$2/100,IF(C213="IOPES",'IOPES NÃO IMPRIMIR'!$A$2/100,IF(C213="COMP",'COMP NÃO IMPRIMIR'!$C$2/100,IF(C213="CESAN",'CESAN NÃO IMPRIMIR'!$A$2/100,"Preencher BDI!"))))))</f>
        <v>0.309</v>
      </c>
      <c r="L213" s="84">
        <f t="shared" si="3"/>
        <v>66.827647058823516</v>
      </c>
      <c r="M213" s="250"/>
      <c r="N213" s="97"/>
      <c r="O213" s="97"/>
      <c r="P213" s="99"/>
      <c r="Q213" s="84"/>
      <c r="S213" s="588" t="s">
        <v>8722</v>
      </c>
      <c r="T213" s="590">
        <f>IF(B213="","",IF(C213='REAJUSTE GERAL'!$Q$2,IFERROR(VLOOKUP(S213,'REAJUSTE GERAL'!$P$3:$R$24,2,FALSE),""),IF(C213='REAJUSTE GERAL'!$R$2,IFERROR(VLOOKUP(S213,'REAJUSTE GERAL'!$P$3:$R$24,3,FALSE),""),1)))</f>
        <v>1.0009999999999999</v>
      </c>
    </row>
    <row r="214" spans="1:20" ht="25.5" x14ac:dyDescent="0.2">
      <c r="A214" s="110" t="s">
        <v>17037</v>
      </c>
      <c r="B214" s="79">
        <v>71103</v>
      </c>
      <c r="C214" s="79" t="s">
        <v>8729</v>
      </c>
      <c r="D214" s="246" t="str">
        <f>IF(B214="","",IF(C214="DER-ES",IF(OR(B214&lt;60000,B214&gt;60025),VLOOKUP(B214,'DER-ES NÃO IMPRIMIR'!$A$1:$E$10966,2,FALSE),VLOOKUP(B214,'DER-ES NÃO IMPRIMIR'!$A$1:$E$10966,2,FALSE)&amp;" (DMT="&amp;VLOOKUP(B214,'DER-ES NÃO IMPRIMIR'!$A$1:$E$10966,4,FALSE)&amp;") (XP="&amp;ROUND((N214),2)&amp;"km; XR="&amp;ROUND((O214),2)&amp;"km)"),IF(C214="SINAPI",VLOOKUP(B214,'SINAPI NÃO IMPRIMIR'!$A$3:$D$11432,2,FALSE),IF(C214="IOPES",VLOOKUP(B214,'IOPES NÃO IMPRIMIR'!$A$3:$D$10941,2,FALSE),IF(C214="CESAN",VLOOKUP(B214,'CESAN NÃO IMPRIMIR'!$A$6:$D$2000,2,FALSE),IF(C214="COMP",VLOOKUP(B214,'COMP NÃO IMPRIMIR'!$A$3:$D$10991,2,FALSE),""))))))</f>
        <v>Grade de tela tipo mosquiteiro de arame galvanizado #18, fio 32, inclusive, requadro em cantoneira de ferro 1/8"x1/2"x1/2"</v>
      </c>
      <c r="E214" s="79" t="str">
        <f>IF(B214="","",IF(C214="DER-ES",VLOOKUP(B214,'DER-ES NÃO IMPRIMIR'!$A$1:$E$10966,3,FALSE),IF(C214="SINAPI",VLOOKUP(B214,'SINAPI NÃO IMPRIMIR'!$A$1:$D$11432,3,FALSE),IF(C214="IOPES",VLOOKUP(B214,'IOPES NÃO IMPRIMIR'!$A$1:$D$10941,3,FALSE),IF(C214="CESAN",VLOOKUP(B214,'CESAN NÃO IMPRIMIR'!$A$6:$D$2000,3,FALSE),IF(C214="COMP",VLOOKUP(B214,'COMP NÃO IMPRIMIR'!$A$1:$D$10991,3,FALSE)))))))</f>
        <v>m2</v>
      </c>
      <c r="F214" s="103">
        <f>VLOOKUP(A214,'Memorial de Cálculo'!$A$9:$Q$1264,17,FALSE)</f>
        <v>0.48</v>
      </c>
      <c r="G214" s="104">
        <f t="shared" si="46"/>
        <v>97.71</v>
      </c>
      <c r="H214" s="104">
        <f t="shared" si="47"/>
        <v>46.9</v>
      </c>
      <c r="I214" s="89"/>
      <c r="J214" s="83">
        <f>IF(B214="","",IF(C214="DER-ES",IF(OR(B214&lt;60000,B214&gt;60025),VLOOKUP(B214,'DER-ES NÃO IMPRIMIR'!$A$1:$E$10966,4,FALSE),VLOOKUP(B214,'DER-ES NÃO IMPRIMIR'!$A$1:$H$9966,6,FALSE)*N214+VLOOKUP(B214,'DER-ES NÃO IMPRIMIR'!$A$1:$H$9966,7,FALSE)*O214)+VLOOKUP(B214,'DER-ES NÃO IMPRIMIR'!$A$1:$H$9966,8,FALSE),IF(C214="SINAPI",VLOOKUP(B214,'SINAPI NÃO IMPRIMIR'!$A$1:$E$11432,4,FALSE),IF(C214="IOPES",VLOOKUP(B214,'IOPES NÃO IMPRIMIR'!$A$1:$D$10941,4,FALSE),IF(C214="CESAN",VLOOKUP(B214,'CESAN NÃO IMPRIMIR'!$A$5:$D$2000,4,FALSE),IF(C214="COMP",VLOOKUP(B214,'COMP NÃO IMPRIMIR'!$A$1:$D$10991,4,FALSE))))))*T214)</f>
        <v>103.71360999999999</v>
      </c>
      <c r="K214" s="284">
        <f>IF(B214="","",IF(C214="DER-ES",IF(OR(B214&lt;60000,B214&gt;60025),'DER-ES NÃO IMPRIMIR'!$D$2/100,0),IF(C214="SINAPI",'SINAPI NÃO IMPRIMIR'!$A$2/100,IF(C214="IOPES",'IOPES NÃO IMPRIMIR'!$A$2/100,IF(C214="COMP",'COMP NÃO IMPRIMIR'!$C$2/100,IF(C214="CESAN",'CESAN NÃO IMPRIMIR'!$A$2/100,"Preencher BDI!"))))))</f>
        <v>0.309</v>
      </c>
      <c r="L214" s="84">
        <f t="shared" si="3"/>
        <v>79.231176470588224</v>
      </c>
      <c r="M214" s="250"/>
      <c r="N214" s="97"/>
      <c r="O214" s="97"/>
      <c r="P214" s="99"/>
      <c r="Q214" s="84"/>
      <c r="S214" s="588" t="s">
        <v>8722</v>
      </c>
      <c r="T214" s="590">
        <f>IF(B214="","",IF(C214='REAJUSTE GERAL'!$Q$2,IFERROR(VLOOKUP(S214,'REAJUSTE GERAL'!$P$3:$R$24,2,FALSE),""),IF(C214='REAJUSTE GERAL'!$R$2,IFERROR(VLOOKUP(S214,'REAJUSTE GERAL'!$P$3:$R$24,3,FALSE),""),1)))</f>
        <v>1.0009999999999999</v>
      </c>
    </row>
    <row r="215" spans="1:20" ht="38.25" x14ac:dyDescent="0.2">
      <c r="A215" s="110" t="s">
        <v>17038</v>
      </c>
      <c r="B215" s="79">
        <v>150701</v>
      </c>
      <c r="C215" s="79" t="s">
        <v>8729</v>
      </c>
      <c r="D215" s="246" t="str">
        <f>IF(B215="","",IF(C215="DER-ES",IF(OR(B215&lt;60000,B215&gt;60025),VLOOKUP(B215,'DER-ES NÃO IMPRIMIR'!$A$1:$E$10966,2,FALSE),VLOOKUP(B215,'DER-ES NÃO IMPRIMIR'!$A$1:$E$10966,2,FALSE)&amp;" (DMT="&amp;VLOOKUP(B215,'DER-ES NÃO IMPRIMIR'!$A$1:$E$10966,4,FALSE)&amp;") (XP="&amp;ROUND((N215),2)&amp;"km; XR="&amp;ROUND((O215),2)&amp;"km)"),IF(C215="SINAPI",VLOOKUP(B215,'SINAPI NÃO IMPRIMIR'!$A$3:$D$11432,2,FALSE),IF(C215="IOPES",VLOOKUP(B215,'IOPES NÃO IMPRIMIR'!$A$3:$D$10941,2,FALSE),IF(C215="CESAN",VLOOKUP(B215,'CESAN NÃO IMPRIMIR'!$A$6:$D$2000,2,FALSE),IF(C215="COMP",VLOOKUP(B215,'COMP NÃO IMPRIMIR'!$A$3:$D$10991,2,FALSE),""))))))</f>
        <v>Envelopamento de concreto simples com consumo mínimo de cimento de 250kg/m3, inclusive escavação para profundidade mínima do eletroduto de 50 cm, de 25 x 25 cm, para 1 eletroduto</v>
      </c>
      <c r="E215" s="79" t="str">
        <f>IF(B215="","",IF(C215="DER-ES",VLOOKUP(B215,'DER-ES NÃO IMPRIMIR'!$A$1:$E$10966,3,FALSE),IF(C215="SINAPI",VLOOKUP(B215,'SINAPI NÃO IMPRIMIR'!$A$1:$D$11432,3,FALSE),IF(C215="IOPES",VLOOKUP(B215,'IOPES NÃO IMPRIMIR'!$A$1:$D$10941,3,FALSE),IF(C215="CESAN",VLOOKUP(B215,'CESAN NÃO IMPRIMIR'!$A$6:$D$2000,3,FALSE),IF(C215="COMP",VLOOKUP(B215,'COMP NÃO IMPRIMIR'!$A$1:$D$10991,3,FALSE)))))))</f>
        <v>m</v>
      </c>
      <c r="F215" s="103">
        <f>VLOOKUP(A215,'Memorial de Cálculo'!$A$9:$Q$1264,17,FALSE)</f>
        <v>70</v>
      </c>
      <c r="G215" s="104">
        <f t="shared" si="46"/>
        <v>40.72</v>
      </c>
      <c r="H215" s="104">
        <f t="shared" si="47"/>
        <v>2850.4</v>
      </c>
      <c r="I215" s="89"/>
      <c r="J215" s="83">
        <f>IF(B215="","",IF(C215="DER-ES",IF(OR(B215&lt;60000,B215&gt;60025),VLOOKUP(B215,'DER-ES NÃO IMPRIMIR'!$A$1:$E$10966,4,FALSE),VLOOKUP(B215,'DER-ES NÃO IMPRIMIR'!$A$1:$H$9966,6,FALSE)*N215+VLOOKUP(B215,'DER-ES NÃO IMPRIMIR'!$A$1:$H$9966,7,FALSE)*O215)+VLOOKUP(B215,'DER-ES NÃO IMPRIMIR'!$A$1:$H$9966,8,FALSE),IF(C215="SINAPI",VLOOKUP(B215,'SINAPI NÃO IMPRIMIR'!$A$1:$E$11432,4,FALSE),IF(C215="IOPES",VLOOKUP(B215,'IOPES NÃO IMPRIMIR'!$A$1:$D$10941,4,FALSE),IF(C215="CESAN",VLOOKUP(B215,'CESAN NÃO IMPRIMIR'!$A$5:$D$2000,4,FALSE),IF(C215="COMP",VLOOKUP(B215,'COMP NÃO IMPRIMIR'!$A$1:$D$10991,4,FALSE))))))*T215)</f>
        <v>43.223179999999992</v>
      </c>
      <c r="K215" s="284">
        <f>IF(B215="","",IF(C215="DER-ES",IF(OR(B215&lt;60000,B215&gt;60025),'DER-ES NÃO IMPRIMIR'!$D$2/100,0),IF(C215="SINAPI",'SINAPI NÃO IMPRIMIR'!$A$2/100,IF(C215="IOPES",'IOPES NÃO IMPRIMIR'!$A$2/100,IF(C215="COMP",'COMP NÃO IMPRIMIR'!$C$2/100,IF(C215="CESAN",'CESAN NÃO IMPRIMIR'!$A$2/100,"Preencher BDI!"))))))</f>
        <v>0.309</v>
      </c>
      <c r="L215" s="84">
        <f t="shared" si="3"/>
        <v>33.019999999999996</v>
      </c>
      <c r="M215" s="250"/>
      <c r="N215" s="97"/>
      <c r="O215" s="97"/>
      <c r="P215" s="99"/>
      <c r="Q215" s="84"/>
      <c r="S215" s="588" t="s">
        <v>8722</v>
      </c>
      <c r="T215" s="590">
        <f>IF(B215="","",IF(C215='REAJUSTE GERAL'!$Q$2,IFERROR(VLOOKUP(S215,'REAJUSTE GERAL'!$P$3:$R$24,2,FALSE),""),IF(C215='REAJUSTE GERAL'!$R$2,IFERROR(VLOOKUP(S215,'REAJUSTE GERAL'!$P$3:$R$24,3,FALSE),""),1)))</f>
        <v>1.0009999999999999</v>
      </c>
    </row>
    <row r="216" spans="1:20" ht="12.75" x14ac:dyDescent="0.2">
      <c r="A216" s="102"/>
      <c r="B216" s="106"/>
      <c r="C216" s="121"/>
      <c r="D216" s="107" t="str">
        <f>"SUB-TOTAL - "&amp;LEFT(A173,5)</f>
        <v>SUB-TOTAL - 07.08</v>
      </c>
      <c r="E216" s="121"/>
      <c r="F216" s="109"/>
      <c r="G216" s="104"/>
      <c r="H216" s="108">
        <f>SUM(H175:H215)</f>
        <v>512898.75999999995</v>
      </c>
      <c r="I216" s="89"/>
      <c r="J216" s="83" t="str">
        <f>IF(B216="","",IF(C216="DER-ES",IF(OR(B216&lt;60000,B216&gt;60025),VLOOKUP(B216,'DER-ES NÃO IMPRIMIR'!$A$1:$E$10966,4,FALSE),VLOOKUP(B216,'DER-ES NÃO IMPRIMIR'!$A$1:$H$9966,6,FALSE)*N216+VLOOKUP(B216,'DER-ES NÃO IMPRIMIR'!$A$1:$H$9966,7,FALSE)*O216)+VLOOKUP(B216,'DER-ES NÃO IMPRIMIR'!$A$1:$H$9966,8,FALSE),IF(C216="SINAPI",VLOOKUP(B216,'SINAPI NÃO IMPRIMIR'!$A$1:$E$11432,4,FALSE),IF(C216="IOPES",VLOOKUP(B216,'IOPES NÃO IMPRIMIR'!$A$1:$D$10941,4,FALSE),IF(C216="CESAN",VLOOKUP(B216,'CESAN NÃO IMPRIMIR'!$A$5:$D$2000,4,FALSE),IF(C216="COMP",VLOOKUP(B216,'COMP NÃO IMPRIMIR'!$A$1:$D$10991,4,FALSE))))))*T216)</f>
        <v/>
      </c>
      <c r="K216" s="284" t="str">
        <f>IF(B216="","",IF(C216="DER-ES",IF(OR(B216&lt;60000,B216&gt;60025),'DER-ES NÃO IMPRIMIR'!$D$2/100,0),IF(C216="SINAPI",'SINAPI NÃO IMPRIMIR'!$A$2/100,IF(C216="IOPES",'IOPES NÃO IMPRIMIR'!$A$2/100,IF(C216="COMP",'COMP NÃO IMPRIMIR'!$C$2/100,IF(C216="CESAN",'CESAN NÃO IMPRIMIR'!$A$2/100,"Preencher BDI!"))))))</f>
        <v/>
      </c>
      <c r="L216" s="84" t="str">
        <f t="shared" si="3"/>
        <v/>
      </c>
      <c r="M216" s="300"/>
      <c r="N216" s="97"/>
      <c r="O216" s="97"/>
      <c r="P216" s="99"/>
      <c r="Q216" s="84"/>
      <c r="S216" s="105"/>
      <c r="T216" s="589" t="str">
        <f>IF(B216="","",IF(C216='REAJUSTE GERAL'!$Q$2,IFERROR(VLOOKUP(S216,'REAJUSTE GERAL'!$P$3:$R$24,2,FALSE),""),IF(C216='REAJUSTE GERAL'!$R$2,IFERROR(VLOOKUP(S216,'REAJUSTE GERAL'!$P$3:$R$24,3,FALSE),""),1)))</f>
        <v/>
      </c>
    </row>
    <row r="217" spans="1:20" ht="12.75" x14ac:dyDescent="0.2">
      <c r="A217" s="102"/>
      <c r="B217" s="106"/>
      <c r="C217" s="121"/>
      <c r="D217" s="107" t="str">
        <f>"SUB-TOTAL - "&amp;LEFT(A215,2)</f>
        <v>SUB-TOTAL - 07</v>
      </c>
      <c r="E217" s="121"/>
      <c r="F217" s="109"/>
      <c r="G217" s="104"/>
      <c r="H217" s="108">
        <f>SUM(H100:H216)/2</f>
        <v>1304694.1300000004</v>
      </c>
      <c r="I217" s="89"/>
      <c r="J217" s="83" t="str">
        <f>IF(B217="","",IF(C217="DER-ES",IF(OR(B217&lt;60000,B217&gt;60025),VLOOKUP(B217,'DER-ES NÃO IMPRIMIR'!$A$1:$E$10966,4,FALSE),VLOOKUP(B217,'DER-ES NÃO IMPRIMIR'!$A$1:$H$9966,6,FALSE)*N217+VLOOKUP(B217,'DER-ES NÃO IMPRIMIR'!$A$1:$H$9966,7,FALSE)*O217)+VLOOKUP(B217,'DER-ES NÃO IMPRIMIR'!$A$1:$H$9966,8,FALSE),IF(C217="SINAPI",VLOOKUP(B217,'SINAPI NÃO IMPRIMIR'!$A$1:$E$11432,4,FALSE),IF(C217="IOPES",VLOOKUP(B217,'IOPES NÃO IMPRIMIR'!$A$1:$D$10941,4,FALSE),IF(C217="CESAN",VLOOKUP(B217,'CESAN NÃO IMPRIMIR'!$A$5:$D$2000,4,FALSE),IF(C217="COMP",VLOOKUP(B217,'COMP NÃO IMPRIMIR'!$A$1:$D$10991,4,FALSE))))))*T217)</f>
        <v/>
      </c>
      <c r="K217" s="284" t="str">
        <f>IF(B217="","",IF(C217="DER-ES",IF(OR(B217&lt;60000,B217&gt;60025),'DER-ES NÃO IMPRIMIR'!$D$2/100,0),IF(C217="SINAPI",'SINAPI NÃO IMPRIMIR'!$A$2/100,IF(C217="IOPES",'IOPES NÃO IMPRIMIR'!$A$2/100,IF(C217="COMP",'COMP NÃO IMPRIMIR'!$C$2/100,IF(C217="CESAN",'CESAN NÃO IMPRIMIR'!$A$2/100,"Preencher BDI!"))))))</f>
        <v/>
      </c>
      <c r="L217" s="84" t="str">
        <f t="shared" si="3"/>
        <v/>
      </c>
      <c r="M217" s="26"/>
      <c r="N217" s="97"/>
      <c r="O217" s="97"/>
      <c r="P217" s="99"/>
      <c r="Q217" s="84"/>
      <c r="S217" s="105"/>
      <c r="T217" s="589" t="str">
        <f>IF(B217="","",IF(C217='REAJUSTE GERAL'!$Q$2,IFERROR(VLOOKUP(S217,'REAJUSTE GERAL'!$P$3:$R$24,2,FALSE),""),IF(C217='REAJUSTE GERAL'!$R$2,IFERROR(VLOOKUP(S217,'REAJUSTE GERAL'!$P$3:$R$24,3,FALSE),""),1)))</f>
        <v/>
      </c>
    </row>
    <row r="218" spans="1:20" ht="12.75" x14ac:dyDescent="0.2">
      <c r="A218" s="102"/>
      <c r="B218" s="106"/>
      <c r="C218" s="121"/>
      <c r="D218" s="107"/>
      <c r="E218" s="121"/>
      <c r="F218" s="109"/>
      <c r="G218" s="104"/>
      <c r="H218" s="108"/>
      <c r="I218" s="89"/>
      <c r="J218" s="83" t="str">
        <f>IF(B218="","",IF(C218="DER-ES",IF(OR(B218&lt;60000,B218&gt;60025),VLOOKUP(B218,'DER-ES NÃO IMPRIMIR'!$A$1:$E$10966,4,FALSE),VLOOKUP(B218,'DER-ES NÃO IMPRIMIR'!$A$1:$H$9966,6,FALSE)*N218+VLOOKUP(B218,'DER-ES NÃO IMPRIMIR'!$A$1:$H$9966,7,FALSE)*O218)+VLOOKUP(B218,'DER-ES NÃO IMPRIMIR'!$A$1:$H$9966,8,FALSE),IF(C218="SINAPI",VLOOKUP(B218,'SINAPI NÃO IMPRIMIR'!$A$1:$E$11432,4,FALSE),IF(C218="IOPES",VLOOKUP(B218,'IOPES NÃO IMPRIMIR'!$A$1:$D$10941,4,FALSE),IF(C218="CESAN",VLOOKUP(B218,'CESAN NÃO IMPRIMIR'!$A$5:$D$2000,4,FALSE),IF(C218="COMP",VLOOKUP(B218,'COMP NÃO IMPRIMIR'!$A$1:$D$10991,4,FALSE))))))*T218)</f>
        <v/>
      </c>
      <c r="K218" s="284" t="str">
        <f>IF(B218="","",IF(C218="DER-ES",IF(OR(B218&lt;60000,B218&gt;60025),'DER-ES NÃO IMPRIMIR'!$D$2/100,0),IF(C218="SINAPI",'SINAPI NÃO IMPRIMIR'!$A$2/100,IF(C218="IOPES",'IOPES NÃO IMPRIMIR'!$A$2/100,IF(C218="COMP",'COMP NÃO IMPRIMIR'!$C$2/100,IF(C218="CESAN",'CESAN NÃO IMPRIMIR'!$A$2/100,"Preencher BDI!"))))))</f>
        <v/>
      </c>
      <c r="L218" s="84" t="str">
        <f t="shared" si="3"/>
        <v/>
      </c>
      <c r="M218" s="26"/>
      <c r="N218" s="97"/>
      <c r="O218" s="97"/>
      <c r="P218" s="99"/>
      <c r="Q218" s="84"/>
      <c r="S218" s="105"/>
      <c r="T218" s="589" t="str">
        <f>IF(B218="","",IF(C218='REAJUSTE GERAL'!$Q$2,IFERROR(VLOOKUP(S218,'REAJUSTE GERAL'!$P$3:$R$24,2,FALSE),""),IF(C218='REAJUSTE GERAL'!$R$2,IFERROR(VLOOKUP(S218,'REAJUSTE GERAL'!$P$3:$R$24,3,FALSE),""),1)))</f>
        <v/>
      </c>
    </row>
    <row r="219" spans="1:20" ht="12.75" x14ac:dyDescent="0.2">
      <c r="A219" s="131" t="s">
        <v>67</v>
      </c>
      <c r="B219" s="131"/>
      <c r="C219" s="132"/>
      <c r="D219" s="133" t="s">
        <v>17055</v>
      </c>
      <c r="E219" s="132"/>
      <c r="F219" s="134"/>
      <c r="G219" s="135"/>
      <c r="H219" s="136"/>
      <c r="I219" s="89"/>
      <c r="J219" s="83" t="str">
        <f>IF(B219="","",IF(C219="DER-ES",IF(OR(B219&lt;60000,B219&gt;60025),VLOOKUP(B219,'DER-ES NÃO IMPRIMIR'!$A$1:$E$10966,4,FALSE),VLOOKUP(B219,'DER-ES NÃO IMPRIMIR'!$A$1:$H$9966,6,FALSE)*N219+VLOOKUP(B219,'DER-ES NÃO IMPRIMIR'!$A$1:$H$9966,7,FALSE)*O219)+VLOOKUP(B219,'DER-ES NÃO IMPRIMIR'!$A$1:$H$9966,8,FALSE),IF(C219="SINAPI",VLOOKUP(B219,'SINAPI NÃO IMPRIMIR'!$A$1:$E$11432,4,FALSE),IF(C219="IOPES",VLOOKUP(B219,'IOPES NÃO IMPRIMIR'!$A$1:$D$10941,4,FALSE),IF(C219="CESAN",VLOOKUP(B219,'CESAN NÃO IMPRIMIR'!$A$5:$D$2000,4,FALSE),IF(C219="COMP",VLOOKUP(B219,'COMP NÃO IMPRIMIR'!$A$1:$D$10991,4,FALSE))))))*T219)</f>
        <v/>
      </c>
      <c r="K219" s="284" t="str">
        <f>IF(B219="","",IF(C219="DER-ES",IF(OR(B219&lt;60000,B219&gt;60025),'DER-ES NÃO IMPRIMIR'!$D$2/100,0),IF(C219="SINAPI",'SINAPI NÃO IMPRIMIR'!$A$2/100,IF(C219="IOPES",'IOPES NÃO IMPRIMIR'!$A$2/100,IF(C219="COMP",'COMP NÃO IMPRIMIR'!$C$2/100,IF(C219="CESAN",'CESAN NÃO IMPRIMIR'!$A$2/100,"Preencher BDI!"))))))</f>
        <v/>
      </c>
      <c r="L219" s="84" t="str">
        <f t="shared" si="3"/>
        <v/>
      </c>
      <c r="M219" s="35"/>
      <c r="N219" s="97"/>
      <c r="O219" s="97"/>
      <c r="P219" s="99"/>
      <c r="Q219" s="84"/>
      <c r="S219" s="105"/>
      <c r="T219" s="589" t="str">
        <f>IF(B219="","",IF(C219='REAJUSTE GERAL'!$Q$2,IFERROR(VLOOKUP(S219,'REAJUSTE GERAL'!$P$3:$R$24,2,FALSE),""),IF(C219='REAJUSTE GERAL'!$R$2,IFERROR(VLOOKUP(S219,'REAJUSTE GERAL'!$P$3:$R$24,3,FALSE),""),1)))</f>
        <v/>
      </c>
    </row>
    <row r="220" spans="1:20" ht="12.75" x14ac:dyDescent="0.2">
      <c r="A220" s="110" t="s">
        <v>9280</v>
      </c>
      <c r="B220" s="79">
        <v>7200100340</v>
      </c>
      <c r="C220" s="79" t="s">
        <v>17051</v>
      </c>
      <c r="D220" s="246" t="str">
        <f>IF(B220="","",IF(C220="DER-ES",IF(OR(B220&lt;60000,B220&gt;60025),VLOOKUP(B220,'DER-ES NÃO IMPRIMIR'!$A$1:$E$10966,2,FALSE),VLOOKUP(B220,'DER-ES NÃO IMPRIMIR'!$A$1:$E$10966,2,FALSE)&amp;" (DMT="&amp;VLOOKUP(B220,'DER-ES NÃO IMPRIMIR'!$A$1:$E$10966,4,FALSE)&amp;") (XP="&amp;ROUND((N220),2)&amp;"km; XR="&amp;ROUND((O220),2)&amp;"km)"),IF(C220="SINAPI",VLOOKUP(B220,'SINAPI NÃO IMPRIMIR'!$A$3:$D$11432,2,FALSE),IF(C220="IOPES",VLOOKUP(B220,'IOPES NÃO IMPRIMIR'!$A$3:$D$10941,2,FALSE),IF(C220="CESAN",VLOOKUP(B220,'CESAN NÃO IMPRIMIR'!$A$6:$D$2000,2,FALSE),IF(C220="COMP",VLOOKUP(B220,'COMP NÃO IMPRIMIR'!$A$3:$D$10991,2,FALSE),""))))))</f>
        <v>CAIXA LIGACAO PREDIAL EM ANEL CONCRETO</v>
      </c>
      <c r="E220" s="79" t="str">
        <f>IF(B220="","",IF(C220="DER-ES",VLOOKUP(B220,'DER-ES NÃO IMPRIMIR'!$A$1:$E$10966,3,FALSE),IF(C220="SINAPI",VLOOKUP(B220,'SINAPI NÃO IMPRIMIR'!$A$1:$D$11432,3,FALSE),IF(C220="IOPES",VLOOKUP(B220,'IOPES NÃO IMPRIMIR'!$A$1:$D$10941,3,FALSE),IF(C220="CESAN",VLOOKUP(B220,'CESAN NÃO IMPRIMIR'!$A$6:$D$2000,3,FALSE),IF(C220="COMP",VLOOKUP(B220,'COMP NÃO IMPRIMIR'!$A$1:$D$10991,3,FALSE)))))))</f>
        <v>UN</v>
      </c>
      <c r="F220" s="103">
        <f>VLOOKUP(A220,'Memorial de Cálculo'!$A$9:$Q$1264,17,FALSE)</f>
        <v>40</v>
      </c>
      <c r="G220" s="104">
        <f t="shared" ref="G220:G227" si="48">IF(B220=40972,H219,ROUND(L220*(1+F$5),2))</f>
        <v>124.43</v>
      </c>
      <c r="H220" s="104">
        <f t="shared" ref="H220:H227" si="49">IF(B220=40972,TRUNC(F220*G220/100,2),TRUNC(F220*G220,2))</f>
        <v>4977.2</v>
      </c>
      <c r="I220" s="89"/>
      <c r="J220" s="83">
        <f>IF(B220="","",IF(C220="DER-ES",IF(OR(B220&lt;60000,B220&gt;60025),VLOOKUP(B220,'DER-ES NÃO IMPRIMIR'!$A$1:$E$10966,4,FALSE),VLOOKUP(B220,'DER-ES NÃO IMPRIMIR'!$A$1:$H$9966,6,FALSE)*N220+VLOOKUP(B220,'DER-ES NÃO IMPRIMIR'!$A$1:$H$9966,7,FALSE)*O220)+VLOOKUP(B220,'DER-ES NÃO IMPRIMIR'!$A$1:$H$9966,8,FALSE),IF(C220="SINAPI",VLOOKUP(B220,'SINAPI NÃO IMPRIMIR'!$A$1:$E$11432,4,FALSE),IF(C220="IOPES",VLOOKUP(B220,'IOPES NÃO IMPRIMIR'!$A$1:$D$10941,4,FALSE),IF(C220="CESAN",VLOOKUP(B220,'CESAN NÃO IMPRIMIR'!$A$5:$D$2000,4,FALSE),IF(C220="COMP",VLOOKUP(B220,'COMP NÃO IMPRIMIR'!$A$1:$D$10991,4,FALSE))))))*T220)</f>
        <v>127.33</v>
      </c>
      <c r="K220" s="284">
        <f>IF(B220="","",IF(C220="DER-ES",IF(OR(B220&lt;60000,B220&gt;60025),'DER-ES NÃO IMPRIMIR'!$D$2/100,0),IF(C220="SINAPI",'SINAPI NÃO IMPRIMIR'!$A$2/100,IF(C220="IOPES",'IOPES NÃO IMPRIMIR'!$A$2/100,IF(C220="COMP",'COMP NÃO IMPRIMIR'!$C$2/100,IF(C220="CESAN",'CESAN NÃO IMPRIMIR'!$A$2/100,"Preencher BDI!"))))))</f>
        <v>0.26190000000000002</v>
      </c>
      <c r="L220" s="84">
        <f t="shared" si="3"/>
        <v>100.90339963547032</v>
      </c>
      <c r="M220" s="250"/>
      <c r="N220" s="97"/>
      <c r="O220" s="97"/>
      <c r="P220" s="99"/>
      <c r="Q220" s="84"/>
      <c r="S220" s="588"/>
      <c r="T220" s="590">
        <f>IF(B220="","",IF(C220='REAJUSTE GERAL'!$Q$2,IFERROR(VLOOKUP(S220,'REAJUSTE GERAL'!$P$3:$R$24,2,FALSE),""),IF(C220='REAJUSTE GERAL'!$R$2,IFERROR(VLOOKUP(S220,'REAJUSTE GERAL'!$P$3:$R$24,3,FALSE),""),1)))</f>
        <v>1</v>
      </c>
    </row>
    <row r="221" spans="1:20" ht="12.75" x14ac:dyDescent="0.2">
      <c r="A221" s="110" t="s">
        <v>17045</v>
      </c>
      <c r="B221" s="79">
        <v>7200100040</v>
      </c>
      <c r="C221" s="79" t="s">
        <v>17051</v>
      </c>
      <c r="D221" s="246" t="str">
        <f>IF(B221="","",IF(C221="DER-ES",IF(OR(B221&lt;60000,B221&gt;60025),VLOOKUP(B221,'DER-ES NÃO IMPRIMIR'!$A$1:$E$10966,2,FALSE),VLOOKUP(B221,'DER-ES NÃO IMPRIMIR'!$A$1:$E$10966,2,FALSE)&amp;" (DMT="&amp;VLOOKUP(B221,'DER-ES NÃO IMPRIMIR'!$A$1:$E$10966,4,FALSE)&amp;") (XP="&amp;ROUND((N221),2)&amp;"km; XR="&amp;ROUND((O221),2)&amp;"km)"),IF(C221="SINAPI",VLOOKUP(B221,'SINAPI NÃO IMPRIMIR'!$A$3:$D$11432,2,FALSE),IF(C221="IOPES",VLOOKUP(B221,'IOPES NÃO IMPRIMIR'!$A$3:$D$10941,2,FALSE),IF(C221="CESAN",VLOOKUP(B221,'CESAN NÃO IMPRIMIR'!$A$6:$D$2000,2,FALSE),IF(C221="COMP",VLOOKUP(B221,'COMP NÃO IMPRIMIR'!$A$3:$D$10991,2,FALSE),""))))))</f>
        <v>LIG PRED ESG LONGA C/MAT ASFAL H0,6A1,0M</v>
      </c>
      <c r="E221" s="79" t="str">
        <f>IF(B221="","",IF(C221="DER-ES",VLOOKUP(B221,'DER-ES NÃO IMPRIMIR'!$A$1:$E$10966,3,FALSE),IF(C221="SINAPI",VLOOKUP(B221,'SINAPI NÃO IMPRIMIR'!$A$1:$D$11432,3,FALSE),IF(C221="IOPES",VLOOKUP(B221,'IOPES NÃO IMPRIMIR'!$A$1:$D$10941,3,FALSE),IF(C221="CESAN",VLOOKUP(B221,'CESAN NÃO IMPRIMIR'!$A$6:$D$2000,3,FALSE),IF(C221="COMP",VLOOKUP(B221,'COMP NÃO IMPRIMIR'!$A$1:$D$10991,3,FALSE)))))))</f>
        <v>UN</v>
      </c>
      <c r="F221" s="103">
        <f>VLOOKUP(A221,'Memorial de Cálculo'!$A$9:$Q$1264,17,FALSE)</f>
        <v>40</v>
      </c>
      <c r="G221" s="104">
        <f t="shared" si="48"/>
        <v>837.29</v>
      </c>
      <c r="H221" s="104">
        <f t="shared" si="49"/>
        <v>33491.599999999999</v>
      </c>
      <c r="I221" s="89"/>
      <c r="J221" s="83">
        <f>IF(B221="","",IF(C221="DER-ES",IF(OR(B221&lt;60000,B221&gt;60025),VLOOKUP(B221,'DER-ES NÃO IMPRIMIR'!$A$1:$E$10966,4,FALSE),VLOOKUP(B221,'DER-ES NÃO IMPRIMIR'!$A$1:$H$9966,6,FALSE)*N221+VLOOKUP(B221,'DER-ES NÃO IMPRIMIR'!$A$1:$H$9966,7,FALSE)*O221)+VLOOKUP(B221,'DER-ES NÃO IMPRIMIR'!$A$1:$H$9966,8,FALSE),IF(C221="SINAPI",VLOOKUP(B221,'SINAPI NÃO IMPRIMIR'!$A$1:$E$11432,4,FALSE),IF(C221="IOPES",VLOOKUP(B221,'IOPES NÃO IMPRIMIR'!$A$1:$D$10941,4,FALSE),IF(C221="CESAN",VLOOKUP(B221,'CESAN NÃO IMPRIMIR'!$A$5:$D$2000,4,FALSE),IF(C221="COMP",VLOOKUP(B221,'COMP NÃO IMPRIMIR'!$A$1:$D$10991,4,FALSE))))))*T221)</f>
        <v>856.78</v>
      </c>
      <c r="K221" s="284">
        <f>IF(B221="","",IF(C221="DER-ES",IF(OR(B221&lt;60000,B221&gt;60025),'DER-ES NÃO IMPRIMIR'!$D$2/100,0),IF(C221="SINAPI",'SINAPI NÃO IMPRIMIR'!$A$2/100,IF(C221="IOPES",'IOPES NÃO IMPRIMIR'!$A$2/100,IF(C221="COMP",'COMP NÃO IMPRIMIR'!$C$2/100,IF(C221="CESAN",'CESAN NÃO IMPRIMIR'!$A$2/100,"Preencher BDI!"))))))</f>
        <v>0.26190000000000002</v>
      </c>
      <c r="L221" s="84">
        <f t="shared" si="3"/>
        <v>678.96029796338848</v>
      </c>
      <c r="M221" s="250"/>
      <c r="N221" s="97"/>
      <c r="O221" s="97"/>
      <c r="P221" s="99"/>
      <c r="Q221" s="84"/>
      <c r="S221" s="588"/>
      <c r="T221" s="590">
        <f>IF(B221="","",IF(C221='REAJUSTE GERAL'!$Q$2,IFERROR(VLOOKUP(S221,'REAJUSTE GERAL'!$P$3:$R$24,2,FALSE),""),IF(C221='REAJUSTE GERAL'!$R$2,IFERROR(VLOOKUP(S221,'REAJUSTE GERAL'!$P$3:$R$24,3,FALSE),""),1)))</f>
        <v>1</v>
      </c>
    </row>
    <row r="222" spans="1:20" ht="12.75" x14ac:dyDescent="0.2">
      <c r="A222" s="110" t="s">
        <v>17046</v>
      </c>
      <c r="B222" s="79">
        <v>7260100020</v>
      </c>
      <c r="C222" s="79" t="s">
        <v>17051</v>
      </c>
      <c r="D222" s="246" t="str">
        <f>IF(B222="","",IF(C222="DER-ES",IF(OR(B222&lt;60000,B222&gt;60025),VLOOKUP(B222,'DER-ES NÃO IMPRIMIR'!$A$1:$E$10966,2,FALSE),VLOOKUP(B222,'DER-ES NÃO IMPRIMIR'!$A$1:$E$10966,2,FALSE)&amp;" (DMT="&amp;VLOOKUP(B222,'DER-ES NÃO IMPRIMIR'!$A$1:$E$10966,4,FALSE)&amp;") (XP="&amp;ROUND((N222),2)&amp;"km; XR="&amp;ROUND((O222),2)&amp;"km)"),IF(C222="SINAPI",VLOOKUP(B222,'SINAPI NÃO IMPRIMIR'!$A$3:$D$11432,2,FALSE),IF(C222="IOPES",VLOOKUP(B222,'IOPES NÃO IMPRIMIR'!$A$3:$D$10941,2,FALSE),IF(C222="CESAN",VLOOKUP(B222,'CESAN NÃO IMPRIMIR'!$A$6:$D$2000,2,FALSE),IF(C222="COMP",VLOOKUP(B222,'COMP NÃO IMPRIMIR'!$A$3:$D$10991,2,FALSE),""))))))</f>
        <v>REDE ESG PVC NBR7362 150 ATE 1,25m ASFAL</v>
      </c>
      <c r="E222" s="79" t="str">
        <f>IF(B222="","",IF(C222="DER-ES",VLOOKUP(B222,'DER-ES NÃO IMPRIMIR'!$A$1:$E$10966,3,FALSE),IF(C222="SINAPI",VLOOKUP(B222,'SINAPI NÃO IMPRIMIR'!$A$1:$D$11432,3,FALSE),IF(C222="IOPES",VLOOKUP(B222,'IOPES NÃO IMPRIMIR'!$A$1:$D$10941,3,FALSE),IF(C222="CESAN",VLOOKUP(B222,'CESAN NÃO IMPRIMIR'!$A$6:$D$2000,3,FALSE),IF(C222="COMP",VLOOKUP(B222,'COMP NÃO IMPRIMIR'!$A$1:$D$10991,3,FALSE)))))))</f>
        <v>M</v>
      </c>
      <c r="F222" s="103">
        <f>VLOOKUP(A222,'Memorial de Cálculo'!$A$9:$Q$1264,17,FALSE)</f>
        <v>455</v>
      </c>
      <c r="G222" s="104">
        <f t="shared" si="48"/>
        <v>173.93</v>
      </c>
      <c r="H222" s="104">
        <f t="shared" si="49"/>
        <v>79138.149999999994</v>
      </c>
      <c r="I222" s="89"/>
      <c r="J222" s="83">
        <f>IF(B222="","",IF(C222="DER-ES",IF(OR(B222&lt;60000,B222&gt;60025),VLOOKUP(B222,'DER-ES NÃO IMPRIMIR'!$A$1:$E$10966,4,FALSE),VLOOKUP(B222,'DER-ES NÃO IMPRIMIR'!$A$1:$H$9966,6,FALSE)*N222+VLOOKUP(B222,'DER-ES NÃO IMPRIMIR'!$A$1:$H$9966,7,FALSE)*O222)+VLOOKUP(B222,'DER-ES NÃO IMPRIMIR'!$A$1:$H$9966,8,FALSE),IF(C222="SINAPI",VLOOKUP(B222,'SINAPI NÃO IMPRIMIR'!$A$1:$E$11432,4,FALSE),IF(C222="IOPES",VLOOKUP(B222,'IOPES NÃO IMPRIMIR'!$A$1:$D$10941,4,FALSE),IF(C222="CESAN",VLOOKUP(B222,'CESAN NÃO IMPRIMIR'!$A$5:$D$2000,4,FALSE),IF(C222="COMP",VLOOKUP(B222,'COMP NÃO IMPRIMIR'!$A$1:$D$10991,4,FALSE))))))*T222)</f>
        <v>177.98</v>
      </c>
      <c r="K222" s="284">
        <f>IF(B222="","",IF(C222="DER-ES",IF(OR(B222&lt;60000,B222&gt;60025),'DER-ES NÃO IMPRIMIR'!$D$2/100,0),IF(C222="SINAPI",'SINAPI NÃO IMPRIMIR'!$A$2/100,IF(C222="IOPES",'IOPES NÃO IMPRIMIR'!$A$2/100,IF(C222="COMP",'COMP NÃO IMPRIMIR'!$C$2/100,IF(C222="CESAN",'CESAN NÃO IMPRIMIR'!$A$2/100,"Preencher BDI!"))))))</f>
        <v>0.26190000000000002</v>
      </c>
      <c r="L222" s="84">
        <f t="shared" si="3"/>
        <v>141.04128694825263</v>
      </c>
      <c r="M222" s="250"/>
      <c r="N222" s="97"/>
      <c r="O222" s="97"/>
      <c r="P222" s="99"/>
      <c r="Q222" s="84"/>
      <c r="S222" s="588"/>
      <c r="T222" s="590">
        <f>IF(B222="","",IF(C222='REAJUSTE GERAL'!$Q$2,IFERROR(VLOOKUP(S222,'REAJUSTE GERAL'!$P$3:$R$24,2,FALSE),""),IF(C222='REAJUSTE GERAL'!$R$2,IFERROR(VLOOKUP(S222,'REAJUSTE GERAL'!$P$3:$R$24,3,FALSE),""),1)))</f>
        <v>1</v>
      </c>
    </row>
    <row r="223" spans="1:20" ht="12.75" x14ac:dyDescent="0.2">
      <c r="A223" s="110" t="s">
        <v>17047</v>
      </c>
      <c r="B223" s="79">
        <v>7260100060</v>
      </c>
      <c r="C223" s="79" t="s">
        <v>17051</v>
      </c>
      <c r="D223" s="246" t="str">
        <f>IF(B223="","",IF(C223="DER-ES",IF(OR(B223&lt;60000,B223&gt;60025),VLOOKUP(B223,'DER-ES NÃO IMPRIMIR'!$A$1:$E$10966,2,FALSE),VLOOKUP(B223,'DER-ES NÃO IMPRIMIR'!$A$1:$E$10966,2,FALSE)&amp;" (DMT="&amp;VLOOKUP(B223,'DER-ES NÃO IMPRIMIR'!$A$1:$E$10966,4,FALSE)&amp;") (XP="&amp;ROUND((N223),2)&amp;"km; XR="&amp;ROUND((O223),2)&amp;"km)"),IF(C223="SINAPI",VLOOKUP(B223,'SINAPI NÃO IMPRIMIR'!$A$3:$D$11432,2,FALSE),IF(C223="IOPES",VLOOKUP(B223,'IOPES NÃO IMPRIMIR'!$A$3:$D$10941,2,FALSE),IF(C223="CESAN",VLOOKUP(B223,'CESAN NÃO IMPRIMIR'!$A$6:$D$2000,2,FALSE),IF(C223="COMP",VLOOKUP(B223,'COMP NÃO IMPRIMIR'!$A$3:$D$10991,2,FALSE),""))))))</f>
        <v>REDE ESG PVC NBR7362 150 1,26A1,75 ASFAL</v>
      </c>
      <c r="E223" s="79" t="str">
        <f>IF(B223="","",IF(C223="DER-ES",VLOOKUP(B223,'DER-ES NÃO IMPRIMIR'!$A$1:$E$10966,3,FALSE),IF(C223="SINAPI",VLOOKUP(B223,'SINAPI NÃO IMPRIMIR'!$A$1:$D$11432,3,FALSE),IF(C223="IOPES",VLOOKUP(B223,'IOPES NÃO IMPRIMIR'!$A$1:$D$10941,3,FALSE),IF(C223="CESAN",VLOOKUP(B223,'CESAN NÃO IMPRIMIR'!$A$6:$D$2000,3,FALSE),IF(C223="COMP",VLOOKUP(B223,'COMP NÃO IMPRIMIR'!$A$1:$D$10991,3,FALSE)))))))</f>
        <v>M</v>
      </c>
      <c r="F223" s="103">
        <f>VLOOKUP(A223,'Memorial de Cálculo'!$A$9:$Q$1264,17,FALSE)</f>
        <v>187</v>
      </c>
      <c r="G223" s="104">
        <f t="shared" si="48"/>
        <v>222.15</v>
      </c>
      <c r="H223" s="104">
        <f t="shared" si="49"/>
        <v>41542.050000000003</v>
      </c>
      <c r="I223" s="89"/>
      <c r="J223" s="83">
        <f>IF(B223="","",IF(C223="DER-ES",IF(OR(B223&lt;60000,B223&gt;60025),VLOOKUP(B223,'DER-ES NÃO IMPRIMIR'!$A$1:$E$10966,4,FALSE),VLOOKUP(B223,'DER-ES NÃO IMPRIMIR'!$A$1:$H$9966,6,FALSE)*N223+VLOOKUP(B223,'DER-ES NÃO IMPRIMIR'!$A$1:$H$9966,7,FALSE)*O223)+VLOOKUP(B223,'DER-ES NÃO IMPRIMIR'!$A$1:$H$9966,8,FALSE),IF(C223="SINAPI",VLOOKUP(B223,'SINAPI NÃO IMPRIMIR'!$A$1:$E$11432,4,FALSE),IF(C223="IOPES",VLOOKUP(B223,'IOPES NÃO IMPRIMIR'!$A$1:$D$10941,4,FALSE),IF(C223="CESAN",VLOOKUP(B223,'CESAN NÃO IMPRIMIR'!$A$5:$D$2000,4,FALSE),IF(C223="COMP",VLOOKUP(B223,'COMP NÃO IMPRIMIR'!$A$1:$D$10991,4,FALSE))))))*T223)</f>
        <v>227.32</v>
      </c>
      <c r="K223" s="284">
        <f>IF(B223="","",IF(C223="DER-ES",IF(OR(B223&lt;60000,B223&gt;60025),'DER-ES NÃO IMPRIMIR'!$D$2/100,0),IF(C223="SINAPI",'SINAPI NÃO IMPRIMIR'!$A$2/100,IF(C223="IOPES",'IOPES NÃO IMPRIMIR'!$A$2/100,IF(C223="COMP",'COMP NÃO IMPRIMIR'!$C$2/100,IF(C223="CESAN",'CESAN NÃO IMPRIMIR'!$A$2/100,"Preencher BDI!"))))))</f>
        <v>0.26190000000000002</v>
      </c>
      <c r="L223" s="84">
        <f t="shared" si="3"/>
        <v>180.14105713606466</v>
      </c>
      <c r="M223" s="250"/>
      <c r="N223" s="97"/>
      <c r="O223" s="97"/>
      <c r="P223" s="99"/>
      <c r="Q223" s="84"/>
      <c r="S223" s="588"/>
      <c r="T223" s="590">
        <f>IF(B223="","",IF(C223='REAJUSTE GERAL'!$Q$2,IFERROR(VLOOKUP(S223,'REAJUSTE GERAL'!$P$3:$R$24,2,FALSE),""),IF(C223='REAJUSTE GERAL'!$R$2,IFERROR(VLOOKUP(S223,'REAJUSTE GERAL'!$P$3:$R$24,3,FALSE),""),1)))</f>
        <v>1</v>
      </c>
    </row>
    <row r="224" spans="1:20" ht="12.75" x14ac:dyDescent="0.2">
      <c r="A224" s="110" t="s">
        <v>17048</v>
      </c>
      <c r="B224" s="79">
        <v>7260100100</v>
      </c>
      <c r="C224" s="79" t="s">
        <v>17051</v>
      </c>
      <c r="D224" s="246" t="str">
        <f>IF(B224="","",IF(C224="DER-ES",IF(OR(B224&lt;60000,B224&gt;60025),VLOOKUP(B224,'DER-ES NÃO IMPRIMIR'!$A$1:$E$10966,2,FALSE),VLOOKUP(B224,'DER-ES NÃO IMPRIMIR'!$A$1:$E$10966,2,FALSE)&amp;" (DMT="&amp;VLOOKUP(B224,'DER-ES NÃO IMPRIMIR'!$A$1:$E$10966,4,FALSE)&amp;") (XP="&amp;ROUND((N224),2)&amp;"km; XR="&amp;ROUND((O224),2)&amp;"km)"),IF(C224="SINAPI",VLOOKUP(B224,'SINAPI NÃO IMPRIMIR'!$A$3:$D$11432,2,FALSE),IF(C224="IOPES",VLOOKUP(B224,'IOPES NÃO IMPRIMIR'!$A$3:$D$10941,2,FALSE),IF(C224="CESAN",VLOOKUP(B224,'CESAN NÃO IMPRIMIR'!$A$6:$D$2000,2,FALSE),IF(C224="COMP",VLOOKUP(B224,'COMP NÃO IMPRIMIR'!$A$3:$D$10991,2,FALSE),""))))))</f>
        <v>REDE ESG PVC NBR7362 150 1,76A2,25 ASFAL</v>
      </c>
      <c r="E224" s="79" t="str">
        <f>IF(B224="","",IF(C224="DER-ES",VLOOKUP(B224,'DER-ES NÃO IMPRIMIR'!$A$1:$E$10966,3,FALSE),IF(C224="SINAPI",VLOOKUP(B224,'SINAPI NÃO IMPRIMIR'!$A$1:$D$11432,3,FALSE),IF(C224="IOPES",VLOOKUP(B224,'IOPES NÃO IMPRIMIR'!$A$1:$D$10941,3,FALSE),IF(C224="CESAN",VLOOKUP(B224,'CESAN NÃO IMPRIMIR'!$A$6:$D$2000,3,FALSE),IF(C224="COMP",VLOOKUP(B224,'COMP NÃO IMPRIMIR'!$A$1:$D$10991,3,FALSE)))))))</f>
        <v>M</v>
      </c>
      <c r="F224" s="103">
        <f>VLOOKUP(A224,'Memorial de Cálculo'!$A$9:$Q$1264,17,FALSE)</f>
        <v>26</v>
      </c>
      <c r="G224" s="104">
        <f t="shared" si="48"/>
        <v>243.42</v>
      </c>
      <c r="H224" s="104">
        <f t="shared" si="49"/>
        <v>6328.92</v>
      </c>
      <c r="I224" s="89"/>
      <c r="J224" s="83">
        <f>IF(B224="","",IF(C224="DER-ES",IF(OR(B224&lt;60000,B224&gt;60025),VLOOKUP(B224,'DER-ES NÃO IMPRIMIR'!$A$1:$E$10966,4,FALSE),VLOOKUP(B224,'DER-ES NÃO IMPRIMIR'!$A$1:$H$9966,6,FALSE)*N224+VLOOKUP(B224,'DER-ES NÃO IMPRIMIR'!$A$1:$H$9966,7,FALSE)*O224)+VLOOKUP(B224,'DER-ES NÃO IMPRIMIR'!$A$1:$H$9966,8,FALSE),IF(C224="SINAPI",VLOOKUP(B224,'SINAPI NÃO IMPRIMIR'!$A$1:$E$11432,4,FALSE),IF(C224="IOPES",VLOOKUP(B224,'IOPES NÃO IMPRIMIR'!$A$1:$D$10941,4,FALSE),IF(C224="CESAN",VLOOKUP(B224,'CESAN NÃO IMPRIMIR'!$A$5:$D$2000,4,FALSE),IF(C224="COMP",VLOOKUP(B224,'COMP NÃO IMPRIMIR'!$A$1:$D$10991,4,FALSE))))))*T224)</f>
        <v>249.08</v>
      </c>
      <c r="K224" s="284">
        <f>IF(B224="","",IF(C224="DER-ES",IF(OR(B224&lt;60000,B224&gt;60025),'DER-ES NÃO IMPRIMIR'!$D$2/100,0),IF(C224="SINAPI",'SINAPI NÃO IMPRIMIR'!$A$2/100,IF(C224="IOPES",'IOPES NÃO IMPRIMIR'!$A$2/100,IF(C224="COMP",'COMP NÃO IMPRIMIR'!$C$2/100,IF(C224="CESAN",'CESAN NÃO IMPRIMIR'!$A$2/100,"Preencher BDI!"))))))</f>
        <v>0.26190000000000002</v>
      </c>
      <c r="L224" s="84">
        <f t="shared" si="3"/>
        <v>197.38489579205961</v>
      </c>
      <c r="M224" s="250"/>
      <c r="N224" s="97"/>
      <c r="O224" s="97"/>
      <c r="P224" s="99"/>
      <c r="Q224" s="84"/>
      <c r="S224" s="588"/>
      <c r="T224" s="590">
        <f>IF(B224="","",IF(C224='REAJUSTE GERAL'!$Q$2,IFERROR(VLOOKUP(S224,'REAJUSTE GERAL'!$P$3:$R$24,2,FALSE),""),IF(C224='REAJUSTE GERAL'!$R$2,IFERROR(VLOOKUP(S224,'REAJUSTE GERAL'!$P$3:$R$24,3,FALSE),""),1)))</f>
        <v>1</v>
      </c>
    </row>
    <row r="225" spans="1:20" ht="12.75" x14ac:dyDescent="0.2">
      <c r="A225" s="110" t="s">
        <v>17052</v>
      </c>
      <c r="B225" s="79">
        <v>7080100010</v>
      </c>
      <c r="C225" s="79" t="s">
        <v>17051</v>
      </c>
      <c r="D225" s="246" t="str">
        <f>IF(B225="","",IF(C225="DER-ES",IF(OR(B225&lt;60000,B225&gt;60025),VLOOKUP(B225,'DER-ES NÃO IMPRIMIR'!$A$1:$E$10966,2,FALSE),VLOOKUP(B225,'DER-ES NÃO IMPRIMIR'!$A$1:$E$10966,2,FALSE)&amp;" (DMT="&amp;VLOOKUP(B225,'DER-ES NÃO IMPRIMIR'!$A$1:$E$10966,4,FALSE)&amp;") (XP="&amp;ROUND((N225),2)&amp;"km; XR="&amp;ROUND((O225),2)&amp;"km)"),IF(C225="SINAPI",VLOOKUP(B225,'SINAPI NÃO IMPRIMIR'!$A$3:$D$11432,2,FALSE),IF(C225="IOPES",VLOOKUP(B225,'IOPES NÃO IMPRIMIR'!$A$3:$D$10941,2,FALSE),IF(C225="CESAN",VLOOKUP(B225,'CESAN NÃO IMPRIMIR'!$A$6:$D$2000,2,FALSE),IF(C225="COMP",VLOOKUP(B225,'COMP NÃO IMPRIMIR'!$A$3:$D$10991,2,FALSE),""))))))</f>
        <v>PV-ANEL CONCR DN 600 PROF ATE 1,25M</v>
      </c>
      <c r="E225" s="79" t="str">
        <f>IF(B225="","",IF(C225="DER-ES",VLOOKUP(B225,'DER-ES NÃO IMPRIMIR'!$A$1:$E$10966,3,FALSE),IF(C225="SINAPI",VLOOKUP(B225,'SINAPI NÃO IMPRIMIR'!$A$1:$D$11432,3,FALSE),IF(C225="IOPES",VLOOKUP(B225,'IOPES NÃO IMPRIMIR'!$A$1:$D$10941,3,FALSE),IF(C225="CESAN",VLOOKUP(B225,'CESAN NÃO IMPRIMIR'!$A$6:$D$2000,3,FALSE),IF(C225="COMP",VLOOKUP(B225,'COMP NÃO IMPRIMIR'!$A$1:$D$10991,3,FALSE)))))))</f>
        <v>UN</v>
      </c>
      <c r="F225" s="103">
        <f>VLOOKUP(A225,'Memorial de Cálculo'!$A$9:$Q$1264,17,FALSE)</f>
        <v>7</v>
      </c>
      <c r="G225" s="104">
        <f t="shared" si="48"/>
        <v>1587.28</v>
      </c>
      <c r="H225" s="104">
        <f t="shared" si="49"/>
        <v>11110.96</v>
      </c>
      <c r="I225" s="89"/>
      <c r="J225" s="83">
        <f>IF(B225="","",IF(C225="DER-ES",IF(OR(B225&lt;60000,B225&gt;60025),VLOOKUP(B225,'DER-ES NÃO IMPRIMIR'!$A$1:$E$10966,4,FALSE),VLOOKUP(B225,'DER-ES NÃO IMPRIMIR'!$A$1:$H$9966,6,FALSE)*N225+VLOOKUP(B225,'DER-ES NÃO IMPRIMIR'!$A$1:$H$9966,7,FALSE)*O225)+VLOOKUP(B225,'DER-ES NÃO IMPRIMIR'!$A$1:$H$9966,8,FALSE),IF(C225="SINAPI",VLOOKUP(B225,'SINAPI NÃO IMPRIMIR'!$A$1:$E$11432,4,FALSE),IF(C225="IOPES",VLOOKUP(B225,'IOPES NÃO IMPRIMIR'!$A$1:$D$10941,4,FALSE),IF(C225="CESAN",VLOOKUP(B225,'CESAN NÃO IMPRIMIR'!$A$5:$D$2000,4,FALSE),IF(C225="COMP",VLOOKUP(B225,'COMP NÃO IMPRIMIR'!$A$1:$D$10991,4,FALSE))))))*T225)</f>
        <v>1624.22</v>
      </c>
      <c r="K225" s="284">
        <f>IF(B225="","",IF(C225="DER-ES",IF(OR(B225&lt;60000,B225&gt;60025),'DER-ES NÃO IMPRIMIR'!$D$2/100,0),IF(C225="SINAPI",'SINAPI NÃO IMPRIMIR'!$A$2/100,IF(C225="IOPES",'IOPES NÃO IMPRIMIR'!$A$2/100,IF(C225="COMP",'COMP NÃO IMPRIMIR'!$C$2/100,IF(C225="CESAN",'CESAN NÃO IMPRIMIR'!$A$2/100,"Preencher BDI!"))))))</f>
        <v>0.26190000000000002</v>
      </c>
      <c r="L225" s="84">
        <f t="shared" si="3"/>
        <v>1287.122592915445</v>
      </c>
      <c r="M225" s="250"/>
      <c r="N225" s="97"/>
      <c r="O225" s="97"/>
      <c r="P225" s="99"/>
      <c r="Q225" s="84"/>
      <c r="S225" s="588"/>
      <c r="T225" s="590">
        <f>IF(B225="","",IF(C225='REAJUSTE GERAL'!$Q$2,IFERROR(VLOOKUP(S225,'REAJUSTE GERAL'!$P$3:$R$24,2,FALSE),""),IF(C225='REAJUSTE GERAL'!$R$2,IFERROR(VLOOKUP(S225,'REAJUSTE GERAL'!$P$3:$R$24,3,FALSE),""),1)))</f>
        <v>1</v>
      </c>
    </row>
    <row r="226" spans="1:20" ht="12.75" x14ac:dyDescent="0.2">
      <c r="A226" s="110" t="s">
        <v>17053</v>
      </c>
      <c r="B226" s="79">
        <v>7080100020</v>
      </c>
      <c r="C226" s="79" t="s">
        <v>17051</v>
      </c>
      <c r="D226" s="246" t="str">
        <f>IF(B226="","",IF(C226="DER-ES",IF(OR(B226&lt;60000,B226&gt;60025),VLOOKUP(B226,'DER-ES NÃO IMPRIMIR'!$A$1:$E$10966,2,FALSE),VLOOKUP(B226,'DER-ES NÃO IMPRIMIR'!$A$1:$E$10966,2,FALSE)&amp;" (DMT="&amp;VLOOKUP(B226,'DER-ES NÃO IMPRIMIR'!$A$1:$E$10966,4,FALSE)&amp;") (XP="&amp;ROUND((N226),2)&amp;"km; XR="&amp;ROUND((O226),2)&amp;"km)"),IF(C226="SINAPI",VLOOKUP(B226,'SINAPI NÃO IMPRIMIR'!$A$3:$D$11432,2,FALSE),IF(C226="IOPES",VLOOKUP(B226,'IOPES NÃO IMPRIMIR'!$A$3:$D$10941,2,FALSE),IF(C226="CESAN",VLOOKUP(B226,'CESAN NÃO IMPRIMIR'!$A$6:$D$2000,2,FALSE),IF(C226="COMP",VLOOKUP(B226,'COMP NÃO IMPRIMIR'!$A$3:$D$10991,2,FALSE),""))))))</f>
        <v>PV-ANEL CONCR DN 1000 PROF DE1,26A1,75M</v>
      </c>
      <c r="E226" s="79" t="str">
        <f>IF(B226="","",IF(C226="DER-ES",VLOOKUP(B226,'DER-ES NÃO IMPRIMIR'!$A$1:$E$10966,3,FALSE),IF(C226="SINAPI",VLOOKUP(B226,'SINAPI NÃO IMPRIMIR'!$A$1:$D$11432,3,FALSE),IF(C226="IOPES",VLOOKUP(B226,'IOPES NÃO IMPRIMIR'!$A$1:$D$10941,3,FALSE),IF(C226="CESAN",VLOOKUP(B226,'CESAN NÃO IMPRIMIR'!$A$6:$D$2000,3,FALSE),IF(C226="COMP",VLOOKUP(B226,'COMP NÃO IMPRIMIR'!$A$1:$D$10991,3,FALSE)))))))</f>
        <v>UN</v>
      </c>
      <c r="F226" s="103">
        <f>VLOOKUP(A226,'Memorial de Cálculo'!$A$9:$Q$1264,17,FALSE)</f>
        <v>5</v>
      </c>
      <c r="G226" s="104">
        <f t="shared" si="48"/>
        <v>2477.6</v>
      </c>
      <c r="H226" s="104">
        <f t="shared" si="49"/>
        <v>12388</v>
      </c>
      <c r="I226" s="89"/>
      <c r="J226" s="83">
        <f>IF(B226="","",IF(C226="DER-ES",IF(OR(B226&lt;60000,B226&gt;60025),VLOOKUP(B226,'DER-ES NÃO IMPRIMIR'!$A$1:$E$10966,4,FALSE),VLOOKUP(B226,'DER-ES NÃO IMPRIMIR'!$A$1:$H$9966,6,FALSE)*N226+VLOOKUP(B226,'DER-ES NÃO IMPRIMIR'!$A$1:$H$9966,7,FALSE)*O226)+VLOOKUP(B226,'DER-ES NÃO IMPRIMIR'!$A$1:$H$9966,8,FALSE),IF(C226="SINAPI",VLOOKUP(B226,'SINAPI NÃO IMPRIMIR'!$A$1:$E$11432,4,FALSE),IF(C226="IOPES",VLOOKUP(B226,'IOPES NÃO IMPRIMIR'!$A$1:$D$10941,4,FALSE),IF(C226="CESAN",VLOOKUP(B226,'CESAN NÃO IMPRIMIR'!$A$5:$D$2000,4,FALSE),IF(C226="COMP",VLOOKUP(B226,'COMP NÃO IMPRIMIR'!$A$1:$D$10991,4,FALSE))))))*T226)</f>
        <v>2535.2600000000002</v>
      </c>
      <c r="K226" s="284">
        <f>IF(B226="","",IF(C226="DER-ES",IF(OR(B226&lt;60000,B226&gt;60025),'DER-ES NÃO IMPRIMIR'!$D$2/100,0),IF(C226="SINAPI",'SINAPI NÃO IMPRIMIR'!$A$2/100,IF(C226="IOPES",'IOPES NÃO IMPRIMIR'!$A$2/100,IF(C226="COMP",'COMP NÃO IMPRIMIR'!$C$2/100,IF(C226="CESAN",'CESAN NÃO IMPRIMIR'!$A$2/100,"Preencher BDI!"))))))</f>
        <v>0.26190000000000002</v>
      </c>
      <c r="L226" s="84">
        <f t="shared" si="3"/>
        <v>2009.0815437039387</v>
      </c>
      <c r="M226" s="250"/>
      <c r="N226" s="97"/>
      <c r="O226" s="97"/>
      <c r="P226" s="99"/>
      <c r="Q226" s="84"/>
      <c r="S226" s="588"/>
      <c r="T226" s="590">
        <f>IF(B226="","",IF(C226='REAJUSTE GERAL'!$Q$2,IFERROR(VLOOKUP(S226,'REAJUSTE GERAL'!$P$3:$R$24,2,FALSE),""),IF(C226='REAJUSTE GERAL'!$R$2,IFERROR(VLOOKUP(S226,'REAJUSTE GERAL'!$P$3:$R$24,3,FALSE),""),1)))</f>
        <v>1</v>
      </c>
    </row>
    <row r="227" spans="1:20" ht="12.75" x14ac:dyDescent="0.2">
      <c r="A227" s="110" t="s">
        <v>17054</v>
      </c>
      <c r="B227" s="79">
        <v>7080100030</v>
      </c>
      <c r="C227" s="79" t="s">
        <v>17051</v>
      </c>
      <c r="D227" s="246" t="str">
        <f>IF(B227="","",IF(C227="DER-ES",IF(OR(B227&lt;60000,B227&gt;60025),VLOOKUP(B227,'DER-ES NÃO IMPRIMIR'!$A$1:$E$10966,2,FALSE),VLOOKUP(B227,'DER-ES NÃO IMPRIMIR'!$A$1:$E$10966,2,FALSE)&amp;" (DMT="&amp;VLOOKUP(B227,'DER-ES NÃO IMPRIMIR'!$A$1:$E$10966,4,FALSE)&amp;") (XP="&amp;ROUND((N227),2)&amp;"km; XR="&amp;ROUND((O227),2)&amp;"km)"),IF(C227="SINAPI",VLOOKUP(B227,'SINAPI NÃO IMPRIMIR'!$A$3:$D$11432,2,FALSE),IF(C227="IOPES",VLOOKUP(B227,'IOPES NÃO IMPRIMIR'!$A$3:$D$10941,2,FALSE),IF(C227="CESAN",VLOOKUP(B227,'CESAN NÃO IMPRIMIR'!$A$6:$D$2000,2,FALSE),IF(C227="COMP",VLOOKUP(B227,'COMP NÃO IMPRIMIR'!$A$3:$D$10991,2,FALSE),""))))))</f>
        <v>PV-ANEL CONCR DN 1000 PROF DE1,76A2,25M</v>
      </c>
      <c r="E227" s="79" t="str">
        <f>IF(B227="","",IF(C227="DER-ES",VLOOKUP(B227,'DER-ES NÃO IMPRIMIR'!$A$1:$E$10966,3,FALSE),IF(C227="SINAPI",VLOOKUP(B227,'SINAPI NÃO IMPRIMIR'!$A$1:$D$11432,3,FALSE),IF(C227="IOPES",VLOOKUP(B227,'IOPES NÃO IMPRIMIR'!$A$1:$D$10941,3,FALSE),IF(C227="CESAN",VLOOKUP(B227,'CESAN NÃO IMPRIMIR'!$A$6:$D$2000,3,FALSE),IF(C227="COMP",VLOOKUP(B227,'COMP NÃO IMPRIMIR'!$A$1:$D$10991,3,FALSE)))))))</f>
        <v>UN</v>
      </c>
      <c r="F227" s="103">
        <f>VLOOKUP(A227,'Memorial de Cálculo'!$A$9:$Q$1264,17,FALSE)</f>
        <v>1</v>
      </c>
      <c r="G227" s="104">
        <f t="shared" si="48"/>
        <v>2726.8</v>
      </c>
      <c r="H227" s="104">
        <f t="shared" si="49"/>
        <v>2726.8</v>
      </c>
      <c r="I227" s="89"/>
      <c r="J227" s="83">
        <f>IF(B227="","",IF(C227="DER-ES",IF(OR(B227&lt;60000,B227&gt;60025),VLOOKUP(B227,'DER-ES NÃO IMPRIMIR'!$A$1:$E$10966,4,FALSE),VLOOKUP(B227,'DER-ES NÃO IMPRIMIR'!$A$1:$H$9966,6,FALSE)*N227+VLOOKUP(B227,'DER-ES NÃO IMPRIMIR'!$A$1:$H$9966,7,FALSE)*O227)+VLOOKUP(B227,'DER-ES NÃO IMPRIMIR'!$A$1:$H$9966,8,FALSE),IF(C227="SINAPI",VLOOKUP(B227,'SINAPI NÃO IMPRIMIR'!$A$1:$E$11432,4,FALSE),IF(C227="IOPES",VLOOKUP(B227,'IOPES NÃO IMPRIMIR'!$A$1:$D$10941,4,FALSE),IF(C227="CESAN",VLOOKUP(B227,'CESAN NÃO IMPRIMIR'!$A$5:$D$2000,4,FALSE),IF(C227="COMP",VLOOKUP(B227,'COMP NÃO IMPRIMIR'!$A$1:$D$10991,4,FALSE))))))*T227)</f>
        <v>2790.26</v>
      </c>
      <c r="K227" s="284">
        <f>IF(B227="","",IF(C227="DER-ES",IF(OR(B227&lt;60000,B227&gt;60025),'DER-ES NÃO IMPRIMIR'!$D$2/100,0),IF(C227="SINAPI",'SINAPI NÃO IMPRIMIR'!$A$2/100,IF(C227="IOPES",'IOPES NÃO IMPRIMIR'!$A$2/100,IF(C227="COMP",'COMP NÃO IMPRIMIR'!$C$2/100,IF(C227="CESAN",'CESAN NÃO IMPRIMIR'!$A$2/100,"Preencher BDI!"))))))</f>
        <v>0.26190000000000002</v>
      </c>
      <c r="L227" s="84">
        <f t="shared" si="3"/>
        <v>2211.1577779538793</v>
      </c>
      <c r="M227" s="250"/>
      <c r="N227" s="97"/>
      <c r="O227" s="97"/>
      <c r="P227" s="99"/>
      <c r="Q227" s="84"/>
      <c r="S227" s="588"/>
      <c r="T227" s="590">
        <f>IF(B227="","",IF(C227='REAJUSTE GERAL'!$Q$2,IFERROR(VLOOKUP(S227,'REAJUSTE GERAL'!$P$3:$R$24,2,FALSE),""),IF(C227='REAJUSTE GERAL'!$R$2,IFERROR(VLOOKUP(S227,'REAJUSTE GERAL'!$P$3:$R$24,3,FALSE),""),1)))</f>
        <v>1</v>
      </c>
    </row>
    <row r="228" spans="1:20" ht="12.75" x14ac:dyDescent="0.2">
      <c r="A228" s="110"/>
      <c r="B228" s="106"/>
      <c r="C228" s="121"/>
      <c r="D228" s="107" t="str">
        <f>"SUB-TOTAL - "&amp;LEFT(A219,2)</f>
        <v>SUB-TOTAL - 08</v>
      </c>
      <c r="E228" s="121"/>
      <c r="F228" s="109"/>
      <c r="G228" s="104"/>
      <c r="H228" s="108">
        <f>SUM(H220:H227)</f>
        <v>191703.67999999999</v>
      </c>
      <c r="I228" s="89"/>
      <c r="J228" s="83" t="str">
        <f>IF(B228="","",IF(C228="DER-ES",IF(OR(B228&lt;60000,B228&gt;60025),VLOOKUP(B228,'DER-ES NÃO IMPRIMIR'!$A$1:$E$10966,4,FALSE),VLOOKUP(B228,'DER-ES NÃO IMPRIMIR'!$A$1:$H$9966,6,FALSE)*N228+VLOOKUP(B228,'DER-ES NÃO IMPRIMIR'!$A$1:$H$9966,7,FALSE)*O228)+VLOOKUP(B228,'DER-ES NÃO IMPRIMIR'!$A$1:$H$9966,8,FALSE),IF(C228="SINAPI",VLOOKUP(B228,'SINAPI NÃO IMPRIMIR'!$A$1:$E$11432,4,FALSE),IF(C228="IOPES",VLOOKUP(B228,'IOPES NÃO IMPRIMIR'!$A$1:$D$10941,4,FALSE),IF(C228="CESAN",VLOOKUP(B228,'CESAN NÃO IMPRIMIR'!$A$5:$D$2000,4,FALSE),IF(C228="COMP",VLOOKUP(B228,'COMP NÃO IMPRIMIR'!$A$1:$D$10991,4,FALSE))))))*T228)</f>
        <v/>
      </c>
      <c r="K228" s="284" t="str">
        <f>IF(B228="","",IF(C228="DER-ES",IF(OR(B228&lt;60000,B228&gt;60025),'DER-ES NÃO IMPRIMIR'!$D$2/100,0),IF(C228="SINAPI",'SINAPI NÃO IMPRIMIR'!$A$2/100,IF(C228="IOPES",'IOPES NÃO IMPRIMIR'!$A$2/100,IF(C228="COMP",'COMP NÃO IMPRIMIR'!$C$2/100,IF(C228="CESAN",'CESAN NÃO IMPRIMIR'!$A$2/100,"Preencher BDI!"))))))</f>
        <v/>
      </c>
      <c r="L228" s="84" t="str">
        <f t="shared" si="3"/>
        <v/>
      </c>
      <c r="M228" s="26"/>
      <c r="N228" s="97"/>
      <c r="O228" s="97"/>
      <c r="P228" s="99"/>
      <c r="Q228" s="84"/>
      <c r="S228" s="105"/>
      <c r="T228" s="589" t="str">
        <f>IF(B228="","",IF(C228='REAJUSTE GERAL'!$Q$2,IFERROR(VLOOKUP(S228,'REAJUSTE GERAL'!$P$3:$R$24,2,FALSE),""),IF(C228='REAJUSTE GERAL'!$R$2,IFERROR(VLOOKUP(S228,'REAJUSTE GERAL'!$P$3:$R$24,3,FALSE),""),1)))</f>
        <v/>
      </c>
    </row>
    <row r="229" spans="1:20" ht="12.75" x14ac:dyDescent="0.2">
      <c r="A229" s="110"/>
      <c r="B229" s="158"/>
      <c r="C229" s="159"/>
      <c r="D229" s="160"/>
      <c r="E229" s="79"/>
      <c r="F229" s="103"/>
      <c r="G229" s="104"/>
      <c r="H229" s="104"/>
      <c r="I229" s="89"/>
      <c r="J229" s="83" t="str">
        <f>IF(B229="","",IF(C229="DER-ES",IF(OR(B229&lt;60000,B229&gt;60025),VLOOKUP(B229,'DER-ES NÃO IMPRIMIR'!$A$1:$E$10966,4,FALSE),VLOOKUP(B229,'DER-ES NÃO IMPRIMIR'!$A$1:$H$9966,6,FALSE)*N229+VLOOKUP(B229,'DER-ES NÃO IMPRIMIR'!$A$1:$H$9966,7,FALSE)*O229)+VLOOKUP(B229,'DER-ES NÃO IMPRIMIR'!$A$1:$H$9966,8,FALSE),IF(C229="SINAPI",VLOOKUP(B229,'SINAPI NÃO IMPRIMIR'!$A$1:$E$11432,4,FALSE),IF(C229="IOPES",VLOOKUP(B229,'IOPES NÃO IMPRIMIR'!$A$1:$D$10941,4,FALSE),IF(C229="CESAN",VLOOKUP(B229,'CESAN NÃO IMPRIMIR'!$A$5:$D$2000,4,FALSE),IF(C229="COMP",VLOOKUP(B229,'COMP NÃO IMPRIMIR'!$A$1:$D$10991,4,FALSE))))))*T229)</f>
        <v/>
      </c>
      <c r="K229" s="284" t="str">
        <f>IF(B229="","",IF(C229="DER-ES",IF(OR(B229&lt;60000,B229&gt;60025),'DER-ES NÃO IMPRIMIR'!$D$2/100,0),IF(C229="SINAPI",'SINAPI NÃO IMPRIMIR'!$A$2/100,IF(C229="IOPES",'IOPES NÃO IMPRIMIR'!$A$2/100,IF(C229="COMP",'COMP NÃO IMPRIMIR'!$C$2/100,IF(C229="CESAN",'CESAN NÃO IMPRIMIR'!$A$2/100,"Preencher BDI!"))))))</f>
        <v/>
      </c>
      <c r="L229" s="84" t="str">
        <f t="shared" si="3"/>
        <v/>
      </c>
      <c r="M229" s="26"/>
      <c r="N229" s="97"/>
      <c r="O229" s="97"/>
      <c r="P229" s="99"/>
      <c r="Q229" s="84"/>
      <c r="S229" s="105"/>
      <c r="T229" s="589" t="str">
        <f>IF(B229="","",IF(C229='REAJUSTE GERAL'!$Q$2,IFERROR(VLOOKUP(S229,'REAJUSTE GERAL'!$P$3:$R$24,2,FALSE),""),IF(C229='REAJUSTE GERAL'!$R$2,IFERROR(VLOOKUP(S229,'REAJUSTE GERAL'!$P$3:$R$24,3,FALSE),""),1)))</f>
        <v/>
      </c>
    </row>
    <row r="230" spans="1:20" ht="12.75" x14ac:dyDescent="0.2">
      <c r="A230" s="131" t="s">
        <v>17049</v>
      </c>
      <c r="B230" s="131"/>
      <c r="C230" s="132"/>
      <c r="D230" s="133" t="s">
        <v>5650</v>
      </c>
      <c r="E230" s="132"/>
      <c r="F230" s="134"/>
      <c r="G230" s="135"/>
      <c r="H230" s="136"/>
      <c r="I230" s="3"/>
      <c r="J230" s="83" t="str">
        <f>IF(B230="","",IF(C230="DER-ES",IF(OR(B230&lt;60000,B230&gt;60025),VLOOKUP(B230,'DER-ES NÃO IMPRIMIR'!$A$1:$E$10966,4,FALSE),VLOOKUP(B230,'DER-ES NÃO IMPRIMIR'!$A$1:$H$9966,6,FALSE)*N230+VLOOKUP(B230,'DER-ES NÃO IMPRIMIR'!$A$1:$H$9966,7,FALSE)*O230)+VLOOKUP(B230,'DER-ES NÃO IMPRIMIR'!$A$1:$H$9966,8,FALSE),IF(C230="SINAPI",VLOOKUP(B230,'SINAPI NÃO IMPRIMIR'!$A$1:$E$11432,4,FALSE),IF(C230="IOPES",VLOOKUP(B230,'IOPES NÃO IMPRIMIR'!$A$1:$D$10941,4,FALSE),IF(C230="CESAN",VLOOKUP(B230,'CESAN NÃO IMPRIMIR'!$A$5:$D$2000,4,FALSE),IF(C230="COMP",VLOOKUP(B230,'COMP NÃO IMPRIMIR'!$A$1:$D$10991,4,FALSE))))))*T230)</f>
        <v/>
      </c>
      <c r="K230" s="284" t="str">
        <f>IF(B230="","",IF(C230="DER-ES",IF(OR(B230&lt;60000,B230&gt;60025),'DER-ES NÃO IMPRIMIR'!$D$2/100,0),IF(C230="SINAPI",'SINAPI NÃO IMPRIMIR'!$A$2/100,IF(C230="IOPES",'IOPES NÃO IMPRIMIR'!$A$2/100,IF(C230="COMP",'COMP NÃO IMPRIMIR'!$C$2/100,IF(C230="CESAN",'CESAN NÃO IMPRIMIR'!$A$2/100,"Preencher BDI!"))))))</f>
        <v/>
      </c>
      <c r="L230" s="84" t="str">
        <f t="shared" si="3"/>
        <v/>
      </c>
      <c r="M230" s="35"/>
      <c r="N230" s="97"/>
      <c r="O230" s="97"/>
      <c r="P230" s="99"/>
      <c r="Q230" s="84"/>
      <c r="S230" s="105"/>
      <c r="T230" s="589" t="str">
        <f>IF(B230="","",IF(C230='REAJUSTE GERAL'!$Q$2,IFERROR(VLOOKUP(S230,'REAJUSTE GERAL'!$P$3:$R$24,2,FALSE),""),IF(C230='REAJUSTE GERAL'!$R$2,IFERROR(VLOOKUP(S230,'REAJUSTE GERAL'!$P$3:$R$24,3,FALSE),""),1)))</f>
        <v/>
      </c>
    </row>
    <row r="231" spans="1:20" ht="12.75" x14ac:dyDescent="0.2">
      <c r="A231" s="110" t="s">
        <v>17050</v>
      </c>
      <c r="B231" s="248" t="s">
        <v>1515</v>
      </c>
      <c r="C231" s="190" t="s">
        <v>5651</v>
      </c>
      <c r="D231" s="246" t="str">
        <f>IF(B231="","",IF(C231="DER-ES",IF(OR(B231&lt;60000,B231&gt;60025),VLOOKUP(B231,'DER-ES NÃO IMPRIMIR'!$A$1:$E$10966,2,FALSE),VLOOKUP(B231,'DER-ES NÃO IMPRIMIR'!$A$1:$E$10966,2,FALSE)&amp;" (DMT="&amp;VLOOKUP(B231,'DER-ES NÃO IMPRIMIR'!$A$1:$E$10966,4,FALSE)&amp;") (XP="&amp;ROUND((N231),2)&amp;"km; XR="&amp;ROUND((O231),2)&amp;"km)"),IF(C231="SINAPI",VLOOKUP(B231,'SINAPI NÃO IMPRIMIR'!$A$3:$D$11432,2,FALSE),IF(C231="IOPES",VLOOKUP(B231,'IOPES NÃO IMPRIMIR'!$A$3:$D$10941,2,FALSE),IF(C231="CESAN",VLOOKUP(B231,'CESAN NÃO IMPRIMIR'!$A$6:$D$2000,2,FALSE),IF(C231="COMP",VLOOKUP(B231,'COMP NÃO IMPRIMIR'!$A$3:$D$10991,2,FALSE),""))))))</f>
        <v>Administração Local</v>
      </c>
      <c r="E231" s="79" t="str">
        <f>IF(B231="","",IF(C231="DER-ES",VLOOKUP(B231,'DER-ES NÃO IMPRIMIR'!$A$1:$E$10966,3,FALSE),IF(C231="SINAPI",VLOOKUP(B231,'SINAPI NÃO IMPRIMIR'!$A$1:$D$11432,3,FALSE),IF(C231="IOPES",VLOOKUP(B231,'IOPES NÃO IMPRIMIR'!$A$1:$D$10941,3,FALSE),IF(C231="CESAN",VLOOKUP(B231,'CESAN NÃO IMPRIMIR'!$A$6:$D$2000,3,FALSE),IF(C231="COMP",VLOOKUP(B231,'COMP NÃO IMPRIMIR'!$A$1:$D$10991,3,FALSE)))))))</f>
        <v>und</v>
      </c>
      <c r="F231" s="103">
        <f>VLOOKUP(A231,'Memorial de Cálculo'!$A$9:$Q$1264,17,FALSE)</f>
        <v>1</v>
      </c>
      <c r="G231" s="104">
        <f>IF(B231=40972,H230,ROUND(L231*(1+F$5),2))</f>
        <v>258036.48000000001</v>
      </c>
      <c r="H231" s="104">
        <f>IF(B231=40972,TRUNC(F231*G231/100,2),TRUNC(F231*G231,2))</f>
        <v>258036.48000000001</v>
      </c>
      <c r="I231" s="89"/>
      <c r="J231" s="83">
        <f>IF(B231="","",IF(C231="DER-ES",IF(OR(B231&lt;60000,B231&gt;60025),VLOOKUP(B231,'DER-ES NÃO IMPRIMIR'!$A$1:$E$10966,4,FALSE),VLOOKUP(B231,'DER-ES NÃO IMPRIMIR'!$A$1:$H$9966,6,FALSE)*N231+VLOOKUP(B231,'DER-ES NÃO IMPRIMIR'!$A$1:$H$9966,7,FALSE)*O231)+VLOOKUP(B231,'DER-ES NÃO IMPRIMIR'!$A$1:$H$9966,8,FALSE),IF(C231="SINAPI",VLOOKUP(B231,'SINAPI NÃO IMPRIMIR'!$A$1:$E$11432,4,FALSE),IF(C231="IOPES",VLOOKUP(B231,'IOPES NÃO IMPRIMIR'!$A$1:$D$10941,4,FALSE),IF(C231="CESAN",VLOOKUP(B231,'CESAN NÃO IMPRIMIR'!$A$5:$D$2000,4,FALSE),IF(C231="COMP",VLOOKUP(B231,'COMP NÃO IMPRIMIR'!$A$1:$D$10991,4,FALSE))))))*T231)</f>
        <v>258036.48000000001</v>
      </c>
      <c r="K231" s="284">
        <f>IF(B231="","",IF(C231="DER-ES",IF(OR(B231&lt;60000,B231&gt;60025),'DER-ES NÃO IMPRIMIR'!$D$2/100,0),IF(C231="SINAPI",'SINAPI NÃO IMPRIMIR'!$A$2/100,IF(C231="IOPES",'IOPES NÃO IMPRIMIR'!$A$2/100,IF(C231="COMP",'COMP NÃO IMPRIMIR'!$C$2/100,IF(C231="CESAN",'CESAN NÃO IMPRIMIR'!$A$2/100,"Preencher BDI!"))))))</f>
        <v>0.23319999999999999</v>
      </c>
      <c r="L231" s="84">
        <f t="shared" si="3"/>
        <v>209241.38825819007</v>
      </c>
      <c r="M231" s="13"/>
      <c r="N231" s="97"/>
      <c r="O231" s="97"/>
      <c r="P231" s="99"/>
      <c r="Q231" s="84"/>
      <c r="S231" s="588"/>
      <c r="T231" s="590">
        <f>IF(B231="","",IF(C231='REAJUSTE GERAL'!$Q$2,IFERROR(VLOOKUP(S231,'REAJUSTE GERAL'!$P$3:$R$24,2,FALSE),""),IF(C231='REAJUSTE GERAL'!$R$2,IFERROR(VLOOKUP(S231,'REAJUSTE GERAL'!$P$3:$R$24,3,FALSE),""),1)))</f>
        <v>1</v>
      </c>
    </row>
    <row r="232" spans="1:20" ht="12.75" x14ac:dyDescent="0.2">
      <c r="A232" s="102"/>
      <c r="B232" s="106"/>
      <c r="C232" s="121"/>
      <c r="D232" s="107" t="str">
        <f>"SUB-TOTAL - "&amp;LEFT(A230,2)</f>
        <v>SUB-TOTAL - 09</v>
      </c>
      <c r="E232" s="121"/>
      <c r="F232" s="109"/>
      <c r="G232" s="104"/>
      <c r="H232" s="108">
        <f>SUM(H231:H231)</f>
        <v>258036.48000000001</v>
      </c>
      <c r="I232" s="89"/>
      <c r="J232" s="83" t="str">
        <f>IF(B232="","",IF(C232="DER-ES",IF(OR(B232&lt;60000,B232&gt;60025),VLOOKUP(B232,'DER-ES NÃO IMPRIMIR'!$A$1:$E$10966,4,FALSE),VLOOKUP(B232,'DER-ES NÃO IMPRIMIR'!$A$1:$H$9966,6,FALSE)*N232+VLOOKUP(B232,'DER-ES NÃO IMPRIMIR'!$A$1:$H$9966,7,FALSE)*O232)+VLOOKUP(B232,'DER-ES NÃO IMPRIMIR'!$A$1:$H$9966,8,FALSE),IF(C232="SINAPI",VLOOKUP(B232,'SINAPI NÃO IMPRIMIR'!$A$1:$E$11432,4,FALSE),IF(C232="IOPES",VLOOKUP(B232,'IOPES NÃO IMPRIMIR'!$A$1:$D$10941,4,FALSE),IF(C232="CESAN",VLOOKUP(B232,'CESAN NÃO IMPRIMIR'!$A$5:$D$2000,4,FALSE),IF(C232="COMP",VLOOKUP(B232,'COMP NÃO IMPRIMIR'!$A$1:$D$10991,4,FALSE))))))*T232)</f>
        <v/>
      </c>
      <c r="K232" s="284" t="str">
        <f>IF(B232="","",IF(C232="DER-ES",IF(OR(B232&lt;60000,B232&gt;60025),'DER-ES NÃO IMPRIMIR'!$D$2/100,0),IF(C232="SINAPI",'SINAPI NÃO IMPRIMIR'!$A$2/100,IF(C232="IOPES",'IOPES NÃO IMPRIMIR'!$A$2/100,IF(C232="COMP",'COMP NÃO IMPRIMIR'!$C$2/100,IF(C232="CESAN",'CESAN NÃO IMPRIMIR'!$A$2/100,"Preencher BDI!"))))))</f>
        <v/>
      </c>
      <c r="L232" s="84" t="str">
        <f t="shared" si="3"/>
        <v/>
      </c>
      <c r="M232" s="26"/>
      <c r="N232" s="97"/>
      <c r="O232" s="97"/>
      <c r="P232" s="99"/>
      <c r="Q232" s="84"/>
      <c r="S232" s="105"/>
      <c r="T232" s="589" t="str">
        <f>IF(B232="","",IF(C232='REAJUSTE GERAL'!$Q$2,IFERROR(VLOOKUP(S232,'REAJUSTE GERAL'!$P$3:$R$24,2,FALSE),""),IF(C232='REAJUSTE GERAL'!$R$2,IFERROR(VLOOKUP(S232,'REAJUSTE GERAL'!$P$3:$R$24,3,FALSE),""),1)))</f>
        <v/>
      </c>
    </row>
    <row r="233" spans="1:20" ht="12.75" x14ac:dyDescent="0.2">
      <c r="A233" s="110"/>
      <c r="B233" s="106"/>
      <c r="C233" s="121"/>
      <c r="D233" s="107"/>
      <c r="E233" s="121"/>
      <c r="F233" s="109"/>
      <c r="G233" s="104"/>
      <c r="H233" s="108"/>
      <c r="I233" s="25"/>
      <c r="J233" s="83" t="str">
        <f>IF(B233="","",IF(C233="DER-ES",IF(OR(B233&lt;60000,B233&gt;60025),VLOOKUP(B233,'DER-ES NÃO IMPRIMIR'!$A$1:$E$10966,4,FALSE),VLOOKUP(B233,'DER-ES NÃO IMPRIMIR'!$A$1:$H$9966,6,FALSE)*N233+VLOOKUP(B233,'DER-ES NÃO IMPRIMIR'!$A$1:$H$9966,7,FALSE)*O233)+VLOOKUP(B233,'DER-ES NÃO IMPRIMIR'!$A$1:$H$9966,8,FALSE),IF(C233="SINAPI",VLOOKUP(B233,'SINAPI NÃO IMPRIMIR'!$A$1:$E$11432,4,FALSE),IF(C233="IOPES",VLOOKUP(B233,'IOPES NÃO IMPRIMIR'!$A$1:$D$10941,4,FALSE),IF(C233="CESAN",VLOOKUP(B233,'CESAN NÃO IMPRIMIR'!$A$5:$D$2000,4,FALSE),IF(C233="COMP",VLOOKUP(B233,'COMP NÃO IMPRIMIR'!$A$1:$D$10991,4,FALSE))))))*T233)</f>
        <v/>
      </c>
      <c r="K233" s="284" t="str">
        <f>IF(B233="","",IF(C233="DER-ES",IF(OR(B233&lt;60000,B233&gt;60025),'DER-ES NÃO IMPRIMIR'!$D$2/100,0),IF(C233="SINAPI",'SINAPI NÃO IMPRIMIR'!$A$2/100,IF(C233="IOPES",'IOPES NÃO IMPRIMIR'!$A$2/100,IF(C233="COMP",'COMP NÃO IMPRIMIR'!$C$2/100,IF(C233="CESAN",'CESAN NÃO IMPRIMIR'!$A$2/100,"Preencher BDI!"))))))</f>
        <v/>
      </c>
      <c r="L233" s="84" t="str">
        <f t="shared" si="3"/>
        <v/>
      </c>
      <c r="M233" s="26"/>
      <c r="N233" s="97"/>
      <c r="O233" s="97"/>
      <c r="P233" s="99"/>
      <c r="Q233" s="84"/>
      <c r="S233" s="105"/>
      <c r="T233" s="589" t="str">
        <f>IF(B233="","",IF(C233='REAJUSTE GERAL'!$Q$2,IFERROR(VLOOKUP(S233,'REAJUSTE GERAL'!$P$3:$R$24,2,FALSE),""),IF(C233='REAJUSTE GERAL'!$R$2,IFERROR(VLOOKUP(S233,'REAJUSTE GERAL'!$P$3:$R$24,3,FALSE),""),1)))</f>
        <v/>
      </c>
    </row>
    <row r="234" spans="1:20" ht="13.5" x14ac:dyDescent="0.2">
      <c r="A234" s="640" t="s">
        <v>13</v>
      </c>
      <c r="B234" s="640"/>
      <c r="C234" s="640"/>
      <c r="D234" s="640"/>
      <c r="E234" s="640"/>
      <c r="F234" s="640"/>
      <c r="G234" s="640"/>
      <c r="H234" s="137">
        <f>H232+H217+H96+H87+H79+H58+H30+H19+H228</f>
        <v>7814501.1800000006</v>
      </c>
      <c r="I234" s="25"/>
      <c r="J234" s="83" t="str">
        <f>IF(B234="","",IF(C234="DER-ES",IF(OR(B234&lt;60000,B234&gt;60025),VLOOKUP(B234,'DER-ES NÃO IMPRIMIR'!$A$1:$E$10966,4,FALSE),VLOOKUP(B234,'DER-ES NÃO IMPRIMIR'!$A$1:$H$9966,6,FALSE)*N234+VLOOKUP(B234,'DER-ES NÃO IMPRIMIR'!$A$1:$H$9966,7,FALSE)*O234)+VLOOKUP(B234,'DER-ES NÃO IMPRIMIR'!$A$1:$H$9966,8,FALSE),IF(C234="SINAPI",VLOOKUP(B234,'SINAPI NÃO IMPRIMIR'!$A$1:$E$11432,4,FALSE),IF(C234="IOPES",VLOOKUP(B234,'IOPES NÃO IMPRIMIR'!$A$1:$D$10941,4,FALSE),IF(C234="CESAN",VLOOKUP(B234,'CESAN NÃO IMPRIMIR'!$A$5:$D$2000,4,FALSE),IF(C234="COMP",VLOOKUP(B234,'COMP NÃO IMPRIMIR'!$A$1:$D$10991,4,FALSE))))))*T234)</f>
        <v/>
      </c>
      <c r="K234" s="284" t="str">
        <f>IF(B234="","",IF(C234="DER-ES",IF(OR(B234&lt;60000,B234&gt;60025),'DER-ES NÃO IMPRIMIR'!$D$2/100,0),IF(C234="SINAPI",'SINAPI NÃO IMPRIMIR'!$A$2/100,IF(C234="IOPES",'IOPES NÃO IMPRIMIR'!$A$2/100,IF(C234="COMP",'COMP NÃO IMPRIMIR'!$C$2/100,IF(C234="CESAN",'CESAN NÃO IMPRIMIR'!$A$2/100,"Preencher BDI!"))))))</f>
        <v/>
      </c>
      <c r="L234" s="84" t="str">
        <f t="shared" si="3"/>
        <v/>
      </c>
      <c r="M234" s="26"/>
      <c r="N234" s="97"/>
      <c r="O234" s="97"/>
      <c r="P234" s="99"/>
      <c r="Q234" s="84"/>
      <c r="S234" s="105"/>
      <c r="T234" s="589" t="str">
        <f>IF(B234="","",IF(C234='REAJUSTE GERAL'!$Q$2,IFERROR(VLOOKUP(S234,'REAJUSTE GERAL'!$P$3:$R$24,2,FALSE),""),IF(C234='REAJUSTE GERAL'!$R$2,IFERROR(VLOOKUP(S234,'REAJUSTE GERAL'!$P$3:$R$24,3,FALSE),""),1)))</f>
        <v/>
      </c>
    </row>
    <row r="235" spans="1:20" ht="15" customHeight="1" x14ac:dyDescent="0.2">
      <c r="H235" s="32"/>
    </row>
    <row r="236" spans="1:20" ht="15" customHeight="1" x14ac:dyDescent="0.2">
      <c r="H236" s="639" t="s">
        <v>73</v>
      </c>
    </row>
    <row r="237" spans="1:20" ht="15" customHeight="1" x14ac:dyDescent="0.2">
      <c r="A237" s="88" t="s">
        <v>9</v>
      </c>
      <c r="B237" s="11"/>
      <c r="C237" s="11"/>
      <c r="F237" s="13"/>
      <c r="H237" s="639"/>
      <c r="J237" s="4"/>
      <c r="K237" s="157"/>
    </row>
    <row r="238" spans="1:20" ht="15" customHeight="1" x14ac:dyDescent="0.2">
      <c r="E238" s="163"/>
      <c r="H238" s="30">
        <f>ROUND((SUM(H8:H216)/2)+H228+H232,2)</f>
        <v>7814501.1799999997</v>
      </c>
      <c r="J238" s="11"/>
    </row>
    <row r="239" spans="1:20" ht="15" customHeight="1" x14ac:dyDescent="0.2">
      <c r="D239" s="24"/>
      <c r="H239" s="30" t="str">
        <f>IF(H234=H238,"Ok!","Verificar!")</f>
        <v>Ok!</v>
      </c>
    </row>
    <row r="240" spans="1:20" ht="15" customHeight="1" x14ac:dyDescent="0.2">
      <c r="D240" s="24"/>
    </row>
    <row r="241" spans="4:8" ht="15" customHeight="1" x14ac:dyDescent="0.2">
      <c r="D241" s="11"/>
      <c r="H241" s="273" t="s">
        <v>5648</v>
      </c>
    </row>
    <row r="242" spans="4:8" ht="15" customHeight="1" x14ac:dyDescent="0.2">
      <c r="G242" s="28"/>
      <c r="H242" s="274">
        <f>H232/H234</f>
        <v>3.3020211278539983E-2</v>
      </c>
    </row>
    <row r="243" spans="4:8" ht="15" customHeight="1" x14ac:dyDescent="0.2">
      <c r="D243" s="11"/>
      <c r="H243" s="273" t="str">
        <f>IF(H242&lt;5%,"Ok!","Verificar!")</f>
        <v>Ok!</v>
      </c>
    </row>
    <row r="246" spans="4:8" ht="15" customHeight="1" x14ac:dyDescent="0.2">
      <c r="H246" s="28">
        <f>4524645.23+1700223.9</f>
        <v>6224869.1300000008</v>
      </c>
    </row>
    <row r="247" spans="4:8" ht="15" customHeight="1" x14ac:dyDescent="0.2">
      <c r="H247" s="28">
        <f>H234/H246</f>
        <v>1.2553679469884693</v>
      </c>
    </row>
    <row r="250" spans="4:8" ht="15" customHeight="1" x14ac:dyDescent="0.2">
      <c r="H250" s="28">
        <f>H234-7296890.34</f>
        <v>517610.84000000078</v>
      </c>
    </row>
  </sheetData>
  <mergeCells count="18">
    <mergeCell ref="N5:Q5"/>
    <mergeCell ref="J1:L1"/>
    <mergeCell ref="K2:L4"/>
    <mergeCell ref="M1:M4"/>
    <mergeCell ref="N6:Q6"/>
    <mergeCell ref="J6:L6"/>
    <mergeCell ref="J5:L5"/>
    <mergeCell ref="G1:H1"/>
    <mergeCell ref="H236:H237"/>
    <mergeCell ref="A234:G234"/>
    <mergeCell ref="A6:A7"/>
    <mergeCell ref="B6:B7"/>
    <mergeCell ref="C6:C7"/>
    <mergeCell ref="D6:D7"/>
    <mergeCell ref="E6:E7"/>
    <mergeCell ref="F6:F7"/>
    <mergeCell ref="G6:H6"/>
    <mergeCell ref="E1:F1"/>
  </mergeCells>
  <conditionalFormatting sqref="K8:K30">
    <cfRule type="expression" dxfId="135" priority="4657">
      <formula>AND(B8&lt;&gt;"",K8="")</formula>
    </cfRule>
  </conditionalFormatting>
  <conditionalFormatting sqref="K8:K30">
    <cfRule type="expression" dxfId="134" priority="499">
      <formula>AND(B8&lt;&gt;"",K8="")</formula>
    </cfRule>
  </conditionalFormatting>
  <conditionalFormatting sqref="K159 K165 K171:K172">
    <cfRule type="expression" dxfId="133" priority="304">
      <formula>AND(B159&lt;&gt;"",K159="")</formula>
    </cfRule>
  </conditionalFormatting>
  <conditionalFormatting sqref="K172">
    <cfRule type="expression" dxfId="132" priority="278">
      <formula>AND(B172&lt;&gt;"",K172="")</formula>
    </cfRule>
  </conditionalFormatting>
  <conditionalFormatting sqref="K171">
    <cfRule type="expression" dxfId="131" priority="287">
      <formula>AND(B171&lt;&gt;"",K171="")</formula>
    </cfRule>
  </conditionalFormatting>
  <conditionalFormatting sqref="K150">
    <cfRule type="expression" dxfId="130" priority="170">
      <formula>AND(B150&lt;&gt;"",K150="")</formula>
    </cfRule>
  </conditionalFormatting>
  <conditionalFormatting sqref="K153:K157">
    <cfRule type="expression" dxfId="129" priority="155">
      <formula>AND(B153&lt;&gt;"",K153="")</formula>
    </cfRule>
  </conditionalFormatting>
  <conditionalFormatting sqref="K151">
    <cfRule type="expression" dxfId="128" priority="154">
      <formula>AND(B151&lt;&gt;"",K151="")</formula>
    </cfRule>
  </conditionalFormatting>
  <conditionalFormatting sqref="K161">
    <cfRule type="expression" dxfId="127" priority="169">
      <formula>AND(B161&lt;&gt;"",K161="")</formula>
    </cfRule>
  </conditionalFormatting>
  <conditionalFormatting sqref="K162">
    <cfRule type="expression" dxfId="126" priority="156">
      <formula>AND(B162&lt;&gt;"",K162="")</formula>
    </cfRule>
  </conditionalFormatting>
  <conditionalFormatting sqref="K163:K164">
    <cfRule type="expression" dxfId="125" priority="168">
      <formula>AND(B163&lt;&gt;"",K163="")</formula>
    </cfRule>
  </conditionalFormatting>
  <conditionalFormatting sqref="K166:K170">
    <cfRule type="expression" dxfId="124" priority="167">
      <formula>AND(B166&lt;&gt;"",K166="")</formula>
    </cfRule>
  </conditionalFormatting>
  <conditionalFormatting sqref="K160">
    <cfRule type="expression" dxfId="123" priority="157">
      <formula>AND(B160&lt;&gt;"",K160="")</formula>
    </cfRule>
  </conditionalFormatting>
  <conditionalFormatting sqref="K31:K35">
    <cfRule type="expression" dxfId="122" priority="63">
      <formula>AND(B31&lt;&gt;"",K31="")</formula>
    </cfRule>
  </conditionalFormatting>
  <conditionalFormatting sqref="K36:K38">
    <cfRule type="expression" dxfId="121" priority="62">
      <formula>AND(B36&lt;&gt;"",K36="")</formula>
    </cfRule>
  </conditionalFormatting>
  <conditionalFormatting sqref="K36:K38">
    <cfRule type="expression" dxfId="120" priority="61">
      <formula>AND(B36&lt;&gt;"",K36="")</formula>
    </cfRule>
  </conditionalFormatting>
  <conditionalFormatting sqref="K104:K110">
    <cfRule type="expression" dxfId="119" priority="27">
      <formula>AND(B104&lt;&gt;"",K104="")</formula>
    </cfRule>
  </conditionalFormatting>
  <conditionalFormatting sqref="K149">
    <cfRule type="expression" dxfId="118" priority="13">
      <formula>AND(B149&lt;&gt;"",K149="")</formula>
    </cfRule>
  </conditionalFormatting>
  <conditionalFormatting sqref="K173:K174">
    <cfRule type="expression" dxfId="117" priority="12">
      <formula>AND(B173&lt;&gt;"",K173="")</formula>
    </cfRule>
  </conditionalFormatting>
  <conditionalFormatting sqref="K111:K112">
    <cfRule type="expression" dxfId="116" priority="25">
      <formula>AND(B111&lt;&gt;"",K111="")</formula>
    </cfRule>
  </conditionalFormatting>
  <conditionalFormatting sqref="K152">
    <cfRule type="expression" dxfId="115" priority="66">
      <formula>AND(B152&lt;&gt;"",K152="")</formula>
    </cfRule>
  </conditionalFormatting>
  <conditionalFormatting sqref="K158">
    <cfRule type="expression" dxfId="114" priority="65">
      <formula>AND(B158&lt;&gt;"",K158="")</formula>
    </cfRule>
  </conditionalFormatting>
  <conditionalFormatting sqref="K31:K35">
    <cfRule type="expression" dxfId="113" priority="64">
      <formula>AND(B31&lt;&gt;"",K31="")</formula>
    </cfRule>
  </conditionalFormatting>
  <conditionalFormatting sqref="K80:K90">
    <cfRule type="expression" dxfId="112" priority="1">
      <formula>AND(B80&lt;&gt;"",K80="")</formula>
    </cfRule>
  </conditionalFormatting>
  <conditionalFormatting sqref="K39:K40">
    <cfRule type="expression" dxfId="111" priority="60">
      <formula>AND(B39&lt;&gt;"",K39="")</formula>
    </cfRule>
  </conditionalFormatting>
  <conditionalFormatting sqref="K39:K40">
    <cfRule type="expression" dxfId="110" priority="59">
      <formula>AND(B39&lt;&gt;"",K39="")</formula>
    </cfRule>
  </conditionalFormatting>
  <conditionalFormatting sqref="K41">
    <cfRule type="expression" dxfId="109" priority="58">
      <formula>AND(B41&lt;&gt;"",K41="")</formula>
    </cfRule>
  </conditionalFormatting>
  <conditionalFormatting sqref="K41">
    <cfRule type="expression" dxfId="108" priority="57">
      <formula>AND(B41&lt;&gt;"",K41="")</formula>
    </cfRule>
  </conditionalFormatting>
  <conditionalFormatting sqref="K42">
    <cfRule type="expression" dxfId="107" priority="56">
      <formula>AND(B42&lt;&gt;"",K42="")</formula>
    </cfRule>
  </conditionalFormatting>
  <conditionalFormatting sqref="K42">
    <cfRule type="expression" dxfId="106" priority="55">
      <formula>AND(B42&lt;&gt;"",K42="")</formula>
    </cfRule>
  </conditionalFormatting>
  <conditionalFormatting sqref="K43">
    <cfRule type="expression" dxfId="105" priority="54">
      <formula>AND(B43&lt;&gt;"",K43="")</formula>
    </cfRule>
  </conditionalFormatting>
  <conditionalFormatting sqref="K43">
    <cfRule type="expression" dxfId="104" priority="53">
      <formula>AND(B43&lt;&gt;"",K43="")</formula>
    </cfRule>
  </conditionalFormatting>
  <conditionalFormatting sqref="K44">
    <cfRule type="expression" dxfId="103" priority="52">
      <formula>AND(B44&lt;&gt;"",K44="")</formula>
    </cfRule>
  </conditionalFormatting>
  <conditionalFormatting sqref="K44">
    <cfRule type="expression" dxfId="102" priority="51">
      <formula>AND(B44&lt;&gt;"",K44="")</formula>
    </cfRule>
  </conditionalFormatting>
  <conditionalFormatting sqref="K45:K47">
    <cfRule type="expression" dxfId="101" priority="50">
      <formula>AND(B45&lt;&gt;"",K45="")</formula>
    </cfRule>
  </conditionalFormatting>
  <conditionalFormatting sqref="K45:K47">
    <cfRule type="expression" dxfId="100" priority="49">
      <formula>AND(B45&lt;&gt;"",K45="")</formula>
    </cfRule>
  </conditionalFormatting>
  <conditionalFormatting sqref="K48:K49">
    <cfRule type="expression" dxfId="99" priority="48">
      <formula>AND(B48&lt;&gt;"",K48="")</formula>
    </cfRule>
  </conditionalFormatting>
  <conditionalFormatting sqref="K48:K49">
    <cfRule type="expression" dxfId="98" priority="47">
      <formula>AND(B48&lt;&gt;"",K48="")</formula>
    </cfRule>
  </conditionalFormatting>
  <conditionalFormatting sqref="K50">
    <cfRule type="expression" dxfId="97" priority="46">
      <formula>AND(B50&lt;&gt;"",K50="")</formula>
    </cfRule>
  </conditionalFormatting>
  <conditionalFormatting sqref="K50">
    <cfRule type="expression" dxfId="96" priority="45">
      <formula>AND(B50&lt;&gt;"",K50="")</formula>
    </cfRule>
  </conditionalFormatting>
  <conditionalFormatting sqref="K51:K53">
    <cfRule type="expression" dxfId="95" priority="44">
      <formula>AND(B51&lt;&gt;"",K51="")</formula>
    </cfRule>
  </conditionalFormatting>
  <conditionalFormatting sqref="K51:K53">
    <cfRule type="expression" dxfId="94" priority="43">
      <formula>AND(B51&lt;&gt;"",K51="")</formula>
    </cfRule>
  </conditionalFormatting>
  <conditionalFormatting sqref="K54:K57">
    <cfRule type="expression" dxfId="93" priority="42">
      <formula>AND(B54&lt;&gt;"",K54="")</formula>
    </cfRule>
  </conditionalFormatting>
  <conditionalFormatting sqref="K54:K57">
    <cfRule type="expression" dxfId="92" priority="41">
      <formula>AND(B54&lt;&gt;"",K54="")</formula>
    </cfRule>
  </conditionalFormatting>
  <conditionalFormatting sqref="K175:K214">
    <cfRule type="expression" dxfId="91" priority="10">
      <formula>AND(B175&lt;&gt;"",K175="")</formula>
    </cfRule>
  </conditionalFormatting>
  <conditionalFormatting sqref="K175:K214">
    <cfRule type="expression" dxfId="90" priority="9">
      <formula>AND(B175&lt;&gt;"",K175="")</formula>
    </cfRule>
  </conditionalFormatting>
  <conditionalFormatting sqref="K223:K234">
    <cfRule type="expression" dxfId="89" priority="8">
      <formula>AND(B223&lt;&gt;"",K223="")</formula>
    </cfRule>
  </conditionalFormatting>
  <conditionalFormatting sqref="K223:K234">
    <cfRule type="expression" dxfId="88" priority="7">
      <formula>AND(B223&lt;&gt;"",K223="")</formula>
    </cfRule>
  </conditionalFormatting>
  <conditionalFormatting sqref="K215:K222">
    <cfRule type="expression" dxfId="87" priority="6">
      <formula>AND(B215&lt;&gt;"",K215="")</formula>
    </cfRule>
  </conditionalFormatting>
  <conditionalFormatting sqref="K215:K222">
    <cfRule type="expression" dxfId="86" priority="5">
      <formula>AND(B215&lt;&gt;"",K215="")</formula>
    </cfRule>
  </conditionalFormatting>
  <conditionalFormatting sqref="K58:K79">
    <cfRule type="expression" dxfId="85" priority="4">
      <formula>AND(B58&lt;&gt;"",K58="")</formula>
    </cfRule>
  </conditionalFormatting>
  <conditionalFormatting sqref="K58:K79">
    <cfRule type="expression" dxfId="84" priority="3">
      <formula>AND(B58&lt;&gt;"",K58="")</formula>
    </cfRule>
  </conditionalFormatting>
  <conditionalFormatting sqref="K91:K103">
    <cfRule type="expression" dxfId="83" priority="30">
      <formula>AND(B91&lt;&gt;"",K91="")</formula>
    </cfRule>
  </conditionalFormatting>
  <conditionalFormatting sqref="K91:K103">
    <cfRule type="expression" dxfId="82" priority="29">
      <formula>AND(B91&lt;&gt;"",K91="")</formula>
    </cfRule>
  </conditionalFormatting>
  <conditionalFormatting sqref="K104:K110">
    <cfRule type="expression" dxfId="81" priority="28">
      <formula>AND(B104&lt;&gt;"",K104="")</formula>
    </cfRule>
  </conditionalFormatting>
  <conditionalFormatting sqref="K111:K112">
    <cfRule type="expression" dxfId="80" priority="26">
      <formula>AND(B111&lt;&gt;"",K111="")</formula>
    </cfRule>
  </conditionalFormatting>
  <conditionalFormatting sqref="K113:K117">
    <cfRule type="expression" dxfId="79" priority="24">
      <formula>AND(B113&lt;&gt;"",K113="")</formula>
    </cfRule>
  </conditionalFormatting>
  <conditionalFormatting sqref="K113:K117">
    <cfRule type="expression" dxfId="78" priority="23">
      <formula>AND(B113&lt;&gt;"",K113="")</formula>
    </cfRule>
  </conditionalFormatting>
  <conditionalFormatting sqref="K118:K119">
    <cfRule type="expression" dxfId="77" priority="22">
      <formula>AND(B118&lt;&gt;"",K118="")</formula>
    </cfRule>
  </conditionalFormatting>
  <conditionalFormatting sqref="K118:K119">
    <cfRule type="expression" dxfId="76" priority="21">
      <formula>AND(B118&lt;&gt;"",K118="")</formula>
    </cfRule>
  </conditionalFormatting>
  <conditionalFormatting sqref="K120:K129">
    <cfRule type="expression" dxfId="75" priority="20">
      <formula>AND(B120&lt;&gt;"",K120="")</formula>
    </cfRule>
  </conditionalFormatting>
  <conditionalFormatting sqref="K120:K129">
    <cfRule type="expression" dxfId="74" priority="19">
      <formula>AND(B120&lt;&gt;"",K120="")</formula>
    </cfRule>
  </conditionalFormatting>
  <conditionalFormatting sqref="K130:K142">
    <cfRule type="expression" dxfId="73" priority="18">
      <formula>AND(B130&lt;&gt;"",K130="")</formula>
    </cfRule>
  </conditionalFormatting>
  <conditionalFormatting sqref="K130:K142">
    <cfRule type="expression" dxfId="72" priority="17">
      <formula>AND(B130&lt;&gt;"",K130="")</formula>
    </cfRule>
  </conditionalFormatting>
  <conditionalFormatting sqref="K143:K173">
    <cfRule type="expression" dxfId="71" priority="16">
      <formula>AND(B143&lt;&gt;"",K143="")</formula>
    </cfRule>
  </conditionalFormatting>
  <conditionalFormatting sqref="K143:K173">
    <cfRule type="expression" dxfId="70" priority="15">
      <formula>AND(B143&lt;&gt;"",K143="")</formula>
    </cfRule>
  </conditionalFormatting>
  <conditionalFormatting sqref="K149">
    <cfRule type="expression" dxfId="69" priority="14">
      <formula>AND(B149&lt;&gt;"",K149="")</formula>
    </cfRule>
  </conditionalFormatting>
  <conditionalFormatting sqref="K173:K174">
    <cfRule type="expression" dxfId="68" priority="11">
      <formula>AND(B173&lt;&gt;"",K173="")</formula>
    </cfRule>
  </conditionalFormatting>
  <conditionalFormatting sqref="K80:K90">
    <cfRule type="expression" dxfId="67" priority="2">
      <formula>AND(B80&lt;&gt;"",K80="")</formula>
    </cfRule>
  </conditionalFormatting>
  <printOptions horizontalCentered="1" gridLines="1"/>
  <pageMargins left="0.59055118110236227" right="0.59055118110236227" top="0.78740157480314965" bottom="0.39370078740157483" header="0" footer="0"/>
  <pageSetup paperSize="9" scale="57"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tabColor theme="1"/>
  </sheetPr>
  <dimension ref="A1:X1196"/>
  <sheetViews>
    <sheetView zoomScaleNormal="100" zoomScaleSheetLayoutView="85" workbookViewId="0">
      <pane ySplit="8" topLeftCell="A9" activePane="bottomLeft" state="frozen"/>
      <selection activeCell="F28" sqref="F28"/>
      <selection pane="bottomLeft" activeCell="J940" sqref="J940"/>
    </sheetView>
  </sheetViews>
  <sheetFormatPr defaultColWidth="10.7109375" defaultRowHeight="12.75" x14ac:dyDescent="0.2"/>
  <cols>
    <col min="1" max="1" width="10.7109375" style="33" customWidth="1"/>
    <col min="2" max="2" width="90.7109375" style="91" customWidth="1"/>
    <col min="3" max="3" width="5.5703125" style="38" customWidth="1"/>
    <col min="4" max="4" width="4.140625" style="33" bestFit="1" customWidth="1"/>
    <col min="5" max="5" width="6.7109375" style="33" bestFit="1" customWidth="1"/>
    <col min="6" max="6" width="5.5703125" style="33" customWidth="1"/>
    <col min="7" max="7" width="2.28515625" style="33" bestFit="1" customWidth="1"/>
    <col min="8" max="8" width="7.7109375" style="33" bestFit="1" customWidth="1"/>
    <col min="9" max="9" width="10" style="33" bestFit="1" customWidth="1"/>
    <col min="10" max="10" width="10.28515625" style="33" customWidth="1"/>
    <col min="11" max="11" width="13.5703125" style="33" bestFit="1" customWidth="1"/>
    <col min="12" max="12" width="13.5703125" style="33" customWidth="1"/>
    <col min="13" max="13" width="9.5703125" style="33" bestFit="1" customWidth="1"/>
    <col min="14" max="14" width="10.5703125" style="33" bestFit="1" customWidth="1"/>
    <col min="15" max="15" width="11.7109375" style="33" bestFit="1" customWidth="1"/>
    <col min="16" max="16" width="12.42578125" style="94" customWidth="1"/>
    <col min="17" max="17" width="10.7109375" style="33" customWidth="1"/>
    <col min="18" max="18" width="10.7109375" style="275" customWidth="1"/>
    <col min="19" max="19" width="10.7109375" style="250"/>
    <col min="20" max="20" width="10.7109375" style="251"/>
    <col min="21" max="21" width="15.7109375" style="12" customWidth="1"/>
    <col min="22" max="22" width="15.7109375" style="40" customWidth="1"/>
    <col min="23" max="23" width="10.7109375" style="251"/>
    <col min="24" max="24" width="13.28515625" style="251" bestFit="1" customWidth="1"/>
    <col min="25" max="16384" width="10.7109375" style="251"/>
  </cols>
  <sheetData>
    <row r="1" spans="1:24" ht="15" customHeight="1" x14ac:dyDescent="0.2">
      <c r="A1" s="138" t="s">
        <v>1497</v>
      </c>
      <c r="B1" s="64"/>
      <c r="C1" s="139"/>
      <c r="D1" s="140"/>
      <c r="E1" s="140"/>
      <c r="F1" s="140"/>
      <c r="G1" s="140"/>
      <c r="H1" s="140"/>
      <c r="I1" s="140"/>
      <c r="J1" s="140"/>
      <c r="K1" s="140"/>
      <c r="L1" s="141"/>
      <c r="M1" s="140"/>
      <c r="N1" s="142"/>
      <c r="O1" s="140"/>
      <c r="P1" s="690" t="str">
        <f>Resumo!D1</f>
        <v>CONSULTORIA:</v>
      </c>
      <c r="Q1" s="691"/>
      <c r="U1" s="250"/>
      <c r="V1" s="251"/>
    </row>
    <row r="2" spans="1:24" ht="15" customHeight="1" x14ac:dyDescent="0.2">
      <c r="A2" s="61" t="str">
        <f>Resumo!A2</f>
        <v>PREFEITURA MUNICIPAL DE VIANA</v>
      </c>
      <c r="B2" s="62"/>
      <c r="N2" s="143"/>
      <c r="P2" s="16"/>
      <c r="Q2" s="17"/>
      <c r="U2" s="250"/>
      <c r="V2" s="251"/>
    </row>
    <row r="3" spans="1:24" ht="15" customHeight="1" x14ac:dyDescent="0.2">
      <c r="A3" s="61" t="str">
        <f>Resumo!A3</f>
        <v>OBJETO: PAVIMENTAÇÃO, DRENAGEM E URBANIZAÇÃO DA AV. SANTA CLARA E PARQUE LINEAR</v>
      </c>
      <c r="B3" s="62"/>
      <c r="N3" s="143"/>
      <c r="P3" s="16"/>
      <c r="Q3" s="17"/>
      <c r="U3" s="692" t="s">
        <v>1506</v>
      </c>
      <c r="V3" s="692"/>
    </row>
    <row r="4" spans="1:24" ht="15" customHeight="1" x14ac:dyDescent="0.2">
      <c r="A4" s="61" t="str">
        <f>Resumo!A4</f>
        <v>BAIRRO: ARLINDO ÂNGELO VILLASCHI                     MUNICÍPIO: VIANA/ES</v>
      </c>
      <c r="B4" s="62"/>
      <c r="L4" s="92"/>
      <c r="N4" s="143"/>
      <c r="P4" s="16"/>
      <c r="Q4" s="17"/>
      <c r="U4" s="692"/>
      <c r="V4" s="692"/>
    </row>
    <row r="5" spans="1:24" s="33" customFormat="1" ht="15" customHeight="1" x14ac:dyDescent="0.2">
      <c r="A5" s="61" t="str">
        <f>Resumo!A5</f>
        <v>ORÇAMENTISTA: THIAGO EUGÊNIO DE MELO DIAS - CREA: MG-121601/D - VISTO: 20140160</v>
      </c>
      <c r="B5" s="62"/>
      <c r="C5" s="38"/>
      <c r="E5" s="92"/>
      <c r="L5" s="92"/>
      <c r="N5" s="143"/>
      <c r="P5" s="93"/>
      <c r="Q5" s="63"/>
      <c r="R5" s="276"/>
      <c r="S5" s="143"/>
      <c r="U5" s="693" t="str">
        <f>IF(ABS(U8-V8)&lt;=0.02,"Ok!","Verificar!")</f>
        <v>Verificar!</v>
      </c>
      <c r="V5" s="694"/>
    </row>
    <row r="6" spans="1:24" s="196" customFormat="1" ht="15" customHeight="1" x14ac:dyDescent="0.2">
      <c r="A6" s="680" t="s">
        <v>2</v>
      </c>
      <c r="B6" s="681" t="s">
        <v>4</v>
      </c>
      <c r="C6" s="680" t="s">
        <v>42</v>
      </c>
      <c r="D6" s="680"/>
      <c r="E6" s="680"/>
      <c r="F6" s="680"/>
      <c r="G6" s="680"/>
      <c r="H6" s="680"/>
      <c r="I6" s="684" t="s">
        <v>41</v>
      </c>
      <c r="J6" s="684" t="s">
        <v>64</v>
      </c>
      <c r="K6" s="697" t="s">
        <v>45</v>
      </c>
      <c r="L6" s="697" t="s">
        <v>46</v>
      </c>
      <c r="M6" s="697" t="s">
        <v>49</v>
      </c>
      <c r="N6" s="700" t="s">
        <v>47</v>
      </c>
      <c r="O6" s="697" t="s">
        <v>48</v>
      </c>
      <c r="P6" s="703" t="s">
        <v>14</v>
      </c>
      <c r="Q6" s="680" t="s">
        <v>38</v>
      </c>
      <c r="R6" s="244"/>
      <c r="S6" s="219"/>
      <c r="U6" s="695"/>
      <c r="V6" s="696"/>
    </row>
    <row r="7" spans="1:24" s="196" customFormat="1" ht="15" customHeight="1" x14ac:dyDescent="0.2">
      <c r="A7" s="680"/>
      <c r="B7" s="682"/>
      <c r="C7" s="680"/>
      <c r="D7" s="680"/>
      <c r="E7" s="680"/>
      <c r="F7" s="680"/>
      <c r="G7" s="680"/>
      <c r="H7" s="680"/>
      <c r="I7" s="685"/>
      <c r="J7" s="685"/>
      <c r="K7" s="698"/>
      <c r="L7" s="698"/>
      <c r="M7" s="698"/>
      <c r="N7" s="701"/>
      <c r="O7" s="698"/>
      <c r="P7" s="704"/>
      <c r="Q7" s="680"/>
      <c r="R7" s="244"/>
      <c r="S7" s="219"/>
      <c r="U7" s="707">
        <f>U8-V8</f>
        <v>49.769999999989523</v>
      </c>
      <c r="V7" s="708"/>
    </row>
    <row r="8" spans="1:24" s="196" customFormat="1" ht="15" customHeight="1" x14ac:dyDescent="0.2">
      <c r="A8" s="680"/>
      <c r="B8" s="683"/>
      <c r="C8" s="687" t="s">
        <v>43</v>
      </c>
      <c r="D8" s="688"/>
      <c r="E8" s="689"/>
      <c r="F8" s="687" t="s">
        <v>44</v>
      </c>
      <c r="G8" s="688"/>
      <c r="H8" s="689"/>
      <c r="I8" s="686"/>
      <c r="J8" s="686"/>
      <c r="K8" s="699"/>
      <c r="L8" s="699"/>
      <c r="M8" s="699"/>
      <c r="N8" s="702"/>
      <c r="O8" s="699"/>
      <c r="P8" s="705"/>
      <c r="Q8" s="680"/>
      <c r="R8" s="244"/>
      <c r="S8" s="219"/>
      <c r="U8" s="100">
        <f>ROUND((SUM(U9:U3649)),2)</f>
        <v>219117.18</v>
      </c>
      <c r="V8" s="100">
        <f>ROUND((SUM(V9:V3649)/2),2)</f>
        <v>219067.41</v>
      </c>
    </row>
    <row r="9" spans="1:24" s="202" customFormat="1" ht="15" customHeight="1" x14ac:dyDescent="0.2">
      <c r="A9" s="144" t="str">
        <f>'Planilha Orçamentária'!A8</f>
        <v>01</v>
      </c>
      <c r="B9" s="145" t="str">
        <f>VLOOKUP(A9,'Planilha Orçamentária'!$A$8:$D$239,4,FALSE)</f>
        <v>SERVIÇOS PRELIMINARES / CANTEIRO DE OBRAS</v>
      </c>
      <c r="C9" s="146"/>
      <c r="D9" s="147"/>
      <c r="E9" s="148"/>
      <c r="F9" s="148"/>
      <c r="G9" s="147"/>
      <c r="H9" s="148"/>
      <c r="I9" s="149"/>
      <c r="J9" s="150"/>
      <c r="K9" s="151"/>
      <c r="L9" s="150"/>
      <c r="M9" s="152"/>
      <c r="N9" s="153"/>
      <c r="O9" s="152"/>
      <c r="P9" s="154"/>
      <c r="Q9" s="155"/>
      <c r="R9" s="244"/>
      <c r="S9" s="201"/>
      <c r="U9" s="90" t="str">
        <f>IF(Q9&lt;&gt;"",P9,"")</f>
        <v/>
      </c>
      <c r="V9" s="90" t="str">
        <f>IF(P9&lt;&gt;"",P9,"")</f>
        <v/>
      </c>
      <c r="X9" s="249"/>
    </row>
    <row r="10" spans="1:24" s="202" customFormat="1" ht="15" customHeight="1" x14ac:dyDescent="0.2">
      <c r="A10" s="191" t="str">
        <f>'Planilha Orçamentária'!A9</f>
        <v>01.01</v>
      </c>
      <c r="B10" s="192" t="str">
        <f>VLOOKUP(A10,'Planilha Orçamentária'!$A$8:$D$239,4,FALSE)</f>
        <v>INTERCEP FOFO 250 ATE 1,25-BEIRA RIO S/F</v>
      </c>
      <c r="C10" s="193"/>
      <c r="D10" s="194"/>
      <c r="E10" s="195"/>
      <c r="F10" s="195"/>
      <c r="G10" s="194"/>
      <c r="H10" s="195"/>
      <c r="I10" s="196"/>
      <c r="J10" s="197"/>
      <c r="K10" s="198"/>
      <c r="L10" s="197"/>
      <c r="M10" s="199"/>
      <c r="N10" s="197"/>
      <c r="O10" s="199"/>
      <c r="P10" s="60"/>
      <c r="Q10" s="200">
        <f>P12</f>
        <v>8</v>
      </c>
      <c r="R10" s="244"/>
      <c r="S10" s="201"/>
      <c r="U10" s="90">
        <f t="shared" ref="U10:U12" si="0">IF(Q10&lt;&gt;"",P10,"")</f>
        <v>0</v>
      </c>
      <c r="V10" s="90" t="str">
        <f t="shared" ref="V10:V12" si="1">IF(P10&lt;&gt;"",P10,"")</f>
        <v/>
      </c>
    </row>
    <row r="11" spans="1:24" s="201" customFormat="1" ht="15" customHeight="1" x14ac:dyDescent="0.2">
      <c r="A11" s="347"/>
      <c r="B11" s="348"/>
      <c r="C11" s="349"/>
      <c r="D11" s="350"/>
      <c r="E11" s="351"/>
      <c r="F11" s="349"/>
      <c r="G11" s="350"/>
      <c r="H11" s="351"/>
      <c r="I11" s="352"/>
      <c r="J11" s="353"/>
      <c r="K11" s="354"/>
      <c r="L11" s="355">
        <v>4</v>
      </c>
      <c r="M11" s="355">
        <v>2</v>
      </c>
      <c r="N11" s="355">
        <f>+L11*M11</f>
        <v>8</v>
      </c>
      <c r="O11" s="355"/>
      <c r="P11" s="356">
        <f>+N11</f>
        <v>8</v>
      </c>
      <c r="Q11" s="357"/>
      <c r="R11" s="244"/>
      <c r="U11" s="90" t="str">
        <f t="shared" si="0"/>
        <v/>
      </c>
      <c r="V11" s="90">
        <f t="shared" si="1"/>
        <v>8</v>
      </c>
    </row>
    <row r="12" spans="1:24" s="202" customFormat="1" ht="15" customHeight="1" x14ac:dyDescent="0.2">
      <c r="A12" s="191"/>
      <c r="B12" s="203" t="s">
        <v>15</v>
      </c>
      <c r="C12" s="204"/>
      <c r="D12" s="205"/>
      <c r="E12" s="206"/>
      <c r="F12" s="204"/>
      <c r="G12" s="205"/>
      <c r="H12" s="206"/>
      <c r="I12" s="206"/>
      <c r="J12" s="207"/>
      <c r="K12" s="208"/>
      <c r="L12" s="208"/>
      <c r="M12" s="208"/>
      <c r="N12" s="208"/>
      <c r="O12" s="208"/>
      <c r="P12" s="209">
        <f>ROUND(SUM(P10:P11),2)</f>
        <v>8</v>
      </c>
      <c r="Q12" s="210" t="str">
        <f>IFERROR(VLOOKUP(A10,'Planilha Orçamentária'!$A$8:$H$239,5,FALSE),0)</f>
        <v>M</v>
      </c>
      <c r="R12" s="244"/>
      <c r="S12" s="201"/>
      <c r="U12" s="90">
        <f t="shared" si="0"/>
        <v>8</v>
      </c>
      <c r="V12" s="90">
        <f t="shared" si="1"/>
        <v>8</v>
      </c>
    </row>
    <row r="13" spans="1:24" s="202" customFormat="1" ht="15" customHeight="1" x14ac:dyDescent="0.2">
      <c r="A13" s="191"/>
      <c r="B13" s="226"/>
      <c r="C13" s="212"/>
      <c r="D13" s="194"/>
      <c r="E13" s="195"/>
      <c r="F13" s="212"/>
      <c r="G13" s="194"/>
      <c r="H13" s="195"/>
      <c r="I13" s="195"/>
      <c r="J13" s="213"/>
      <c r="K13" s="303"/>
      <c r="L13" s="303"/>
      <c r="M13" s="303"/>
      <c r="N13" s="303"/>
      <c r="O13" s="303"/>
      <c r="P13" s="60"/>
      <c r="Q13" s="227"/>
      <c r="R13" s="244"/>
      <c r="S13" s="201"/>
      <c r="U13" s="90" t="str">
        <f t="shared" ref="U13:U75" si="2">IF(Q13&lt;&gt;"",P13,"")</f>
        <v/>
      </c>
      <c r="V13" s="90" t="str">
        <f t="shared" ref="V13:V75" si="3">IF(P13&lt;&gt;"",P13,"")</f>
        <v/>
      </c>
    </row>
    <row r="14" spans="1:24" s="202" customFormat="1" ht="15" customHeight="1" x14ac:dyDescent="0.2">
      <c r="A14" s="191" t="str">
        <f>'Planilha Orçamentária'!A10</f>
        <v>01.02</v>
      </c>
      <c r="B14" s="192" t="str">
        <f>VLOOKUP(A14,'Planilha Orçamentária'!$A$8:$D$162,4,FALSE)</f>
        <v>INTERCEP FOFO 250 ATE 1,25-BEIRA RIO S/F</v>
      </c>
      <c r="C14" s="193"/>
      <c r="D14" s="194"/>
      <c r="E14" s="195"/>
      <c r="F14" s="195"/>
      <c r="G14" s="194"/>
      <c r="H14" s="195"/>
      <c r="I14" s="196"/>
      <c r="J14" s="197"/>
      <c r="K14" s="198"/>
      <c r="L14" s="197"/>
      <c r="M14" s="199"/>
      <c r="N14" s="197"/>
      <c r="O14" s="199"/>
      <c r="P14" s="60"/>
      <c r="Q14" s="200">
        <f>P16</f>
        <v>12</v>
      </c>
      <c r="R14" s="201"/>
      <c r="S14" s="201"/>
      <c r="U14" s="90">
        <f t="shared" si="2"/>
        <v>0</v>
      </c>
      <c r="V14" s="90" t="str">
        <f t="shared" si="3"/>
        <v/>
      </c>
    </row>
    <row r="15" spans="1:24" s="201" customFormat="1" ht="15" customHeight="1" x14ac:dyDescent="0.2">
      <c r="A15" s="347"/>
      <c r="B15" s="348"/>
      <c r="C15" s="349"/>
      <c r="D15" s="350"/>
      <c r="E15" s="351"/>
      <c r="F15" s="349"/>
      <c r="G15" s="350"/>
      <c r="H15" s="351"/>
      <c r="I15" s="352"/>
      <c r="J15" s="353">
        <v>12</v>
      </c>
      <c r="K15" s="354"/>
      <c r="L15" s="355"/>
      <c r="M15" s="355"/>
      <c r="N15" s="355"/>
      <c r="O15" s="355"/>
      <c r="P15" s="356">
        <f>+J15</f>
        <v>12</v>
      </c>
      <c r="Q15" s="357"/>
      <c r="U15" s="90" t="str">
        <f t="shared" si="2"/>
        <v/>
      </c>
      <c r="V15" s="90">
        <f t="shared" si="3"/>
        <v>12</v>
      </c>
    </row>
    <row r="16" spans="1:24" s="202" customFormat="1" ht="15" customHeight="1" x14ac:dyDescent="0.2">
      <c r="A16" s="191"/>
      <c r="B16" s="203" t="s">
        <v>15</v>
      </c>
      <c r="C16" s="204"/>
      <c r="D16" s="205"/>
      <c r="E16" s="206"/>
      <c r="F16" s="204"/>
      <c r="G16" s="205"/>
      <c r="H16" s="206"/>
      <c r="I16" s="206"/>
      <c r="J16" s="207"/>
      <c r="K16" s="208"/>
      <c r="L16" s="208"/>
      <c r="M16" s="208"/>
      <c r="N16" s="208"/>
      <c r="O16" s="208"/>
      <c r="P16" s="209">
        <f>ROUND(SUM(P14:P15),2)</f>
        <v>12</v>
      </c>
      <c r="Q16" s="210" t="str">
        <f>IFERROR(VLOOKUP(A14,'Planilha Orçamentária'!$A$8:$H$162,5,FALSE),0)</f>
        <v>M</v>
      </c>
      <c r="R16" s="201"/>
      <c r="S16" s="201"/>
      <c r="U16" s="90">
        <f t="shared" si="2"/>
        <v>12</v>
      </c>
      <c r="V16" s="90">
        <f t="shared" si="3"/>
        <v>12</v>
      </c>
    </row>
    <row r="17" spans="1:22" s="202" customFormat="1" ht="15" customHeight="1" x14ac:dyDescent="0.2">
      <c r="A17" s="191"/>
      <c r="B17" s="211"/>
      <c r="C17" s="212"/>
      <c r="D17" s="194"/>
      <c r="E17" s="195"/>
      <c r="F17" s="212"/>
      <c r="G17" s="194"/>
      <c r="H17" s="195"/>
      <c r="I17" s="195"/>
      <c r="J17" s="213"/>
      <c r="K17" s="303"/>
      <c r="L17" s="303"/>
      <c r="M17" s="303"/>
      <c r="N17" s="303"/>
      <c r="O17" s="303"/>
      <c r="P17" s="60"/>
      <c r="Q17" s="214"/>
      <c r="R17" s="201"/>
      <c r="S17" s="201"/>
      <c r="U17" s="90" t="str">
        <f t="shared" si="2"/>
        <v/>
      </c>
      <c r="V17" s="90" t="str">
        <f t="shared" si="3"/>
        <v/>
      </c>
    </row>
    <row r="18" spans="1:22" s="202" customFormat="1" ht="15" customHeight="1" x14ac:dyDescent="0.2">
      <c r="A18" s="191" t="str">
        <f>'Planilha Orçamentária'!A11</f>
        <v>01.03</v>
      </c>
      <c r="B18" s="192" t="str">
        <f>VLOOKUP(A18,'Planilha Orçamentária'!$A$8:$D$162,4,FALSE)</f>
        <v>Aluguel de container tipo sanitário com 3 vasos sanitários, lavatório, mictório, 5 chuveiros, 2 venezianas e piso especial</v>
      </c>
      <c r="C18" s="193"/>
      <c r="D18" s="194"/>
      <c r="E18" s="195"/>
      <c r="F18" s="195"/>
      <c r="G18" s="194"/>
      <c r="H18" s="195"/>
      <c r="I18" s="196"/>
      <c r="J18" s="197"/>
      <c r="K18" s="198"/>
      <c r="L18" s="197"/>
      <c r="M18" s="199"/>
      <c r="N18" s="197"/>
      <c r="O18" s="199"/>
      <c r="P18" s="60"/>
      <c r="Q18" s="200">
        <f>P20</f>
        <v>12</v>
      </c>
      <c r="R18" s="201"/>
      <c r="S18" s="201"/>
      <c r="U18" s="90">
        <f t="shared" si="2"/>
        <v>0</v>
      </c>
      <c r="V18" s="90" t="str">
        <f t="shared" si="3"/>
        <v/>
      </c>
    </row>
    <row r="19" spans="1:22" s="201" customFormat="1" ht="15" customHeight="1" x14ac:dyDescent="0.2">
      <c r="A19" s="347"/>
      <c r="B19" s="348"/>
      <c r="C19" s="349"/>
      <c r="D19" s="350"/>
      <c r="E19" s="351"/>
      <c r="F19" s="349"/>
      <c r="G19" s="350"/>
      <c r="H19" s="351"/>
      <c r="I19" s="352"/>
      <c r="J19" s="353">
        <v>12</v>
      </c>
      <c r="K19" s="354"/>
      <c r="L19" s="355"/>
      <c r="M19" s="355"/>
      <c r="N19" s="355"/>
      <c r="O19" s="355"/>
      <c r="P19" s="356">
        <f>+J19</f>
        <v>12</v>
      </c>
      <c r="Q19" s="357"/>
      <c r="U19" s="90" t="str">
        <f t="shared" si="2"/>
        <v/>
      </c>
      <c r="V19" s="90">
        <f t="shared" si="3"/>
        <v>12</v>
      </c>
    </row>
    <row r="20" spans="1:22" s="202" customFormat="1" ht="15" customHeight="1" x14ac:dyDescent="0.2">
      <c r="A20" s="191"/>
      <c r="B20" s="203" t="s">
        <v>15</v>
      </c>
      <c r="C20" s="204"/>
      <c r="D20" s="205"/>
      <c r="E20" s="206"/>
      <c r="F20" s="204"/>
      <c r="G20" s="205"/>
      <c r="H20" s="206"/>
      <c r="I20" s="206"/>
      <c r="J20" s="207"/>
      <c r="K20" s="208"/>
      <c r="L20" s="208"/>
      <c r="M20" s="208"/>
      <c r="N20" s="208"/>
      <c r="O20" s="208"/>
      <c r="P20" s="209">
        <f>ROUND(SUM(P18:P19),2)</f>
        <v>12</v>
      </c>
      <c r="Q20" s="210" t="str">
        <f>IFERROR(VLOOKUP(A18,'Planilha Orçamentária'!$A$8:$H$162,5,FALSE),0)</f>
        <v>Mes</v>
      </c>
      <c r="R20" s="201"/>
      <c r="S20" s="201"/>
      <c r="U20" s="90">
        <f t="shared" si="2"/>
        <v>12</v>
      </c>
      <c r="V20" s="90">
        <f t="shared" si="3"/>
        <v>12</v>
      </c>
    </row>
    <row r="21" spans="1:22" s="202" customFormat="1" ht="15" customHeight="1" x14ac:dyDescent="0.2">
      <c r="A21" s="191"/>
      <c r="B21" s="211"/>
      <c r="C21" s="212"/>
      <c r="D21" s="194"/>
      <c r="E21" s="195"/>
      <c r="F21" s="212"/>
      <c r="G21" s="194"/>
      <c r="H21" s="195"/>
      <c r="I21" s="195"/>
      <c r="J21" s="213"/>
      <c r="K21" s="303"/>
      <c r="L21" s="303"/>
      <c r="M21" s="303"/>
      <c r="N21" s="303"/>
      <c r="O21" s="303"/>
      <c r="P21" s="60"/>
      <c r="Q21" s="214"/>
      <c r="R21" s="201"/>
      <c r="S21" s="201"/>
      <c r="U21" s="90" t="str">
        <f t="shared" si="2"/>
        <v/>
      </c>
      <c r="V21" s="90" t="str">
        <f t="shared" si="3"/>
        <v/>
      </c>
    </row>
    <row r="22" spans="1:22" s="202" customFormat="1" ht="15" customHeight="1" x14ac:dyDescent="0.2">
      <c r="A22" s="191" t="str">
        <f>'Planilha Orçamentária'!A12</f>
        <v>01.04</v>
      </c>
      <c r="B22" s="192" t="str">
        <f>VLOOKUP(A22,'Planilha Orçamentária'!$A$8:$D$162,4,FALSE)</f>
        <v>Aluguel mensal container para almoxarifado, incl. porta, 2 janelas, 1 pt iluminação, Isolamento térmico (teto), piso em comp. Naval pintado, cert. NR18, incl. laudo descontaminação.</v>
      </c>
      <c r="C22" s="193"/>
      <c r="D22" s="194"/>
      <c r="E22" s="195"/>
      <c r="F22" s="195"/>
      <c r="G22" s="194"/>
      <c r="H22" s="195"/>
      <c r="I22" s="196"/>
      <c r="J22" s="197"/>
      <c r="K22" s="198"/>
      <c r="L22" s="197"/>
      <c r="M22" s="199"/>
      <c r="N22" s="197"/>
      <c r="O22" s="199"/>
      <c r="P22" s="60"/>
      <c r="Q22" s="200">
        <f>P24</f>
        <v>12</v>
      </c>
      <c r="R22" s="201"/>
      <c r="S22" s="201"/>
      <c r="U22" s="90">
        <f t="shared" si="2"/>
        <v>0</v>
      </c>
      <c r="V22" s="90" t="str">
        <f t="shared" si="3"/>
        <v/>
      </c>
    </row>
    <row r="23" spans="1:22" s="201" customFormat="1" ht="15" customHeight="1" x14ac:dyDescent="0.2">
      <c r="A23" s="347"/>
      <c r="B23" s="348"/>
      <c r="C23" s="349"/>
      <c r="D23" s="350"/>
      <c r="E23" s="351"/>
      <c r="F23" s="349"/>
      <c r="G23" s="350"/>
      <c r="H23" s="351"/>
      <c r="I23" s="352"/>
      <c r="J23" s="353">
        <v>12</v>
      </c>
      <c r="K23" s="354"/>
      <c r="L23" s="355"/>
      <c r="M23" s="355"/>
      <c r="N23" s="355"/>
      <c r="O23" s="355"/>
      <c r="P23" s="356">
        <f>+J23</f>
        <v>12</v>
      </c>
      <c r="Q23" s="357"/>
      <c r="U23" s="90" t="str">
        <f t="shared" si="2"/>
        <v/>
      </c>
      <c r="V23" s="90">
        <f t="shared" si="3"/>
        <v>12</v>
      </c>
    </row>
    <row r="24" spans="1:22" s="202" customFormat="1" ht="15" customHeight="1" x14ac:dyDescent="0.2">
      <c r="A24" s="191"/>
      <c r="B24" s="203" t="s">
        <v>15</v>
      </c>
      <c r="C24" s="204"/>
      <c r="D24" s="205"/>
      <c r="E24" s="206"/>
      <c r="F24" s="204"/>
      <c r="G24" s="205"/>
      <c r="H24" s="206"/>
      <c r="I24" s="206"/>
      <c r="J24" s="207"/>
      <c r="K24" s="208"/>
      <c r="L24" s="208"/>
      <c r="M24" s="208"/>
      <c r="N24" s="208"/>
      <c r="O24" s="208"/>
      <c r="P24" s="209">
        <f>ROUND(SUM(P22:P23),2)</f>
        <v>12</v>
      </c>
      <c r="Q24" s="210" t="str">
        <f>IFERROR(VLOOKUP(A22,'Planilha Orçamentária'!$A$8:$H$162,5,FALSE),0)</f>
        <v>ms</v>
      </c>
      <c r="R24" s="201"/>
      <c r="S24" s="201"/>
      <c r="U24" s="90">
        <f t="shared" si="2"/>
        <v>12</v>
      </c>
      <c r="V24" s="90">
        <f t="shared" si="3"/>
        <v>12</v>
      </c>
    </row>
    <row r="25" spans="1:22" s="202" customFormat="1" ht="15" customHeight="1" x14ac:dyDescent="0.2">
      <c r="A25" s="191"/>
      <c r="B25" s="211"/>
      <c r="C25" s="212"/>
      <c r="D25" s="194"/>
      <c r="E25" s="195"/>
      <c r="F25" s="212"/>
      <c r="G25" s="194"/>
      <c r="H25" s="195"/>
      <c r="I25" s="195"/>
      <c r="J25" s="213"/>
      <c r="K25" s="303"/>
      <c r="L25" s="303"/>
      <c r="M25" s="303"/>
      <c r="N25" s="303"/>
      <c r="O25" s="303"/>
      <c r="P25" s="60"/>
      <c r="Q25" s="214"/>
      <c r="R25" s="201"/>
      <c r="S25" s="201"/>
      <c r="U25" s="90" t="str">
        <f t="shared" si="2"/>
        <v/>
      </c>
      <c r="V25" s="90" t="str">
        <f t="shared" si="3"/>
        <v/>
      </c>
    </row>
    <row r="26" spans="1:22" s="202" customFormat="1" ht="15" customHeight="1" x14ac:dyDescent="0.2">
      <c r="A26" s="191" t="str">
        <f>'Planilha Orçamentária'!A13</f>
        <v>01.05</v>
      </c>
      <c r="B26" s="192" t="str">
        <f>VLOOKUP(A26,'Planilha Orçamentária'!$A$8:$D$162,4,FALSE)</f>
        <v>Rede de água com padrão de entrada dágua diâm. 3/4", conf. espec. CESAN, incl. tubos e conexões para alimentação, distribuição, extravasor e limpeza, cons. o padrão a 25m, conf. projeto (1 utilização)</v>
      </c>
      <c r="C26" s="193"/>
      <c r="D26" s="194"/>
      <c r="E26" s="195"/>
      <c r="F26" s="195"/>
      <c r="G26" s="194"/>
      <c r="H26" s="195"/>
      <c r="I26" s="196"/>
      <c r="J26" s="197"/>
      <c r="K26" s="198"/>
      <c r="L26" s="197"/>
      <c r="M26" s="199"/>
      <c r="N26" s="197"/>
      <c r="O26" s="199"/>
      <c r="P26" s="60"/>
      <c r="Q26" s="200">
        <f>P28</f>
        <v>25</v>
      </c>
      <c r="R26" s="201"/>
      <c r="S26" s="201"/>
      <c r="U26" s="90">
        <f t="shared" si="2"/>
        <v>0</v>
      </c>
      <c r="V26" s="90" t="str">
        <f t="shared" si="3"/>
        <v/>
      </c>
    </row>
    <row r="27" spans="1:22" s="201" customFormat="1" ht="15" customHeight="1" x14ac:dyDescent="0.2">
      <c r="A27" s="347"/>
      <c r="B27" s="348"/>
      <c r="C27" s="349"/>
      <c r="D27" s="350"/>
      <c r="E27" s="351"/>
      <c r="F27" s="349"/>
      <c r="G27" s="350"/>
      <c r="H27" s="351"/>
      <c r="I27" s="352"/>
      <c r="J27" s="353"/>
      <c r="K27" s="354">
        <v>25</v>
      </c>
      <c r="L27" s="355"/>
      <c r="M27" s="355"/>
      <c r="N27" s="355"/>
      <c r="O27" s="355"/>
      <c r="P27" s="356">
        <f>+K27</f>
        <v>25</v>
      </c>
      <c r="Q27" s="357"/>
      <c r="U27" s="90" t="str">
        <f t="shared" si="2"/>
        <v/>
      </c>
      <c r="V27" s="90">
        <f t="shared" si="3"/>
        <v>25</v>
      </c>
    </row>
    <row r="28" spans="1:22" s="202" customFormat="1" ht="15" customHeight="1" x14ac:dyDescent="0.2">
      <c r="A28" s="191"/>
      <c r="B28" s="203" t="s">
        <v>15</v>
      </c>
      <c r="C28" s="204"/>
      <c r="D28" s="205"/>
      <c r="E28" s="206"/>
      <c r="F28" s="204"/>
      <c r="G28" s="205"/>
      <c r="H28" s="206"/>
      <c r="I28" s="206"/>
      <c r="J28" s="207"/>
      <c r="K28" s="208"/>
      <c r="L28" s="208"/>
      <c r="M28" s="208"/>
      <c r="N28" s="208"/>
      <c r="O28" s="208"/>
      <c r="P28" s="209">
        <f>ROUND(SUM(P26:P27),2)</f>
        <v>25</v>
      </c>
      <c r="Q28" s="210" t="str">
        <f>IFERROR(VLOOKUP(A26,'Planilha Orçamentária'!$A$8:$H$162,5,FALSE),0)</f>
        <v>m</v>
      </c>
      <c r="R28" s="201"/>
      <c r="S28" s="201"/>
      <c r="U28" s="90">
        <f t="shared" si="2"/>
        <v>25</v>
      </c>
      <c r="V28" s="90">
        <f t="shared" si="3"/>
        <v>25</v>
      </c>
    </row>
    <row r="29" spans="1:22" s="202" customFormat="1" ht="15" customHeight="1" x14ac:dyDescent="0.2">
      <c r="A29" s="191"/>
      <c r="B29" s="211"/>
      <c r="C29" s="212"/>
      <c r="D29" s="194"/>
      <c r="E29" s="195"/>
      <c r="F29" s="212"/>
      <c r="G29" s="194"/>
      <c r="H29" s="195"/>
      <c r="I29" s="195"/>
      <c r="J29" s="213"/>
      <c r="K29" s="303"/>
      <c r="L29" s="303"/>
      <c r="M29" s="303"/>
      <c r="N29" s="303"/>
      <c r="O29" s="303"/>
      <c r="P29" s="60"/>
      <c r="Q29" s="214"/>
      <c r="R29" s="201"/>
      <c r="S29" s="201"/>
      <c r="U29" s="90" t="str">
        <f t="shared" si="2"/>
        <v/>
      </c>
      <c r="V29" s="90" t="str">
        <f t="shared" si="3"/>
        <v/>
      </c>
    </row>
    <row r="30" spans="1:22" s="202" customFormat="1" ht="15" customHeight="1" x14ac:dyDescent="0.2">
      <c r="A30" s="191" t="str">
        <f>'Planilha Orçamentária'!A14</f>
        <v>01.06</v>
      </c>
      <c r="B30" s="192" t="str">
        <f>VLOOKUP(A30,'Planilha Orçamentária'!$A$8:$D$162,4,FALSE)</f>
        <v>Rede de luz, incl. padrão entrada de energia trifás., cabo de ligação até barracões, quadro de distrib., disj. e chave de força (quando necessário), cons. 20m entre padrão entrada e QDG, conf. projeto (1 utilização)</v>
      </c>
      <c r="C30" s="193"/>
      <c r="D30" s="194"/>
      <c r="E30" s="195"/>
      <c r="F30" s="195"/>
      <c r="G30" s="194"/>
      <c r="H30" s="195"/>
      <c r="I30" s="196"/>
      <c r="J30" s="197"/>
      <c r="K30" s="198"/>
      <c r="L30" s="197"/>
      <c r="M30" s="199"/>
      <c r="N30" s="197"/>
      <c r="O30" s="199"/>
      <c r="P30" s="60"/>
      <c r="Q30" s="200">
        <f>P32</f>
        <v>20</v>
      </c>
      <c r="R30" s="201"/>
      <c r="S30" s="201"/>
      <c r="U30" s="90">
        <f t="shared" si="2"/>
        <v>0</v>
      </c>
      <c r="V30" s="90" t="str">
        <f t="shared" si="3"/>
        <v/>
      </c>
    </row>
    <row r="31" spans="1:22" s="201" customFormat="1" ht="15" customHeight="1" x14ac:dyDescent="0.2">
      <c r="A31" s="347"/>
      <c r="B31" s="348"/>
      <c r="C31" s="349"/>
      <c r="D31" s="350"/>
      <c r="E31" s="351"/>
      <c r="F31" s="349"/>
      <c r="G31" s="350"/>
      <c r="H31" s="351"/>
      <c r="I31" s="352"/>
      <c r="J31" s="353"/>
      <c r="K31" s="354">
        <v>20</v>
      </c>
      <c r="L31" s="355"/>
      <c r="M31" s="355"/>
      <c r="N31" s="355"/>
      <c r="O31" s="355"/>
      <c r="P31" s="356">
        <f>+K31</f>
        <v>20</v>
      </c>
      <c r="Q31" s="357"/>
      <c r="U31" s="90" t="str">
        <f t="shared" si="2"/>
        <v/>
      </c>
      <c r="V31" s="90">
        <f t="shared" si="3"/>
        <v>20</v>
      </c>
    </row>
    <row r="32" spans="1:22" s="202" customFormat="1" ht="15" customHeight="1" x14ac:dyDescent="0.2">
      <c r="A32" s="191"/>
      <c r="B32" s="203" t="s">
        <v>15</v>
      </c>
      <c r="C32" s="204"/>
      <c r="D32" s="205"/>
      <c r="E32" s="206"/>
      <c r="F32" s="204"/>
      <c r="G32" s="205"/>
      <c r="H32" s="206"/>
      <c r="I32" s="206"/>
      <c r="J32" s="207"/>
      <c r="K32" s="208"/>
      <c r="L32" s="208"/>
      <c r="M32" s="208"/>
      <c r="N32" s="208"/>
      <c r="O32" s="208"/>
      <c r="P32" s="209">
        <f>ROUND(SUM(P30:P31),2)</f>
        <v>20</v>
      </c>
      <c r="Q32" s="210" t="str">
        <f>IFERROR(VLOOKUP(A30,'Planilha Orçamentária'!$A$8:$H$162,5,FALSE),0)</f>
        <v>m</v>
      </c>
      <c r="R32" s="201"/>
      <c r="S32" s="201"/>
      <c r="U32" s="90">
        <f t="shared" si="2"/>
        <v>20</v>
      </c>
      <c r="V32" s="90">
        <f t="shared" si="3"/>
        <v>20</v>
      </c>
    </row>
    <row r="33" spans="1:22" s="202" customFormat="1" ht="15" customHeight="1" x14ac:dyDescent="0.2">
      <c r="A33" s="191"/>
      <c r="B33" s="211"/>
      <c r="C33" s="212"/>
      <c r="D33" s="194"/>
      <c r="E33" s="195"/>
      <c r="F33" s="212"/>
      <c r="G33" s="194"/>
      <c r="H33" s="195"/>
      <c r="I33" s="195"/>
      <c r="J33" s="213"/>
      <c r="K33" s="303"/>
      <c r="L33" s="303"/>
      <c r="M33" s="303"/>
      <c r="N33" s="303"/>
      <c r="O33" s="303"/>
      <c r="P33" s="60"/>
      <c r="Q33" s="214"/>
      <c r="R33" s="201"/>
      <c r="S33" s="201"/>
      <c r="U33" s="90" t="str">
        <f t="shared" si="2"/>
        <v/>
      </c>
      <c r="V33" s="90" t="str">
        <f t="shared" si="3"/>
        <v/>
      </c>
    </row>
    <row r="34" spans="1:22" s="202" customFormat="1" ht="15" customHeight="1" x14ac:dyDescent="0.2">
      <c r="A34" s="191" t="str">
        <f>'Planilha Orçamentária'!A15</f>
        <v>01.07</v>
      </c>
      <c r="B34" s="192" t="str">
        <f>VLOOKUP(A34,'Planilha Orçamentária'!$A$8:$D$162,4,FALSE)</f>
        <v>Rede de esgoto, contendo fossa e filtro, inclusive tubos e conexões de ligação entre caixas, considerando distância de 25m, conforme projeto (1 utilização)</v>
      </c>
      <c r="C34" s="193"/>
      <c r="D34" s="194"/>
      <c r="E34" s="195"/>
      <c r="F34" s="195"/>
      <c r="G34" s="194"/>
      <c r="H34" s="195"/>
      <c r="I34" s="196"/>
      <c r="J34" s="197"/>
      <c r="K34" s="198"/>
      <c r="L34" s="197"/>
      <c r="M34" s="199"/>
      <c r="N34" s="197"/>
      <c r="O34" s="199"/>
      <c r="P34" s="60"/>
      <c r="Q34" s="200">
        <f>P36</f>
        <v>25</v>
      </c>
      <c r="R34" s="201"/>
      <c r="S34" s="201"/>
      <c r="U34" s="90">
        <f t="shared" si="2"/>
        <v>0</v>
      </c>
      <c r="V34" s="90" t="str">
        <f t="shared" si="3"/>
        <v/>
      </c>
    </row>
    <row r="35" spans="1:22" s="201" customFormat="1" ht="15" customHeight="1" x14ac:dyDescent="0.2">
      <c r="A35" s="347"/>
      <c r="B35" s="348"/>
      <c r="C35" s="349"/>
      <c r="D35" s="350"/>
      <c r="E35" s="351"/>
      <c r="F35" s="349"/>
      <c r="G35" s="350"/>
      <c r="H35" s="351"/>
      <c r="I35" s="352"/>
      <c r="J35" s="353"/>
      <c r="K35" s="354">
        <v>25</v>
      </c>
      <c r="L35" s="355"/>
      <c r="M35" s="355"/>
      <c r="N35" s="355"/>
      <c r="O35" s="355"/>
      <c r="P35" s="356">
        <f>+K35</f>
        <v>25</v>
      </c>
      <c r="Q35" s="357"/>
      <c r="U35" s="90" t="str">
        <f t="shared" si="2"/>
        <v/>
      </c>
      <c r="V35" s="90">
        <f t="shared" si="3"/>
        <v>25</v>
      </c>
    </row>
    <row r="36" spans="1:22" s="202" customFormat="1" ht="15" customHeight="1" x14ac:dyDescent="0.2">
      <c r="A36" s="191"/>
      <c r="B36" s="203" t="s">
        <v>15</v>
      </c>
      <c r="C36" s="204"/>
      <c r="D36" s="205"/>
      <c r="E36" s="206"/>
      <c r="F36" s="204"/>
      <c r="G36" s="205"/>
      <c r="H36" s="206"/>
      <c r="I36" s="206"/>
      <c r="J36" s="207"/>
      <c r="K36" s="208"/>
      <c r="L36" s="208"/>
      <c r="M36" s="208"/>
      <c r="N36" s="208"/>
      <c r="O36" s="208"/>
      <c r="P36" s="209">
        <f>ROUND(SUM(P34:P35),2)</f>
        <v>25</v>
      </c>
      <c r="Q36" s="210" t="str">
        <f>IFERROR(VLOOKUP(A34,'Planilha Orçamentária'!$A$8:$H$162,5,FALSE),0)</f>
        <v>m</v>
      </c>
      <c r="R36" s="201"/>
      <c r="S36" s="201"/>
      <c r="U36" s="90">
        <f t="shared" si="2"/>
        <v>25</v>
      </c>
      <c r="V36" s="90">
        <f t="shared" si="3"/>
        <v>25</v>
      </c>
    </row>
    <row r="37" spans="1:22" s="202" customFormat="1" ht="15" customHeight="1" x14ac:dyDescent="0.2">
      <c r="A37" s="191"/>
      <c r="B37" s="211"/>
      <c r="C37" s="212"/>
      <c r="D37" s="194"/>
      <c r="E37" s="195"/>
      <c r="F37" s="212"/>
      <c r="G37" s="194"/>
      <c r="H37" s="195"/>
      <c r="I37" s="195"/>
      <c r="J37" s="213"/>
      <c r="K37" s="303"/>
      <c r="L37" s="303"/>
      <c r="M37" s="303"/>
      <c r="N37" s="303"/>
      <c r="O37" s="303"/>
      <c r="P37" s="60"/>
      <c r="Q37" s="214"/>
      <c r="R37" s="201"/>
      <c r="S37" s="201"/>
      <c r="U37" s="90" t="str">
        <f t="shared" si="2"/>
        <v/>
      </c>
      <c r="V37" s="90" t="str">
        <f t="shared" si="3"/>
        <v/>
      </c>
    </row>
    <row r="38" spans="1:22" s="202" customFormat="1" ht="15" customHeight="1" x14ac:dyDescent="0.2">
      <c r="A38" s="191" t="str">
        <f>'Planilha Orçamentária'!A16</f>
        <v>01.08</v>
      </c>
      <c r="B38" s="192" t="str">
        <f>VLOOKUP(A38,'Planilha Orçamentária'!$A$8:$D$162,4,FALSE)</f>
        <v>Tapume madeira compensada resinada e= 12mm h=2,20m, estr. c/ mad reflorest., incl mont, pintura esmalte sint, adesivo "IOPES" 60x60cm a cada 10m e faixas c/ pintura esmalte sintético nas cores azul c/ h=30cm e rosa c/ h=10cm</v>
      </c>
      <c r="C38" s="193"/>
      <c r="D38" s="194"/>
      <c r="E38" s="195"/>
      <c r="F38" s="195"/>
      <c r="G38" s="194"/>
      <c r="H38" s="195"/>
      <c r="I38" s="196"/>
      <c r="J38" s="197"/>
      <c r="K38" s="198"/>
      <c r="L38" s="197"/>
      <c r="M38" s="199"/>
      <c r="N38" s="197"/>
      <c r="O38" s="199"/>
      <c r="P38" s="60"/>
      <c r="Q38" s="200">
        <f>P41</f>
        <v>300</v>
      </c>
      <c r="R38" s="201"/>
      <c r="S38" s="201"/>
      <c r="U38" s="90">
        <f t="shared" si="2"/>
        <v>0</v>
      </c>
      <c r="V38" s="90" t="str">
        <f t="shared" si="3"/>
        <v/>
      </c>
    </row>
    <row r="39" spans="1:22" s="202" customFormat="1" ht="15" customHeight="1" x14ac:dyDescent="0.2">
      <c r="A39" s="216"/>
      <c r="B39" s="348" t="s">
        <v>9290</v>
      </c>
      <c r="C39" s="349"/>
      <c r="D39" s="350"/>
      <c r="E39" s="351"/>
      <c r="F39" s="349"/>
      <c r="G39" s="350"/>
      <c r="H39" s="351"/>
      <c r="I39" s="352"/>
      <c r="J39" s="353">
        <v>2</v>
      </c>
      <c r="K39" s="354">
        <v>130</v>
      </c>
      <c r="L39" s="355"/>
      <c r="M39" s="355"/>
      <c r="N39" s="358"/>
      <c r="O39" s="355"/>
      <c r="P39" s="218">
        <f>K39*J39</f>
        <v>260</v>
      </c>
      <c r="Q39" s="359"/>
      <c r="R39" s="201"/>
      <c r="S39" s="219"/>
      <c r="U39" s="90" t="str">
        <f t="shared" si="2"/>
        <v/>
      </c>
      <c r="V39" s="90">
        <f t="shared" si="3"/>
        <v>260</v>
      </c>
    </row>
    <row r="40" spans="1:22" s="201" customFormat="1" ht="15" customHeight="1" x14ac:dyDescent="0.2">
      <c r="A40" s="347"/>
      <c r="B40" s="348" t="s">
        <v>9291</v>
      </c>
      <c r="C40" s="349"/>
      <c r="D40" s="350"/>
      <c r="E40" s="351"/>
      <c r="F40" s="349"/>
      <c r="G40" s="350"/>
      <c r="H40" s="351"/>
      <c r="I40" s="352"/>
      <c r="J40" s="353">
        <v>2</v>
      </c>
      <c r="K40" s="354">
        <v>20</v>
      </c>
      <c r="L40" s="355"/>
      <c r="M40" s="355"/>
      <c r="N40" s="355"/>
      <c r="O40" s="355"/>
      <c r="P40" s="218">
        <f>K40*J40</f>
        <v>40</v>
      </c>
      <c r="Q40" s="357"/>
      <c r="U40" s="90" t="str">
        <f t="shared" si="2"/>
        <v/>
      </c>
      <c r="V40" s="90">
        <f t="shared" si="3"/>
        <v>40</v>
      </c>
    </row>
    <row r="41" spans="1:22" s="202" customFormat="1" ht="15" customHeight="1" x14ac:dyDescent="0.2">
      <c r="A41" s="191"/>
      <c r="B41" s="203" t="s">
        <v>15</v>
      </c>
      <c r="C41" s="204"/>
      <c r="D41" s="205"/>
      <c r="E41" s="206"/>
      <c r="F41" s="204"/>
      <c r="G41" s="205"/>
      <c r="H41" s="206"/>
      <c r="I41" s="206"/>
      <c r="J41" s="207"/>
      <c r="K41" s="208"/>
      <c r="L41" s="208"/>
      <c r="M41" s="208"/>
      <c r="N41" s="208"/>
      <c r="O41" s="208"/>
      <c r="P41" s="209">
        <f>ROUND(SUM(P38:P40),2)</f>
        <v>300</v>
      </c>
      <c r="Q41" s="210" t="str">
        <f>IFERROR(VLOOKUP(A38,'Planilha Orçamentária'!$A$8:$H$162,5,FALSE),0)</f>
        <v>m</v>
      </c>
      <c r="R41" s="201"/>
      <c r="S41" s="201"/>
      <c r="U41" s="90">
        <f t="shared" si="2"/>
        <v>300</v>
      </c>
      <c r="V41" s="90">
        <f t="shared" si="3"/>
        <v>300</v>
      </c>
    </row>
    <row r="42" spans="1:22" s="202" customFormat="1" ht="15" customHeight="1" x14ac:dyDescent="0.2">
      <c r="A42" s="191"/>
      <c r="B42" s="211"/>
      <c r="C42" s="212"/>
      <c r="D42" s="194"/>
      <c r="E42" s="195"/>
      <c r="F42" s="212"/>
      <c r="G42" s="194"/>
      <c r="H42" s="195"/>
      <c r="I42" s="195"/>
      <c r="J42" s="213"/>
      <c r="K42" s="303"/>
      <c r="L42" s="303"/>
      <c r="M42" s="303"/>
      <c r="N42" s="303"/>
      <c r="O42" s="303"/>
      <c r="P42" s="60"/>
      <c r="Q42" s="214"/>
      <c r="R42" s="201"/>
      <c r="S42" s="201"/>
      <c r="U42" s="90" t="str">
        <f t="shared" si="2"/>
        <v/>
      </c>
      <c r="V42" s="90" t="str">
        <f t="shared" si="3"/>
        <v/>
      </c>
    </row>
    <row r="43" spans="1:22" s="202" customFormat="1" ht="15" customHeight="1" x14ac:dyDescent="0.2">
      <c r="A43" s="191" t="str">
        <f>'Planilha Orçamentária'!A17</f>
        <v>01.09</v>
      </c>
      <c r="B43" s="192" t="str">
        <f>VLOOKUP(A43,'Planilha Orçamentária'!$A$8:$D$162,4,FALSE)</f>
        <v>Placa de obra nas dimensões de 2.0 x 4.0 m, padrão IOPES</v>
      </c>
      <c r="C43" s="193"/>
      <c r="D43" s="194"/>
      <c r="E43" s="195"/>
      <c r="F43" s="195"/>
      <c r="G43" s="194"/>
      <c r="H43" s="195"/>
      <c r="I43" s="196"/>
      <c r="J43" s="197"/>
      <c r="K43" s="198"/>
      <c r="L43" s="197"/>
      <c r="M43" s="199"/>
      <c r="N43" s="197"/>
      <c r="O43" s="199"/>
      <c r="P43" s="60"/>
      <c r="Q43" s="200">
        <f>P45</f>
        <v>8</v>
      </c>
      <c r="R43" s="201"/>
      <c r="S43" s="201"/>
      <c r="U43" s="90">
        <f t="shared" si="2"/>
        <v>0</v>
      </c>
      <c r="V43" s="90" t="str">
        <f t="shared" si="3"/>
        <v/>
      </c>
    </row>
    <row r="44" spans="1:22" s="201" customFormat="1" ht="15" customHeight="1" x14ac:dyDescent="0.2">
      <c r="A44" s="347"/>
      <c r="B44" s="348"/>
      <c r="C44" s="349"/>
      <c r="D44" s="350"/>
      <c r="E44" s="351"/>
      <c r="F44" s="349"/>
      <c r="G44" s="350"/>
      <c r="H44" s="351"/>
      <c r="I44" s="352"/>
      <c r="J44" s="353"/>
      <c r="K44" s="354"/>
      <c r="L44" s="355">
        <v>4</v>
      </c>
      <c r="M44" s="355">
        <v>2</v>
      </c>
      <c r="N44" s="355">
        <f>+L44*M44</f>
        <v>8</v>
      </c>
      <c r="O44" s="355"/>
      <c r="P44" s="356">
        <f>+N44</f>
        <v>8</v>
      </c>
      <c r="Q44" s="357"/>
      <c r="U44" s="90" t="str">
        <f t="shared" si="2"/>
        <v/>
      </c>
      <c r="V44" s="90">
        <f t="shared" si="3"/>
        <v>8</v>
      </c>
    </row>
    <row r="45" spans="1:22" s="202" customFormat="1" ht="15" customHeight="1" x14ac:dyDescent="0.2">
      <c r="A45" s="191"/>
      <c r="B45" s="203" t="s">
        <v>15</v>
      </c>
      <c r="C45" s="204"/>
      <c r="D45" s="205"/>
      <c r="E45" s="206"/>
      <c r="F45" s="204"/>
      <c r="G45" s="205"/>
      <c r="H45" s="206"/>
      <c r="I45" s="206"/>
      <c r="J45" s="207"/>
      <c r="K45" s="208"/>
      <c r="L45" s="208"/>
      <c r="M45" s="208"/>
      <c r="N45" s="208"/>
      <c r="O45" s="208"/>
      <c r="P45" s="209">
        <f>ROUND(SUM(P43:P44),2)</f>
        <v>8</v>
      </c>
      <c r="Q45" s="210" t="str">
        <f>IFERROR(VLOOKUP(A43,'Planilha Orçamentária'!$A$8:$H$162,5,FALSE),0)</f>
        <v>m2</v>
      </c>
      <c r="R45" s="201"/>
      <c r="S45" s="201"/>
      <c r="U45" s="90">
        <f t="shared" si="2"/>
        <v>8</v>
      </c>
      <c r="V45" s="90">
        <f t="shared" si="3"/>
        <v>8</v>
      </c>
    </row>
    <row r="46" spans="1:22" s="202" customFormat="1" ht="15" customHeight="1" x14ac:dyDescent="0.2">
      <c r="A46" s="191"/>
      <c r="B46" s="211"/>
      <c r="C46" s="212"/>
      <c r="D46" s="194"/>
      <c r="E46" s="195"/>
      <c r="F46" s="212"/>
      <c r="G46" s="194"/>
      <c r="H46" s="195"/>
      <c r="I46" s="195"/>
      <c r="J46" s="213"/>
      <c r="K46" s="303"/>
      <c r="L46" s="303"/>
      <c r="M46" s="303"/>
      <c r="N46" s="303"/>
      <c r="O46" s="303"/>
      <c r="P46" s="60"/>
      <c r="Q46" s="214"/>
      <c r="R46" s="201"/>
      <c r="S46" s="201"/>
      <c r="U46" s="90" t="str">
        <f t="shared" si="2"/>
        <v/>
      </c>
      <c r="V46" s="90" t="str">
        <f t="shared" si="3"/>
        <v/>
      </c>
    </row>
    <row r="47" spans="1:22" s="202" customFormat="1" ht="15" customHeight="1" x14ac:dyDescent="0.2">
      <c r="A47" s="191" t="str">
        <f>'Planilha Orçamentária'!A18</f>
        <v>01.10</v>
      </c>
      <c r="B47" s="192" t="str">
        <f>VLOOKUP(A47,'Planilha Orçamentária'!$A$8:$D$162,4,FALSE)</f>
        <v>PLACA DE INAUGURACAO METALICA, *40* CM X *60* CM</v>
      </c>
      <c r="C47" s="193"/>
      <c r="D47" s="194"/>
      <c r="E47" s="195"/>
      <c r="F47" s="195"/>
      <c r="G47" s="194"/>
      <c r="H47" s="195"/>
      <c r="I47" s="196"/>
      <c r="J47" s="197"/>
      <c r="K47" s="198"/>
      <c r="L47" s="197"/>
      <c r="M47" s="199"/>
      <c r="N47" s="197"/>
      <c r="O47" s="199"/>
      <c r="P47" s="60"/>
      <c r="Q47" s="200">
        <f>P49</f>
        <v>1</v>
      </c>
      <c r="R47" s="201"/>
      <c r="S47" s="201"/>
      <c r="U47" s="90">
        <f t="shared" si="2"/>
        <v>0</v>
      </c>
      <c r="V47" s="90" t="str">
        <f t="shared" si="3"/>
        <v/>
      </c>
    </row>
    <row r="48" spans="1:22" s="201" customFormat="1" ht="15" customHeight="1" x14ac:dyDescent="0.2">
      <c r="A48" s="347"/>
      <c r="B48" s="348"/>
      <c r="C48" s="349"/>
      <c r="D48" s="350"/>
      <c r="E48" s="351"/>
      <c r="F48" s="349"/>
      <c r="G48" s="350"/>
      <c r="H48" s="351"/>
      <c r="I48" s="352"/>
      <c r="J48" s="353">
        <v>1</v>
      </c>
      <c r="K48" s="354"/>
      <c r="L48" s="355"/>
      <c r="M48" s="355"/>
      <c r="N48" s="355"/>
      <c r="O48" s="355"/>
      <c r="P48" s="356">
        <f>+J48</f>
        <v>1</v>
      </c>
      <c r="Q48" s="357"/>
      <c r="U48" s="90" t="str">
        <f t="shared" si="2"/>
        <v/>
      </c>
      <c r="V48" s="90">
        <f t="shared" si="3"/>
        <v>1</v>
      </c>
    </row>
    <row r="49" spans="1:24" s="202" customFormat="1" ht="15" customHeight="1" x14ac:dyDescent="0.2">
      <c r="A49" s="191"/>
      <c r="B49" s="203" t="s">
        <v>15</v>
      </c>
      <c r="C49" s="204"/>
      <c r="D49" s="205"/>
      <c r="E49" s="206"/>
      <c r="F49" s="204"/>
      <c r="G49" s="205"/>
      <c r="H49" s="206"/>
      <c r="I49" s="206"/>
      <c r="J49" s="207"/>
      <c r="K49" s="208"/>
      <c r="L49" s="208"/>
      <c r="M49" s="208"/>
      <c r="N49" s="208"/>
      <c r="O49" s="208"/>
      <c r="P49" s="209">
        <f>ROUND(SUM(P47:P48),2)</f>
        <v>1</v>
      </c>
      <c r="Q49" s="210" t="str">
        <f>IFERROR(VLOOKUP(A47,'Planilha Orçamentária'!$A$8:$H$162,5,FALSE),0)</f>
        <v xml:space="preserve">UN    </v>
      </c>
      <c r="R49" s="201"/>
      <c r="S49" s="201"/>
      <c r="U49" s="90">
        <f t="shared" si="2"/>
        <v>1</v>
      </c>
      <c r="V49" s="90">
        <f t="shared" si="3"/>
        <v>1</v>
      </c>
    </row>
    <row r="50" spans="1:24" s="202" customFormat="1" ht="15" customHeight="1" x14ac:dyDescent="0.2">
      <c r="A50" s="191"/>
      <c r="B50" s="211"/>
      <c r="C50" s="212"/>
      <c r="D50" s="194"/>
      <c r="E50" s="195"/>
      <c r="F50" s="212"/>
      <c r="G50" s="194"/>
      <c r="H50" s="195"/>
      <c r="I50" s="195"/>
      <c r="J50" s="213"/>
      <c r="K50" s="303"/>
      <c r="L50" s="303"/>
      <c r="M50" s="303"/>
      <c r="N50" s="303"/>
      <c r="O50" s="303"/>
      <c r="P50" s="60"/>
      <c r="Q50" s="214"/>
      <c r="R50" s="201"/>
      <c r="S50" s="201"/>
      <c r="U50" s="90" t="str">
        <f t="shared" si="2"/>
        <v/>
      </c>
      <c r="V50" s="90" t="str">
        <f t="shared" si="3"/>
        <v/>
      </c>
    </row>
    <row r="51" spans="1:24" s="202" customFormat="1" ht="15" customHeight="1" x14ac:dyDescent="0.2">
      <c r="A51" s="189" t="str">
        <f>'Planilha Orçamentária'!A21</f>
        <v>02</v>
      </c>
      <c r="B51" s="145" t="str">
        <f>VLOOKUP(A51,'Planilha Orçamentária'!$A$8:$D$239,4,FALSE)</f>
        <v>TERRAPLENAGEM</v>
      </c>
      <c r="C51" s="146"/>
      <c r="D51" s="147"/>
      <c r="E51" s="148"/>
      <c r="F51" s="148"/>
      <c r="G51" s="147"/>
      <c r="H51" s="148"/>
      <c r="I51" s="149"/>
      <c r="J51" s="150"/>
      <c r="K51" s="151"/>
      <c r="L51" s="150"/>
      <c r="M51" s="152"/>
      <c r="N51" s="153"/>
      <c r="O51" s="152"/>
      <c r="P51" s="154"/>
      <c r="Q51" s="155"/>
      <c r="R51" s="244"/>
      <c r="S51" s="201"/>
      <c r="U51" s="90" t="str">
        <f t="shared" si="2"/>
        <v/>
      </c>
      <c r="V51" s="90" t="str">
        <f t="shared" si="3"/>
        <v/>
      </c>
    </row>
    <row r="52" spans="1:24" s="202" customFormat="1" ht="15" customHeight="1" x14ac:dyDescent="0.2">
      <c r="A52" s="191" t="str">
        <f>'Planilha Orçamentária'!A22</f>
        <v>02.01</v>
      </c>
      <c r="B52" s="192" t="str">
        <f>VLOOKUP(A52,'Planilha Orçamentária'!$A$8:$D$239,4,FALSE)</f>
        <v>Escavação e carga de material de 1ª categoria com escavadeira em Vias Urbanas</v>
      </c>
      <c r="C52" s="193"/>
      <c r="D52" s="194"/>
      <c r="E52" s="195"/>
      <c r="F52" s="195"/>
      <c r="G52" s="194"/>
      <c r="H52" s="195"/>
      <c r="I52" s="196"/>
      <c r="J52" s="197"/>
      <c r="K52" s="198"/>
      <c r="L52" s="197"/>
      <c r="M52" s="199"/>
      <c r="N52" s="197"/>
      <c r="O52" s="199"/>
      <c r="P52" s="60"/>
      <c r="Q52" s="225">
        <f>P54</f>
        <v>3963.91</v>
      </c>
      <c r="R52" s="244"/>
      <c r="S52" s="201"/>
      <c r="U52" s="90">
        <f t="shared" si="2"/>
        <v>0</v>
      </c>
      <c r="V52" s="90" t="str">
        <f t="shared" si="3"/>
        <v/>
      </c>
      <c r="X52" s="249"/>
    </row>
    <row r="53" spans="1:24" s="219" customFormat="1" ht="15" customHeight="1" x14ac:dyDescent="0.2">
      <c r="A53" s="347"/>
      <c r="B53" s="348" t="s">
        <v>16922</v>
      </c>
      <c r="C53" s="349"/>
      <c r="D53" s="350"/>
      <c r="E53" s="351"/>
      <c r="F53" s="349"/>
      <c r="G53" s="350"/>
      <c r="H53" s="351"/>
      <c r="I53" s="352"/>
      <c r="J53" s="353"/>
      <c r="K53" s="355"/>
      <c r="L53" s="355"/>
      <c r="M53" s="355"/>
      <c r="N53" s="360" t="s">
        <v>16923</v>
      </c>
      <c r="O53" s="355">
        <v>3963.91</v>
      </c>
      <c r="P53" s="356">
        <f>O53</f>
        <v>3963.91</v>
      </c>
      <c r="Q53" s="357"/>
      <c r="U53" s="90" t="str">
        <f t="shared" si="2"/>
        <v/>
      </c>
      <c r="V53" s="90">
        <f t="shared" si="3"/>
        <v>3963.91</v>
      </c>
    </row>
    <row r="54" spans="1:24" s="202" customFormat="1" ht="15" customHeight="1" x14ac:dyDescent="0.2">
      <c r="A54" s="191"/>
      <c r="B54" s="203" t="s">
        <v>15</v>
      </c>
      <c r="C54" s="204"/>
      <c r="D54" s="205"/>
      <c r="E54" s="206"/>
      <c r="F54" s="204"/>
      <c r="G54" s="205"/>
      <c r="H54" s="206"/>
      <c r="I54" s="206"/>
      <c r="J54" s="207"/>
      <c r="K54" s="208"/>
      <c r="L54" s="208"/>
      <c r="M54" s="208"/>
      <c r="N54" s="208"/>
      <c r="O54" s="208"/>
      <c r="P54" s="209">
        <f>ROUND(SUM(P52:P53),2)</f>
        <v>3963.91</v>
      </c>
      <c r="Q54" s="210" t="str">
        <f>IFERROR(VLOOKUP(A52,'Planilha Orçamentária'!$A$8:$H$239,5,FALSE),0)</f>
        <v>M3</v>
      </c>
      <c r="R54" s="244"/>
      <c r="S54" s="201"/>
      <c r="U54" s="90">
        <f t="shared" si="2"/>
        <v>3963.91</v>
      </c>
      <c r="V54" s="90">
        <f t="shared" si="3"/>
        <v>3963.91</v>
      </c>
    </row>
    <row r="55" spans="1:24" s="202" customFormat="1" ht="15" customHeight="1" x14ac:dyDescent="0.2">
      <c r="A55" s="191"/>
      <c r="B55" s="226"/>
      <c r="C55" s="212"/>
      <c r="D55" s="194"/>
      <c r="E55" s="195"/>
      <c r="F55" s="212"/>
      <c r="G55" s="194"/>
      <c r="H55" s="195"/>
      <c r="I55" s="195"/>
      <c r="J55" s="213"/>
      <c r="K55" s="303"/>
      <c r="L55" s="303"/>
      <c r="M55" s="303"/>
      <c r="N55" s="303"/>
      <c r="O55" s="303"/>
      <c r="P55" s="60"/>
      <c r="Q55" s="227"/>
      <c r="R55" s="244"/>
      <c r="S55" s="201"/>
      <c r="U55" s="90" t="str">
        <f t="shared" si="2"/>
        <v/>
      </c>
      <c r="V55" s="90" t="str">
        <f t="shared" si="3"/>
        <v/>
      </c>
    </row>
    <row r="56" spans="1:24" s="202" customFormat="1" ht="15" customHeight="1" x14ac:dyDescent="0.2">
      <c r="A56" s="191" t="str">
        <f>'Planilha Orçamentária'!A23</f>
        <v>02.02</v>
      </c>
      <c r="B56" s="192" t="str">
        <f>VLOOKUP(A56,'Planilha Orçamentária'!$A$8:$D$239,4,FALSE)</f>
        <v>Compactação de aterros 100% PN em Vias Urbanas</v>
      </c>
      <c r="C56" s="193"/>
      <c r="D56" s="194"/>
      <c r="E56" s="195"/>
      <c r="F56" s="195"/>
      <c r="G56" s="194"/>
      <c r="H56" s="195"/>
      <c r="I56" s="196"/>
      <c r="J56" s="197"/>
      <c r="K56" s="198"/>
      <c r="L56" s="197"/>
      <c r="M56" s="199"/>
      <c r="N56" s="197"/>
      <c r="O56" s="199"/>
      <c r="P56" s="60"/>
      <c r="Q56" s="225">
        <f>P58</f>
        <v>5745.15</v>
      </c>
      <c r="R56" s="244"/>
      <c r="S56" s="201"/>
      <c r="U56" s="90">
        <f t="shared" si="2"/>
        <v>0</v>
      </c>
      <c r="V56" s="90" t="str">
        <f t="shared" si="3"/>
        <v/>
      </c>
    </row>
    <row r="57" spans="1:24" s="219" customFormat="1" ht="15" customHeight="1" x14ac:dyDescent="0.2">
      <c r="A57" s="347"/>
      <c r="B57" s="348" t="s">
        <v>16924</v>
      </c>
      <c r="C57" s="349"/>
      <c r="D57" s="350"/>
      <c r="E57" s="351"/>
      <c r="F57" s="349"/>
      <c r="G57" s="350"/>
      <c r="H57" s="351"/>
      <c r="I57" s="352"/>
      <c r="J57" s="353"/>
      <c r="K57" s="355"/>
      <c r="L57" s="355"/>
      <c r="M57" s="355"/>
      <c r="N57" s="360" t="s">
        <v>16923</v>
      </c>
      <c r="O57" s="355">
        <v>5745.15</v>
      </c>
      <c r="P57" s="356">
        <f>O57</f>
        <v>5745.15</v>
      </c>
      <c r="Q57" s="357"/>
      <c r="U57" s="90" t="str">
        <f t="shared" si="2"/>
        <v/>
      </c>
      <c r="V57" s="90">
        <f t="shared" si="3"/>
        <v>5745.15</v>
      </c>
    </row>
    <row r="58" spans="1:24" s="202" customFormat="1" ht="15" customHeight="1" x14ac:dyDescent="0.2">
      <c r="A58" s="191"/>
      <c r="B58" s="203" t="s">
        <v>15</v>
      </c>
      <c r="C58" s="204"/>
      <c r="D58" s="205"/>
      <c r="E58" s="206"/>
      <c r="F58" s="204"/>
      <c r="G58" s="205"/>
      <c r="H58" s="206"/>
      <c r="I58" s="206"/>
      <c r="J58" s="207"/>
      <c r="K58" s="208"/>
      <c r="L58" s="208"/>
      <c r="M58" s="208"/>
      <c r="N58" s="208"/>
      <c r="O58" s="208"/>
      <c r="P58" s="209">
        <f>ROUND(SUM(P56:P57),2)</f>
        <v>5745.15</v>
      </c>
      <c r="Q58" s="210" t="str">
        <f>IFERROR(VLOOKUP(A56,'Planilha Orçamentária'!$A$8:$H$239,5,FALSE),0)</f>
        <v>M3</v>
      </c>
      <c r="R58" s="244"/>
      <c r="S58" s="201"/>
      <c r="U58" s="90">
        <f t="shared" si="2"/>
        <v>5745.15</v>
      </c>
      <c r="V58" s="90">
        <f t="shared" si="3"/>
        <v>5745.15</v>
      </c>
    </row>
    <row r="59" spans="1:24" s="202" customFormat="1" ht="15" customHeight="1" x14ac:dyDescent="0.2">
      <c r="A59" s="191"/>
      <c r="B59" s="226"/>
      <c r="C59" s="212"/>
      <c r="D59" s="194"/>
      <c r="E59" s="195"/>
      <c r="F59" s="212"/>
      <c r="G59" s="194"/>
      <c r="H59" s="195"/>
      <c r="I59" s="195"/>
      <c r="J59" s="213"/>
      <c r="K59" s="303"/>
      <c r="L59" s="303"/>
      <c r="M59" s="303"/>
      <c r="N59" s="303"/>
      <c r="O59" s="303"/>
      <c r="P59" s="60"/>
      <c r="Q59" s="227"/>
      <c r="R59" s="244"/>
      <c r="S59" s="201"/>
      <c r="U59" s="90" t="str">
        <f t="shared" si="2"/>
        <v/>
      </c>
      <c r="V59" s="90" t="str">
        <f t="shared" si="3"/>
        <v/>
      </c>
    </row>
    <row r="60" spans="1:24" s="202" customFormat="1" ht="15" customHeight="1" x14ac:dyDescent="0.2">
      <c r="A60" s="191" t="str">
        <f>'Planilha Orçamentária'!A24</f>
        <v>02.03</v>
      </c>
      <c r="B60" s="192" t="str">
        <f>VLOOKUP(A60,'Planilha Orçamentária'!$A$8:$D$239,4,FALSE)</f>
        <v>Aquisição de solo de jazida comercial (saibreira)</v>
      </c>
      <c r="C60" s="193"/>
      <c r="D60" s="194"/>
      <c r="E60" s="195"/>
      <c r="F60" s="195"/>
      <c r="G60" s="194"/>
      <c r="H60" s="195"/>
      <c r="I60" s="196"/>
      <c r="J60" s="197"/>
      <c r="K60" s="198"/>
      <c r="L60" s="197"/>
      <c r="M60" s="303" t="s">
        <v>8726</v>
      </c>
      <c r="N60" s="197"/>
      <c r="O60" s="199"/>
      <c r="P60" s="60"/>
      <c r="Q60" s="225">
        <f>P62</f>
        <v>7468.7</v>
      </c>
      <c r="R60" s="244"/>
      <c r="S60" s="201"/>
      <c r="U60" s="90">
        <f t="shared" si="2"/>
        <v>0</v>
      </c>
      <c r="V60" s="90" t="str">
        <f t="shared" si="3"/>
        <v/>
      </c>
    </row>
    <row r="61" spans="1:24" s="219" customFormat="1" ht="15" customHeight="1" x14ac:dyDescent="0.2">
      <c r="A61" s="347"/>
      <c r="B61" s="361"/>
      <c r="C61" s="349"/>
      <c r="D61" s="350"/>
      <c r="E61" s="351"/>
      <c r="F61" s="349"/>
      <c r="G61" s="350"/>
      <c r="H61" s="351"/>
      <c r="I61" s="352"/>
      <c r="J61" s="362"/>
      <c r="K61" s="355"/>
      <c r="L61" s="355"/>
      <c r="M61" s="355">
        <v>1.3</v>
      </c>
      <c r="N61" s="360"/>
      <c r="O61" s="355">
        <f>P58</f>
        <v>5745.15</v>
      </c>
      <c r="P61" s="356">
        <f>O61*M61</f>
        <v>7468.6949999999997</v>
      </c>
      <c r="Q61" s="357"/>
      <c r="U61" s="90" t="str">
        <f t="shared" si="2"/>
        <v/>
      </c>
      <c r="V61" s="90">
        <f t="shared" si="3"/>
        <v>7468.6949999999997</v>
      </c>
    </row>
    <row r="62" spans="1:24" s="202" customFormat="1" ht="15" customHeight="1" x14ac:dyDescent="0.2">
      <c r="A62" s="191"/>
      <c r="B62" s="203" t="s">
        <v>15</v>
      </c>
      <c r="C62" s="204"/>
      <c r="D62" s="205"/>
      <c r="E62" s="206"/>
      <c r="F62" s="204"/>
      <c r="G62" s="205"/>
      <c r="H62" s="206"/>
      <c r="I62" s="206"/>
      <c r="J62" s="207"/>
      <c r="K62" s="208"/>
      <c r="L62" s="208"/>
      <c r="M62" s="208"/>
      <c r="N62" s="208"/>
      <c r="O62" s="208"/>
      <c r="P62" s="209">
        <f>ROUND(SUM(P60:P61),2)</f>
        <v>7468.7</v>
      </c>
      <c r="Q62" s="210" t="str">
        <f>IFERROR(VLOOKUP(A60,'Planilha Orçamentária'!$A$8:$H$239,5,FALSE),0)</f>
        <v>M3</v>
      </c>
      <c r="R62" s="244"/>
      <c r="S62" s="201"/>
      <c r="U62" s="90">
        <f t="shared" si="2"/>
        <v>7468.7</v>
      </c>
      <c r="V62" s="90">
        <f t="shared" si="3"/>
        <v>7468.7</v>
      </c>
    </row>
    <row r="63" spans="1:24" s="202" customFormat="1" ht="15" customHeight="1" x14ac:dyDescent="0.2">
      <c r="A63" s="191"/>
      <c r="B63" s="226"/>
      <c r="C63" s="212"/>
      <c r="D63" s="194"/>
      <c r="E63" s="195"/>
      <c r="F63" s="212"/>
      <c r="G63" s="194"/>
      <c r="H63" s="195"/>
      <c r="I63" s="195"/>
      <c r="J63" s="213"/>
      <c r="K63" s="303"/>
      <c r="L63" s="303"/>
      <c r="M63" s="303"/>
      <c r="N63" s="303"/>
      <c r="O63" s="303"/>
      <c r="P63" s="60"/>
      <c r="Q63" s="227"/>
      <c r="R63" s="244"/>
      <c r="S63" s="201"/>
      <c r="U63" s="90" t="str">
        <f t="shared" si="2"/>
        <v/>
      </c>
      <c r="V63" s="90" t="str">
        <f t="shared" si="3"/>
        <v/>
      </c>
    </row>
    <row r="64" spans="1:24" s="202" customFormat="1" ht="15" customHeight="1" x14ac:dyDescent="0.2">
      <c r="A64" s="191" t="str">
        <f>'Planilha Orçamentária'!A25</f>
        <v>02.04</v>
      </c>
      <c r="B64" s="192" t="str">
        <f>VLOOKUP(A64,'Planilha Orçamentária'!$A$8:$D$239,4,FALSE)</f>
        <v>Remoção de solos moles, incluindo carregamento mecânico com escavadeira hidráulica</v>
      </c>
      <c r="C64" s="193"/>
      <c r="D64" s="194"/>
      <c r="E64" s="195"/>
      <c r="F64" s="195"/>
      <c r="G64" s="194"/>
      <c r="H64" s="195"/>
      <c r="I64" s="196"/>
      <c r="J64" s="197"/>
      <c r="K64" s="198"/>
      <c r="L64" s="199" t="s">
        <v>5694</v>
      </c>
      <c r="M64" s="199"/>
      <c r="N64" s="197"/>
      <c r="O64" s="199"/>
      <c r="P64" s="60"/>
      <c r="Q64" s="225">
        <f>P66</f>
        <v>854.1</v>
      </c>
      <c r="R64" s="244" t="s">
        <v>16962</v>
      </c>
      <c r="S64" s="201"/>
      <c r="U64" s="90">
        <f t="shared" si="2"/>
        <v>0</v>
      </c>
      <c r="V64" s="90" t="str">
        <f t="shared" si="3"/>
        <v/>
      </c>
    </row>
    <row r="65" spans="1:22" s="219" customFormat="1" ht="15" customHeight="1" x14ac:dyDescent="0.2">
      <c r="A65" s="347"/>
      <c r="B65" s="348" t="s">
        <v>16961</v>
      </c>
      <c r="C65" s="349">
        <v>40</v>
      </c>
      <c r="D65" s="350" t="s">
        <v>5660</v>
      </c>
      <c r="E65" s="351">
        <v>7</v>
      </c>
      <c r="F65" s="349">
        <v>73</v>
      </c>
      <c r="G65" s="350" t="s">
        <v>5660</v>
      </c>
      <c r="H65" s="351">
        <v>4</v>
      </c>
      <c r="I65" s="352"/>
      <c r="J65" s="353"/>
      <c r="K65" s="363">
        <f t="shared" ref="K65" si="4">(F65*20+H65)-(C65*20+E65)</f>
        <v>657</v>
      </c>
      <c r="L65" s="355">
        <v>6.5</v>
      </c>
      <c r="M65" s="355">
        <v>0.2</v>
      </c>
      <c r="N65" s="364">
        <f>K65*L65</f>
        <v>4270.5</v>
      </c>
      <c r="O65" s="355">
        <f>M65*N65</f>
        <v>854.1</v>
      </c>
      <c r="P65" s="356">
        <f>O65</f>
        <v>854.1</v>
      </c>
      <c r="Q65" s="357"/>
      <c r="R65" s="219">
        <v>4264.6099999999997</v>
      </c>
      <c r="U65" s="90" t="str">
        <f t="shared" si="2"/>
        <v/>
      </c>
      <c r="V65" s="90">
        <f t="shared" si="3"/>
        <v>854.1</v>
      </c>
    </row>
    <row r="66" spans="1:22" s="202" customFormat="1" ht="15" customHeight="1" x14ac:dyDescent="0.2">
      <c r="A66" s="191"/>
      <c r="B66" s="203" t="s">
        <v>15</v>
      </c>
      <c r="C66" s="204"/>
      <c r="D66" s="205"/>
      <c r="E66" s="206"/>
      <c r="F66" s="204"/>
      <c r="G66" s="205"/>
      <c r="H66" s="206"/>
      <c r="I66" s="206"/>
      <c r="J66" s="207"/>
      <c r="K66" s="208"/>
      <c r="L66" s="208"/>
      <c r="M66" s="208"/>
      <c r="N66" s="208"/>
      <c r="O66" s="208"/>
      <c r="P66" s="209">
        <f>ROUND(SUM(P64:P65),2)</f>
        <v>854.1</v>
      </c>
      <c r="Q66" s="210" t="str">
        <f>IFERROR(VLOOKUP(A64,'Planilha Orçamentária'!$A$8:$H$239,5,FALSE),0)</f>
        <v>M3</v>
      </c>
      <c r="R66" s="244"/>
      <c r="S66" s="201"/>
      <c r="U66" s="90">
        <f t="shared" si="2"/>
        <v>854.1</v>
      </c>
      <c r="V66" s="90">
        <f t="shared" si="3"/>
        <v>854.1</v>
      </c>
    </row>
    <row r="67" spans="1:22" s="202" customFormat="1" ht="15" customHeight="1" x14ac:dyDescent="0.2">
      <c r="A67" s="191"/>
      <c r="B67" s="226"/>
      <c r="C67" s="212"/>
      <c r="D67" s="194"/>
      <c r="E67" s="195"/>
      <c r="F67" s="212"/>
      <c r="G67" s="194"/>
      <c r="H67" s="195"/>
      <c r="I67" s="195"/>
      <c r="J67" s="213"/>
      <c r="K67" s="303"/>
      <c r="L67" s="303"/>
      <c r="M67" s="303"/>
      <c r="N67" s="303"/>
      <c r="O67" s="303"/>
      <c r="P67" s="60"/>
      <c r="Q67" s="227"/>
      <c r="R67" s="244"/>
      <c r="S67" s="201"/>
      <c r="U67" s="90" t="str">
        <f t="shared" si="2"/>
        <v/>
      </c>
      <c r="V67" s="90" t="str">
        <f t="shared" si="3"/>
        <v/>
      </c>
    </row>
    <row r="68" spans="1:22" s="202" customFormat="1" ht="15" customHeight="1" x14ac:dyDescent="0.2">
      <c r="A68" s="191" t="str">
        <f>'Planilha Orçamentária'!A26</f>
        <v>02.05</v>
      </c>
      <c r="B68" s="192" t="str">
        <f>VLOOKUP(A68,'Planilha Orçamentária'!$A$8:$D$239,4,FALSE)</f>
        <v>Colchão drenante de areia para fundação de aterros, exclusive o fornecimento de areia em Vias Urbanas</v>
      </c>
      <c r="C68" s="193"/>
      <c r="D68" s="194"/>
      <c r="E68" s="195"/>
      <c r="F68" s="195"/>
      <c r="G68" s="194"/>
      <c r="H68" s="195"/>
      <c r="I68" s="196"/>
      <c r="J68" s="197"/>
      <c r="K68" s="198"/>
      <c r="L68" s="199" t="s">
        <v>5694</v>
      </c>
      <c r="M68" s="199"/>
      <c r="N68" s="197"/>
      <c r="O68" s="199"/>
      <c r="P68" s="60"/>
      <c r="Q68" s="225">
        <f>P71</f>
        <v>6061.29</v>
      </c>
      <c r="R68" s="244"/>
      <c r="S68" s="201"/>
      <c r="U68" s="90">
        <f t="shared" si="2"/>
        <v>0</v>
      </c>
      <c r="V68" s="90" t="str">
        <f t="shared" si="3"/>
        <v/>
      </c>
    </row>
    <row r="69" spans="1:22" s="219" customFormat="1" ht="15" customHeight="1" x14ac:dyDescent="0.2">
      <c r="A69" s="347"/>
      <c r="B69" s="365" t="s">
        <v>16964</v>
      </c>
      <c r="C69" s="349">
        <v>40</v>
      </c>
      <c r="D69" s="350" t="s">
        <v>5660</v>
      </c>
      <c r="E69" s="351">
        <v>7</v>
      </c>
      <c r="F69" s="349">
        <v>73</v>
      </c>
      <c r="G69" s="350" t="s">
        <v>5660</v>
      </c>
      <c r="H69" s="351">
        <v>4</v>
      </c>
      <c r="I69" s="352"/>
      <c r="J69" s="353"/>
      <c r="K69" s="363">
        <f t="shared" ref="K69" si="5">(F69*20+H69)-(C69*20+E69)</f>
        <v>657</v>
      </c>
      <c r="L69" s="355">
        <v>6.5</v>
      </c>
      <c r="M69" s="355">
        <v>0.2</v>
      </c>
      <c r="N69" s="364">
        <f>K69*L69</f>
        <v>4270.5</v>
      </c>
      <c r="O69" s="355">
        <f>M69*N69</f>
        <v>854.1</v>
      </c>
      <c r="P69" s="356">
        <f>O69</f>
        <v>854.1</v>
      </c>
      <c r="Q69" s="357"/>
      <c r="R69" s="219">
        <v>4264.6099999999997</v>
      </c>
      <c r="U69" s="90" t="str">
        <f t="shared" si="2"/>
        <v/>
      </c>
      <c r="V69" s="90">
        <f t="shared" si="3"/>
        <v>854.1</v>
      </c>
    </row>
    <row r="70" spans="1:22" s="219" customFormat="1" ht="15" customHeight="1" x14ac:dyDescent="0.2">
      <c r="A70" s="347"/>
      <c r="B70" s="348" t="s">
        <v>16963</v>
      </c>
      <c r="C70" s="349">
        <v>40</v>
      </c>
      <c r="D70" s="350" t="s">
        <v>5660</v>
      </c>
      <c r="E70" s="351">
        <v>7</v>
      </c>
      <c r="F70" s="349">
        <v>73</v>
      </c>
      <c r="G70" s="350" t="s">
        <v>5660</v>
      </c>
      <c r="H70" s="351">
        <v>4</v>
      </c>
      <c r="I70" s="352"/>
      <c r="J70" s="353"/>
      <c r="K70" s="355"/>
      <c r="L70" s="355"/>
      <c r="M70" s="355"/>
      <c r="N70" s="360" t="s">
        <v>16923</v>
      </c>
      <c r="O70" s="355">
        <v>5207.1899999999996</v>
      </c>
      <c r="P70" s="356">
        <f>O70</f>
        <v>5207.1899999999996</v>
      </c>
      <c r="Q70" s="357"/>
      <c r="U70" s="90" t="str">
        <f t="shared" si="2"/>
        <v/>
      </c>
      <c r="V70" s="90">
        <f t="shared" si="3"/>
        <v>5207.1899999999996</v>
      </c>
    </row>
    <row r="71" spans="1:22" s="202" customFormat="1" ht="15" customHeight="1" x14ac:dyDescent="0.2">
      <c r="A71" s="191"/>
      <c r="B71" s="203" t="s">
        <v>15</v>
      </c>
      <c r="C71" s="204"/>
      <c r="D71" s="205"/>
      <c r="E71" s="206"/>
      <c r="F71" s="204"/>
      <c r="G71" s="205"/>
      <c r="H71" s="206"/>
      <c r="I71" s="206"/>
      <c r="J71" s="207"/>
      <c r="K71" s="208"/>
      <c r="L71" s="208"/>
      <c r="M71" s="208"/>
      <c r="N71" s="208"/>
      <c r="O71" s="208"/>
      <c r="P71" s="209">
        <f>ROUND(SUM(P68:P70),2)</f>
        <v>6061.29</v>
      </c>
      <c r="Q71" s="210" t="str">
        <f>IFERROR(VLOOKUP(A68,'Planilha Orçamentária'!$A$8:$H$239,5,FALSE),0)</f>
        <v>M3</v>
      </c>
      <c r="R71" s="244"/>
      <c r="S71" s="201"/>
      <c r="U71" s="90">
        <f t="shared" si="2"/>
        <v>6061.29</v>
      </c>
      <c r="V71" s="90">
        <f t="shared" si="3"/>
        <v>6061.29</v>
      </c>
    </row>
    <row r="72" spans="1:22" s="202" customFormat="1" ht="15" customHeight="1" x14ac:dyDescent="0.2">
      <c r="A72" s="191"/>
      <c r="B72" s="226"/>
      <c r="C72" s="212"/>
      <c r="D72" s="194"/>
      <c r="E72" s="195"/>
      <c r="F72" s="212"/>
      <c r="G72" s="194"/>
      <c r="H72" s="195"/>
      <c r="I72" s="195"/>
      <c r="J72" s="213"/>
      <c r="K72" s="303"/>
      <c r="L72" s="303"/>
      <c r="M72" s="303"/>
      <c r="N72" s="303"/>
      <c r="O72" s="303"/>
      <c r="P72" s="60"/>
      <c r="Q72" s="227"/>
      <c r="R72" s="244"/>
      <c r="S72" s="201"/>
      <c r="U72" s="90" t="str">
        <f t="shared" si="2"/>
        <v/>
      </c>
      <c r="V72" s="90" t="str">
        <f t="shared" si="3"/>
        <v/>
      </c>
    </row>
    <row r="73" spans="1:22" s="202" customFormat="1" ht="15" customHeight="1" x14ac:dyDescent="0.2">
      <c r="A73" s="191" t="str">
        <f>'Planilha Orçamentária'!A27</f>
        <v>02.06</v>
      </c>
      <c r="B73" s="192" t="str">
        <f>VLOOKUP(A73,'Planilha Orçamentária'!$A$8:$D$239,4,FALSE)</f>
        <v>Transporte Local de Materiais (TR-101-01) (Vias urbanas - Caminhão basculante) (DMT=0,956XP + 1,275XR + 1,593) (XP=18,1km; XR=3,1km)</v>
      </c>
      <c r="C73" s="193"/>
      <c r="D73" s="194"/>
      <c r="E73" s="195"/>
      <c r="F73" s="195"/>
      <c r="G73" s="194"/>
      <c r="H73" s="195"/>
      <c r="I73" s="196"/>
      <c r="J73" s="197"/>
      <c r="K73" s="198"/>
      <c r="L73" s="303"/>
      <c r="M73" s="303"/>
      <c r="N73" s="366" t="s">
        <v>8727</v>
      </c>
      <c r="O73" s="303"/>
      <c r="P73" s="367"/>
      <c r="Q73" s="225">
        <f>P76</f>
        <v>6745.21</v>
      </c>
      <c r="R73" s="244"/>
      <c r="S73" s="201"/>
      <c r="U73" s="90">
        <f t="shared" si="2"/>
        <v>0</v>
      </c>
      <c r="V73" s="90" t="str">
        <f t="shared" si="3"/>
        <v/>
      </c>
    </row>
    <row r="74" spans="1:22" s="202" customFormat="1" ht="15" customHeight="1" x14ac:dyDescent="0.2">
      <c r="A74" s="191"/>
      <c r="B74" s="361" t="s">
        <v>16977</v>
      </c>
      <c r="C74" s="193"/>
      <c r="D74" s="194"/>
      <c r="E74" s="195"/>
      <c r="F74" s="195"/>
      <c r="G74" s="194"/>
      <c r="H74" s="195"/>
      <c r="I74" s="196"/>
      <c r="J74" s="197"/>
      <c r="K74" s="198"/>
      <c r="L74" s="355"/>
      <c r="M74" s="355"/>
      <c r="N74" s="358">
        <v>1.4</v>
      </c>
      <c r="O74" s="355">
        <f>$P$54</f>
        <v>3963.91</v>
      </c>
      <c r="P74" s="368">
        <f>N74*O74</f>
        <v>5549.4739999999993</v>
      </c>
      <c r="Q74" s="225"/>
      <c r="R74" s="244"/>
      <c r="S74" s="201"/>
      <c r="U74" s="90" t="str">
        <f t="shared" si="2"/>
        <v/>
      </c>
      <c r="V74" s="90">
        <f t="shared" si="3"/>
        <v>5549.4739999999993</v>
      </c>
    </row>
    <row r="75" spans="1:22" s="219" customFormat="1" ht="15" customHeight="1" x14ac:dyDescent="0.2">
      <c r="A75" s="347"/>
      <c r="B75" s="361" t="s">
        <v>7517</v>
      </c>
      <c r="C75" s="349"/>
      <c r="D75" s="350"/>
      <c r="E75" s="351"/>
      <c r="F75" s="349"/>
      <c r="G75" s="350"/>
      <c r="H75" s="351"/>
      <c r="I75" s="352"/>
      <c r="J75" s="353"/>
      <c r="K75" s="355"/>
      <c r="L75" s="355"/>
      <c r="M75" s="355"/>
      <c r="N75" s="358">
        <v>1.4</v>
      </c>
      <c r="O75" s="355">
        <f>$P$66</f>
        <v>854.1</v>
      </c>
      <c r="P75" s="368">
        <f>N75*O75</f>
        <v>1195.74</v>
      </c>
      <c r="Q75" s="357"/>
      <c r="R75" s="244"/>
      <c r="U75" s="90" t="str">
        <f t="shared" si="2"/>
        <v/>
      </c>
      <c r="V75" s="90">
        <f t="shared" si="3"/>
        <v>1195.74</v>
      </c>
    </row>
    <row r="76" spans="1:22" s="202" customFormat="1" ht="15" customHeight="1" x14ac:dyDescent="0.2">
      <c r="A76" s="191"/>
      <c r="B76" s="203" t="s">
        <v>15</v>
      </c>
      <c r="C76" s="204"/>
      <c r="D76" s="205"/>
      <c r="E76" s="206"/>
      <c r="F76" s="204"/>
      <c r="G76" s="205"/>
      <c r="H76" s="206"/>
      <c r="I76" s="206"/>
      <c r="J76" s="207"/>
      <c r="K76" s="208"/>
      <c r="L76" s="208"/>
      <c r="M76" s="208"/>
      <c r="N76" s="208"/>
      <c r="O76" s="208"/>
      <c r="P76" s="209">
        <f>ROUND(SUM(P73:P75),2)</f>
        <v>6745.21</v>
      </c>
      <c r="Q76" s="210" t="str">
        <f>IFERROR(VLOOKUP(A73,'Planilha Orçamentária'!$A$8:$H$239,5,FALSE),0)</f>
        <v>t</v>
      </c>
      <c r="R76" s="244"/>
      <c r="S76" s="201"/>
      <c r="U76" s="90">
        <f t="shared" ref="U76:U144" si="6">IF(Q76&lt;&gt;"",P76,"")</f>
        <v>6745.21</v>
      </c>
      <c r="V76" s="90">
        <f t="shared" ref="V76:V144" si="7">IF(P76&lt;&gt;"",P76,"")</f>
        <v>6745.21</v>
      </c>
    </row>
    <row r="77" spans="1:22" s="202" customFormat="1" ht="15" customHeight="1" x14ac:dyDescent="0.2">
      <c r="A77" s="191"/>
      <c r="B77" s="226"/>
      <c r="C77" s="212"/>
      <c r="D77" s="194"/>
      <c r="E77" s="195"/>
      <c r="F77" s="212"/>
      <c r="G77" s="194"/>
      <c r="H77" s="195"/>
      <c r="I77" s="195"/>
      <c r="J77" s="213"/>
      <c r="K77" s="517"/>
      <c r="L77" s="517"/>
      <c r="M77" s="517"/>
      <c r="N77" s="517"/>
      <c r="O77" s="517"/>
      <c r="P77" s="60"/>
      <c r="Q77" s="227"/>
      <c r="R77" s="244"/>
      <c r="S77" s="201"/>
      <c r="U77" s="90" t="str">
        <f t="shared" si="6"/>
        <v/>
      </c>
      <c r="V77" s="90" t="str">
        <f t="shared" si="7"/>
        <v/>
      </c>
    </row>
    <row r="78" spans="1:22" s="202" customFormat="1" ht="15" customHeight="1" x14ac:dyDescent="0.2">
      <c r="A78" s="191" t="str">
        <f>'Planilha Orçamentária'!A28</f>
        <v>02.07</v>
      </c>
      <c r="B78" s="192" t="str">
        <f>VLOOKUP(A78,'Planilha Orçamentária'!$A$8:$D$239,4,FALSE)</f>
        <v>Transporte Local de Materiais (TR-101-01) (Vias urbanas - Caminhão basculante) (DMT=0,956XP + 1,275XR + 1,593) (XP=22,6km; XR=0,9km)</v>
      </c>
      <c r="C78" s="193"/>
      <c r="D78" s="194"/>
      <c r="E78" s="195"/>
      <c r="F78" s="195"/>
      <c r="G78" s="194"/>
      <c r="H78" s="195"/>
      <c r="I78" s="196"/>
      <c r="J78" s="197"/>
      <c r="K78" s="198"/>
      <c r="L78" s="517"/>
      <c r="M78" s="517"/>
      <c r="N78" s="516" t="s">
        <v>8727</v>
      </c>
      <c r="O78" s="517"/>
      <c r="P78" s="518"/>
      <c r="Q78" s="225">
        <f>P80</f>
        <v>11949.92</v>
      </c>
      <c r="R78" s="244"/>
      <c r="S78" s="201"/>
      <c r="U78" s="90">
        <f t="shared" si="6"/>
        <v>0</v>
      </c>
      <c r="V78" s="90" t="str">
        <f t="shared" si="7"/>
        <v/>
      </c>
    </row>
    <row r="79" spans="1:22" s="219" customFormat="1" ht="15" customHeight="1" x14ac:dyDescent="0.2">
      <c r="A79" s="347"/>
      <c r="B79" s="361" t="s">
        <v>7495</v>
      </c>
      <c r="C79" s="349"/>
      <c r="D79" s="350"/>
      <c r="E79" s="351"/>
      <c r="F79" s="349"/>
      <c r="G79" s="350"/>
      <c r="H79" s="351"/>
      <c r="I79" s="352"/>
      <c r="J79" s="353"/>
      <c r="K79" s="355"/>
      <c r="L79" s="355"/>
      <c r="M79" s="355"/>
      <c r="N79" s="358">
        <v>1.6</v>
      </c>
      <c r="O79" s="355">
        <f>$P$62</f>
        <v>7468.7</v>
      </c>
      <c r="P79" s="368">
        <f>N79*O79</f>
        <v>11949.92</v>
      </c>
      <c r="Q79" s="357"/>
      <c r="R79" s="244"/>
      <c r="U79" s="90" t="str">
        <f t="shared" ref="U79:U82" si="8">IF(Q79&lt;&gt;"",P79,"")</f>
        <v/>
      </c>
      <c r="V79" s="90">
        <f t="shared" ref="V79:V82" si="9">IF(P79&lt;&gt;"",P79,"")</f>
        <v>11949.92</v>
      </c>
    </row>
    <row r="80" spans="1:22" s="202" customFormat="1" ht="15" customHeight="1" x14ac:dyDescent="0.2">
      <c r="A80" s="191"/>
      <c r="B80" s="203" t="s">
        <v>15</v>
      </c>
      <c r="C80" s="204"/>
      <c r="D80" s="205"/>
      <c r="E80" s="206"/>
      <c r="F80" s="204"/>
      <c r="G80" s="205"/>
      <c r="H80" s="206"/>
      <c r="I80" s="206"/>
      <c r="J80" s="207"/>
      <c r="K80" s="208"/>
      <c r="L80" s="208"/>
      <c r="M80" s="208"/>
      <c r="N80" s="208"/>
      <c r="O80" s="208"/>
      <c r="P80" s="209">
        <f>ROUND(SUM(P78:P79),2)</f>
        <v>11949.92</v>
      </c>
      <c r="Q80" s="210" t="str">
        <f>IFERROR(VLOOKUP(A78,'Planilha Orçamentária'!$A$8:$H$239,5,FALSE),0)</f>
        <v>t</v>
      </c>
      <c r="R80" s="244"/>
      <c r="S80" s="201"/>
      <c r="U80" s="90">
        <f t="shared" si="8"/>
        <v>11949.92</v>
      </c>
      <c r="V80" s="90">
        <f t="shared" si="9"/>
        <v>11949.92</v>
      </c>
    </row>
    <row r="81" spans="1:24" s="202" customFormat="1" ht="15" customHeight="1" x14ac:dyDescent="0.2">
      <c r="A81" s="191"/>
      <c r="B81" s="226"/>
      <c r="C81" s="212"/>
      <c r="D81" s="194"/>
      <c r="E81" s="195"/>
      <c r="F81" s="212"/>
      <c r="G81" s="194"/>
      <c r="H81" s="195"/>
      <c r="I81" s="195"/>
      <c r="J81" s="213"/>
      <c r="K81" s="517"/>
      <c r="L81" s="517"/>
      <c r="M81" s="517"/>
      <c r="N81" s="517"/>
      <c r="O81" s="517"/>
      <c r="P81" s="60"/>
      <c r="Q81" s="227"/>
      <c r="R81" s="244"/>
      <c r="S81" s="201"/>
      <c r="U81" s="90" t="str">
        <f t="shared" si="8"/>
        <v/>
      </c>
      <c r="V81" s="90" t="str">
        <f t="shared" si="9"/>
        <v/>
      </c>
    </row>
    <row r="82" spans="1:24" s="202" customFormat="1" ht="15" customHeight="1" x14ac:dyDescent="0.2">
      <c r="A82" s="191" t="str">
        <f>'Planilha Orçamentária'!A29</f>
        <v>02.08</v>
      </c>
      <c r="B82" s="192" t="str">
        <f>VLOOKUP(A82,'Planilha Orçamentária'!$A$8:$D$239,4,FALSE)</f>
        <v>Transporte Local de Materiais (TR-101-01) (Vias urbanas - Caminhão basculante) (DMT=0,956XP + 1,275XR + 1,593) (XP=18,7km; XR=0,7km)</v>
      </c>
      <c r="C82" s="193"/>
      <c r="D82" s="194"/>
      <c r="E82" s="195"/>
      <c r="F82" s="195"/>
      <c r="G82" s="194"/>
      <c r="H82" s="195"/>
      <c r="I82" s="196"/>
      <c r="J82" s="197"/>
      <c r="K82" s="198"/>
      <c r="L82" s="517"/>
      <c r="M82" s="517"/>
      <c r="N82" s="516" t="s">
        <v>8727</v>
      </c>
      <c r="O82" s="517"/>
      <c r="P82" s="518"/>
      <c r="Q82" s="225">
        <f>P84</f>
        <v>9091.94</v>
      </c>
      <c r="R82" s="244"/>
      <c r="S82" s="201"/>
      <c r="U82" s="90">
        <f t="shared" si="8"/>
        <v>0</v>
      </c>
      <c r="V82" s="90" t="str">
        <f t="shared" si="9"/>
        <v/>
      </c>
    </row>
    <row r="83" spans="1:24" s="219" customFormat="1" ht="15" customHeight="1" x14ac:dyDescent="0.2">
      <c r="A83" s="347"/>
      <c r="B83" s="361" t="s">
        <v>7727</v>
      </c>
      <c r="C83" s="349"/>
      <c r="D83" s="350"/>
      <c r="E83" s="351"/>
      <c r="F83" s="349"/>
      <c r="G83" s="350"/>
      <c r="H83" s="351"/>
      <c r="I83" s="352"/>
      <c r="J83" s="353"/>
      <c r="K83" s="355"/>
      <c r="L83" s="355"/>
      <c r="M83" s="355"/>
      <c r="N83" s="358">
        <v>1.5</v>
      </c>
      <c r="O83" s="355">
        <f>$P$71</f>
        <v>6061.29</v>
      </c>
      <c r="P83" s="368">
        <f>N83*O83</f>
        <v>9091.9349999999995</v>
      </c>
      <c r="Q83" s="357"/>
      <c r="R83" s="244"/>
      <c r="U83" s="90" t="str">
        <f t="shared" ref="U83:U84" si="10">IF(Q83&lt;&gt;"",P83,"")</f>
        <v/>
      </c>
      <c r="V83" s="90">
        <f t="shared" ref="V83:V84" si="11">IF(P83&lt;&gt;"",P83,"")</f>
        <v>9091.9349999999995</v>
      </c>
    </row>
    <row r="84" spans="1:24" s="202" customFormat="1" ht="15" customHeight="1" x14ac:dyDescent="0.2">
      <c r="A84" s="191"/>
      <c r="B84" s="203" t="s">
        <v>15</v>
      </c>
      <c r="C84" s="204"/>
      <c r="D84" s="205"/>
      <c r="E84" s="206"/>
      <c r="F84" s="204"/>
      <c r="G84" s="205"/>
      <c r="H84" s="206"/>
      <c r="I84" s="206"/>
      <c r="J84" s="207"/>
      <c r="K84" s="208"/>
      <c r="L84" s="208"/>
      <c r="M84" s="208"/>
      <c r="N84" s="208"/>
      <c r="O84" s="208"/>
      <c r="P84" s="209">
        <f>ROUND(SUM(P82:P83),2)</f>
        <v>9091.94</v>
      </c>
      <c r="Q84" s="210" t="str">
        <f>IFERROR(VLOOKUP(A82,'Planilha Orçamentária'!$A$8:$H$239,5,FALSE),0)</f>
        <v>t</v>
      </c>
      <c r="R84" s="244"/>
      <c r="S84" s="201"/>
      <c r="U84" s="90">
        <f t="shared" si="10"/>
        <v>9091.94</v>
      </c>
      <c r="V84" s="90">
        <f t="shared" si="11"/>
        <v>9091.94</v>
      </c>
    </row>
    <row r="85" spans="1:24" s="202" customFormat="1" ht="15" customHeight="1" x14ac:dyDescent="0.2">
      <c r="A85" s="191"/>
      <c r="B85" s="226"/>
      <c r="C85" s="212"/>
      <c r="D85" s="194"/>
      <c r="E85" s="195"/>
      <c r="F85" s="212"/>
      <c r="G85" s="194"/>
      <c r="H85" s="195"/>
      <c r="I85" s="195"/>
      <c r="J85" s="213"/>
      <c r="K85" s="303"/>
      <c r="L85" s="303"/>
      <c r="M85" s="303"/>
      <c r="N85" s="303"/>
      <c r="O85" s="303"/>
      <c r="P85" s="60"/>
      <c r="Q85" s="227"/>
      <c r="R85" s="244"/>
      <c r="S85" s="201"/>
      <c r="T85" s="201"/>
      <c r="U85" s="90" t="str">
        <f t="shared" si="6"/>
        <v/>
      </c>
      <c r="V85" s="90" t="str">
        <f t="shared" si="7"/>
        <v/>
      </c>
    </row>
    <row r="86" spans="1:24" s="202" customFormat="1" ht="15" customHeight="1" x14ac:dyDescent="0.2">
      <c r="A86" s="144" t="str">
        <f>'Planilha Orçamentária'!A32</f>
        <v>03</v>
      </c>
      <c r="B86" s="145" t="str">
        <f>VLOOKUP(A86,'Planilha Orçamentária'!$A$8:$D$239,4,FALSE)</f>
        <v>DRENAGEM</v>
      </c>
      <c r="C86" s="146"/>
      <c r="D86" s="147"/>
      <c r="E86" s="148"/>
      <c r="F86" s="148"/>
      <c r="G86" s="147"/>
      <c r="H86" s="148"/>
      <c r="I86" s="149"/>
      <c r="J86" s="150"/>
      <c r="K86" s="151"/>
      <c r="L86" s="150"/>
      <c r="M86" s="152"/>
      <c r="N86" s="153"/>
      <c r="O86" s="152"/>
      <c r="P86" s="154"/>
      <c r="Q86" s="155"/>
      <c r="R86" s="244"/>
      <c r="S86" s="231"/>
      <c r="T86" s="232"/>
      <c r="U86" s="90" t="str">
        <f t="shared" si="6"/>
        <v/>
      </c>
      <c r="V86" s="90" t="str">
        <f t="shared" si="7"/>
        <v/>
      </c>
    </row>
    <row r="87" spans="1:24" s="202" customFormat="1" x14ac:dyDescent="0.2">
      <c r="A87" s="191" t="str">
        <f>'Planilha Orçamentária'!A33</f>
        <v>03.01</v>
      </c>
      <c r="B87" s="675" t="str">
        <f>VLOOKUP(A87,'Planilha Orçamentária'!$A$8:$D$239,4,FALSE)</f>
        <v>Escavação mecânica em material de 1ª cat. H= 0,00 a 1,50 m, em Vias Urbanas</v>
      </c>
      <c r="C87" s="676"/>
      <c r="D87" s="676"/>
      <c r="E87" s="676"/>
      <c r="F87" s="676"/>
      <c r="G87" s="676"/>
      <c r="H87" s="676"/>
      <c r="I87" s="676"/>
      <c r="J87" s="676"/>
      <c r="K87" s="676"/>
      <c r="L87" s="676"/>
      <c r="M87" s="676"/>
      <c r="N87" s="676"/>
      <c r="O87" s="676"/>
      <c r="P87" s="677"/>
      <c r="Q87" s="225">
        <f>P93</f>
        <v>6903.81</v>
      </c>
      <c r="R87" s="244"/>
      <c r="S87" s="231"/>
      <c r="T87" s="232"/>
      <c r="U87" s="90">
        <f t="shared" si="6"/>
        <v>0</v>
      </c>
      <c r="V87" s="90" t="str">
        <f t="shared" si="7"/>
        <v/>
      </c>
    </row>
    <row r="88" spans="1:24" s="202" customFormat="1" ht="15" customHeight="1" x14ac:dyDescent="0.2">
      <c r="A88" s="216"/>
      <c r="B88" s="222"/>
      <c r="C88" s="369"/>
      <c r="D88" s="217"/>
      <c r="E88" s="196"/>
      <c r="F88" s="369"/>
      <c r="G88" s="217"/>
      <c r="H88" s="196"/>
      <c r="I88" s="196"/>
      <c r="J88" s="370"/>
      <c r="K88" s="196"/>
      <c r="L88" s="199" t="s">
        <v>5694</v>
      </c>
      <c r="M88" s="371"/>
      <c r="N88" s="197"/>
      <c r="O88" s="197"/>
      <c r="P88" s="218"/>
      <c r="Q88" s="372"/>
      <c r="R88" s="373" t="s">
        <v>5695</v>
      </c>
      <c r="S88" s="373" t="s">
        <v>5696</v>
      </c>
      <c r="T88" s="373" t="s">
        <v>5697</v>
      </c>
      <c r="U88" s="90" t="str">
        <f t="shared" si="6"/>
        <v/>
      </c>
      <c r="V88" s="90" t="str">
        <f t="shared" si="7"/>
        <v/>
      </c>
    </row>
    <row r="89" spans="1:24" s="202" customFormat="1" ht="15" customHeight="1" x14ac:dyDescent="0.2">
      <c r="A89" s="216"/>
      <c r="B89" s="222" t="s">
        <v>7728</v>
      </c>
      <c r="C89" s="369"/>
      <c r="D89" s="217"/>
      <c r="E89" s="196"/>
      <c r="F89" s="196"/>
      <c r="G89" s="196"/>
      <c r="H89" s="196"/>
      <c r="I89" s="196"/>
      <c r="J89" s="370"/>
      <c r="K89" s="219">
        <f>$P$284</f>
        <v>134</v>
      </c>
      <c r="L89" s="197">
        <v>1.8</v>
      </c>
      <c r="M89" s="371">
        <f>1.3</f>
        <v>1.3</v>
      </c>
      <c r="N89" s="197"/>
      <c r="O89" s="374">
        <f t="shared" ref="O89" si="12">ROUND(K89*L89*M89,2)</f>
        <v>313.56</v>
      </c>
      <c r="P89" s="375">
        <f t="shared" ref="P89" si="13">O89</f>
        <v>313.56</v>
      </c>
      <c r="Q89" s="372"/>
      <c r="R89" s="219">
        <v>0.4</v>
      </c>
      <c r="S89" s="219">
        <v>0.08</v>
      </c>
      <c r="T89" s="115">
        <v>0.15</v>
      </c>
      <c r="U89" s="90" t="str">
        <f t="shared" si="6"/>
        <v/>
      </c>
      <c r="V89" s="90">
        <f t="shared" si="7"/>
        <v>313.56</v>
      </c>
      <c r="W89" s="202">
        <f>1.6+T89</f>
        <v>1.75</v>
      </c>
      <c r="X89" s="202">
        <f>W89-T89</f>
        <v>1.6</v>
      </c>
    </row>
    <row r="90" spans="1:24" s="202" customFormat="1" ht="15" customHeight="1" x14ac:dyDescent="0.2">
      <c r="A90" s="216"/>
      <c r="B90" s="222" t="s">
        <v>7729</v>
      </c>
      <c r="C90" s="369"/>
      <c r="D90" s="217"/>
      <c r="E90" s="196"/>
      <c r="F90" s="196"/>
      <c r="G90" s="196"/>
      <c r="H90" s="196"/>
      <c r="I90" s="196"/>
      <c r="J90" s="370"/>
      <c r="K90" s="219">
        <f>$P$291</f>
        <v>177</v>
      </c>
      <c r="L90" s="197">
        <v>2</v>
      </c>
      <c r="M90" s="371">
        <v>1.5</v>
      </c>
      <c r="N90" s="197"/>
      <c r="O90" s="374">
        <f t="shared" ref="O90:O92" si="14">ROUND(K90*L90*M90,2)</f>
        <v>531</v>
      </c>
      <c r="P90" s="375">
        <f t="shared" ref="P90:P92" si="15">O90</f>
        <v>531</v>
      </c>
      <c r="Q90" s="372"/>
      <c r="R90" s="219">
        <v>0.6</v>
      </c>
      <c r="S90" s="219">
        <v>0.08</v>
      </c>
      <c r="T90" s="115">
        <v>0.15</v>
      </c>
      <c r="U90" s="90" t="str">
        <f t="shared" si="6"/>
        <v/>
      </c>
      <c r="V90" s="90">
        <f t="shared" si="7"/>
        <v>531</v>
      </c>
      <c r="W90" s="202">
        <f>1.8+T90</f>
        <v>1.95</v>
      </c>
      <c r="X90" s="202">
        <f t="shared" ref="X90:X92" si="16">W90-T90</f>
        <v>1.8</v>
      </c>
    </row>
    <row r="91" spans="1:24" s="202" customFormat="1" ht="15" customHeight="1" x14ac:dyDescent="0.2">
      <c r="A91" s="216"/>
      <c r="B91" s="222" t="s">
        <v>7910</v>
      </c>
      <c r="C91" s="369"/>
      <c r="D91" s="217"/>
      <c r="E91" s="196"/>
      <c r="F91" s="196"/>
      <c r="G91" s="196"/>
      <c r="H91" s="196"/>
      <c r="I91" s="196"/>
      <c r="J91" s="370"/>
      <c r="K91" s="219">
        <f>$P$295</f>
        <v>16</v>
      </c>
      <c r="L91" s="197">
        <v>4.3</v>
      </c>
      <c r="M91" s="371">
        <v>1.5</v>
      </c>
      <c r="N91" s="197"/>
      <c r="O91" s="374">
        <f t="shared" ref="O91" si="17">ROUND(K91*L91*M91,2)</f>
        <v>103.2</v>
      </c>
      <c r="P91" s="375">
        <f t="shared" ref="P91" si="18">O91</f>
        <v>103.2</v>
      </c>
      <c r="Q91" s="372"/>
      <c r="R91" s="219">
        <v>1.2</v>
      </c>
      <c r="S91" s="219">
        <v>0.12</v>
      </c>
      <c r="T91" s="115">
        <v>0.15</v>
      </c>
      <c r="U91" s="90" t="str">
        <f t="shared" si="6"/>
        <v/>
      </c>
      <c r="V91" s="90">
        <f t="shared" si="7"/>
        <v>103.2</v>
      </c>
      <c r="W91" s="202">
        <f>2.6+T91</f>
        <v>2.75</v>
      </c>
      <c r="X91" s="202">
        <f t="shared" ref="X91" si="19">W91-T91</f>
        <v>2.6</v>
      </c>
    </row>
    <row r="92" spans="1:24" s="202" customFormat="1" ht="15" customHeight="1" x14ac:dyDescent="0.2">
      <c r="A92" s="216"/>
      <c r="B92" s="222" t="s">
        <v>8704</v>
      </c>
      <c r="C92" s="369"/>
      <c r="D92" s="217"/>
      <c r="E92" s="196"/>
      <c r="F92" s="196"/>
      <c r="G92" s="196"/>
      <c r="H92" s="196"/>
      <c r="I92" s="196"/>
      <c r="J92" s="370"/>
      <c r="K92" s="219">
        <f>$P$314</f>
        <v>673</v>
      </c>
      <c r="L92" s="197">
        <v>5.9</v>
      </c>
      <c r="M92" s="371">
        <v>1.5</v>
      </c>
      <c r="N92" s="197"/>
      <c r="O92" s="374">
        <f t="shared" si="14"/>
        <v>5956.05</v>
      </c>
      <c r="P92" s="375">
        <f t="shared" si="15"/>
        <v>5956.05</v>
      </c>
      <c r="Q92" s="372"/>
      <c r="R92" s="219">
        <v>1.2</v>
      </c>
      <c r="S92" s="219">
        <v>0.12</v>
      </c>
      <c r="T92" s="115">
        <v>0.15</v>
      </c>
      <c r="U92" s="90" t="str">
        <f t="shared" si="6"/>
        <v/>
      </c>
      <c r="V92" s="90">
        <f t="shared" si="7"/>
        <v>5956.05</v>
      </c>
      <c r="W92" s="202">
        <f>2.6+T92</f>
        <v>2.75</v>
      </c>
      <c r="X92" s="202">
        <f t="shared" si="16"/>
        <v>2.6</v>
      </c>
    </row>
    <row r="93" spans="1:24" s="202" customFormat="1" ht="15" customHeight="1" x14ac:dyDescent="0.2">
      <c r="A93" s="191"/>
      <c r="B93" s="203" t="s">
        <v>15</v>
      </c>
      <c r="C93" s="204"/>
      <c r="D93" s="205"/>
      <c r="E93" s="206"/>
      <c r="F93" s="204"/>
      <c r="G93" s="205"/>
      <c r="H93" s="206"/>
      <c r="I93" s="206"/>
      <c r="J93" s="207"/>
      <c r="K93" s="208"/>
      <c r="L93" s="208"/>
      <c r="M93" s="208"/>
      <c r="N93" s="208"/>
      <c r="O93" s="208"/>
      <c r="P93" s="209">
        <f>ROUND(SUM(P87:P92),2)</f>
        <v>6903.81</v>
      </c>
      <c r="Q93" s="210" t="str">
        <f>IFERROR(VLOOKUP(A87,'Planilha Orçamentária'!$A$8:$H$239,5,FALSE),0)</f>
        <v>M3</v>
      </c>
      <c r="R93" s="244"/>
      <c r="S93" s="201"/>
      <c r="U93" s="90">
        <f t="shared" si="6"/>
        <v>6903.81</v>
      </c>
      <c r="V93" s="90">
        <f t="shared" si="7"/>
        <v>6903.81</v>
      </c>
    </row>
    <row r="94" spans="1:24" s="202" customFormat="1" ht="15" customHeight="1" x14ac:dyDescent="0.2">
      <c r="A94" s="191"/>
      <c r="B94" s="226"/>
      <c r="C94" s="212"/>
      <c r="D94" s="194"/>
      <c r="E94" s="195"/>
      <c r="F94" s="212"/>
      <c r="G94" s="194"/>
      <c r="H94" s="195"/>
      <c r="I94" s="195"/>
      <c r="J94" s="213"/>
      <c r="K94" s="303"/>
      <c r="L94" s="303"/>
      <c r="M94" s="303"/>
      <c r="N94" s="303"/>
      <c r="O94" s="303"/>
      <c r="P94" s="60"/>
      <c r="Q94" s="227"/>
      <c r="R94" s="244"/>
      <c r="S94" s="201"/>
      <c r="U94" s="90" t="str">
        <f t="shared" si="6"/>
        <v/>
      </c>
      <c r="V94" s="90" t="str">
        <f t="shared" si="7"/>
        <v/>
      </c>
    </row>
    <row r="95" spans="1:24" s="202" customFormat="1" x14ac:dyDescent="0.2">
      <c r="A95" s="191" t="str">
        <f>'Planilha Orçamentária'!A34</f>
        <v>03.02</v>
      </c>
      <c r="B95" s="670" t="str">
        <f>VLOOKUP(A95,'Planilha Orçamentária'!$A$8:$D$239,4,FALSE)</f>
        <v>Escavação mecânica em material de 1ª cat. H= 1,50 a 3,00 m, em Vias Urbanas</v>
      </c>
      <c r="C95" s="671"/>
      <c r="D95" s="671"/>
      <c r="E95" s="671"/>
      <c r="F95" s="671"/>
      <c r="G95" s="671"/>
      <c r="H95" s="671"/>
      <c r="I95" s="671"/>
      <c r="J95" s="671"/>
      <c r="K95" s="671"/>
      <c r="L95" s="671"/>
      <c r="M95" s="671"/>
      <c r="N95" s="671"/>
      <c r="O95" s="671"/>
      <c r="P95" s="672"/>
      <c r="Q95" s="225">
        <f>P101</f>
        <v>2841.41</v>
      </c>
      <c r="R95" s="244"/>
      <c r="S95" s="231"/>
      <c r="T95" s="232"/>
      <c r="U95" s="90">
        <f t="shared" si="6"/>
        <v>0</v>
      </c>
      <c r="V95" s="90" t="str">
        <f t="shared" si="7"/>
        <v/>
      </c>
    </row>
    <row r="96" spans="1:24" s="202" customFormat="1" ht="15.6" customHeight="1" x14ac:dyDescent="0.2">
      <c r="A96" s="216"/>
      <c r="B96" s="222"/>
      <c r="C96" s="369"/>
      <c r="D96" s="217"/>
      <c r="E96" s="196"/>
      <c r="F96" s="369"/>
      <c r="G96" s="217"/>
      <c r="H96" s="196"/>
      <c r="I96" s="196"/>
      <c r="J96" s="370"/>
      <c r="K96" s="196"/>
      <c r="L96" s="199" t="s">
        <v>5694</v>
      </c>
      <c r="M96" s="371"/>
      <c r="N96" s="197"/>
      <c r="O96" s="197"/>
      <c r="P96" s="218"/>
      <c r="Q96" s="372"/>
      <c r="R96" s="373" t="s">
        <v>5695</v>
      </c>
      <c r="S96" s="373" t="s">
        <v>5696</v>
      </c>
      <c r="T96" s="373" t="s">
        <v>5697</v>
      </c>
      <c r="U96" s="90" t="str">
        <f t="shared" si="6"/>
        <v/>
      </c>
      <c r="V96" s="90" t="str">
        <f t="shared" si="7"/>
        <v/>
      </c>
    </row>
    <row r="97" spans="1:22" s="202" customFormat="1" ht="15" customHeight="1" x14ac:dyDescent="0.2">
      <c r="A97" s="216"/>
      <c r="B97" s="222" t="s">
        <v>7728</v>
      </c>
      <c r="C97" s="369"/>
      <c r="D97" s="217"/>
      <c r="E97" s="196"/>
      <c r="F97" s="196"/>
      <c r="G97" s="196"/>
      <c r="H97" s="196"/>
      <c r="I97" s="196"/>
      <c r="J97" s="370"/>
      <c r="K97" s="219">
        <f>$P$284</f>
        <v>134</v>
      </c>
      <c r="L97" s="197">
        <f>L89</f>
        <v>1.8</v>
      </c>
      <c r="M97" s="371">
        <v>0</v>
      </c>
      <c r="N97" s="371"/>
      <c r="O97" s="374">
        <f t="shared" ref="O97:O100" si="20">ROUND(K97*L97*M97,2)</f>
        <v>0</v>
      </c>
      <c r="P97" s="375">
        <f t="shared" ref="P97:P100" si="21">O97</f>
        <v>0</v>
      </c>
      <c r="Q97" s="372"/>
      <c r="R97" s="219">
        <v>0.4</v>
      </c>
      <c r="S97" s="219">
        <v>0.08</v>
      </c>
      <c r="T97" s="115">
        <v>0.15</v>
      </c>
      <c r="U97" s="90" t="str">
        <f t="shared" si="6"/>
        <v/>
      </c>
      <c r="V97" s="90">
        <f t="shared" si="7"/>
        <v>0</v>
      </c>
    </row>
    <row r="98" spans="1:22" s="202" customFormat="1" ht="15" customHeight="1" x14ac:dyDescent="0.2">
      <c r="A98" s="216"/>
      <c r="B98" s="222" t="s">
        <v>7729</v>
      </c>
      <c r="C98" s="369"/>
      <c r="D98" s="217"/>
      <c r="E98" s="196"/>
      <c r="F98" s="196"/>
      <c r="G98" s="196"/>
      <c r="H98" s="196"/>
      <c r="I98" s="196"/>
      <c r="J98" s="370"/>
      <c r="K98" s="219">
        <f>$P$291</f>
        <v>177</v>
      </c>
      <c r="L98" s="197">
        <f>L90</f>
        <v>2</v>
      </c>
      <c r="M98" s="371">
        <v>0</v>
      </c>
      <c r="N98" s="371"/>
      <c r="O98" s="374">
        <f t="shared" si="20"/>
        <v>0</v>
      </c>
      <c r="P98" s="375">
        <f t="shared" si="21"/>
        <v>0</v>
      </c>
      <c r="Q98" s="372"/>
      <c r="R98" s="219">
        <v>0.6</v>
      </c>
      <c r="S98" s="219">
        <v>0.08</v>
      </c>
      <c r="T98" s="115">
        <v>0.15</v>
      </c>
      <c r="U98" s="90" t="str">
        <f t="shared" si="6"/>
        <v/>
      </c>
      <c r="V98" s="90">
        <f t="shared" si="7"/>
        <v>0</v>
      </c>
    </row>
    <row r="99" spans="1:22" s="202" customFormat="1" ht="15" customHeight="1" x14ac:dyDescent="0.2">
      <c r="A99" s="216"/>
      <c r="B99" s="222" t="s">
        <v>7910</v>
      </c>
      <c r="C99" s="369"/>
      <c r="D99" s="217"/>
      <c r="E99" s="196"/>
      <c r="F99" s="196"/>
      <c r="G99" s="196"/>
      <c r="H99" s="196"/>
      <c r="I99" s="196"/>
      <c r="J99" s="370"/>
      <c r="K99" s="219">
        <f>$P$295</f>
        <v>16</v>
      </c>
      <c r="L99" s="197">
        <f>L91</f>
        <v>4.3</v>
      </c>
      <c r="M99" s="371">
        <f>2.4-1.5</f>
        <v>0.89999999999999991</v>
      </c>
      <c r="N99" s="371"/>
      <c r="O99" s="374">
        <f t="shared" ref="O99" si="22">ROUND(K99*L99*M99,2)</f>
        <v>61.92</v>
      </c>
      <c r="P99" s="375">
        <f t="shared" ref="P99" si="23">O99</f>
        <v>61.92</v>
      </c>
      <c r="Q99" s="372"/>
      <c r="R99" s="219">
        <v>1.2</v>
      </c>
      <c r="S99" s="219">
        <v>0.12</v>
      </c>
      <c r="T99" s="115">
        <v>0.15</v>
      </c>
      <c r="U99" s="90" t="str">
        <f t="shared" si="6"/>
        <v/>
      </c>
      <c r="V99" s="90">
        <f t="shared" si="7"/>
        <v>61.92</v>
      </c>
    </row>
    <row r="100" spans="1:22" s="202" customFormat="1" ht="15" customHeight="1" x14ac:dyDescent="0.2">
      <c r="A100" s="216"/>
      <c r="B100" s="222" t="s">
        <v>8704</v>
      </c>
      <c r="C100" s="369"/>
      <c r="D100" s="217"/>
      <c r="E100" s="196"/>
      <c r="F100" s="196"/>
      <c r="G100" s="196"/>
      <c r="H100" s="196"/>
      <c r="I100" s="196"/>
      <c r="J100" s="370"/>
      <c r="K100" s="219">
        <f>$P$314</f>
        <v>673</v>
      </c>
      <c r="L100" s="197">
        <f>L92</f>
        <v>5.9</v>
      </c>
      <c r="M100" s="371">
        <f>2.2-1.5</f>
        <v>0.70000000000000018</v>
      </c>
      <c r="N100" s="371"/>
      <c r="O100" s="374">
        <f t="shared" si="20"/>
        <v>2779.49</v>
      </c>
      <c r="P100" s="375">
        <f t="shared" si="21"/>
        <v>2779.49</v>
      </c>
      <c r="Q100" s="372"/>
      <c r="R100" s="219">
        <v>1.2</v>
      </c>
      <c r="S100" s="219">
        <v>0.12</v>
      </c>
      <c r="T100" s="115">
        <v>0.15</v>
      </c>
      <c r="U100" s="90" t="str">
        <f t="shared" si="6"/>
        <v/>
      </c>
      <c r="V100" s="90">
        <f t="shared" si="7"/>
        <v>2779.49</v>
      </c>
    </row>
    <row r="101" spans="1:22" s="202" customFormat="1" ht="15" customHeight="1" x14ac:dyDescent="0.2">
      <c r="A101" s="191"/>
      <c r="B101" s="203" t="s">
        <v>15</v>
      </c>
      <c r="C101" s="204"/>
      <c r="D101" s="205"/>
      <c r="E101" s="206"/>
      <c r="F101" s="204"/>
      <c r="G101" s="205"/>
      <c r="H101" s="206"/>
      <c r="I101" s="206"/>
      <c r="J101" s="207"/>
      <c r="K101" s="208"/>
      <c r="L101" s="208"/>
      <c r="M101" s="208"/>
      <c r="N101" s="208"/>
      <c r="O101" s="208"/>
      <c r="P101" s="209">
        <f>ROUND(SUM(P95:P100),2)</f>
        <v>2841.41</v>
      </c>
      <c r="Q101" s="210" t="str">
        <f>IFERROR(VLOOKUP(A95,'Planilha Orçamentária'!$A$8:$H$239,5,FALSE),0)</f>
        <v>M3</v>
      </c>
      <c r="R101" s="244"/>
      <c r="S101" s="201"/>
      <c r="U101" s="90">
        <f t="shared" si="6"/>
        <v>2841.41</v>
      </c>
      <c r="V101" s="90">
        <f t="shared" si="7"/>
        <v>2841.41</v>
      </c>
    </row>
    <row r="102" spans="1:22" s="202" customFormat="1" ht="15" customHeight="1" x14ac:dyDescent="0.2">
      <c r="A102" s="191"/>
      <c r="B102" s="226"/>
      <c r="C102" s="212"/>
      <c r="D102" s="194"/>
      <c r="E102" s="195"/>
      <c r="F102" s="212"/>
      <c r="G102" s="194"/>
      <c r="H102" s="195"/>
      <c r="I102" s="195"/>
      <c r="J102" s="213"/>
      <c r="K102" s="303"/>
      <c r="L102" s="303"/>
      <c r="M102" s="303"/>
      <c r="N102" s="303"/>
      <c r="O102" s="303"/>
      <c r="P102" s="60"/>
      <c r="Q102" s="227"/>
      <c r="R102" s="244"/>
      <c r="S102" s="201"/>
      <c r="U102" s="90" t="str">
        <f t="shared" si="6"/>
        <v/>
      </c>
      <c r="V102" s="90" t="str">
        <f t="shared" si="7"/>
        <v/>
      </c>
    </row>
    <row r="103" spans="1:22" s="202" customFormat="1" ht="15" customHeight="1" x14ac:dyDescent="0.2">
      <c r="A103" s="191" t="str">
        <f>'Planilha Orçamentária'!A35</f>
        <v>03.03</v>
      </c>
      <c r="B103" s="192" t="str">
        <f>VLOOKUP(A103,'Planilha Orçamentária'!$A$8:$D$239,4,FALSE)</f>
        <v>Reaterro com areia, tudo incluído, em Vias Urbanas</v>
      </c>
      <c r="C103" s="193"/>
      <c r="D103" s="194"/>
      <c r="E103" s="195"/>
      <c r="F103" s="195"/>
      <c r="G103" s="194"/>
      <c r="H103" s="195"/>
      <c r="I103" s="196"/>
      <c r="J103" s="197"/>
      <c r="K103" s="665"/>
      <c r="L103" s="665" t="s">
        <v>5698</v>
      </c>
      <c r="M103" s="665" t="s">
        <v>5699</v>
      </c>
      <c r="N103" s="678" t="s">
        <v>7487</v>
      </c>
      <c r="O103" s="665" t="s">
        <v>5701</v>
      </c>
      <c r="P103" s="60"/>
      <c r="Q103" s="225">
        <f>P110</f>
        <v>1623.76</v>
      </c>
      <c r="R103" s="244"/>
      <c r="S103" s="376"/>
      <c r="U103" s="90">
        <f t="shared" si="6"/>
        <v>0</v>
      </c>
      <c r="V103" s="90" t="str">
        <f t="shared" si="7"/>
        <v/>
      </c>
    </row>
    <row r="104" spans="1:22" s="202" customFormat="1" ht="15" customHeight="1" x14ac:dyDescent="0.2">
      <c r="A104" s="216"/>
      <c r="B104" s="377" t="s">
        <v>7486</v>
      </c>
      <c r="C104" s="369"/>
      <c r="D104" s="217"/>
      <c r="E104" s="196"/>
      <c r="F104" s="369"/>
      <c r="G104" s="217"/>
      <c r="H104" s="196"/>
      <c r="I104" s="196"/>
      <c r="J104" s="371"/>
      <c r="K104" s="665"/>
      <c r="L104" s="665"/>
      <c r="M104" s="665"/>
      <c r="N104" s="678"/>
      <c r="O104" s="665"/>
      <c r="P104" s="378"/>
      <c r="Q104" s="372"/>
      <c r="R104" s="373" t="s">
        <v>5695</v>
      </c>
      <c r="S104" s="373" t="s">
        <v>5702</v>
      </c>
      <c r="T104" s="373" t="s">
        <v>7488</v>
      </c>
      <c r="U104" s="90" t="str">
        <f t="shared" si="6"/>
        <v/>
      </c>
      <c r="V104" s="90" t="str">
        <f t="shared" si="7"/>
        <v/>
      </c>
    </row>
    <row r="105" spans="1:22" s="202" customFormat="1" ht="15" customHeight="1" x14ac:dyDescent="0.2">
      <c r="A105" s="216"/>
      <c r="B105" s="222" t="s">
        <v>7728</v>
      </c>
      <c r="C105" s="369"/>
      <c r="D105" s="217"/>
      <c r="E105" s="196"/>
      <c r="F105" s="369"/>
      <c r="G105" s="217"/>
      <c r="H105" s="196"/>
      <c r="I105" s="196"/>
      <c r="J105" s="370"/>
      <c r="K105" s="219">
        <f>$P$284</f>
        <v>134</v>
      </c>
      <c r="L105" s="379">
        <f>K105*0.72*0.25</f>
        <v>24.119999999999997</v>
      </c>
      <c r="M105" s="379">
        <f>TRUNC(PI()*(S105^2)/4*K105,2)*1</f>
        <v>33</v>
      </c>
      <c r="N105" s="379">
        <f>(K105)*(L89)*(T105)</f>
        <v>159.19200000000001</v>
      </c>
      <c r="O105" s="379">
        <f>+N105-(L105+M105)</f>
        <v>102.072</v>
      </c>
      <c r="P105" s="218">
        <f>+O105</f>
        <v>102.072</v>
      </c>
      <c r="Q105" s="372"/>
      <c r="R105" s="219">
        <v>0.4</v>
      </c>
      <c r="S105" s="219">
        <f>R89+S89*2</f>
        <v>0.56000000000000005</v>
      </c>
      <c r="T105" s="250">
        <f>S105+0.1</f>
        <v>0.66</v>
      </c>
      <c r="U105" s="90" t="str">
        <f t="shared" si="6"/>
        <v/>
      </c>
      <c r="V105" s="90">
        <f t="shared" si="7"/>
        <v>102.072</v>
      </c>
    </row>
    <row r="106" spans="1:22" s="202" customFormat="1" ht="15" customHeight="1" x14ac:dyDescent="0.2">
      <c r="A106" s="216"/>
      <c r="B106" s="222" t="s">
        <v>7729</v>
      </c>
      <c r="C106" s="369"/>
      <c r="D106" s="217"/>
      <c r="E106" s="196"/>
      <c r="F106" s="369"/>
      <c r="G106" s="217"/>
      <c r="H106" s="196"/>
      <c r="I106" s="196"/>
      <c r="J106" s="370"/>
      <c r="K106" s="219">
        <f>$P$291</f>
        <v>177</v>
      </c>
      <c r="L106" s="379">
        <f>K106*0.96*0.3</f>
        <v>50.975999999999992</v>
      </c>
      <c r="M106" s="379">
        <f t="shared" ref="M106" si="24">TRUNC(PI()*(S106^2)/4*K106,2)*1</f>
        <v>80.290000000000006</v>
      </c>
      <c r="N106" s="379">
        <f>(K106)*(L90)*(T106)</f>
        <v>304.44</v>
      </c>
      <c r="O106" s="379">
        <f t="shared" ref="O106:O108" si="25">+N106-(L106+M106)</f>
        <v>173.17400000000001</v>
      </c>
      <c r="P106" s="218">
        <f t="shared" ref="P106:P108" si="26">+O106</f>
        <v>173.17400000000001</v>
      </c>
      <c r="Q106" s="372"/>
      <c r="R106" s="219">
        <v>0.6</v>
      </c>
      <c r="S106" s="219">
        <f>R90+S90*2</f>
        <v>0.76</v>
      </c>
      <c r="T106" s="250">
        <f t="shared" ref="T106:T108" si="27">S106+0.1</f>
        <v>0.86</v>
      </c>
      <c r="U106" s="90" t="str">
        <f t="shared" si="6"/>
        <v/>
      </c>
      <c r="V106" s="90">
        <f t="shared" si="7"/>
        <v>173.17400000000001</v>
      </c>
    </row>
    <row r="107" spans="1:22" s="202" customFormat="1" ht="15" customHeight="1" x14ac:dyDescent="0.2">
      <c r="A107" s="216"/>
      <c r="B107" s="222" t="s">
        <v>7910</v>
      </c>
      <c r="C107" s="369"/>
      <c r="D107" s="217"/>
      <c r="E107" s="196"/>
      <c r="F107" s="369"/>
      <c r="G107" s="217"/>
      <c r="H107" s="196"/>
      <c r="I107" s="196"/>
      <c r="J107" s="370"/>
      <c r="K107" s="219">
        <f>$P$295</f>
        <v>16</v>
      </c>
      <c r="L107" s="379">
        <f>K107*3.32*0.45</f>
        <v>23.904</v>
      </c>
      <c r="M107" s="379">
        <f>TRUNC(PI()*(S107^2)/4*K107,2)*2</f>
        <v>52.1</v>
      </c>
      <c r="N107" s="379">
        <f>(K107)*(L91)*(T107)</f>
        <v>105.952</v>
      </c>
      <c r="O107" s="379">
        <f t="shared" ref="O107" si="28">+N107-(L107+M107)</f>
        <v>29.947999999999993</v>
      </c>
      <c r="P107" s="218">
        <f t="shared" ref="P107" si="29">+O107</f>
        <v>29.947999999999993</v>
      </c>
      <c r="Q107" s="372"/>
      <c r="R107" s="219">
        <v>1.2</v>
      </c>
      <c r="S107" s="219">
        <f>R91+S91*2</f>
        <v>1.44</v>
      </c>
      <c r="T107" s="250">
        <f t="shared" ref="T107" si="30">S107+0.1</f>
        <v>1.54</v>
      </c>
      <c r="U107" s="90" t="str">
        <f t="shared" si="6"/>
        <v/>
      </c>
      <c r="V107" s="90">
        <f t="shared" si="7"/>
        <v>29.947999999999993</v>
      </c>
    </row>
    <row r="108" spans="1:22" s="202" customFormat="1" ht="15" customHeight="1" x14ac:dyDescent="0.2">
      <c r="A108" s="216"/>
      <c r="B108" s="222" t="s">
        <v>8704</v>
      </c>
      <c r="C108" s="369"/>
      <c r="D108" s="217"/>
      <c r="E108" s="196"/>
      <c r="F108" s="369"/>
      <c r="G108" s="217"/>
      <c r="H108" s="196"/>
      <c r="I108" s="196"/>
      <c r="J108" s="370"/>
      <c r="K108" s="219">
        <f>$P$314</f>
        <v>673</v>
      </c>
      <c r="L108" s="379">
        <f>K108*4.98*0.45</f>
        <v>1508.1930000000002</v>
      </c>
      <c r="M108" s="379">
        <f>TRUNC(PI()*(S108^2)/4*K108,2)*3</f>
        <v>3288.12</v>
      </c>
      <c r="N108" s="379">
        <f>(K108)*(L92)*(T108)</f>
        <v>6114.8780000000006</v>
      </c>
      <c r="O108" s="379">
        <f t="shared" si="25"/>
        <v>1318.5650000000005</v>
      </c>
      <c r="P108" s="218">
        <f t="shared" si="26"/>
        <v>1318.5650000000005</v>
      </c>
      <c r="Q108" s="372"/>
      <c r="R108" s="219">
        <v>1.2</v>
      </c>
      <c r="S108" s="219">
        <f>R92+S92*2</f>
        <v>1.44</v>
      </c>
      <c r="T108" s="250">
        <f t="shared" si="27"/>
        <v>1.54</v>
      </c>
      <c r="U108" s="90" t="str">
        <f t="shared" si="6"/>
        <v/>
      </c>
      <c r="V108" s="90">
        <f t="shared" si="7"/>
        <v>1318.5650000000005</v>
      </c>
    </row>
    <row r="109" spans="1:22" s="202" customFormat="1" ht="15" customHeight="1" x14ac:dyDescent="0.2">
      <c r="A109" s="216"/>
      <c r="B109" s="380" t="s">
        <v>7492</v>
      </c>
      <c r="C109" s="369"/>
      <c r="D109" s="217"/>
      <c r="E109" s="196"/>
      <c r="F109" s="369"/>
      <c r="G109" s="217"/>
      <c r="H109" s="196"/>
      <c r="I109" s="196"/>
      <c r="J109" s="370"/>
      <c r="K109" s="197"/>
      <c r="L109" s="379"/>
      <c r="M109" s="379"/>
      <c r="N109" s="379"/>
      <c r="O109" s="379"/>
      <c r="P109" s="218"/>
      <c r="Q109" s="372"/>
      <c r="R109" s="244"/>
      <c r="S109" s="219"/>
      <c r="U109" s="90" t="str">
        <f t="shared" si="6"/>
        <v/>
      </c>
      <c r="V109" s="90" t="str">
        <f t="shared" si="7"/>
        <v/>
      </c>
    </row>
    <row r="110" spans="1:22" s="202" customFormat="1" ht="15" customHeight="1" x14ac:dyDescent="0.2">
      <c r="A110" s="191"/>
      <c r="B110" s="203" t="s">
        <v>15</v>
      </c>
      <c r="C110" s="204"/>
      <c r="D110" s="205"/>
      <c r="E110" s="206"/>
      <c r="F110" s="204"/>
      <c r="G110" s="205"/>
      <c r="H110" s="206"/>
      <c r="I110" s="206"/>
      <c r="J110" s="207"/>
      <c r="K110" s="208"/>
      <c r="L110" s="208"/>
      <c r="M110" s="208"/>
      <c r="N110" s="208"/>
      <c r="O110" s="208"/>
      <c r="P110" s="209">
        <f>ROUND(SUM(P103:P109),2)</f>
        <v>1623.76</v>
      </c>
      <c r="Q110" s="210" t="str">
        <f>IFERROR(VLOOKUP(A103,'Planilha Orçamentária'!$A$8:$H$239,5,FALSE),0)</f>
        <v>M3</v>
      </c>
      <c r="R110" s="244"/>
      <c r="S110" s="201"/>
      <c r="U110" s="90">
        <f t="shared" si="6"/>
        <v>1623.76</v>
      </c>
      <c r="V110" s="90">
        <f t="shared" si="7"/>
        <v>1623.76</v>
      </c>
    </row>
    <row r="111" spans="1:22" s="202" customFormat="1" ht="15" customHeight="1" x14ac:dyDescent="0.2">
      <c r="A111" s="191"/>
      <c r="B111" s="226"/>
      <c r="C111" s="212"/>
      <c r="D111" s="194"/>
      <c r="E111" s="195"/>
      <c r="F111" s="212"/>
      <c r="G111" s="194"/>
      <c r="H111" s="195"/>
      <c r="I111" s="195"/>
      <c r="J111" s="213"/>
      <c r="K111" s="303"/>
      <c r="L111" s="303"/>
      <c r="M111" s="303"/>
      <c r="N111" s="303"/>
      <c r="O111" s="303"/>
      <c r="P111" s="60"/>
      <c r="Q111" s="227"/>
      <c r="R111" s="244"/>
      <c r="S111" s="201"/>
      <c r="U111" s="90" t="str">
        <f t="shared" si="6"/>
        <v/>
      </c>
      <c r="V111" s="90" t="str">
        <f t="shared" si="7"/>
        <v/>
      </c>
    </row>
    <row r="112" spans="1:22" s="202" customFormat="1" ht="15" customHeight="1" x14ac:dyDescent="0.2">
      <c r="A112" s="191" t="str">
        <f>'Planilha Orçamentária'!A36</f>
        <v>03.04</v>
      </c>
      <c r="B112" s="192" t="str">
        <f>VLOOKUP(A112,'Planilha Orçamentária'!$A$8:$D$239,4,FALSE)</f>
        <v>Reaterro de cavas c/ compactação mecânica (compactador manual), em Vias Urbanas</v>
      </c>
      <c r="C112" s="193"/>
      <c r="D112" s="194"/>
      <c r="E112" s="195"/>
      <c r="F112" s="195"/>
      <c r="G112" s="194"/>
      <c r="H112" s="195"/>
      <c r="I112" s="196"/>
      <c r="J112" s="197"/>
      <c r="K112" s="198"/>
      <c r="M112" s="709" t="s">
        <v>5700</v>
      </c>
      <c r="N112" s="709" t="s">
        <v>7487</v>
      </c>
      <c r="O112" s="665" t="s">
        <v>5701</v>
      </c>
      <c r="P112" s="60"/>
      <c r="Q112" s="225">
        <f>P119</f>
        <v>3060.76</v>
      </c>
      <c r="R112" s="244"/>
      <c r="S112" s="376"/>
      <c r="U112" s="90">
        <f t="shared" si="6"/>
        <v>0</v>
      </c>
      <c r="V112" s="90" t="str">
        <f t="shared" si="7"/>
        <v/>
      </c>
    </row>
    <row r="113" spans="1:22" s="202" customFormat="1" ht="15" customHeight="1" x14ac:dyDescent="0.2">
      <c r="A113" s="216"/>
      <c r="B113" s="377" t="s">
        <v>7489</v>
      </c>
      <c r="C113" s="369"/>
      <c r="D113" s="217"/>
      <c r="E113" s="196"/>
      <c r="F113" s="369"/>
      <c r="G113" s="217"/>
      <c r="H113" s="196"/>
      <c r="I113" s="196"/>
      <c r="J113" s="371"/>
      <c r="K113" s="381"/>
      <c r="M113" s="709"/>
      <c r="N113" s="709"/>
      <c r="O113" s="665"/>
      <c r="P113" s="378"/>
      <c r="Q113" s="372"/>
      <c r="R113" s="244"/>
      <c r="S113" s="373"/>
      <c r="U113" s="90" t="str">
        <f t="shared" si="6"/>
        <v/>
      </c>
      <c r="V113" s="90" t="str">
        <f t="shared" si="7"/>
        <v/>
      </c>
    </row>
    <row r="114" spans="1:22" s="202" customFormat="1" ht="15" customHeight="1" x14ac:dyDescent="0.2">
      <c r="A114" s="216"/>
      <c r="B114" s="222" t="s">
        <v>7728</v>
      </c>
      <c r="C114" s="369"/>
      <c r="D114" s="217"/>
      <c r="E114" s="196"/>
      <c r="F114" s="369"/>
      <c r="G114" s="217"/>
      <c r="H114" s="196"/>
      <c r="I114" s="196"/>
      <c r="J114" s="370"/>
      <c r="K114" s="197"/>
      <c r="M114" s="379">
        <f>P89+P97</f>
        <v>313.56</v>
      </c>
      <c r="N114" s="379">
        <f>N105</f>
        <v>159.19200000000001</v>
      </c>
      <c r="O114" s="379">
        <f>M114-N114</f>
        <v>154.36799999999999</v>
      </c>
      <c r="P114" s="218">
        <f>O114</f>
        <v>154.36799999999999</v>
      </c>
      <c r="Q114" s="372"/>
      <c r="R114" s="244"/>
      <c r="S114" s="219"/>
      <c r="U114" s="90" t="str">
        <f t="shared" si="6"/>
        <v/>
      </c>
      <c r="V114" s="90">
        <f t="shared" si="7"/>
        <v>154.36799999999999</v>
      </c>
    </row>
    <row r="115" spans="1:22" s="202" customFormat="1" ht="15" customHeight="1" x14ac:dyDescent="0.2">
      <c r="A115" s="216"/>
      <c r="B115" s="222" t="s">
        <v>7729</v>
      </c>
      <c r="C115" s="369"/>
      <c r="D115" s="217"/>
      <c r="E115" s="196"/>
      <c r="F115" s="369"/>
      <c r="G115" s="217"/>
      <c r="H115" s="196"/>
      <c r="I115" s="196"/>
      <c r="J115" s="370"/>
      <c r="K115" s="197"/>
      <c r="M115" s="379">
        <f>P90+P98</f>
        <v>531</v>
      </c>
      <c r="N115" s="379">
        <f>N106</f>
        <v>304.44</v>
      </c>
      <c r="O115" s="379">
        <f t="shared" ref="O115:O117" si="31">M115-N115</f>
        <v>226.56</v>
      </c>
      <c r="P115" s="218">
        <f t="shared" ref="P115:P117" si="32">O115</f>
        <v>226.56</v>
      </c>
      <c r="Q115" s="372"/>
      <c r="R115" s="244"/>
      <c r="S115" s="219"/>
      <c r="U115" s="90" t="str">
        <f t="shared" si="6"/>
        <v/>
      </c>
      <c r="V115" s="90">
        <f t="shared" si="7"/>
        <v>226.56</v>
      </c>
    </row>
    <row r="116" spans="1:22" s="202" customFormat="1" ht="15" customHeight="1" x14ac:dyDescent="0.2">
      <c r="A116" s="216"/>
      <c r="B116" s="222" t="s">
        <v>7910</v>
      </c>
      <c r="C116" s="369"/>
      <c r="D116" s="217"/>
      <c r="E116" s="196"/>
      <c r="F116" s="369"/>
      <c r="G116" s="217"/>
      <c r="H116" s="196"/>
      <c r="I116" s="196"/>
      <c r="J116" s="370"/>
      <c r="K116" s="197"/>
      <c r="M116" s="379">
        <f>P91+P99</f>
        <v>165.12</v>
      </c>
      <c r="N116" s="379">
        <f>N107</f>
        <v>105.952</v>
      </c>
      <c r="O116" s="379">
        <f t="shared" ref="O116" si="33">M116-N116</f>
        <v>59.168000000000006</v>
      </c>
      <c r="P116" s="218">
        <f t="shared" ref="P116" si="34">O116</f>
        <v>59.168000000000006</v>
      </c>
      <c r="Q116" s="372"/>
      <c r="R116" s="244"/>
      <c r="S116" s="219"/>
      <c r="U116" s="90" t="str">
        <f t="shared" si="6"/>
        <v/>
      </c>
      <c r="V116" s="90">
        <f t="shared" si="7"/>
        <v>59.168000000000006</v>
      </c>
    </row>
    <row r="117" spans="1:22" s="202" customFormat="1" ht="15" customHeight="1" x14ac:dyDescent="0.2">
      <c r="A117" s="216"/>
      <c r="B117" s="222" t="s">
        <v>8704</v>
      </c>
      <c r="C117" s="369"/>
      <c r="D117" s="217"/>
      <c r="E117" s="196"/>
      <c r="F117" s="369"/>
      <c r="G117" s="217"/>
      <c r="H117" s="196"/>
      <c r="I117" s="196"/>
      <c r="J117" s="370"/>
      <c r="K117" s="197"/>
      <c r="M117" s="379">
        <f>P92+P100</f>
        <v>8735.5400000000009</v>
      </c>
      <c r="N117" s="379">
        <f>N108</f>
        <v>6114.8780000000006</v>
      </c>
      <c r="O117" s="379">
        <f t="shared" si="31"/>
        <v>2620.6620000000003</v>
      </c>
      <c r="P117" s="218">
        <f t="shared" si="32"/>
        <v>2620.6620000000003</v>
      </c>
      <c r="Q117" s="372"/>
      <c r="R117" s="244"/>
      <c r="S117" s="219"/>
      <c r="U117" s="90" t="str">
        <f t="shared" si="6"/>
        <v/>
      </c>
      <c r="V117" s="90">
        <f t="shared" si="7"/>
        <v>2620.6620000000003</v>
      </c>
    </row>
    <row r="118" spans="1:22" s="202" customFormat="1" ht="15" customHeight="1" x14ac:dyDescent="0.2">
      <c r="A118" s="216"/>
      <c r="B118" s="380" t="s">
        <v>7491</v>
      </c>
      <c r="C118" s="369"/>
      <c r="D118" s="217"/>
      <c r="E118" s="196"/>
      <c r="F118" s="369"/>
      <c r="G118" s="217"/>
      <c r="H118" s="196"/>
      <c r="I118" s="196"/>
      <c r="J118" s="370"/>
      <c r="K118" s="197"/>
      <c r="L118" s="379"/>
      <c r="M118" s="379"/>
      <c r="N118" s="379"/>
      <c r="O118" s="379"/>
      <c r="P118" s="218"/>
      <c r="Q118" s="372"/>
      <c r="R118" s="244"/>
      <c r="S118" s="219"/>
      <c r="U118" s="90" t="str">
        <f t="shared" si="6"/>
        <v/>
      </c>
      <c r="V118" s="90" t="str">
        <f t="shared" si="7"/>
        <v/>
      </c>
    </row>
    <row r="119" spans="1:22" s="202" customFormat="1" ht="15" customHeight="1" x14ac:dyDescent="0.2">
      <c r="A119" s="191"/>
      <c r="B119" s="203" t="s">
        <v>15</v>
      </c>
      <c r="C119" s="204"/>
      <c r="D119" s="205"/>
      <c r="E119" s="206"/>
      <c r="F119" s="204"/>
      <c r="G119" s="205"/>
      <c r="H119" s="206"/>
      <c r="I119" s="206"/>
      <c r="J119" s="207"/>
      <c r="K119" s="208"/>
      <c r="L119" s="208"/>
      <c r="M119" s="208"/>
      <c r="N119" s="208"/>
      <c r="O119" s="208"/>
      <c r="P119" s="209">
        <f>ROUND(SUM(P112:P118),2)</f>
        <v>3060.76</v>
      </c>
      <c r="Q119" s="210" t="str">
        <f>IFERROR(VLOOKUP(A112,'Planilha Orçamentária'!$A$8:$H$239,5,FALSE),0)</f>
        <v>M3</v>
      </c>
      <c r="R119" s="244"/>
      <c r="S119" s="201"/>
      <c r="U119" s="90">
        <f t="shared" si="6"/>
        <v>3060.76</v>
      </c>
      <c r="V119" s="90">
        <f t="shared" si="7"/>
        <v>3060.76</v>
      </c>
    </row>
    <row r="120" spans="1:22" s="202" customFormat="1" ht="15" customHeight="1" x14ac:dyDescent="0.2">
      <c r="A120" s="191"/>
      <c r="B120" s="226"/>
      <c r="C120" s="212"/>
      <c r="D120" s="194"/>
      <c r="E120" s="195"/>
      <c r="F120" s="212"/>
      <c r="G120" s="194"/>
      <c r="H120" s="195"/>
      <c r="I120" s="195"/>
      <c r="J120" s="213"/>
      <c r="K120" s="303"/>
      <c r="L120" s="303"/>
      <c r="M120" s="303"/>
      <c r="N120" s="303"/>
      <c r="O120" s="303"/>
      <c r="P120" s="60"/>
      <c r="Q120" s="227"/>
      <c r="R120" s="244"/>
      <c r="S120" s="201"/>
      <c r="U120" s="90" t="str">
        <f t="shared" si="6"/>
        <v/>
      </c>
      <c r="V120" s="90" t="str">
        <f t="shared" si="7"/>
        <v/>
      </c>
    </row>
    <row r="121" spans="1:22" s="202" customFormat="1" ht="15" customHeight="1" x14ac:dyDescent="0.2">
      <c r="A121" s="191" t="str">
        <f>'Planilha Orçamentária'!A37</f>
        <v>03.05</v>
      </c>
      <c r="B121" s="192" t="str">
        <f>VLOOKUP(A121,'Planilha Orçamentária'!$A$8:$D$239,4,FALSE)</f>
        <v>Transporte Local de Materiais (TR-101-01) (Vias urbanas - Caminhão basculante) (DMT=0,956XP + 1,275XR + 1,593) (XP=18,1km; XR=3,1km)</v>
      </c>
      <c r="C121" s="193"/>
      <c r="D121" s="194"/>
      <c r="E121" s="195"/>
      <c r="F121" s="195"/>
      <c r="G121" s="194"/>
      <c r="H121" s="195"/>
      <c r="I121" s="196"/>
      <c r="J121" s="197"/>
      <c r="K121" s="198"/>
      <c r="L121" s="303"/>
      <c r="M121" s="303"/>
      <c r="N121" s="366" t="s">
        <v>8727</v>
      </c>
      <c r="O121" s="303"/>
      <c r="P121" s="367"/>
      <c r="Q121" s="225">
        <f>P123</f>
        <v>10695.14</v>
      </c>
      <c r="R121" s="244"/>
      <c r="S121" s="201"/>
      <c r="U121" s="90">
        <f t="shared" si="6"/>
        <v>0</v>
      </c>
      <c r="V121" s="90" t="str">
        <f t="shared" si="7"/>
        <v/>
      </c>
    </row>
    <row r="122" spans="1:22" s="219" customFormat="1" ht="15" customHeight="1" x14ac:dyDescent="0.2">
      <c r="A122" s="347"/>
      <c r="B122" s="361" t="s">
        <v>7490</v>
      </c>
      <c r="C122" s="349"/>
      <c r="D122" s="350"/>
      <c r="E122" s="351"/>
      <c r="F122" s="349"/>
      <c r="G122" s="350"/>
      <c r="H122" s="351"/>
      <c r="I122" s="352"/>
      <c r="J122" s="353"/>
      <c r="K122" s="355"/>
      <c r="L122" s="355"/>
      <c r="M122" s="355"/>
      <c r="N122" s="358">
        <v>1.6</v>
      </c>
      <c r="O122" s="355">
        <f>($P$93+$P$101)-$P$119</f>
        <v>6684.4600000000009</v>
      </c>
      <c r="P122" s="368">
        <f>N122*O122</f>
        <v>10695.136000000002</v>
      </c>
      <c r="Q122" s="357"/>
      <c r="R122" s="244"/>
      <c r="U122" s="90" t="str">
        <f t="shared" si="6"/>
        <v/>
      </c>
      <c r="V122" s="90">
        <f t="shared" si="7"/>
        <v>10695.136000000002</v>
      </c>
    </row>
    <row r="123" spans="1:22" s="202" customFormat="1" ht="15" customHeight="1" x14ac:dyDescent="0.2">
      <c r="A123" s="191"/>
      <c r="B123" s="203" t="s">
        <v>15</v>
      </c>
      <c r="C123" s="204"/>
      <c r="D123" s="205"/>
      <c r="E123" s="206"/>
      <c r="F123" s="204"/>
      <c r="G123" s="205"/>
      <c r="H123" s="206"/>
      <c r="I123" s="206"/>
      <c r="J123" s="207"/>
      <c r="K123" s="208"/>
      <c r="L123" s="208"/>
      <c r="M123" s="208"/>
      <c r="N123" s="208"/>
      <c r="O123" s="208"/>
      <c r="P123" s="209">
        <f>ROUND(SUM(P121:P122),2)</f>
        <v>10695.14</v>
      </c>
      <c r="Q123" s="210" t="str">
        <f>IFERROR(VLOOKUP(A121,'Planilha Orçamentária'!$A$8:$H$239,5,FALSE),0)</f>
        <v>t</v>
      </c>
      <c r="R123" s="244"/>
      <c r="S123" s="201"/>
      <c r="U123" s="90">
        <f t="shared" si="6"/>
        <v>10695.14</v>
      </c>
      <c r="V123" s="90">
        <f t="shared" si="7"/>
        <v>10695.14</v>
      </c>
    </row>
    <row r="124" spans="1:22" s="202" customFormat="1" ht="15" customHeight="1" x14ac:dyDescent="0.2">
      <c r="A124" s="191"/>
      <c r="B124" s="226"/>
      <c r="C124" s="212"/>
      <c r="D124" s="194"/>
      <c r="E124" s="195"/>
      <c r="F124" s="212"/>
      <c r="G124" s="194"/>
      <c r="H124" s="195"/>
      <c r="I124" s="195"/>
      <c r="J124" s="213"/>
      <c r="K124" s="517"/>
      <c r="L124" s="517"/>
      <c r="M124" s="517"/>
      <c r="N124" s="517"/>
      <c r="O124" s="517"/>
      <c r="P124" s="60"/>
      <c r="Q124" s="227"/>
      <c r="R124" s="244"/>
      <c r="S124" s="201"/>
      <c r="U124" s="90" t="str">
        <f t="shared" ref="U124:U127" si="35">IF(Q124&lt;&gt;"",P124,"")</f>
        <v/>
      </c>
      <c r="V124" s="90" t="str">
        <f t="shared" ref="V124:V127" si="36">IF(P124&lt;&gt;"",P124,"")</f>
        <v/>
      </c>
    </row>
    <row r="125" spans="1:22" s="202" customFormat="1" ht="15" customHeight="1" x14ac:dyDescent="0.2">
      <c r="A125" s="191" t="str">
        <f>'Planilha Orçamentária'!A38</f>
        <v>03.06</v>
      </c>
      <c r="B125" s="192" t="str">
        <f>VLOOKUP(A125,'Planilha Orçamentária'!$A$8:$D$239,4,FALSE)</f>
        <v>Transporte Local de Materiais (TR-101-01) (Vias urbanas - Caminhão basculante) (DMT=0,956XP + 1,275XR + 1,593) (XP=18,7km; XR=0,7km)</v>
      </c>
      <c r="C125" s="193"/>
      <c r="D125" s="194"/>
      <c r="E125" s="195"/>
      <c r="F125" s="195"/>
      <c r="G125" s="194"/>
      <c r="H125" s="195"/>
      <c r="I125" s="196"/>
      <c r="J125" s="197"/>
      <c r="K125" s="198"/>
      <c r="L125" s="517"/>
      <c r="M125" s="517"/>
      <c r="N125" s="516" t="s">
        <v>8727</v>
      </c>
      <c r="O125" s="517"/>
      <c r="P125" s="518"/>
      <c r="Q125" s="225">
        <f>P127</f>
        <v>2435.64</v>
      </c>
      <c r="R125" s="244"/>
      <c r="S125" s="201"/>
      <c r="U125" s="90">
        <f t="shared" si="35"/>
        <v>0</v>
      </c>
      <c r="V125" s="90" t="str">
        <f t="shared" si="36"/>
        <v/>
      </c>
    </row>
    <row r="126" spans="1:22" s="219" customFormat="1" ht="15" customHeight="1" x14ac:dyDescent="0.2">
      <c r="A126" s="347"/>
      <c r="B126" s="361" t="s">
        <v>5703</v>
      </c>
      <c r="C126" s="349"/>
      <c r="D126" s="350"/>
      <c r="E126" s="351"/>
      <c r="F126" s="349"/>
      <c r="G126" s="350"/>
      <c r="H126" s="351"/>
      <c r="I126" s="352"/>
      <c r="J126" s="353"/>
      <c r="K126" s="355"/>
      <c r="L126" s="355"/>
      <c r="M126" s="355"/>
      <c r="N126" s="358">
        <v>1.5</v>
      </c>
      <c r="O126" s="355">
        <f>$P$110</f>
        <v>1623.76</v>
      </c>
      <c r="P126" s="368">
        <f>N126*O126</f>
        <v>2435.64</v>
      </c>
      <c r="Q126" s="357"/>
      <c r="R126" s="244"/>
      <c r="U126" s="90" t="str">
        <f t="shared" si="35"/>
        <v/>
      </c>
      <c r="V126" s="90">
        <f t="shared" si="36"/>
        <v>2435.64</v>
      </c>
    </row>
    <row r="127" spans="1:22" s="202" customFormat="1" ht="15" customHeight="1" x14ac:dyDescent="0.2">
      <c r="A127" s="191"/>
      <c r="B127" s="203" t="s">
        <v>15</v>
      </c>
      <c r="C127" s="204"/>
      <c r="D127" s="205"/>
      <c r="E127" s="206"/>
      <c r="F127" s="204"/>
      <c r="G127" s="205"/>
      <c r="H127" s="206"/>
      <c r="I127" s="206"/>
      <c r="J127" s="207"/>
      <c r="K127" s="208"/>
      <c r="L127" s="208"/>
      <c r="M127" s="208"/>
      <c r="N127" s="208"/>
      <c r="O127" s="208"/>
      <c r="P127" s="209">
        <f>ROUND(SUM(P125:P126),2)</f>
        <v>2435.64</v>
      </c>
      <c r="Q127" s="210" t="str">
        <f>IFERROR(VLOOKUP(A125,'Planilha Orçamentária'!$A$8:$H$239,5,FALSE),0)</f>
        <v>t</v>
      </c>
      <c r="R127" s="244"/>
      <c r="S127" s="201"/>
      <c r="U127" s="90">
        <f t="shared" si="35"/>
        <v>2435.64</v>
      </c>
      <c r="V127" s="90">
        <f t="shared" si="36"/>
        <v>2435.64</v>
      </c>
    </row>
    <row r="128" spans="1:22" s="202" customFormat="1" ht="15" customHeight="1" x14ac:dyDescent="0.2">
      <c r="A128" s="191"/>
      <c r="B128" s="226"/>
      <c r="C128" s="212"/>
      <c r="D128" s="194"/>
      <c r="E128" s="195"/>
      <c r="F128" s="212"/>
      <c r="G128" s="194"/>
      <c r="H128" s="195"/>
      <c r="I128" s="195"/>
      <c r="J128" s="213"/>
      <c r="K128" s="303"/>
      <c r="L128" s="303"/>
      <c r="M128" s="303"/>
      <c r="N128" s="303"/>
      <c r="O128" s="303"/>
      <c r="P128" s="60"/>
      <c r="Q128" s="227"/>
      <c r="R128" s="244"/>
      <c r="S128" s="201"/>
      <c r="T128" s="201"/>
      <c r="U128" s="90" t="str">
        <f t="shared" si="6"/>
        <v/>
      </c>
      <c r="V128" s="90" t="str">
        <f t="shared" si="7"/>
        <v/>
      </c>
    </row>
    <row r="129" spans="1:22" s="202" customFormat="1" ht="15" customHeight="1" x14ac:dyDescent="0.2">
      <c r="A129" s="191" t="str">
        <f>'Planilha Orçamentária'!A39</f>
        <v>03.07</v>
      </c>
      <c r="B129" s="192" t="str">
        <f>VLOOKUP(A129,'Planilha Orçamentária'!$A$8:$D$235,4,FALSE)</f>
        <v>ESCORAMENTO DE VALAS COM PRANCHOES METALICOS - AREA CRAVADA</v>
      </c>
      <c r="C129" s="193"/>
      <c r="D129" s="194"/>
      <c r="E129" s="195"/>
      <c r="F129" s="195"/>
      <c r="G129" s="194"/>
      <c r="H129" s="195"/>
      <c r="I129" s="196"/>
      <c r="J129" s="197"/>
      <c r="K129" s="198"/>
      <c r="L129" s="197"/>
      <c r="M129" s="199"/>
      <c r="N129" s="197"/>
      <c r="O129" s="199"/>
      <c r="P129" s="60"/>
      <c r="Q129" s="225">
        <f>P133</f>
        <v>607.6</v>
      </c>
      <c r="R129" s="244"/>
      <c r="S129" s="201"/>
      <c r="U129" s="90">
        <f t="shared" si="6"/>
        <v>0</v>
      </c>
      <c r="V129" s="90" t="str">
        <f t="shared" si="7"/>
        <v/>
      </c>
    </row>
    <row r="130" spans="1:22" s="202" customFormat="1" ht="15" customHeight="1" x14ac:dyDescent="0.2">
      <c r="A130" s="216"/>
      <c r="B130" s="382"/>
      <c r="C130" s="369"/>
      <c r="D130" s="217"/>
      <c r="E130" s="196"/>
      <c r="F130" s="369"/>
      <c r="G130" s="217"/>
      <c r="H130" s="196"/>
      <c r="I130" s="196"/>
      <c r="J130" s="383" t="s">
        <v>7506</v>
      </c>
      <c r="K130" s="196"/>
      <c r="L130" s="199" t="s">
        <v>51</v>
      </c>
      <c r="M130" s="371"/>
      <c r="N130" s="197"/>
      <c r="O130" s="197"/>
      <c r="P130" s="218"/>
      <c r="Q130" s="372"/>
      <c r="R130" s="244"/>
      <c r="S130" s="219"/>
      <c r="U130" s="90" t="str">
        <f t="shared" si="6"/>
        <v/>
      </c>
      <c r="V130" s="90" t="str">
        <f t="shared" si="7"/>
        <v/>
      </c>
    </row>
    <row r="131" spans="1:22" s="202" customFormat="1" ht="15" customHeight="1" x14ac:dyDescent="0.2">
      <c r="A131" s="216"/>
      <c r="B131" s="222" t="s">
        <v>7910</v>
      </c>
      <c r="C131" s="369"/>
      <c r="D131" s="217"/>
      <c r="E131" s="196"/>
      <c r="F131" s="369"/>
      <c r="G131" s="217"/>
      <c r="H131" s="196"/>
      <c r="I131" s="384"/>
      <c r="J131" s="385">
        <v>2</v>
      </c>
      <c r="K131" s="219">
        <f>$P$295</f>
        <v>16</v>
      </c>
      <c r="L131" s="386">
        <v>0.2</v>
      </c>
      <c r="M131" s="371">
        <f>M91+M99</f>
        <v>2.4</v>
      </c>
      <c r="N131" s="197">
        <f>M131*K131</f>
        <v>38.4</v>
      </c>
      <c r="O131" s="197"/>
      <c r="P131" s="218">
        <f>ROUND(N131*J131*L131,2)</f>
        <v>15.36</v>
      </c>
      <c r="Q131" s="372"/>
      <c r="R131" s="244"/>
      <c r="S131" s="219"/>
      <c r="U131" s="90" t="str">
        <f t="shared" si="6"/>
        <v/>
      </c>
      <c r="V131" s="90">
        <f t="shared" si="7"/>
        <v>15.36</v>
      </c>
    </row>
    <row r="132" spans="1:22" s="202" customFormat="1" ht="15" customHeight="1" x14ac:dyDescent="0.2">
      <c r="A132" s="216"/>
      <c r="B132" s="222" t="s">
        <v>8704</v>
      </c>
      <c r="C132" s="369"/>
      <c r="D132" s="217"/>
      <c r="E132" s="196"/>
      <c r="F132" s="369"/>
      <c r="G132" s="217"/>
      <c r="H132" s="196"/>
      <c r="I132" s="384"/>
      <c r="J132" s="385">
        <v>2</v>
      </c>
      <c r="K132" s="219">
        <f>$P$314</f>
        <v>673</v>
      </c>
      <c r="L132" s="386">
        <v>0.2</v>
      </c>
      <c r="M132" s="371">
        <f>M92+M100</f>
        <v>2.2000000000000002</v>
      </c>
      <c r="N132" s="197">
        <f>M132*K132</f>
        <v>1480.6000000000001</v>
      </c>
      <c r="O132" s="197"/>
      <c r="P132" s="218">
        <f>ROUND(N132*J132*L132,2)</f>
        <v>592.24</v>
      </c>
      <c r="Q132" s="372"/>
      <c r="R132" s="244"/>
      <c r="S132" s="219"/>
      <c r="U132" s="90" t="str">
        <f t="shared" si="6"/>
        <v/>
      </c>
      <c r="V132" s="90">
        <f t="shared" si="7"/>
        <v>592.24</v>
      </c>
    </row>
    <row r="133" spans="1:22" s="202" customFormat="1" ht="15" customHeight="1" x14ac:dyDescent="0.2">
      <c r="A133" s="191"/>
      <c r="B133" s="203" t="s">
        <v>15</v>
      </c>
      <c r="C133" s="204"/>
      <c r="D133" s="205"/>
      <c r="E133" s="206"/>
      <c r="F133" s="204"/>
      <c r="G133" s="205"/>
      <c r="H133" s="206"/>
      <c r="I133" s="206"/>
      <c r="J133" s="207"/>
      <c r="K133" s="208"/>
      <c r="L133" s="208"/>
      <c r="M133" s="208"/>
      <c r="N133" s="208"/>
      <c r="O133" s="208"/>
      <c r="P133" s="209">
        <f>ROUND(SUM(P131:P132),2)</f>
        <v>607.6</v>
      </c>
      <c r="Q133" s="210" t="str">
        <f>IFERROR(VLOOKUP(A129,'Planilha Orçamentária'!$A$8:$H$235,5,FALSE),0)</f>
        <v>M2</v>
      </c>
      <c r="R133" s="244"/>
      <c r="S133" s="201"/>
      <c r="U133" s="90">
        <f t="shared" si="6"/>
        <v>607.6</v>
      </c>
      <c r="V133" s="90">
        <f t="shared" si="7"/>
        <v>607.6</v>
      </c>
    </row>
    <row r="134" spans="1:22" s="202" customFormat="1" ht="15" customHeight="1" x14ac:dyDescent="0.2">
      <c r="A134" s="191"/>
      <c r="B134" s="226"/>
      <c r="C134" s="212"/>
      <c r="D134" s="194"/>
      <c r="E134" s="195"/>
      <c r="F134" s="212"/>
      <c r="G134" s="194"/>
      <c r="H134" s="195"/>
      <c r="I134" s="195"/>
      <c r="J134" s="213"/>
      <c r="K134" s="303"/>
      <c r="L134" s="303"/>
      <c r="M134" s="303"/>
      <c r="N134" s="303"/>
      <c r="O134" s="303"/>
      <c r="P134" s="60"/>
      <c r="Q134" s="227"/>
      <c r="R134" s="244"/>
      <c r="S134" s="201"/>
      <c r="T134" s="201"/>
      <c r="U134" s="90" t="str">
        <f t="shared" si="6"/>
        <v/>
      </c>
      <c r="V134" s="90" t="str">
        <f t="shared" si="7"/>
        <v/>
      </c>
    </row>
    <row r="135" spans="1:22" s="202" customFormat="1" ht="15" customHeight="1" x14ac:dyDescent="0.2">
      <c r="A135" s="191" t="str">
        <f>'Planilha Orçamentária'!A40</f>
        <v>03.08</v>
      </c>
      <c r="B135" s="192" t="str">
        <f>VLOOKUP(A135,'Planilha Orçamentária'!$A$8:$D$235,4,FALSE)</f>
        <v>Esgotamento de escavações para rebaixamento do nível dágua nos serviços de bueiros, galerias e outros, com conj. moto bomba</v>
      </c>
      <c r="C135" s="193"/>
      <c r="D135" s="194"/>
      <c r="E135" s="195"/>
      <c r="F135" s="195"/>
      <c r="G135" s="194"/>
      <c r="H135" s="195"/>
      <c r="I135" s="196"/>
      <c r="J135" s="197"/>
      <c r="K135" s="198" t="s">
        <v>16925</v>
      </c>
      <c r="L135" s="197"/>
      <c r="M135" s="199"/>
      <c r="N135" s="197"/>
      <c r="O135" s="199"/>
      <c r="P135" s="60"/>
      <c r="Q135" s="225">
        <f>P137</f>
        <v>12</v>
      </c>
      <c r="R135" s="244"/>
      <c r="S135" s="201"/>
      <c r="U135" s="90">
        <f t="shared" si="6"/>
        <v>0</v>
      </c>
      <c r="V135" s="90" t="str">
        <f t="shared" si="7"/>
        <v/>
      </c>
    </row>
    <row r="136" spans="1:22" s="202" customFormat="1" ht="15" customHeight="1" x14ac:dyDescent="0.2">
      <c r="A136" s="216"/>
      <c r="B136" s="387" t="s">
        <v>7780</v>
      </c>
      <c r="C136" s="369"/>
      <c r="D136" s="217"/>
      <c r="E136" s="196"/>
      <c r="F136" s="369"/>
      <c r="G136" s="217"/>
      <c r="H136" s="196"/>
      <c r="I136" s="384"/>
      <c r="J136" s="385">
        <v>2</v>
      </c>
      <c r="K136" s="196">
        <v>6</v>
      </c>
      <c r="L136" s="197"/>
      <c r="M136" s="371"/>
      <c r="N136" s="197"/>
      <c r="O136" s="197"/>
      <c r="P136" s="218">
        <f>K136*J136</f>
        <v>12</v>
      </c>
      <c r="Q136" s="372"/>
      <c r="R136" s="244"/>
      <c r="S136" s="219"/>
      <c r="U136" s="90" t="str">
        <f t="shared" si="6"/>
        <v/>
      </c>
      <c r="V136" s="90">
        <f t="shared" si="7"/>
        <v>12</v>
      </c>
    </row>
    <row r="137" spans="1:22" s="202" customFormat="1" ht="15" customHeight="1" x14ac:dyDescent="0.2">
      <c r="A137" s="191"/>
      <c r="B137" s="203" t="s">
        <v>15</v>
      </c>
      <c r="C137" s="204"/>
      <c r="D137" s="205"/>
      <c r="E137" s="206"/>
      <c r="F137" s="204"/>
      <c r="G137" s="205"/>
      <c r="H137" s="206"/>
      <c r="I137" s="206"/>
      <c r="J137" s="207"/>
      <c r="K137" s="208"/>
      <c r="L137" s="208"/>
      <c r="M137" s="208"/>
      <c r="N137" s="208"/>
      <c r="O137" s="208"/>
      <c r="P137" s="209">
        <f>ROUND(SUM(P135:P136),2)</f>
        <v>12</v>
      </c>
      <c r="Q137" s="210" t="str">
        <f>IFERROR(VLOOKUP(A135,'Planilha Orçamentária'!$A$8:$H$235,5,FALSE),0)</f>
        <v>Mes</v>
      </c>
      <c r="R137" s="244"/>
      <c r="S137" s="201"/>
      <c r="U137" s="90">
        <f t="shared" si="6"/>
        <v>12</v>
      </c>
      <c r="V137" s="90">
        <f t="shared" si="7"/>
        <v>12</v>
      </c>
    </row>
    <row r="138" spans="1:22" s="202" customFormat="1" ht="15" customHeight="1" x14ac:dyDescent="0.2">
      <c r="A138" s="191"/>
      <c r="B138" s="226"/>
      <c r="C138" s="212"/>
      <c r="D138" s="194"/>
      <c r="E138" s="195"/>
      <c r="F138" s="212"/>
      <c r="G138" s="194"/>
      <c r="H138" s="195"/>
      <c r="I138" s="195"/>
      <c r="J138" s="213"/>
      <c r="K138" s="303"/>
      <c r="L138" s="303"/>
      <c r="M138" s="303"/>
      <c r="N138" s="303"/>
      <c r="O138" s="303"/>
      <c r="P138" s="60"/>
      <c r="Q138" s="227"/>
      <c r="R138" s="244"/>
      <c r="S138" s="201"/>
      <c r="T138" s="201"/>
      <c r="U138" s="90" t="str">
        <f t="shared" si="6"/>
        <v/>
      </c>
      <c r="V138" s="90" t="str">
        <f t="shared" si="7"/>
        <v/>
      </c>
    </row>
    <row r="139" spans="1:22" s="202" customFormat="1" ht="15" customHeight="1" x14ac:dyDescent="0.2">
      <c r="A139" s="191" t="str">
        <f>'Planilha Orçamentária'!A41</f>
        <v>03.09</v>
      </c>
      <c r="B139" s="192" t="str">
        <f>VLOOKUP(A139,'Planilha Orçamentária'!$A$8:$D$239,4,FALSE)</f>
        <v>Poço de Visita para BSTC diâm. 0,40 m em blocos de concreto, em Vias Urbanas</v>
      </c>
      <c r="C139" s="193"/>
      <c r="D139" s="194"/>
      <c r="E139" s="195"/>
      <c r="F139" s="195"/>
      <c r="G139" s="194"/>
      <c r="H139" s="195"/>
      <c r="I139" s="196"/>
      <c r="J139" s="197"/>
      <c r="K139" s="198"/>
      <c r="L139" s="197"/>
      <c r="M139" s="199"/>
      <c r="N139" s="197"/>
      <c r="O139" s="199"/>
      <c r="P139" s="60"/>
      <c r="Q139" s="225">
        <f>P151</f>
        <v>7</v>
      </c>
      <c r="R139" s="244"/>
      <c r="S139" s="201"/>
      <c r="U139" s="90">
        <f t="shared" si="6"/>
        <v>0</v>
      </c>
      <c r="V139" s="90" t="str">
        <f t="shared" si="7"/>
        <v/>
      </c>
    </row>
    <row r="140" spans="1:22" s="202" customFormat="1" ht="15" customHeight="1" x14ac:dyDescent="0.2">
      <c r="A140" s="216"/>
      <c r="B140" s="387" t="s">
        <v>7781</v>
      </c>
      <c r="C140" s="369">
        <v>14</v>
      </c>
      <c r="D140" s="217" t="s">
        <v>5660</v>
      </c>
      <c r="E140" s="196">
        <v>2</v>
      </c>
      <c r="F140" s="369"/>
      <c r="G140" s="217"/>
      <c r="H140" s="196"/>
      <c r="I140" s="196"/>
      <c r="J140" s="388">
        <v>1</v>
      </c>
      <c r="K140" s="196"/>
      <c r="L140" s="197"/>
      <c r="M140" s="371"/>
      <c r="N140" s="197"/>
      <c r="O140" s="197"/>
      <c r="P140" s="218">
        <f t="shared" ref="P140:P144" si="37">J140</f>
        <v>1</v>
      </c>
      <c r="Q140" s="372"/>
      <c r="R140" s="219">
        <v>1.35</v>
      </c>
      <c r="S140" s="219"/>
      <c r="U140" s="90" t="str">
        <f t="shared" si="6"/>
        <v/>
      </c>
      <c r="V140" s="90">
        <f t="shared" si="7"/>
        <v>1</v>
      </c>
    </row>
    <row r="141" spans="1:22" s="202" customFormat="1" ht="15" customHeight="1" x14ac:dyDescent="0.2">
      <c r="A141" s="216"/>
      <c r="B141" s="387" t="s">
        <v>7782</v>
      </c>
      <c r="C141" s="369">
        <v>16</v>
      </c>
      <c r="D141" s="217" t="s">
        <v>5660</v>
      </c>
      <c r="E141" s="196">
        <v>2</v>
      </c>
      <c r="F141" s="369"/>
      <c r="G141" s="217"/>
      <c r="H141" s="196"/>
      <c r="I141" s="196"/>
      <c r="J141" s="388">
        <v>1</v>
      </c>
      <c r="K141" s="196"/>
      <c r="L141" s="197"/>
      <c r="M141" s="371"/>
      <c r="N141" s="197"/>
      <c r="O141" s="197"/>
      <c r="P141" s="218">
        <f t="shared" si="37"/>
        <v>1</v>
      </c>
      <c r="Q141" s="372"/>
      <c r="R141" s="219">
        <v>1.35</v>
      </c>
      <c r="S141" s="219"/>
      <c r="U141" s="90" t="str">
        <f t="shared" si="6"/>
        <v/>
      </c>
      <c r="V141" s="90">
        <f t="shared" si="7"/>
        <v>1</v>
      </c>
    </row>
    <row r="142" spans="1:22" s="202" customFormat="1" ht="15" customHeight="1" x14ac:dyDescent="0.2">
      <c r="A142" s="216"/>
      <c r="B142" s="387" t="s">
        <v>7783</v>
      </c>
      <c r="C142" s="369">
        <v>18</v>
      </c>
      <c r="D142" s="217" t="s">
        <v>5660</v>
      </c>
      <c r="E142" s="196">
        <v>0</v>
      </c>
      <c r="F142" s="369"/>
      <c r="G142" s="217"/>
      <c r="H142" s="196"/>
      <c r="I142" s="196"/>
      <c r="J142" s="388">
        <v>1</v>
      </c>
      <c r="K142" s="196"/>
      <c r="L142" s="197"/>
      <c r="M142" s="371"/>
      <c r="N142" s="197"/>
      <c r="O142" s="197"/>
      <c r="P142" s="218">
        <f t="shared" si="37"/>
        <v>1</v>
      </c>
      <c r="Q142" s="372"/>
      <c r="R142" s="219">
        <v>1.36</v>
      </c>
      <c r="S142" s="219"/>
      <c r="U142" s="90" t="str">
        <f t="shared" si="6"/>
        <v/>
      </c>
      <c r="V142" s="90">
        <f t="shared" si="7"/>
        <v>1</v>
      </c>
    </row>
    <row r="143" spans="1:22" s="202" customFormat="1" ht="15" customHeight="1" x14ac:dyDescent="0.2">
      <c r="A143" s="216"/>
      <c r="B143" s="387"/>
      <c r="C143" s="369"/>
      <c r="D143" s="217"/>
      <c r="E143" s="196"/>
      <c r="F143" s="369"/>
      <c r="G143" s="217"/>
      <c r="H143" s="196"/>
      <c r="I143" s="196"/>
      <c r="J143" s="388"/>
      <c r="K143" s="196"/>
      <c r="L143" s="197"/>
      <c r="M143" s="371"/>
      <c r="N143" s="197"/>
      <c r="O143" s="197"/>
      <c r="P143" s="218"/>
      <c r="Q143" s="372"/>
      <c r="R143" s="219"/>
      <c r="S143" s="219"/>
      <c r="U143" s="90" t="str">
        <f t="shared" si="6"/>
        <v/>
      </c>
      <c r="V143" s="90" t="str">
        <f t="shared" si="7"/>
        <v/>
      </c>
    </row>
    <row r="144" spans="1:22" s="202" customFormat="1" ht="15" customHeight="1" x14ac:dyDescent="0.2">
      <c r="A144" s="216"/>
      <c r="B144" s="387" t="s">
        <v>7784</v>
      </c>
      <c r="C144" s="369">
        <v>32</v>
      </c>
      <c r="D144" s="217" t="s">
        <v>5660</v>
      </c>
      <c r="E144" s="196">
        <v>10</v>
      </c>
      <c r="F144" s="369"/>
      <c r="G144" s="217"/>
      <c r="H144" s="196"/>
      <c r="I144" s="196"/>
      <c r="J144" s="388">
        <v>1</v>
      </c>
      <c r="K144" s="196"/>
      <c r="L144" s="197"/>
      <c r="M144" s="371"/>
      <c r="N144" s="197"/>
      <c r="O144" s="197"/>
      <c r="P144" s="218">
        <f t="shared" si="37"/>
        <v>1</v>
      </c>
      <c r="Q144" s="372"/>
      <c r="R144" s="219">
        <v>1.38</v>
      </c>
      <c r="S144" s="219"/>
      <c r="U144" s="90" t="str">
        <f t="shared" si="6"/>
        <v/>
      </c>
      <c r="V144" s="90">
        <f t="shared" si="7"/>
        <v>1</v>
      </c>
    </row>
    <row r="145" spans="1:22" s="202" customFormat="1" ht="15" customHeight="1" x14ac:dyDescent="0.2">
      <c r="A145" s="216"/>
      <c r="B145" s="387"/>
      <c r="C145" s="369"/>
      <c r="D145" s="217"/>
      <c r="E145" s="196"/>
      <c r="F145" s="369"/>
      <c r="G145" s="217"/>
      <c r="H145" s="196"/>
      <c r="I145" s="196"/>
      <c r="J145" s="388"/>
      <c r="K145" s="196"/>
      <c r="L145" s="197"/>
      <c r="M145" s="371"/>
      <c r="N145" s="197"/>
      <c r="O145" s="197"/>
      <c r="P145" s="218"/>
      <c r="Q145" s="372"/>
      <c r="R145" s="219"/>
      <c r="S145" s="219"/>
      <c r="U145" s="90" t="str">
        <f t="shared" ref="U145:U208" si="38">IF(Q145&lt;&gt;"",P145,"")</f>
        <v/>
      </c>
      <c r="V145" s="90" t="str">
        <f t="shared" ref="V145:V208" si="39">IF(P145&lt;&gt;"",P145,"")</f>
        <v/>
      </c>
    </row>
    <row r="146" spans="1:22" s="202" customFormat="1" ht="15" customHeight="1" x14ac:dyDescent="0.2">
      <c r="A146" s="216"/>
      <c r="B146" s="387" t="s">
        <v>7785</v>
      </c>
      <c r="C146" s="369">
        <v>29</v>
      </c>
      <c r="D146" s="217" t="s">
        <v>5660</v>
      </c>
      <c r="E146" s="196">
        <v>0</v>
      </c>
      <c r="F146" s="369"/>
      <c r="G146" s="217"/>
      <c r="H146" s="196"/>
      <c r="I146" s="196"/>
      <c r="J146" s="388">
        <v>1</v>
      </c>
      <c r="K146" s="196"/>
      <c r="L146" s="197"/>
      <c r="M146" s="371"/>
      <c r="N146" s="197"/>
      <c r="O146" s="197"/>
      <c r="P146" s="218">
        <f t="shared" ref="P146" si="40">J146</f>
        <v>1</v>
      </c>
      <c r="Q146" s="372"/>
      <c r="R146" s="219">
        <v>1.2</v>
      </c>
      <c r="S146" s="219"/>
      <c r="U146" s="90" t="str">
        <f t="shared" si="38"/>
        <v/>
      </c>
      <c r="V146" s="90">
        <f t="shared" si="39"/>
        <v>1</v>
      </c>
    </row>
    <row r="147" spans="1:22" s="202" customFormat="1" ht="15" customHeight="1" x14ac:dyDescent="0.2">
      <c r="A147" s="216"/>
      <c r="B147" s="387"/>
      <c r="C147" s="369"/>
      <c r="D147" s="217"/>
      <c r="E147" s="196"/>
      <c r="F147" s="369"/>
      <c r="G147" s="217"/>
      <c r="H147" s="196"/>
      <c r="I147" s="196"/>
      <c r="J147" s="388"/>
      <c r="K147" s="196"/>
      <c r="L147" s="197"/>
      <c r="M147" s="371"/>
      <c r="N147" s="197"/>
      <c r="O147" s="197"/>
      <c r="P147" s="218"/>
      <c r="Q147" s="372"/>
      <c r="R147" s="219"/>
      <c r="S147" s="219"/>
      <c r="U147" s="90" t="str">
        <f t="shared" si="38"/>
        <v/>
      </c>
      <c r="V147" s="90" t="str">
        <f t="shared" si="39"/>
        <v/>
      </c>
    </row>
    <row r="148" spans="1:22" s="202" customFormat="1" ht="15" customHeight="1" x14ac:dyDescent="0.2">
      <c r="A148" s="216"/>
      <c r="B148" s="387" t="s">
        <v>7786</v>
      </c>
      <c r="C148" s="369">
        <v>35</v>
      </c>
      <c r="D148" s="217" t="s">
        <v>5660</v>
      </c>
      <c r="E148" s="196">
        <v>0</v>
      </c>
      <c r="F148" s="369"/>
      <c r="G148" s="217"/>
      <c r="H148" s="196"/>
      <c r="I148" s="196"/>
      <c r="J148" s="388">
        <v>1</v>
      </c>
      <c r="K148" s="196"/>
      <c r="L148" s="197"/>
      <c r="M148" s="371"/>
      <c r="N148" s="197"/>
      <c r="O148" s="197"/>
      <c r="P148" s="218">
        <f t="shared" ref="P148" si="41">J148</f>
        <v>1</v>
      </c>
      <c r="Q148" s="372"/>
      <c r="R148" s="219">
        <v>1.2</v>
      </c>
      <c r="S148" s="219"/>
      <c r="U148" s="90" t="str">
        <f t="shared" si="38"/>
        <v/>
      </c>
      <c r="V148" s="90">
        <f t="shared" si="39"/>
        <v>1</v>
      </c>
    </row>
    <row r="149" spans="1:22" s="202" customFormat="1" ht="15" customHeight="1" x14ac:dyDescent="0.2">
      <c r="A149" s="216"/>
      <c r="B149" s="387"/>
      <c r="C149" s="369"/>
      <c r="D149" s="217"/>
      <c r="E149" s="196"/>
      <c r="F149" s="369"/>
      <c r="G149" s="217"/>
      <c r="H149" s="196"/>
      <c r="I149" s="196"/>
      <c r="J149" s="388"/>
      <c r="K149" s="196"/>
      <c r="L149" s="197"/>
      <c r="M149" s="371"/>
      <c r="N149" s="197"/>
      <c r="O149" s="197"/>
      <c r="P149" s="218"/>
      <c r="Q149" s="372"/>
      <c r="R149" s="219"/>
      <c r="S149" s="219"/>
      <c r="U149" s="90" t="str">
        <f t="shared" si="38"/>
        <v/>
      </c>
      <c r="V149" s="90" t="str">
        <f t="shared" si="39"/>
        <v/>
      </c>
    </row>
    <row r="150" spans="1:22" s="202" customFormat="1" ht="15" customHeight="1" x14ac:dyDescent="0.2">
      <c r="A150" s="216"/>
      <c r="B150" s="387" t="s">
        <v>7787</v>
      </c>
      <c r="C150" s="369">
        <v>37</v>
      </c>
      <c r="D150" s="217" t="s">
        <v>5660</v>
      </c>
      <c r="E150" s="196">
        <v>10</v>
      </c>
      <c r="F150" s="369"/>
      <c r="G150" s="217"/>
      <c r="H150" s="196"/>
      <c r="I150" s="196"/>
      <c r="J150" s="388">
        <v>1</v>
      </c>
      <c r="K150" s="196"/>
      <c r="L150" s="197"/>
      <c r="M150" s="371"/>
      <c r="N150" s="197"/>
      <c r="O150" s="197"/>
      <c r="P150" s="218">
        <f t="shared" ref="P150" si="42">J150</f>
        <v>1</v>
      </c>
      <c r="Q150" s="372"/>
      <c r="R150" s="219">
        <v>1.2</v>
      </c>
      <c r="S150" s="219"/>
      <c r="U150" s="90" t="str">
        <f t="shared" si="38"/>
        <v/>
      </c>
      <c r="V150" s="90">
        <f t="shared" si="39"/>
        <v>1</v>
      </c>
    </row>
    <row r="151" spans="1:22" s="202" customFormat="1" ht="15" customHeight="1" x14ac:dyDescent="0.2">
      <c r="A151" s="191"/>
      <c r="B151" s="203" t="s">
        <v>15</v>
      </c>
      <c r="C151" s="204"/>
      <c r="D151" s="205"/>
      <c r="E151" s="206"/>
      <c r="F151" s="204"/>
      <c r="G151" s="205"/>
      <c r="H151" s="206"/>
      <c r="I151" s="206"/>
      <c r="J151" s="207"/>
      <c r="K151" s="208"/>
      <c r="L151" s="208"/>
      <c r="M151" s="208"/>
      <c r="N151" s="208"/>
      <c r="O151" s="208"/>
      <c r="P151" s="209">
        <f>ROUND(SUM(P139:P150),2)</f>
        <v>7</v>
      </c>
      <c r="Q151" s="210" t="str">
        <f>IFERROR(VLOOKUP(A139,'Planilha Orçamentária'!$A$8:$H$239,5,FALSE),0)</f>
        <v>Ud</v>
      </c>
      <c r="R151" s="244"/>
      <c r="S151" s="201"/>
      <c r="U151" s="90">
        <f t="shared" si="38"/>
        <v>7</v>
      </c>
      <c r="V151" s="90">
        <f t="shared" si="39"/>
        <v>7</v>
      </c>
    </row>
    <row r="152" spans="1:22" s="202" customFormat="1" ht="15" customHeight="1" x14ac:dyDescent="0.2">
      <c r="A152" s="191"/>
      <c r="B152" s="226"/>
      <c r="C152" s="212"/>
      <c r="D152" s="194"/>
      <c r="E152" s="195"/>
      <c r="F152" s="212"/>
      <c r="G152" s="194"/>
      <c r="H152" s="195"/>
      <c r="I152" s="195"/>
      <c r="J152" s="213"/>
      <c r="K152" s="303"/>
      <c r="L152" s="303"/>
      <c r="M152" s="303"/>
      <c r="N152" s="303"/>
      <c r="O152" s="303"/>
      <c r="P152" s="60"/>
      <c r="Q152" s="227"/>
      <c r="R152" s="244"/>
      <c r="S152" s="201"/>
      <c r="T152" s="201"/>
      <c r="U152" s="90" t="str">
        <f t="shared" si="38"/>
        <v/>
      </c>
      <c r="V152" s="90" t="str">
        <f t="shared" si="39"/>
        <v/>
      </c>
    </row>
    <row r="153" spans="1:22" s="202" customFormat="1" ht="15" customHeight="1" x14ac:dyDescent="0.2">
      <c r="A153" s="191" t="str">
        <f>'Planilha Orçamentária'!A42</f>
        <v>03.10</v>
      </c>
      <c r="B153" s="192" t="str">
        <f>VLOOKUP(A153,'Planilha Orçamentária'!$A$8:$D$239,4,FALSE)</f>
        <v>Poço de visita para BSTC diâm. 0,60 m em blocos de concreto, em Vias Urbanas</v>
      </c>
      <c r="C153" s="193"/>
      <c r="D153" s="194"/>
      <c r="E153" s="195"/>
      <c r="F153" s="195"/>
      <c r="G153" s="194"/>
      <c r="H153" s="195"/>
      <c r="I153" s="196"/>
      <c r="J153" s="197"/>
      <c r="K153" s="198"/>
      <c r="L153" s="197"/>
      <c r="M153" s="199"/>
      <c r="N153" s="197"/>
      <c r="O153" s="199"/>
      <c r="P153" s="60"/>
      <c r="Q153" s="225">
        <f>P157</f>
        <v>3</v>
      </c>
      <c r="R153" s="244"/>
      <c r="S153" s="201"/>
      <c r="U153" s="90">
        <f t="shared" si="38"/>
        <v>0</v>
      </c>
      <c r="V153" s="90" t="str">
        <f t="shared" si="39"/>
        <v/>
      </c>
    </row>
    <row r="154" spans="1:22" s="202" customFormat="1" ht="15" customHeight="1" x14ac:dyDescent="0.2">
      <c r="A154" s="191"/>
      <c r="B154" s="387" t="s">
        <v>7788</v>
      </c>
      <c r="C154" s="369">
        <v>20</v>
      </c>
      <c r="D154" s="217" t="s">
        <v>5660</v>
      </c>
      <c r="E154" s="196">
        <v>0</v>
      </c>
      <c r="F154" s="369"/>
      <c r="G154" s="217"/>
      <c r="H154" s="196"/>
      <c r="I154" s="196"/>
      <c r="J154" s="388">
        <v>1</v>
      </c>
      <c r="K154" s="196"/>
      <c r="L154" s="197"/>
      <c r="M154" s="371"/>
      <c r="N154" s="197"/>
      <c r="O154" s="197"/>
      <c r="P154" s="218">
        <f t="shared" ref="P154:P156" si="43">J154</f>
        <v>1</v>
      </c>
      <c r="Q154" s="225"/>
      <c r="R154" s="219">
        <v>1.54</v>
      </c>
      <c r="S154" s="201"/>
      <c r="U154" s="90" t="str">
        <f t="shared" si="38"/>
        <v/>
      </c>
      <c r="V154" s="90">
        <f t="shared" si="39"/>
        <v>1</v>
      </c>
    </row>
    <row r="155" spans="1:22" s="202" customFormat="1" ht="15" customHeight="1" x14ac:dyDescent="0.2">
      <c r="A155" s="191"/>
      <c r="B155" s="387" t="s">
        <v>7789</v>
      </c>
      <c r="C155" s="369">
        <v>21</v>
      </c>
      <c r="D155" s="217" t="s">
        <v>5660</v>
      </c>
      <c r="E155" s="196">
        <v>15</v>
      </c>
      <c r="F155" s="369"/>
      <c r="G155" s="217"/>
      <c r="H155" s="196"/>
      <c r="I155" s="196"/>
      <c r="J155" s="388">
        <v>1</v>
      </c>
      <c r="K155" s="196"/>
      <c r="L155" s="197"/>
      <c r="M155" s="371"/>
      <c r="N155" s="197"/>
      <c r="O155" s="197"/>
      <c r="P155" s="218">
        <f t="shared" ref="P155" si="44">J155</f>
        <v>1</v>
      </c>
      <c r="Q155" s="225"/>
      <c r="R155" s="219">
        <v>1.5</v>
      </c>
      <c r="S155" s="201"/>
      <c r="U155" s="90" t="str">
        <f t="shared" si="38"/>
        <v/>
      </c>
      <c r="V155" s="90">
        <f t="shared" si="39"/>
        <v>1</v>
      </c>
    </row>
    <row r="156" spans="1:22" s="202" customFormat="1" ht="15" customHeight="1" x14ac:dyDescent="0.2">
      <c r="A156" s="191"/>
      <c r="B156" s="387" t="s">
        <v>7790</v>
      </c>
      <c r="C156" s="369">
        <v>26</v>
      </c>
      <c r="D156" s="217" t="s">
        <v>5660</v>
      </c>
      <c r="E156" s="196">
        <v>16</v>
      </c>
      <c r="F156" s="369"/>
      <c r="G156" s="217"/>
      <c r="H156" s="196"/>
      <c r="I156" s="196"/>
      <c r="J156" s="388">
        <v>1</v>
      </c>
      <c r="K156" s="196"/>
      <c r="L156" s="197"/>
      <c r="M156" s="371"/>
      <c r="N156" s="197"/>
      <c r="O156" s="197"/>
      <c r="P156" s="218">
        <f t="shared" si="43"/>
        <v>1</v>
      </c>
      <c r="Q156" s="225"/>
      <c r="R156" s="219">
        <v>1.5</v>
      </c>
      <c r="S156" s="201"/>
      <c r="U156" s="90" t="str">
        <f t="shared" si="38"/>
        <v/>
      </c>
      <c r="V156" s="90">
        <f t="shared" si="39"/>
        <v>1</v>
      </c>
    </row>
    <row r="157" spans="1:22" s="202" customFormat="1" ht="15" customHeight="1" x14ac:dyDescent="0.2">
      <c r="A157" s="191"/>
      <c r="B157" s="203" t="s">
        <v>15</v>
      </c>
      <c r="C157" s="204"/>
      <c r="D157" s="205"/>
      <c r="E157" s="206"/>
      <c r="F157" s="204"/>
      <c r="G157" s="205"/>
      <c r="H157" s="206"/>
      <c r="I157" s="206"/>
      <c r="J157" s="207"/>
      <c r="K157" s="208"/>
      <c r="L157" s="208"/>
      <c r="M157" s="208"/>
      <c r="N157" s="208"/>
      <c r="O157" s="208"/>
      <c r="P157" s="209">
        <f>ROUND(SUM(P153:P156),2)</f>
        <v>3</v>
      </c>
      <c r="Q157" s="210" t="str">
        <f>IFERROR(VLOOKUP(A153,'Planilha Orçamentária'!$A$8:$H$239,5,FALSE),0)</f>
        <v>Ud</v>
      </c>
      <c r="R157" s="244"/>
      <c r="S157" s="201"/>
      <c r="U157" s="90">
        <f t="shared" si="38"/>
        <v>3</v>
      </c>
      <c r="V157" s="90">
        <f t="shared" si="39"/>
        <v>3</v>
      </c>
    </row>
    <row r="158" spans="1:22" s="202" customFormat="1" ht="15" customHeight="1" x14ac:dyDescent="0.2">
      <c r="A158" s="191"/>
      <c r="B158" s="226"/>
      <c r="C158" s="212"/>
      <c r="D158" s="194"/>
      <c r="E158" s="195"/>
      <c r="F158" s="212"/>
      <c r="G158" s="194"/>
      <c r="H158" s="195"/>
      <c r="I158" s="195"/>
      <c r="J158" s="213"/>
      <c r="K158" s="303"/>
      <c r="L158" s="303"/>
      <c r="M158" s="303"/>
      <c r="N158" s="303"/>
      <c r="O158" s="303"/>
      <c r="P158" s="60"/>
      <c r="Q158" s="227"/>
      <c r="R158" s="244"/>
      <c r="S158" s="201"/>
      <c r="T158" s="201"/>
      <c r="U158" s="90" t="str">
        <f t="shared" si="38"/>
        <v/>
      </c>
      <c r="V158" s="90" t="str">
        <f t="shared" si="39"/>
        <v/>
      </c>
    </row>
    <row r="159" spans="1:22" s="202" customFormat="1" ht="15" customHeight="1" x14ac:dyDescent="0.2">
      <c r="A159" s="191" t="str">
        <f>'Planilha Orçamentária'!A43</f>
        <v>03.11</v>
      </c>
      <c r="B159" s="192" t="str">
        <f>VLOOKUP(A159,'Planilha Orçamentária'!$A$8:$D$239,4,FALSE)</f>
        <v>Poço de visita para BDTC diam. 1,20 m - tudo incluido</v>
      </c>
      <c r="C159" s="193"/>
      <c r="D159" s="194"/>
      <c r="E159" s="195"/>
      <c r="F159" s="195"/>
      <c r="G159" s="194"/>
      <c r="H159" s="195"/>
      <c r="I159" s="196"/>
      <c r="J159" s="197"/>
      <c r="K159" s="198"/>
      <c r="L159" s="197"/>
      <c r="M159" s="199"/>
      <c r="N159" s="197"/>
      <c r="O159" s="199"/>
      <c r="P159" s="60"/>
      <c r="Q159" s="225">
        <f>P161</f>
        <v>1</v>
      </c>
      <c r="R159" s="244"/>
      <c r="S159" s="201"/>
      <c r="U159" s="90">
        <f t="shared" si="38"/>
        <v>0</v>
      </c>
      <c r="V159" s="90" t="str">
        <f t="shared" si="39"/>
        <v/>
      </c>
    </row>
    <row r="160" spans="1:22" s="202" customFormat="1" ht="15" customHeight="1" x14ac:dyDescent="0.2">
      <c r="A160" s="216"/>
      <c r="B160" s="387" t="s">
        <v>7791</v>
      </c>
      <c r="C160" s="369">
        <v>24</v>
      </c>
      <c r="D160" s="217" t="s">
        <v>5660</v>
      </c>
      <c r="E160" s="196">
        <v>15</v>
      </c>
      <c r="F160" s="369"/>
      <c r="G160" s="217"/>
      <c r="H160" s="196"/>
      <c r="I160" s="196"/>
      <c r="J160" s="388">
        <v>1</v>
      </c>
      <c r="K160" s="196"/>
      <c r="L160" s="197"/>
      <c r="M160" s="371"/>
      <c r="N160" s="197"/>
      <c r="O160" s="197"/>
      <c r="P160" s="218">
        <f t="shared" ref="P160" si="45">J160</f>
        <v>1</v>
      </c>
      <c r="Q160" s="372"/>
      <c r="R160" s="219"/>
      <c r="S160" s="219"/>
      <c r="U160" s="90" t="str">
        <f t="shared" si="38"/>
        <v/>
      </c>
      <c r="V160" s="90">
        <f t="shared" si="39"/>
        <v>1</v>
      </c>
    </row>
    <row r="161" spans="1:22" s="202" customFormat="1" ht="15" customHeight="1" x14ac:dyDescent="0.2">
      <c r="A161" s="191"/>
      <c r="B161" s="203" t="s">
        <v>15</v>
      </c>
      <c r="C161" s="204"/>
      <c r="D161" s="205"/>
      <c r="E161" s="206"/>
      <c r="F161" s="204"/>
      <c r="G161" s="205"/>
      <c r="H161" s="206"/>
      <c r="I161" s="206"/>
      <c r="J161" s="207"/>
      <c r="K161" s="208"/>
      <c r="L161" s="208"/>
      <c r="M161" s="208"/>
      <c r="N161" s="208"/>
      <c r="O161" s="208"/>
      <c r="P161" s="209">
        <f>ROUND(SUM(P159:P160),2)</f>
        <v>1</v>
      </c>
      <c r="Q161" s="210" t="str">
        <f>IFERROR(VLOOKUP(A159,'Planilha Orçamentária'!$A$8:$H$239,5,FALSE),0)</f>
        <v>Ud</v>
      </c>
      <c r="R161" s="244"/>
      <c r="S161" s="201"/>
      <c r="U161" s="90">
        <f t="shared" si="38"/>
        <v>1</v>
      </c>
      <c r="V161" s="90">
        <f t="shared" si="39"/>
        <v>1</v>
      </c>
    </row>
    <row r="162" spans="1:22" s="202" customFormat="1" ht="15" customHeight="1" x14ac:dyDescent="0.2">
      <c r="A162" s="191"/>
      <c r="B162" s="226"/>
      <c r="C162" s="212"/>
      <c r="D162" s="194"/>
      <c r="E162" s="195"/>
      <c r="F162" s="212"/>
      <c r="G162" s="194"/>
      <c r="H162" s="195"/>
      <c r="I162" s="195"/>
      <c r="J162" s="213"/>
      <c r="K162" s="303"/>
      <c r="L162" s="303"/>
      <c r="M162" s="303"/>
      <c r="N162" s="303"/>
      <c r="O162" s="303"/>
      <c r="P162" s="60"/>
      <c r="Q162" s="227"/>
      <c r="R162" s="244"/>
      <c r="S162" s="201"/>
      <c r="T162" s="201"/>
      <c r="U162" s="90" t="str">
        <f t="shared" si="38"/>
        <v/>
      </c>
      <c r="V162" s="90" t="str">
        <f t="shared" si="39"/>
        <v/>
      </c>
    </row>
    <row r="163" spans="1:22" s="202" customFormat="1" ht="15" customHeight="1" x14ac:dyDescent="0.2">
      <c r="A163" s="191" t="str">
        <f>'Planilha Orçamentária'!A44</f>
        <v>03.12</v>
      </c>
      <c r="B163" s="192" t="str">
        <f>VLOOKUP(A163,'Planilha Orçamentária'!$A$8:$D$239,4,FALSE)</f>
        <v>Poço de visita para BTTC diam. 1,20 m - tudo incluído</v>
      </c>
      <c r="C163" s="193"/>
      <c r="D163" s="194"/>
      <c r="E163" s="195"/>
      <c r="F163" s="195"/>
      <c r="G163" s="194"/>
      <c r="H163" s="195"/>
      <c r="I163" s="196"/>
      <c r="J163" s="197"/>
      <c r="K163" s="198"/>
      <c r="L163" s="197"/>
      <c r="M163" s="199"/>
      <c r="N163" s="197"/>
      <c r="O163" s="199"/>
      <c r="P163" s="60"/>
      <c r="Q163" s="225">
        <f>P179</f>
        <v>15</v>
      </c>
      <c r="R163" s="244"/>
      <c r="S163" s="201"/>
      <c r="U163" s="90">
        <f t="shared" si="38"/>
        <v>0</v>
      </c>
      <c r="V163" s="90" t="str">
        <f t="shared" si="39"/>
        <v/>
      </c>
    </row>
    <row r="164" spans="1:22" s="202" customFormat="1" ht="15" customHeight="1" x14ac:dyDescent="0.2">
      <c r="A164" s="216"/>
      <c r="B164" s="387" t="s">
        <v>7792</v>
      </c>
      <c r="C164" s="369">
        <v>72</v>
      </c>
      <c r="D164" s="217" t="s">
        <v>5660</v>
      </c>
      <c r="E164" s="196">
        <v>1</v>
      </c>
      <c r="F164" s="369"/>
      <c r="G164" s="217"/>
      <c r="H164" s="196"/>
      <c r="I164" s="196"/>
      <c r="J164" s="388">
        <v>1</v>
      </c>
      <c r="K164" s="196"/>
      <c r="L164" s="197"/>
      <c r="M164" s="371"/>
      <c r="N164" s="197"/>
      <c r="O164" s="197"/>
      <c r="P164" s="218">
        <f t="shared" ref="P164:P174" si="46">J164</f>
        <v>1</v>
      </c>
      <c r="Q164" s="372"/>
      <c r="R164" s="219">
        <v>2.4299999999999997</v>
      </c>
      <c r="S164" s="219"/>
      <c r="U164" s="90" t="str">
        <f t="shared" si="38"/>
        <v/>
      </c>
      <c r="V164" s="90">
        <f t="shared" si="39"/>
        <v>1</v>
      </c>
    </row>
    <row r="165" spans="1:22" s="202" customFormat="1" ht="15" customHeight="1" x14ac:dyDescent="0.2">
      <c r="A165" s="216"/>
      <c r="B165" s="387" t="s">
        <v>7793</v>
      </c>
      <c r="C165" s="369">
        <v>70</v>
      </c>
      <c r="D165" s="217" t="s">
        <v>5660</v>
      </c>
      <c r="E165" s="196">
        <v>17</v>
      </c>
      <c r="F165" s="369"/>
      <c r="G165" s="217"/>
      <c r="H165" s="196"/>
      <c r="I165" s="196"/>
      <c r="J165" s="388">
        <v>1</v>
      </c>
      <c r="K165" s="196"/>
      <c r="L165" s="197"/>
      <c r="M165" s="371"/>
      <c r="N165" s="197"/>
      <c r="O165" s="197"/>
      <c r="P165" s="218">
        <f t="shared" si="46"/>
        <v>1</v>
      </c>
      <c r="Q165" s="372"/>
      <c r="R165" s="219">
        <v>2.2000000000000011</v>
      </c>
      <c r="S165" s="219"/>
      <c r="U165" s="90" t="str">
        <f t="shared" si="38"/>
        <v/>
      </c>
      <c r="V165" s="90">
        <f t="shared" si="39"/>
        <v>1</v>
      </c>
    </row>
    <row r="166" spans="1:22" s="202" customFormat="1" ht="15" customHeight="1" x14ac:dyDescent="0.2">
      <c r="A166" s="216"/>
      <c r="B166" s="387" t="s">
        <v>7794</v>
      </c>
      <c r="C166" s="369">
        <v>68</v>
      </c>
      <c r="D166" s="217" t="s">
        <v>5660</v>
      </c>
      <c r="E166" s="196">
        <v>0</v>
      </c>
      <c r="F166" s="369"/>
      <c r="G166" s="217"/>
      <c r="H166" s="196"/>
      <c r="I166" s="196"/>
      <c r="J166" s="388">
        <v>1</v>
      </c>
      <c r="K166" s="196"/>
      <c r="L166" s="197"/>
      <c r="M166" s="371"/>
      <c r="N166" s="197"/>
      <c r="O166" s="197"/>
      <c r="P166" s="218">
        <f t="shared" si="46"/>
        <v>1</v>
      </c>
      <c r="Q166" s="372"/>
      <c r="R166" s="219">
        <v>2.0499999999999989</v>
      </c>
      <c r="S166" s="219"/>
      <c r="U166" s="90" t="str">
        <f t="shared" si="38"/>
        <v/>
      </c>
      <c r="V166" s="90">
        <f t="shared" si="39"/>
        <v>1</v>
      </c>
    </row>
    <row r="167" spans="1:22" s="202" customFormat="1" ht="15" customHeight="1" x14ac:dyDescent="0.2">
      <c r="A167" s="216"/>
      <c r="B167" s="387" t="s">
        <v>7795</v>
      </c>
      <c r="C167" s="369">
        <v>65</v>
      </c>
      <c r="D167" s="217" t="s">
        <v>5660</v>
      </c>
      <c r="E167" s="196">
        <v>0</v>
      </c>
      <c r="F167" s="369"/>
      <c r="G167" s="217"/>
      <c r="H167" s="196"/>
      <c r="I167" s="196"/>
      <c r="J167" s="388">
        <v>1</v>
      </c>
      <c r="K167" s="196"/>
      <c r="L167" s="197"/>
      <c r="M167" s="371"/>
      <c r="N167" s="197"/>
      <c r="O167" s="197"/>
      <c r="P167" s="218">
        <f t="shared" si="46"/>
        <v>1</v>
      </c>
      <c r="Q167" s="372"/>
      <c r="R167" s="219">
        <v>2.0199999999999978</v>
      </c>
      <c r="S167" s="219"/>
      <c r="U167" s="90" t="str">
        <f t="shared" si="38"/>
        <v/>
      </c>
      <c r="V167" s="90">
        <f t="shared" si="39"/>
        <v>1</v>
      </c>
    </row>
    <row r="168" spans="1:22" s="202" customFormat="1" ht="15" customHeight="1" x14ac:dyDescent="0.2">
      <c r="A168" s="216"/>
      <c r="B168" s="387" t="s">
        <v>7796</v>
      </c>
      <c r="C168" s="369">
        <v>62</v>
      </c>
      <c r="D168" s="217" t="s">
        <v>5660</v>
      </c>
      <c r="E168" s="196">
        <v>0</v>
      </c>
      <c r="F168" s="369"/>
      <c r="G168" s="217"/>
      <c r="H168" s="196"/>
      <c r="I168" s="196"/>
      <c r="J168" s="388">
        <v>1</v>
      </c>
      <c r="K168" s="196"/>
      <c r="L168" s="197"/>
      <c r="M168" s="371"/>
      <c r="N168" s="197"/>
      <c r="O168" s="197"/>
      <c r="P168" s="218">
        <f t="shared" si="46"/>
        <v>1</v>
      </c>
      <c r="Q168" s="372"/>
      <c r="R168" s="219">
        <v>1.984</v>
      </c>
      <c r="S168" s="219"/>
      <c r="U168" s="90" t="str">
        <f t="shared" si="38"/>
        <v/>
      </c>
      <c r="V168" s="90">
        <f t="shared" si="39"/>
        <v>1</v>
      </c>
    </row>
    <row r="169" spans="1:22" s="202" customFormat="1" ht="15" customHeight="1" x14ac:dyDescent="0.2">
      <c r="A169" s="216"/>
      <c r="B169" s="387" t="s">
        <v>7797</v>
      </c>
      <c r="C169" s="369">
        <v>59</v>
      </c>
      <c r="D169" s="217" t="s">
        <v>5660</v>
      </c>
      <c r="E169" s="196">
        <v>0</v>
      </c>
      <c r="F169" s="369"/>
      <c r="G169" s="217"/>
      <c r="H169" s="196"/>
      <c r="I169" s="196"/>
      <c r="J169" s="388">
        <v>1</v>
      </c>
      <c r="K169" s="196"/>
      <c r="L169" s="197"/>
      <c r="M169" s="371"/>
      <c r="N169" s="197"/>
      <c r="O169" s="197"/>
      <c r="P169" s="218">
        <f t="shared" si="46"/>
        <v>1</v>
      </c>
      <c r="Q169" s="372"/>
      <c r="R169" s="219">
        <v>1.9379999999999971</v>
      </c>
      <c r="S169" s="219"/>
      <c r="U169" s="90" t="str">
        <f t="shared" si="38"/>
        <v/>
      </c>
      <c r="V169" s="90">
        <f t="shared" si="39"/>
        <v>1</v>
      </c>
    </row>
    <row r="170" spans="1:22" s="202" customFormat="1" ht="15" customHeight="1" x14ac:dyDescent="0.2">
      <c r="A170" s="216"/>
      <c r="B170" s="387" t="s">
        <v>7798</v>
      </c>
      <c r="C170" s="369">
        <v>56</v>
      </c>
      <c r="D170" s="217" t="s">
        <v>5660</v>
      </c>
      <c r="E170" s="196">
        <v>0</v>
      </c>
      <c r="F170" s="369"/>
      <c r="G170" s="217"/>
      <c r="H170" s="196"/>
      <c r="I170" s="196"/>
      <c r="J170" s="388">
        <v>1</v>
      </c>
      <c r="K170" s="196"/>
      <c r="L170" s="197"/>
      <c r="M170" s="371"/>
      <c r="N170" s="197"/>
      <c r="O170" s="197"/>
      <c r="P170" s="218">
        <f t="shared" si="46"/>
        <v>1</v>
      </c>
      <c r="Q170" s="372"/>
      <c r="R170" s="219">
        <v>1.9400000000000013</v>
      </c>
      <c r="S170" s="219"/>
      <c r="U170" s="90" t="str">
        <f t="shared" si="38"/>
        <v/>
      </c>
      <c r="V170" s="90">
        <f t="shared" si="39"/>
        <v>1</v>
      </c>
    </row>
    <row r="171" spans="1:22" s="202" customFormat="1" ht="15" customHeight="1" x14ac:dyDescent="0.2">
      <c r="A171" s="216"/>
      <c r="B171" s="387" t="s">
        <v>7799</v>
      </c>
      <c r="C171" s="369">
        <v>53</v>
      </c>
      <c r="D171" s="217" t="s">
        <v>5660</v>
      </c>
      <c r="E171" s="196">
        <v>0</v>
      </c>
      <c r="F171" s="369"/>
      <c r="G171" s="217"/>
      <c r="H171" s="196"/>
      <c r="I171" s="196"/>
      <c r="J171" s="388">
        <v>1</v>
      </c>
      <c r="K171" s="196"/>
      <c r="L171" s="197"/>
      <c r="M171" s="371"/>
      <c r="N171" s="197"/>
      <c r="O171" s="197"/>
      <c r="P171" s="218">
        <f t="shared" si="46"/>
        <v>1</v>
      </c>
      <c r="Q171" s="372"/>
      <c r="R171" s="219">
        <v>1.9699999999999989</v>
      </c>
      <c r="S171" s="219"/>
      <c r="U171" s="90" t="str">
        <f t="shared" si="38"/>
        <v/>
      </c>
      <c r="V171" s="90">
        <f t="shared" si="39"/>
        <v>1</v>
      </c>
    </row>
    <row r="172" spans="1:22" s="202" customFormat="1" ht="15" customHeight="1" x14ac:dyDescent="0.2">
      <c r="A172" s="216"/>
      <c r="B172" s="387" t="s">
        <v>7800</v>
      </c>
      <c r="C172" s="369">
        <v>50</v>
      </c>
      <c r="D172" s="217" t="s">
        <v>5660</v>
      </c>
      <c r="E172" s="196">
        <v>0</v>
      </c>
      <c r="F172" s="369"/>
      <c r="G172" s="217"/>
      <c r="H172" s="196"/>
      <c r="I172" s="196"/>
      <c r="J172" s="388">
        <v>1</v>
      </c>
      <c r="K172" s="196"/>
      <c r="L172" s="197"/>
      <c r="M172" s="371"/>
      <c r="N172" s="197"/>
      <c r="O172" s="197"/>
      <c r="P172" s="218">
        <f t="shared" si="46"/>
        <v>1</v>
      </c>
      <c r="Q172" s="372"/>
      <c r="R172" s="219">
        <v>2.0339999999999989</v>
      </c>
      <c r="S172" s="219"/>
      <c r="U172" s="90" t="str">
        <f t="shared" si="38"/>
        <v/>
      </c>
      <c r="V172" s="90">
        <f t="shared" si="39"/>
        <v>1</v>
      </c>
    </row>
    <row r="173" spans="1:22" s="202" customFormat="1" ht="15" customHeight="1" x14ac:dyDescent="0.2">
      <c r="A173" s="216"/>
      <c r="B173" s="387" t="s">
        <v>7801</v>
      </c>
      <c r="C173" s="369">
        <v>48</v>
      </c>
      <c r="D173" s="217" t="s">
        <v>5660</v>
      </c>
      <c r="E173" s="196">
        <v>13</v>
      </c>
      <c r="F173" s="369"/>
      <c r="G173" s="217"/>
      <c r="H173" s="196"/>
      <c r="I173" s="196"/>
      <c r="J173" s="388">
        <v>1</v>
      </c>
      <c r="K173" s="196"/>
      <c r="L173" s="197"/>
      <c r="M173" s="371"/>
      <c r="N173" s="197"/>
      <c r="O173" s="197"/>
      <c r="P173" s="218">
        <f t="shared" si="46"/>
        <v>1</v>
      </c>
      <c r="Q173" s="372"/>
      <c r="R173" s="219">
        <v>2.0700000000000003</v>
      </c>
      <c r="S173" s="219"/>
      <c r="U173" s="90" t="str">
        <f t="shared" si="38"/>
        <v/>
      </c>
      <c r="V173" s="90">
        <f t="shared" si="39"/>
        <v>1</v>
      </c>
    </row>
    <row r="174" spans="1:22" s="202" customFormat="1" ht="15" customHeight="1" x14ac:dyDescent="0.2">
      <c r="A174" s="216"/>
      <c r="B174" s="387" t="s">
        <v>7802</v>
      </c>
      <c r="C174" s="369">
        <v>47</v>
      </c>
      <c r="D174" s="217" t="s">
        <v>5660</v>
      </c>
      <c r="E174" s="196">
        <v>8</v>
      </c>
      <c r="F174" s="369"/>
      <c r="G174" s="217"/>
      <c r="H174" s="196"/>
      <c r="I174" s="196"/>
      <c r="J174" s="388">
        <v>1</v>
      </c>
      <c r="K174" s="196"/>
      <c r="L174" s="197"/>
      <c r="M174" s="371"/>
      <c r="N174" s="197"/>
      <c r="O174" s="197"/>
      <c r="P174" s="218">
        <f t="shared" si="46"/>
        <v>1</v>
      </c>
      <c r="Q174" s="372"/>
      <c r="R174" s="219">
        <v>2.1225000000000005</v>
      </c>
      <c r="S174" s="219"/>
      <c r="U174" s="90" t="str">
        <f t="shared" si="38"/>
        <v/>
      </c>
      <c r="V174" s="90">
        <f t="shared" si="39"/>
        <v>1</v>
      </c>
    </row>
    <row r="175" spans="1:22" s="202" customFormat="1" ht="15" customHeight="1" x14ac:dyDescent="0.2">
      <c r="A175" s="216"/>
      <c r="B175" s="387" t="s">
        <v>7803</v>
      </c>
      <c r="C175" s="369">
        <v>46</v>
      </c>
      <c r="D175" s="217" t="s">
        <v>5660</v>
      </c>
      <c r="E175" s="196">
        <v>2</v>
      </c>
      <c r="F175" s="369"/>
      <c r="G175" s="217"/>
      <c r="H175" s="196"/>
      <c r="I175" s="196"/>
      <c r="J175" s="388">
        <v>1</v>
      </c>
      <c r="K175" s="196"/>
      <c r="L175" s="197"/>
      <c r="M175" s="371"/>
      <c r="N175" s="197"/>
      <c r="O175" s="197"/>
      <c r="P175" s="218">
        <f t="shared" ref="P175:P178" si="47">J175</f>
        <v>1</v>
      </c>
      <c r="Q175" s="372"/>
      <c r="R175" s="219">
        <v>2.1800000000000015</v>
      </c>
      <c r="S175" s="219"/>
      <c r="T175" s="219"/>
      <c r="U175" s="90" t="str">
        <f t="shared" si="38"/>
        <v/>
      </c>
      <c r="V175" s="90">
        <f t="shared" si="39"/>
        <v>1</v>
      </c>
    </row>
    <row r="176" spans="1:22" s="202" customFormat="1" ht="15" customHeight="1" x14ac:dyDescent="0.2">
      <c r="A176" s="216"/>
      <c r="B176" s="387" t="s">
        <v>7804</v>
      </c>
      <c r="C176" s="369">
        <v>43</v>
      </c>
      <c r="D176" s="217" t="s">
        <v>5660</v>
      </c>
      <c r="E176" s="196">
        <v>18</v>
      </c>
      <c r="F176" s="369"/>
      <c r="G176" s="217"/>
      <c r="H176" s="196"/>
      <c r="I176" s="196"/>
      <c r="J176" s="388">
        <v>1</v>
      </c>
      <c r="K176" s="196"/>
      <c r="L176" s="197"/>
      <c r="M176" s="371"/>
      <c r="N176" s="197"/>
      <c r="O176" s="197"/>
      <c r="P176" s="218">
        <f t="shared" si="47"/>
        <v>1</v>
      </c>
      <c r="Q176" s="372"/>
      <c r="R176" s="219">
        <v>2.2975999999999992</v>
      </c>
      <c r="S176" s="219"/>
      <c r="T176" s="219"/>
      <c r="U176" s="90" t="str">
        <f t="shared" si="38"/>
        <v/>
      </c>
      <c r="V176" s="90">
        <f t="shared" si="39"/>
        <v>1</v>
      </c>
    </row>
    <row r="177" spans="1:22" s="202" customFormat="1" ht="15" customHeight="1" x14ac:dyDescent="0.2">
      <c r="A177" s="216"/>
      <c r="B177" s="387" t="s">
        <v>7805</v>
      </c>
      <c r="C177" s="369">
        <v>42</v>
      </c>
      <c r="D177" s="217" t="s">
        <v>5660</v>
      </c>
      <c r="E177" s="196">
        <v>2</v>
      </c>
      <c r="F177" s="369"/>
      <c r="G177" s="217"/>
      <c r="H177" s="196"/>
      <c r="I177" s="196"/>
      <c r="J177" s="388">
        <v>1</v>
      </c>
      <c r="K177" s="196"/>
      <c r="L177" s="197"/>
      <c r="M177" s="371"/>
      <c r="N177" s="197"/>
      <c r="O177" s="197"/>
      <c r="P177" s="218">
        <f t="shared" si="47"/>
        <v>1</v>
      </c>
      <c r="Q177" s="372"/>
      <c r="R177" s="219">
        <v>2.3990999999999989</v>
      </c>
      <c r="S177" s="219"/>
      <c r="T177" s="219"/>
      <c r="U177" s="90" t="str">
        <f t="shared" si="38"/>
        <v/>
      </c>
      <c r="V177" s="90">
        <f t="shared" si="39"/>
        <v>1</v>
      </c>
    </row>
    <row r="178" spans="1:22" s="202" customFormat="1" ht="15" customHeight="1" x14ac:dyDescent="0.2">
      <c r="A178" s="216"/>
      <c r="B178" s="387" t="s">
        <v>7806</v>
      </c>
      <c r="C178" s="369">
        <v>40</v>
      </c>
      <c r="D178" s="217" t="s">
        <v>5660</v>
      </c>
      <c r="E178" s="196">
        <v>5</v>
      </c>
      <c r="F178" s="369"/>
      <c r="G178" s="217"/>
      <c r="H178" s="196"/>
      <c r="I178" s="196"/>
      <c r="J178" s="388">
        <v>1</v>
      </c>
      <c r="K178" s="196"/>
      <c r="L178" s="197"/>
      <c r="M178" s="371"/>
      <c r="N178" s="197"/>
      <c r="O178" s="197"/>
      <c r="P178" s="218">
        <f t="shared" si="47"/>
        <v>1</v>
      </c>
      <c r="Q178" s="372"/>
      <c r="R178" s="219">
        <v>2.5393000000000008</v>
      </c>
      <c r="S178" s="219"/>
      <c r="T178" s="219"/>
      <c r="U178" s="90" t="str">
        <f t="shared" si="38"/>
        <v/>
      </c>
      <c r="V178" s="90">
        <f t="shared" si="39"/>
        <v>1</v>
      </c>
    </row>
    <row r="179" spans="1:22" s="202" customFormat="1" ht="15" customHeight="1" x14ac:dyDescent="0.2">
      <c r="A179" s="191"/>
      <c r="B179" s="203" t="s">
        <v>15</v>
      </c>
      <c r="C179" s="204"/>
      <c r="D179" s="205"/>
      <c r="E179" s="206"/>
      <c r="F179" s="204"/>
      <c r="G179" s="205"/>
      <c r="H179" s="206"/>
      <c r="I179" s="206"/>
      <c r="J179" s="207"/>
      <c r="K179" s="208"/>
      <c r="L179" s="208"/>
      <c r="M179" s="208"/>
      <c r="N179" s="208"/>
      <c r="O179" s="208"/>
      <c r="P179" s="209">
        <f>ROUND(SUM(P163:P178),2)</f>
        <v>15</v>
      </c>
      <c r="Q179" s="210" t="str">
        <f>IFERROR(VLOOKUP(A163,'Planilha Orçamentária'!$A$8:$H$239,5,FALSE),0)</f>
        <v>Ud</v>
      </c>
      <c r="R179" s="244"/>
      <c r="S179" s="201"/>
      <c r="U179" s="90">
        <f t="shared" si="38"/>
        <v>15</v>
      </c>
      <c r="V179" s="90">
        <f t="shared" si="39"/>
        <v>15</v>
      </c>
    </row>
    <row r="180" spans="1:22" s="202" customFormat="1" ht="15" customHeight="1" x14ac:dyDescent="0.2">
      <c r="A180" s="191"/>
      <c r="B180" s="226"/>
      <c r="C180" s="212"/>
      <c r="D180" s="194"/>
      <c r="E180" s="195"/>
      <c r="F180" s="212"/>
      <c r="G180" s="194"/>
      <c r="H180" s="195"/>
      <c r="I180" s="195"/>
      <c r="J180" s="213"/>
      <c r="K180" s="303"/>
      <c r="L180" s="303"/>
      <c r="M180" s="303"/>
      <c r="N180" s="303"/>
      <c r="O180" s="303"/>
      <c r="P180" s="60"/>
      <c r="Q180" s="227"/>
      <c r="R180" s="244"/>
      <c r="S180" s="201"/>
      <c r="U180" s="90" t="str">
        <f t="shared" si="38"/>
        <v/>
      </c>
      <c r="V180" s="90" t="str">
        <f t="shared" si="39"/>
        <v/>
      </c>
    </row>
    <row r="181" spans="1:22" s="202" customFormat="1" ht="15" customHeight="1" x14ac:dyDescent="0.2">
      <c r="A181" s="191" t="str">
        <f>'Planilha Orçamentária'!A45</f>
        <v>03.13</v>
      </c>
      <c r="B181" s="667" t="str">
        <f>VLOOKUP(A181,'Planilha Orçamentária'!$A$8:$D$239,4,FALSE)</f>
        <v>Caixa ralo em blocos pré-moldados e grelha articulada em FFA em Vias Urbanas</v>
      </c>
      <c r="C181" s="668"/>
      <c r="D181" s="668"/>
      <c r="E181" s="668"/>
      <c r="F181" s="668"/>
      <c r="G181" s="668"/>
      <c r="H181" s="668"/>
      <c r="I181" s="668"/>
      <c r="J181" s="668"/>
      <c r="K181" s="668"/>
      <c r="L181" s="668"/>
      <c r="M181" s="668"/>
      <c r="N181" s="668"/>
      <c r="O181" s="668"/>
      <c r="P181" s="669"/>
      <c r="Q181" s="225">
        <f>P215</f>
        <v>56</v>
      </c>
      <c r="R181" s="244"/>
      <c r="S181" s="201"/>
      <c r="U181" s="90">
        <f t="shared" si="38"/>
        <v>0</v>
      </c>
      <c r="V181" s="90" t="str">
        <f t="shared" si="39"/>
        <v/>
      </c>
    </row>
    <row r="182" spans="1:22" s="202" customFormat="1" ht="15" customHeight="1" x14ac:dyDescent="0.2">
      <c r="A182" s="216"/>
      <c r="B182" s="387" t="s">
        <v>7781</v>
      </c>
      <c r="C182" s="369">
        <v>14</v>
      </c>
      <c r="D182" s="217" t="s">
        <v>5660</v>
      </c>
      <c r="E182" s="196">
        <v>2</v>
      </c>
      <c r="F182" s="369"/>
      <c r="G182" s="217"/>
      <c r="H182" s="196"/>
      <c r="I182" s="196"/>
      <c r="J182" s="388">
        <v>3</v>
      </c>
      <c r="K182" s="196"/>
      <c r="L182" s="197"/>
      <c r="M182" s="371"/>
      <c r="N182" s="197"/>
      <c r="O182" s="197"/>
      <c r="P182" s="218">
        <f>J182</f>
        <v>3</v>
      </c>
      <c r="Q182" s="372"/>
      <c r="R182" s="219"/>
      <c r="S182" s="219"/>
      <c r="U182" s="90" t="str">
        <f t="shared" si="38"/>
        <v/>
      </c>
      <c r="V182" s="90">
        <f t="shared" si="39"/>
        <v>3</v>
      </c>
    </row>
    <row r="183" spans="1:22" s="202" customFormat="1" ht="15" customHeight="1" x14ac:dyDescent="0.2">
      <c r="A183" s="216"/>
      <c r="B183" s="387" t="s">
        <v>7782</v>
      </c>
      <c r="C183" s="369">
        <v>16</v>
      </c>
      <c r="D183" s="217" t="s">
        <v>5660</v>
      </c>
      <c r="E183" s="196">
        <v>2</v>
      </c>
      <c r="F183" s="369"/>
      <c r="G183" s="217"/>
      <c r="H183" s="196"/>
      <c r="I183" s="196"/>
      <c r="J183" s="388">
        <v>2</v>
      </c>
      <c r="K183" s="196"/>
      <c r="L183" s="197"/>
      <c r="M183" s="371"/>
      <c r="N183" s="197"/>
      <c r="O183" s="197"/>
      <c r="P183" s="218">
        <f t="shared" ref="P183:P190" si="48">J183</f>
        <v>2</v>
      </c>
      <c r="Q183" s="372"/>
      <c r="R183" s="219"/>
      <c r="S183" s="219"/>
      <c r="U183" s="90" t="str">
        <f t="shared" si="38"/>
        <v/>
      </c>
      <c r="V183" s="90">
        <f t="shared" si="39"/>
        <v>2</v>
      </c>
    </row>
    <row r="184" spans="1:22" s="202" customFormat="1" ht="15" customHeight="1" x14ac:dyDescent="0.2">
      <c r="A184" s="216"/>
      <c r="B184" s="387" t="s">
        <v>7783</v>
      </c>
      <c r="C184" s="369">
        <v>18</v>
      </c>
      <c r="D184" s="217" t="s">
        <v>5660</v>
      </c>
      <c r="E184" s="196">
        <v>0</v>
      </c>
      <c r="F184" s="369"/>
      <c r="G184" s="217"/>
      <c r="H184" s="196"/>
      <c r="I184" s="196"/>
      <c r="J184" s="388">
        <v>3</v>
      </c>
      <c r="K184" s="196"/>
      <c r="L184" s="197"/>
      <c r="M184" s="371"/>
      <c r="N184" s="197"/>
      <c r="O184" s="197"/>
      <c r="P184" s="218">
        <f t="shared" si="48"/>
        <v>3</v>
      </c>
      <c r="Q184" s="372"/>
      <c r="R184" s="219"/>
      <c r="S184" s="219"/>
      <c r="U184" s="90" t="str">
        <f t="shared" si="38"/>
        <v/>
      </c>
      <c r="V184" s="90">
        <f t="shared" si="39"/>
        <v>3</v>
      </c>
    </row>
    <row r="185" spans="1:22" s="202" customFormat="1" ht="15" customHeight="1" x14ac:dyDescent="0.2">
      <c r="A185" s="216"/>
      <c r="B185" s="387"/>
      <c r="C185" s="369"/>
      <c r="D185" s="217"/>
      <c r="E185" s="196"/>
      <c r="F185" s="369"/>
      <c r="G185" s="217"/>
      <c r="H185" s="196"/>
      <c r="I185" s="196"/>
      <c r="J185" s="388"/>
      <c r="K185" s="196"/>
      <c r="L185" s="197"/>
      <c r="M185" s="371"/>
      <c r="N185" s="197"/>
      <c r="O185" s="197"/>
      <c r="P185" s="218"/>
      <c r="Q185" s="372"/>
      <c r="R185" s="219"/>
      <c r="S185" s="219"/>
      <c r="U185" s="90" t="str">
        <f t="shared" si="38"/>
        <v/>
      </c>
      <c r="V185" s="90" t="str">
        <f t="shared" si="39"/>
        <v/>
      </c>
    </row>
    <row r="186" spans="1:22" s="202" customFormat="1" ht="15" customHeight="1" x14ac:dyDescent="0.2">
      <c r="A186" s="191"/>
      <c r="B186" s="387" t="s">
        <v>7788</v>
      </c>
      <c r="C186" s="369">
        <v>20</v>
      </c>
      <c r="D186" s="217" t="s">
        <v>5660</v>
      </c>
      <c r="E186" s="196">
        <v>0</v>
      </c>
      <c r="F186" s="195"/>
      <c r="G186" s="194"/>
      <c r="H186" s="195"/>
      <c r="I186" s="196"/>
      <c r="J186" s="388">
        <v>2</v>
      </c>
      <c r="K186" s="196"/>
      <c r="L186" s="197"/>
      <c r="M186" s="199"/>
      <c r="N186" s="197"/>
      <c r="O186" s="199"/>
      <c r="P186" s="218">
        <f t="shared" si="48"/>
        <v>2</v>
      </c>
      <c r="Q186" s="225"/>
      <c r="R186" s="201"/>
      <c r="S186" s="201"/>
      <c r="U186" s="90" t="str">
        <f t="shared" si="38"/>
        <v/>
      </c>
      <c r="V186" s="90">
        <f t="shared" si="39"/>
        <v>2</v>
      </c>
    </row>
    <row r="187" spans="1:22" s="202" customFormat="1" ht="15" customHeight="1" x14ac:dyDescent="0.2">
      <c r="A187" s="191"/>
      <c r="B187" s="387" t="s">
        <v>7789</v>
      </c>
      <c r="C187" s="369">
        <v>21</v>
      </c>
      <c r="D187" s="217" t="s">
        <v>5660</v>
      </c>
      <c r="E187" s="196">
        <v>15</v>
      </c>
      <c r="F187" s="195"/>
      <c r="G187" s="194"/>
      <c r="H187" s="195"/>
      <c r="I187" s="196"/>
      <c r="J187" s="388">
        <v>2</v>
      </c>
      <c r="K187" s="196"/>
      <c r="L187" s="197"/>
      <c r="M187" s="199"/>
      <c r="N187" s="197"/>
      <c r="O187" s="199"/>
      <c r="P187" s="218">
        <f t="shared" si="48"/>
        <v>2</v>
      </c>
      <c r="Q187" s="225"/>
      <c r="R187" s="201"/>
      <c r="S187" s="201"/>
      <c r="U187" s="90" t="str">
        <f t="shared" si="38"/>
        <v/>
      </c>
      <c r="V187" s="90">
        <f t="shared" si="39"/>
        <v>2</v>
      </c>
    </row>
    <row r="188" spans="1:22" s="202" customFormat="1" ht="15" customHeight="1" x14ac:dyDescent="0.2">
      <c r="A188" s="216"/>
      <c r="B188" s="387" t="s">
        <v>7790</v>
      </c>
      <c r="C188" s="369">
        <v>26</v>
      </c>
      <c r="D188" s="217" t="s">
        <v>5660</v>
      </c>
      <c r="E188" s="196">
        <v>16</v>
      </c>
      <c r="F188" s="369"/>
      <c r="G188" s="217"/>
      <c r="H188" s="196"/>
      <c r="I188" s="196"/>
      <c r="J188" s="388">
        <v>3</v>
      </c>
      <c r="K188" s="196"/>
      <c r="L188" s="197"/>
      <c r="M188" s="371"/>
      <c r="N188" s="197"/>
      <c r="O188" s="197"/>
      <c r="P188" s="218">
        <f t="shared" si="48"/>
        <v>3</v>
      </c>
      <c r="Q188" s="372"/>
      <c r="R188" s="219"/>
      <c r="S188" s="219"/>
      <c r="U188" s="90" t="str">
        <f t="shared" si="38"/>
        <v/>
      </c>
      <c r="V188" s="90">
        <f t="shared" si="39"/>
        <v>3</v>
      </c>
    </row>
    <row r="189" spans="1:22" s="202" customFormat="1" ht="15" customHeight="1" x14ac:dyDescent="0.2">
      <c r="A189" s="216"/>
      <c r="B189" s="387"/>
      <c r="C189" s="369"/>
      <c r="D189" s="217"/>
      <c r="E189" s="196"/>
      <c r="F189" s="369"/>
      <c r="G189" s="217"/>
      <c r="H189" s="196"/>
      <c r="I189" s="196"/>
      <c r="J189" s="388"/>
      <c r="K189" s="196"/>
      <c r="L189" s="197"/>
      <c r="M189" s="371"/>
      <c r="N189" s="197"/>
      <c r="O189" s="197"/>
      <c r="P189" s="218"/>
      <c r="Q189" s="372"/>
      <c r="R189" s="219"/>
      <c r="S189" s="219"/>
      <c r="U189" s="90" t="str">
        <f t="shared" si="38"/>
        <v/>
      </c>
      <c r="V189" s="90" t="str">
        <f t="shared" si="39"/>
        <v/>
      </c>
    </row>
    <row r="190" spans="1:22" s="202" customFormat="1" ht="15" customHeight="1" x14ac:dyDescent="0.2">
      <c r="A190" s="216"/>
      <c r="B190" s="387" t="s">
        <v>7791</v>
      </c>
      <c r="C190" s="369">
        <v>24</v>
      </c>
      <c r="D190" s="217" t="s">
        <v>5660</v>
      </c>
      <c r="E190" s="196">
        <v>15</v>
      </c>
      <c r="F190" s="369"/>
      <c r="G190" s="217"/>
      <c r="H190" s="196"/>
      <c r="I190" s="196"/>
      <c r="J190" s="388">
        <v>2</v>
      </c>
      <c r="K190" s="196"/>
      <c r="L190" s="197"/>
      <c r="M190" s="371"/>
      <c r="N190" s="197"/>
      <c r="O190" s="197"/>
      <c r="P190" s="218">
        <f t="shared" si="48"/>
        <v>2</v>
      </c>
      <c r="Q190" s="372"/>
      <c r="R190" s="219"/>
      <c r="S190" s="219"/>
      <c r="U190" s="90" t="str">
        <f t="shared" si="38"/>
        <v/>
      </c>
      <c r="V190" s="90">
        <f t="shared" si="39"/>
        <v>2</v>
      </c>
    </row>
    <row r="191" spans="1:22" s="202" customFormat="1" ht="15" customHeight="1" x14ac:dyDescent="0.2">
      <c r="A191" s="216"/>
      <c r="B191" s="387"/>
      <c r="C191" s="369"/>
      <c r="D191" s="217"/>
      <c r="E191" s="196"/>
      <c r="F191" s="369"/>
      <c r="G191" s="217"/>
      <c r="H191" s="196"/>
      <c r="I191" s="196"/>
      <c r="J191" s="388"/>
      <c r="K191" s="196"/>
      <c r="L191" s="197"/>
      <c r="M191" s="371"/>
      <c r="N191" s="197"/>
      <c r="O191" s="197"/>
      <c r="P191" s="218"/>
      <c r="Q191" s="372"/>
      <c r="R191" s="219"/>
      <c r="S191" s="219"/>
      <c r="U191" s="90" t="str">
        <f t="shared" si="38"/>
        <v/>
      </c>
      <c r="V191" s="90" t="str">
        <f t="shared" si="39"/>
        <v/>
      </c>
    </row>
    <row r="192" spans="1:22" s="202" customFormat="1" ht="15" customHeight="1" x14ac:dyDescent="0.2">
      <c r="A192" s="216"/>
      <c r="B192" s="387" t="s">
        <v>7784</v>
      </c>
      <c r="C192" s="369">
        <v>32</v>
      </c>
      <c r="D192" s="217" t="s">
        <v>5660</v>
      </c>
      <c r="E192" s="196">
        <v>10</v>
      </c>
      <c r="F192" s="369"/>
      <c r="G192" s="217"/>
      <c r="H192" s="196"/>
      <c r="I192" s="196"/>
      <c r="J192" s="388">
        <v>3</v>
      </c>
      <c r="K192" s="196"/>
      <c r="L192" s="197"/>
      <c r="M192" s="371"/>
      <c r="N192" s="197"/>
      <c r="O192" s="197"/>
      <c r="P192" s="218">
        <f t="shared" ref="P192" si="49">J192</f>
        <v>3</v>
      </c>
      <c r="Q192" s="372"/>
      <c r="R192" s="219"/>
      <c r="S192" s="219"/>
      <c r="U192" s="90" t="str">
        <f t="shared" si="38"/>
        <v/>
      </c>
      <c r="V192" s="90">
        <f t="shared" si="39"/>
        <v>3</v>
      </c>
    </row>
    <row r="193" spans="1:22" s="202" customFormat="1" ht="15" customHeight="1" x14ac:dyDescent="0.2">
      <c r="A193" s="216"/>
      <c r="B193" s="387"/>
      <c r="C193" s="369"/>
      <c r="D193" s="217"/>
      <c r="E193" s="196"/>
      <c r="F193" s="369"/>
      <c r="G193" s="217"/>
      <c r="H193" s="196"/>
      <c r="I193" s="196"/>
      <c r="J193" s="388"/>
      <c r="K193" s="196"/>
      <c r="L193" s="197"/>
      <c r="M193" s="371"/>
      <c r="N193" s="197"/>
      <c r="O193" s="197"/>
      <c r="P193" s="218"/>
      <c r="Q193" s="372"/>
      <c r="R193" s="219"/>
      <c r="S193" s="219"/>
      <c r="U193" s="90" t="str">
        <f t="shared" si="38"/>
        <v/>
      </c>
      <c r="V193" s="90" t="str">
        <f t="shared" si="39"/>
        <v/>
      </c>
    </row>
    <row r="194" spans="1:22" s="202" customFormat="1" ht="15" customHeight="1" x14ac:dyDescent="0.2">
      <c r="A194" s="216"/>
      <c r="B194" s="387" t="s">
        <v>7785</v>
      </c>
      <c r="C194" s="369">
        <v>29</v>
      </c>
      <c r="D194" s="217" t="s">
        <v>5660</v>
      </c>
      <c r="E194" s="196">
        <v>0</v>
      </c>
      <c r="F194" s="369"/>
      <c r="G194" s="217"/>
      <c r="H194" s="196"/>
      <c r="I194" s="196"/>
      <c r="J194" s="388">
        <v>2</v>
      </c>
      <c r="K194" s="196"/>
      <c r="L194" s="197"/>
      <c r="M194" s="371"/>
      <c r="N194" s="197"/>
      <c r="O194" s="197"/>
      <c r="P194" s="218">
        <f t="shared" ref="P194" si="50">J194</f>
        <v>2</v>
      </c>
      <c r="Q194" s="372"/>
      <c r="R194" s="219"/>
      <c r="S194" s="219"/>
      <c r="U194" s="90" t="str">
        <f t="shared" si="38"/>
        <v/>
      </c>
      <c r="V194" s="90">
        <f t="shared" si="39"/>
        <v>2</v>
      </c>
    </row>
    <row r="195" spans="1:22" s="202" customFormat="1" ht="15" customHeight="1" x14ac:dyDescent="0.2">
      <c r="A195" s="216"/>
      <c r="B195" s="387"/>
      <c r="C195" s="369"/>
      <c r="D195" s="217"/>
      <c r="E195" s="196"/>
      <c r="F195" s="369"/>
      <c r="G195" s="217"/>
      <c r="H195" s="196"/>
      <c r="I195" s="196"/>
      <c r="J195" s="388"/>
      <c r="K195" s="196"/>
      <c r="L195" s="197"/>
      <c r="M195" s="371"/>
      <c r="N195" s="197"/>
      <c r="O195" s="197"/>
      <c r="P195" s="218"/>
      <c r="Q195" s="372"/>
      <c r="R195" s="219"/>
      <c r="S195" s="219"/>
      <c r="U195" s="90" t="str">
        <f t="shared" si="38"/>
        <v/>
      </c>
      <c r="V195" s="90" t="str">
        <f t="shared" si="39"/>
        <v/>
      </c>
    </row>
    <row r="196" spans="1:22" s="202" customFormat="1" ht="15" customHeight="1" x14ac:dyDescent="0.2">
      <c r="A196" s="216"/>
      <c r="B196" s="387" t="s">
        <v>7786</v>
      </c>
      <c r="C196" s="369">
        <v>35</v>
      </c>
      <c r="D196" s="217" t="s">
        <v>5660</v>
      </c>
      <c r="E196" s="196">
        <v>0</v>
      </c>
      <c r="F196" s="369"/>
      <c r="G196" s="217"/>
      <c r="H196" s="196"/>
      <c r="I196" s="196"/>
      <c r="J196" s="388">
        <v>2</v>
      </c>
      <c r="K196" s="196"/>
      <c r="L196" s="197"/>
      <c r="M196" s="371"/>
      <c r="N196" s="197"/>
      <c r="O196" s="197"/>
      <c r="P196" s="218">
        <f t="shared" ref="P196" si="51">J196</f>
        <v>2</v>
      </c>
      <c r="Q196" s="372"/>
      <c r="R196" s="219"/>
      <c r="S196" s="219"/>
      <c r="U196" s="90" t="str">
        <f t="shared" si="38"/>
        <v/>
      </c>
      <c r="V196" s="90">
        <f t="shared" si="39"/>
        <v>2</v>
      </c>
    </row>
    <row r="197" spans="1:22" s="202" customFormat="1" ht="15" customHeight="1" x14ac:dyDescent="0.2">
      <c r="A197" s="216"/>
      <c r="B197" s="387"/>
      <c r="C197" s="369"/>
      <c r="D197" s="217"/>
      <c r="E197" s="196"/>
      <c r="F197" s="369"/>
      <c r="G197" s="217"/>
      <c r="H197" s="196"/>
      <c r="I197" s="196"/>
      <c r="J197" s="388"/>
      <c r="K197" s="196"/>
      <c r="L197" s="197"/>
      <c r="M197" s="371"/>
      <c r="N197" s="197"/>
      <c r="O197" s="197"/>
      <c r="P197" s="218"/>
      <c r="Q197" s="372"/>
      <c r="R197" s="219"/>
      <c r="S197" s="219"/>
      <c r="U197" s="90" t="str">
        <f t="shared" si="38"/>
        <v/>
      </c>
      <c r="V197" s="90" t="str">
        <f t="shared" si="39"/>
        <v/>
      </c>
    </row>
    <row r="198" spans="1:22" s="202" customFormat="1" ht="15" customHeight="1" x14ac:dyDescent="0.2">
      <c r="A198" s="216"/>
      <c r="B198" s="387" t="s">
        <v>7787</v>
      </c>
      <c r="C198" s="369">
        <v>37</v>
      </c>
      <c r="D198" s="217" t="s">
        <v>5660</v>
      </c>
      <c r="E198" s="196">
        <v>10</v>
      </c>
      <c r="F198" s="369"/>
      <c r="G198" s="217"/>
      <c r="H198" s="196"/>
      <c r="I198" s="196"/>
      <c r="J198" s="388">
        <v>2</v>
      </c>
      <c r="K198" s="196"/>
      <c r="L198" s="197"/>
      <c r="M198" s="371"/>
      <c r="N198" s="197"/>
      <c r="O198" s="197"/>
      <c r="P198" s="218">
        <f t="shared" ref="P198" si="52">J198</f>
        <v>2</v>
      </c>
      <c r="Q198" s="372"/>
      <c r="R198" s="219"/>
      <c r="S198" s="219"/>
      <c r="U198" s="90" t="str">
        <f t="shared" si="38"/>
        <v/>
      </c>
      <c r="V198" s="90">
        <f t="shared" si="39"/>
        <v>2</v>
      </c>
    </row>
    <row r="199" spans="1:22" s="202" customFormat="1" ht="15" customHeight="1" x14ac:dyDescent="0.2">
      <c r="A199" s="216"/>
      <c r="B199" s="387"/>
      <c r="C199" s="369"/>
      <c r="D199" s="217"/>
      <c r="E199" s="196"/>
      <c r="F199" s="369"/>
      <c r="G199" s="217"/>
      <c r="H199" s="196"/>
      <c r="I199" s="196"/>
      <c r="J199" s="388"/>
      <c r="K199" s="196"/>
      <c r="L199" s="197"/>
      <c r="M199" s="371"/>
      <c r="N199" s="197"/>
      <c r="O199" s="197"/>
      <c r="P199" s="218"/>
      <c r="Q199" s="372"/>
      <c r="R199" s="219"/>
      <c r="S199" s="219"/>
      <c r="U199" s="90" t="str">
        <f t="shared" si="38"/>
        <v/>
      </c>
      <c r="V199" s="90" t="str">
        <f t="shared" si="39"/>
        <v/>
      </c>
    </row>
    <row r="200" spans="1:22" s="202" customFormat="1" ht="15" customHeight="1" x14ac:dyDescent="0.2">
      <c r="A200" s="216"/>
      <c r="B200" s="387" t="s">
        <v>7792</v>
      </c>
      <c r="C200" s="369">
        <v>72</v>
      </c>
      <c r="D200" s="217" t="s">
        <v>5660</v>
      </c>
      <c r="E200" s="196">
        <v>1</v>
      </c>
      <c r="F200" s="369"/>
      <c r="G200" s="217"/>
      <c r="H200" s="196"/>
      <c r="I200" s="196"/>
      <c r="J200" s="388">
        <v>2</v>
      </c>
      <c r="K200" s="196"/>
      <c r="L200" s="197"/>
      <c r="M200" s="371"/>
      <c r="N200" s="197"/>
      <c r="O200" s="197"/>
      <c r="P200" s="218">
        <f t="shared" ref="P200:P214" si="53">J200</f>
        <v>2</v>
      </c>
      <c r="Q200" s="372"/>
      <c r="R200" s="219"/>
      <c r="S200" s="219"/>
      <c r="U200" s="90" t="str">
        <f t="shared" si="38"/>
        <v/>
      </c>
      <c r="V200" s="90">
        <f t="shared" si="39"/>
        <v>2</v>
      </c>
    </row>
    <row r="201" spans="1:22" s="202" customFormat="1" ht="15" customHeight="1" x14ac:dyDescent="0.2">
      <c r="A201" s="216"/>
      <c r="B201" s="387" t="s">
        <v>7793</v>
      </c>
      <c r="C201" s="369">
        <v>70</v>
      </c>
      <c r="D201" s="217" t="s">
        <v>5660</v>
      </c>
      <c r="E201" s="196">
        <v>17</v>
      </c>
      <c r="F201" s="369"/>
      <c r="G201" s="217"/>
      <c r="H201" s="196"/>
      <c r="I201" s="196"/>
      <c r="J201" s="388">
        <v>2</v>
      </c>
      <c r="K201" s="196"/>
      <c r="L201" s="197"/>
      <c r="M201" s="371"/>
      <c r="N201" s="197"/>
      <c r="O201" s="197"/>
      <c r="P201" s="218">
        <f t="shared" si="53"/>
        <v>2</v>
      </c>
      <c r="Q201" s="372"/>
      <c r="R201" s="219"/>
      <c r="S201" s="219"/>
      <c r="U201" s="90" t="str">
        <f t="shared" si="38"/>
        <v/>
      </c>
      <c r="V201" s="90">
        <f t="shared" si="39"/>
        <v>2</v>
      </c>
    </row>
    <row r="202" spans="1:22" s="202" customFormat="1" ht="15" customHeight="1" x14ac:dyDescent="0.2">
      <c r="A202" s="216"/>
      <c r="B202" s="387" t="s">
        <v>7794</v>
      </c>
      <c r="C202" s="369">
        <v>68</v>
      </c>
      <c r="D202" s="217" t="s">
        <v>5660</v>
      </c>
      <c r="E202" s="196">
        <v>0</v>
      </c>
      <c r="F202" s="369"/>
      <c r="G202" s="217"/>
      <c r="H202" s="196"/>
      <c r="I202" s="196"/>
      <c r="J202" s="388">
        <v>2</v>
      </c>
      <c r="K202" s="196"/>
      <c r="L202" s="197"/>
      <c r="M202" s="371"/>
      <c r="N202" s="197"/>
      <c r="O202" s="197"/>
      <c r="P202" s="218">
        <f t="shared" si="53"/>
        <v>2</v>
      </c>
      <c r="Q202" s="372"/>
      <c r="R202" s="219"/>
      <c r="S202" s="219"/>
      <c r="U202" s="90" t="str">
        <f t="shared" si="38"/>
        <v/>
      </c>
      <c r="V202" s="90">
        <f t="shared" si="39"/>
        <v>2</v>
      </c>
    </row>
    <row r="203" spans="1:22" s="202" customFormat="1" ht="15" customHeight="1" x14ac:dyDescent="0.2">
      <c r="A203" s="216"/>
      <c r="B203" s="387" t="s">
        <v>7795</v>
      </c>
      <c r="C203" s="369">
        <v>65</v>
      </c>
      <c r="D203" s="217" t="s">
        <v>5660</v>
      </c>
      <c r="E203" s="196">
        <v>0</v>
      </c>
      <c r="F203" s="369"/>
      <c r="G203" s="217"/>
      <c r="H203" s="196"/>
      <c r="I203" s="196"/>
      <c r="J203" s="388">
        <v>2</v>
      </c>
      <c r="K203" s="196"/>
      <c r="L203" s="197"/>
      <c r="M203" s="371"/>
      <c r="N203" s="197"/>
      <c r="O203" s="197"/>
      <c r="P203" s="218">
        <f t="shared" si="53"/>
        <v>2</v>
      </c>
      <c r="Q203" s="372"/>
      <c r="R203" s="219"/>
      <c r="S203" s="219"/>
      <c r="U203" s="90" t="str">
        <f t="shared" si="38"/>
        <v/>
      </c>
      <c r="V203" s="90">
        <f t="shared" si="39"/>
        <v>2</v>
      </c>
    </row>
    <row r="204" spans="1:22" s="202" customFormat="1" ht="15" customHeight="1" x14ac:dyDescent="0.2">
      <c r="A204" s="216"/>
      <c r="B204" s="387" t="s">
        <v>7796</v>
      </c>
      <c r="C204" s="369">
        <v>62</v>
      </c>
      <c r="D204" s="217" t="s">
        <v>5660</v>
      </c>
      <c r="E204" s="196">
        <v>0</v>
      </c>
      <c r="F204" s="369"/>
      <c r="G204" s="217"/>
      <c r="H204" s="196"/>
      <c r="I204" s="196"/>
      <c r="J204" s="388">
        <v>2</v>
      </c>
      <c r="K204" s="196"/>
      <c r="L204" s="197"/>
      <c r="M204" s="371"/>
      <c r="N204" s="197"/>
      <c r="O204" s="197"/>
      <c r="P204" s="218">
        <f t="shared" si="53"/>
        <v>2</v>
      </c>
      <c r="Q204" s="372"/>
      <c r="R204" s="219"/>
      <c r="S204" s="219"/>
      <c r="U204" s="90" t="str">
        <f t="shared" si="38"/>
        <v/>
      </c>
      <c r="V204" s="90">
        <f t="shared" si="39"/>
        <v>2</v>
      </c>
    </row>
    <row r="205" spans="1:22" s="202" customFormat="1" ht="15" customHeight="1" x14ac:dyDescent="0.2">
      <c r="A205" s="216"/>
      <c r="B205" s="387" t="s">
        <v>7797</v>
      </c>
      <c r="C205" s="369">
        <v>59</v>
      </c>
      <c r="D205" s="217" t="s">
        <v>5660</v>
      </c>
      <c r="E205" s="196">
        <v>0</v>
      </c>
      <c r="F205" s="369"/>
      <c r="G205" s="217"/>
      <c r="H205" s="196"/>
      <c r="I205" s="196"/>
      <c r="J205" s="388">
        <v>2</v>
      </c>
      <c r="K205" s="196"/>
      <c r="L205" s="197"/>
      <c r="M205" s="371"/>
      <c r="N205" s="197"/>
      <c r="O205" s="197"/>
      <c r="P205" s="218">
        <f t="shared" si="53"/>
        <v>2</v>
      </c>
      <c r="Q205" s="372"/>
      <c r="R205" s="219"/>
      <c r="S205" s="219"/>
      <c r="U205" s="90" t="str">
        <f t="shared" si="38"/>
        <v/>
      </c>
      <c r="V205" s="90">
        <f t="shared" si="39"/>
        <v>2</v>
      </c>
    </row>
    <row r="206" spans="1:22" s="202" customFormat="1" ht="15" customHeight="1" x14ac:dyDescent="0.2">
      <c r="A206" s="216"/>
      <c r="B206" s="387" t="s">
        <v>7798</v>
      </c>
      <c r="C206" s="369">
        <v>56</v>
      </c>
      <c r="D206" s="217" t="s">
        <v>5660</v>
      </c>
      <c r="E206" s="196">
        <v>0</v>
      </c>
      <c r="F206" s="369"/>
      <c r="G206" s="217"/>
      <c r="H206" s="196"/>
      <c r="I206" s="196"/>
      <c r="J206" s="388">
        <v>2</v>
      </c>
      <c r="K206" s="196"/>
      <c r="L206" s="197"/>
      <c r="M206" s="371"/>
      <c r="N206" s="197"/>
      <c r="O206" s="197"/>
      <c r="P206" s="218">
        <f t="shared" si="53"/>
        <v>2</v>
      </c>
      <c r="Q206" s="372"/>
      <c r="R206" s="219"/>
      <c r="S206" s="219"/>
      <c r="U206" s="90" t="str">
        <f t="shared" si="38"/>
        <v/>
      </c>
      <c r="V206" s="90">
        <f t="shared" si="39"/>
        <v>2</v>
      </c>
    </row>
    <row r="207" spans="1:22" s="202" customFormat="1" ht="15" customHeight="1" x14ac:dyDescent="0.2">
      <c r="A207" s="216"/>
      <c r="B207" s="387" t="s">
        <v>7799</v>
      </c>
      <c r="C207" s="369">
        <v>53</v>
      </c>
      <c r="D207" s="217" t="s">
        <v>5660</v>
      </c>
      <c r="E207" s="196">
        <v>0</v>
      </c>
      <c r="F207" s="369"/>
      <c r="G207" s="217"/>
      <c r="H207" s="196"/>
      <c r="I207" s="196"/>
      <c r="J207" s="388">
        <v>2</v>
      </c>
      <c r="K207" s="196"/>
      <c r="L207" s="197"/>
      <c r="M207" s="371"/>
      <c r="N207" s="197"/>
      <c r="O207" s="197"/>
      <c r="P207" s="218">
        <f t="shared" si="53"/>
        <v>2</v>
      </c>
      <c r="Q207" s="372"/>
      <c r="R207" s="219"/>
      <c r="S207" s="219"/>
      <c r="U207" s="90" t="str">
        <f t="shared" si="38"/>
        <v/>
      </c>
      <c r="V207" s="90">
        <f t="shared" si="39"/>
        <v>2</v>
      </c>
    </row>
    <row r="208" spans="1:22" s="202" customFormat="1" ht="15" customHeight="1" x14ac:dyDescent="0.2">
      <c r="A208" s="216"/>
      <c r="B208" s="387" t="s">
        <v>7800</v>
      </c>
      <c r="C208" s="369">
        <v>50</v>
      </c>
      <c r="D208" s="217" t="s">
        <v>5660</v>
      </c>
      <c r="E208" s="196">
        <v>0</v>
      </c>
      <c r="F208" s="369"/>
      <c r="G208" s="217"/>
      <c r="H208" s="196"/>
      <c r="I208" s="196"/>
      <c r="J208" s="388">
        <v>2</v>
      </c>
      <c r="K208" s="196"/>
      <c r="L208" s="197"/>
      <c r="M208" s="371"/>
      <c r="N208" s="197"/>
      <c r="O208" s="197"/>
      <c r="P208" s="218">
        <f t="shared" si="53"/>
        <v>2</v>
      </c>
      <c r="Q208" s="372"/>
      <c r="R208" s="219"/>
      <c r="S208" s="219"/>
      <c r="U208" s="90" t="str">
        <f t="shared" si="38"/>
        <v/>
      </c>
      <c r="V208" s="90">
        <f t="shared" si="39"/>
        <v>2</v>
      </c>
    </row>
    <row r="209" spans="1:22" s="202" customFormat="1" ht="15" customHeight="1" x14ac:dyDescent="0.2">
      <c r="A209" s="216"/>
      <c r="B209" s="387" t="s">
        <v>7801</v>
      </c>
      <c r="C209" s="369">
        <v>48</v>
      </c>
      <c r="D209" s="217" t="s">
        <v>5660</v>
      </c>
      <c r="E209" s="196">
        <v>13</v>
      </c>
      <c r="F209" s="369"/>
      <c r="G209" s="217"/>
      <c r="H209" s="196"/>
      <c r="I209" s="196"/>
      <c r="J209" s="388">
        <v>2</v>
      </c>
      <c r="K209" s="196"/>
      <c r="L209" s="197"/>
      <c r="M209" s="371"/>
      <c r="N209" s="197"/>
      <c r="O209" s="197"/>
      <c r="P209" s="218">
        <f t="shared" si="53"/>
        <v>2</v>
      </c>
      <c r="Q209" s="372"/>
      <c r="R209" s="219"/>
      <c r="S209" s="219"/>
      <c r="U209" s="90" t="str">
        <f t="shared" ref="U209:U272" si="54">IF(Q209&lt;&gt;"",P209,"")</f>
        <v/>
      </c>
      <c r="V209" s="90">
        <f t="shared" ref="V209:V272" si="55">IF(P209&lt;&gt;"",P209,"")</f>
        <v>2</v>
      </c>
    </row>
    <row r="210" spans="1:22" s="202" customFormat="1" ht="15" customHeight="1" x14ac:dyDescent="0.2">
      <c r="A210" s="216"/>
      <c r="B210" s="387" t="s">
        <v>7802</v>
      </c>
      <c r="C210" s="369">
        <v>47</v>
      </c>
      <c r="D210" s="217" t="s">
        <v>5660</v>
      </c>
      <c r="E210" s="196">
        <v>8</v>
      </c>
      <c r="F210" s="369"/>
      <c r="G210" s="217"/>
      <c r="H210" s="196"/>
      <c r="I210" s="196"/>
      <c r="J210" s="388">
        <v>2</v>
      </c>
      <c r="K210" s="196"/>
      <c r="L210" s="197"/>
      <c r="M210" s="371"/>
      <c r="N210" s="197"/>
      <c r="O210" s="197"/>
      <c r="P210" s="218">
        <f t="shared" si="53"/>
        <v>2</v>
      </c>
      <c r="Q210" s="372"/>
      <c r="R210" s="219"/>
      <c r="S210" s="219"/>
      <c r="U210" s="90" t="str">
        <f t="shared" si="54"/>
        <v/>
      </c>
      <c r="V210" s="90">
        <f t="shared" si="55"/>
        <v>2</v>
      </c>
    </row>
    <row r="211" spans="1:22" s="202" customFormat="1" ht="15" customHeight="1" x14ac:dyDescent="0.2">
      <c r="A211" s="216"/>
      <c r="B211" s="387" t="s">
        <v>7803</v>
      </c>
      <c r="C211" s="369">
        <v>46</v>
      </c>
      <c r="D211" s="217" t="s">
        <v>5660</v>
      </c>
      <c r="E211" s="196">
        <v>2</v>
      </c>
      <c r="F211" s="369"/>
      <c r="G211" s="217"/>
      <c r="H211" s="196"/>
      <c r="I211" s="196"/>
      <c r="J211" s="388">
        <v>2</v>
      </c>
      <c r="K211" s="196"/>
      <c r="L211" s="197"/>
      <c r="M211" s="371"/>
      <c r="N211" s="197"/>
      <c r="O211" s="197"/>
      <c r="P211" s="218">
        <f t="shared" si="53"/>
        <v>2</v>
      </c>
      <c r="Q211" s="372"/>
      <c r="R211" s="219"/>
      <c r="S211" s="219"/>
      <c r="U211" s="90" t="str">
        <f t="shared" si="54"/>
        <v/>
      </c>
      <c r="V211" s="90">
        <f t="shared" si="55"/>
        <v>2</v>
      </c>
    </row>
    <row r="212" spans="1:22" s="202" customFormat="1" ht="15" customHeight="1" x14ac:dyDescent="0.2">
      <c r="A212" s="216"/>
      <c r="B212" s="387" t="s">
        <v>7804</v>
      </c>
      <c r="C212" s="369">
        <v>43</v>
      </c>
      <c r="D212" s="217" t="s">
        <v>5660</v>
      </c>
      <c r="E212" s="196">
        <v>18</v>
      </c>
      <c r="F212" s="369"/>
      <c r="G212" s="217"/>
      <c r="H212" s="196"/>
      <c r="I212" s="196"/>
      <c r="J212" s="388">
        <v>2</v>
      </c>
      <c r="K212" s="196"/>
      <c r="L212" s="197"/>
      <c r="M212" s="371"/>
      <c r="N212" s="197"/>
      <c r="O212" s="197"/>
      <c r="P212" s="218">
        <f t="shared" si="53"/>
        <v>2</v>
      </c>
      <c r="Q212" s="372"/>
      <c r="R212" s="219"/>
      <c r="S212" s="219"/>
      <c r="U212" s="90" t="str">
        <f t="shared" si="54"/>
        <v/>
      </c>
      <c r="V212" s="90">
        <f t="shared" si="55"/>
        <v>2</v>
      </c>
    </row>
    <row r="213" spans="1:22" s="202" customFormat="1" ht="15" customHeight="1" x14ac:dyDescent="0.2">
      <c r="A213" s="216"/>
      <c r="B213" s="387" t="s">
        <v>7805</v>
      </c>
      <c r="C213" s="369">
        <v>42</v>
      </c>
      <c r="D213" s="217" t="s">
        <v>5660</v>
      </c>
      <c r="E213" s="196">
        <v>2</v>
      </c>
      <c r="F213" s="369"/>
      <c r="G213" s="217"/>
      <c r="H213" s="196"/>
      <c r="I213" s="196"/>
      <c r="J213" s="388">
        <v>2</v>
      </c>
      <c r="K213" s="196"/>
      <c r="L213" s="197"/>
      <c r="M213" s="371"/>
      <c r="N213" s="197"/>
      <c r="O213" s="197"/>
      <c r="P213" s="218">
        <f t="shared" si="53"/>
        <v>2</v>
      </c>
      <c r="Q213" s="372"/>
      <c r="R213" s="219"/>
      <c r="S213" s="219"/>
      <c r="U213" s="90" t="str">
        <f t="shared" si="54"/>
        <v/>
      </c>
      <c r="V213" s="90">
        <f t="shared" si="55"/>
        <v>2</v>
      </c>
    </row>
    <row r="214" spans="1:22" s="202" customFormat="1" ht="15" customHeight="1" x14ac:dyDescent="0.2">
      <c r="A214" s="216"/>
      <c r="B214" s="387" t="s">
        <v>7806</v>
      </c>
      <c r="C214" s="369">
        <v>40</v>
      </c>
      <c r="D214" s="217" t="s">
        <v>5660</v>
      </c>
      <c r="E214" s="196">
        <v>5</v>
      </c>
      <c r="F214" s="369"/>
      <c r="G214" s="217"/>
      <c r="H214" s="196"/>
      <c r="I214" s="196"/>
      <c r="J214" s="388">
        <v>2</v>
      </c>
      <c r="K214" s="196"/>
      <c r="L214" s="197"/>
      <c r="M214" s="371"/>
      <c r="N214" s="197"/>
      <c r="O214" s="197"/>
      <c r="P214" s="218">
        <f t="shared" si="53"/>
        <v>2</v>
      </c>
      <c r="Q214" s="372"/>
      <c r="R214" s="219"/>
      <c r="S214" s="219"/>
      <c r="U214" s="90" t="str">
        <f t="shared" si="54"/>
        <v/>
      </c>
      <c r="V214" s="90">
        <f t="shared" si="55"/>
        <v>2</v>
      </c>
    </row>
    <row r="215" spans="1:22" s="202" customFormat="1" ht="15" customHeight="1" x14ac:dyDescent="0.2">
      <c r="A215" s="191"/>
      <c r="B215" s="203" t="s">
        <v>15</v>
      </c>
      <c r="C215" s="204"/>
      <c r="D215" s="205"/>
      <c r="E215" s="206"/>
      <c r="F215" s="204"/>
      <c r="G215" s="205"/>
      <c r="H215" s="206"/>
      <c r="I215" s="206"/>
      <c r="J215" s="207"/>
      <c r="K215" s="208"/>
      <c r="L215" s="208"/>
      <c r="M215" s="208"/>
      <c r="N215" s="208"/>
      <c r="O215" s="208"/>
      <c r="P215" s="209">
        <f>ROUND(SUM(P181:P214),2)</f>
        <v>56</v>
      </c>
      <c r="Q215" s="210" t="str">
        <f>IFERROR(VLOOKUP(A181,'Planilha Orçamentária'!$A$8:$H$239,5,FALSE),0)</f>
        <v>Ud</v>
      </c>
      <c r="R215" s="244"/>
      <c r="S215" s="201"/>
      <c r="U215" s="90">
        <f t="shared" si="54"/>
        <v>56</v>
      </c>
      <c r="V215" s="90">
        <f t="shared" si="55"/>
        <v>56</v>
      </c>
    </row>
    <row r="216" spans="1:22" s="202" customFormat="1" ht="15" customHeight="1" x14ac:dyDescent="0.2">
      <c r="A216" s="191"/>
      <c r="B216" s="226"/>
      <c r="C216" s="212"/>
      <c r="D216" s="194"/>
      <c r="E216" s="195"/>
      <c r="F216" s="212"/>
      <c r="G216" s="194"/>
      <c r="H216" s="195"/>
      <c r="I216" s="195"/>
      <c r="J216" s="213"/>
      <c r="K216" s="303"/>
      <c r="L216" s="303"/>
      <c r="M216" s="303"/>
      <c r="N216" s="303"/>
      <c r="O216" s="303"/>
      <c r="P216" s="60"/>
      <c r="Q216" s="227"/>
      <c r="R216" s="244"/>
      <c r="S216" s="201"/>
      <c r="U216" s="90" t="str">
        <f t="shared" si="54"/>
        <v/>
      </c>
      <c r="V216" s="90" t="str">
        <f t="shared" si="55"/>
        <v/>
      </c>
    </row>
    <row r="217" spans="1:22" s="202" customFormat="1" ht="15" customHeight="1" x14ac:dyDescent="0.2">
      <c r="A217" s="191" t="str">
        <f>'Planilha Orçamentária'!A46</f>
        <v>03.14</v>
      </c>
      <c r="B217" s="667" t="str">
        <f>VLOOKUP(A217,'Planilha Orçamentária'!$A$8:$D$239,4,FALSE)</f>
        <v>Boca de concreto ciclópico para BSTC diâmetro 0,40 m</v>
      </c>
      <c r="C217" s="668"/>
      <c r="D217" s="668"/>
      <c r="E217" s="668"/>
      <c r="F217" s="668"/>
      <c r="G217" s="668"/>
      <c r="H217" s="668"/>
      <c r="I217" s="668"/>
      <c r="J217" s="668"/>
      <c r="K217" s="668"/>
      <c r="L217" s="668"/>
      <c r="M217" s="668"/>
      <c r="N217" s="668"/>
      <c r="O217" s="668"/>
      <c r="P217" s="669"/>
      <c r="Q217" s="225">
        <f>P225</f>
        <v>4</v>
      </c>
      <c r="R217" s="244"/>
      <c r="S217" s="201"/>
      <c r="U217" s="90">
        <f t="shared" si="54"/>
        <v>0</v>
      </c>
      <c r="V217" s="90" t="str">
        <f t="shared" si="55"/>
        <v/>
      </c>
    </row>
    <row r="218" spans="1:22" s="202" customFormat="1" ht="15" customHeight="1" x14ac:dyDescent="0.2">
      <c r="A218" s="216"/>
      <c r="B218" s="387" t="s">
        <v>7807</v>
      </c>
      <c r="C218" s="369">
        <v>32</v>
      </c>
      <c r="D218" s="217" t="s">
        <v>5660</v>
      </c>
      <c r="E218" s="196">
        <v>10</v>
      </c>
      <c r="F218" s="369"/>
      <c r="G218" s="217"/>
      <c r="H218" s="196"/>
      <c r="I218" s="196"/>
      <c r="J218" s="388">
        <v>1</v>
      </c>
      <c r="K218" s="196"/>
      <c r="L218" s="197"/>
      <c r="M218" s="371"/>
      <c r="N218" s="197"/>
      <c r="O218" s="197"/>
      <c r="P218" s="218">
        <f t="shared" ref="P218" si="56">J218</f>
        <v>1</v>
      </c>
      <c r="Q218" s="372"/>
      <c r="R218" s="219"/>
      <c r="S218" s="219"/>
      <c r="U218" s="90" t="str">
        <f t="shared" si="54"/>
        <v/>
      </c>
      <c r="V218" s="90">
        <f t="shared" si="55"/>
        <v>1</v>
      </c>
    </row>
    <row r="219" spans="1:22" s="202" customFormat="1" ht="15" customHeight="1" x14ac:dyDescent="0.2">
      <c r="A219" s="216"/>
      <c r="B219" s="387"/>
      <c r="C219" s="369"/>
      <c r="D219" s="217"/>
      <c r="E219" s="196"/>
      <c r="F219" s="369"/>
      <c r="G219" s="217"/>
      <c r="H219" s="196"/>
      <c r="I219" s="196"/>
      <c r="J219" s="370"/>
      <c r="K219" s="196"/>
      <c r="L219" s="197"/>
      <c r="M219" s="371"/>
      <c r="N219" s="197"/>
      <c r="O219" s="197"/>
      <c r="P219" s="218"/>
      <c r="Q219" s="372"/>
      <c r="R219" s="219"/>
      <c r="S219" s="219"/>
      <c r="U219" s="90" t="str">
        <f t="shared" si="54"/>
        <v/>
      </c>
      <c r="V219" s="90" t="str">
        <f t="shared" si="55"/>
        <v/>
      </c>
    </row>
    <row r="220" spans="1:22" s="202" customFormat="1" ht="15" customHeight="1" x14ac:dyDescent="0.2">
      <c r="A220" s="216"/>
      <c r="B220" s="387" t="s">
        <v>7808</v>
      </c>
      <c r="C220" s="369">
        <v>29</v>
      </c>
      <c r="D220" s="217" t="s">
        <v>5660</v>
      </c>
      <c r="E220" s="196">
        <v>0</v>
      </c>
      <c r="F220" s="369"/>
      <c r="G220" s="217"/>
      <c r="H220" s="196"/>
      <c r="I220" s="196"/>
      <c r="J220" s="388">
        <v>1</v>
      </c>
      <c r="K220" s="196"/>
      <c r="L220" s="197"/>
      <c r="M220" s="371"/>
      <c r="N220" s="197"/>
      <c r="O220" s="197"/>
      <c r="P220" s="218">
        <f t="shared" ref="P220" si="57">J220</f>
        <v>1</v>
      </c>
      <c r="Q220" s="372"/>
      <c r="R220" s="219"/>
      <c r="S220" s="219"/>
      <c r="U220" s="90" t="str">
        <f t="shared" si="54"/>
        <v/>
      </c>
      <c r="V220" s="90">
        <f t="shared" si="55"/>
        <v>1</v>
      </c>
    </row>
    <row r="221" spans="1:22" s="202" customFormat="1" ht="15" customHeight="1" x14ac:dyDescent="0.2">
      <c r="A221" s="216"/>
      <c r="B221" s="387"/>
      <c r="C221" s="369"/>
      <c r="D221" s="217"/>
      <c r="E221" s="196"/>
      <c r="F221" s="369"/>
      <c r="G221" s="217"/>
      <c r="H221" s="196"/>
      <c r="I221" s="196"/>
      <c r="J221" s="370"/>
      <c r="K221" s="196"/>
      <c r="L221" s="197"/>
      <c r="M221" s="371"/>
      <c r="N221" s="197"/>
      <c r="O221" s="197"/>
      <c r="P221" s="218"/>
      <c r="Q221" s="372"/>
      <c r="R221" s="219"/>
      <c r="S221" s="219"/>
      <c r="U221" s="90" t="str">
        <f t="shared" si="54"/>
        <v/>
      </c>
      <c r="V221" s="90" t="str">
        <f t="shared" si="55"/>
        <v/>
      </c>
    </row>
    <row r="222" spans="1:22" s="202" customFormat="1" ht="15" customHeight="1" x14ac:dyDescent="0.2">
      <c r="A222" s="216"/>
      <c r="B222" s="387" t="s">
        <v>7809</v>
      </c>
      <c r="C222" s="369">
        <v>35</v>
      </c>
      <c r="D222" s="217" t="s">
        <v>5660</v>
      </c>
      <c r="E222" s="196">
        <v>0</v>
      </c>
      <c r="F222" s="369"/>
      <c r="G222" s="217"/>
      <c r="H222" s="196"/>
      <c r="I222" s="196"/>
      <c r="J222" s="388">
        <v>1</v>
      </c>
      <c r="K222" s="196"/>
      <c r="L222" s="197"/>
      <c r="M222" s="371"/>
      <c r="N222" s="197"/>
      <c r="O222" s="197"/>
      <c r="P222" s="218">
        <f t="shared" ref="P222" si="58">J222</f>
        <v>1</v>
      </c>
      <c r="Q222" s="372"/>
      <c r="R222" s="219"/>
      <c r="S222" s="219"/>
      <c r="U222" s="90" t="str">
        <f t="shared" si="54"/>
        <v/>
      </c>
      <c r="V222" s="90">
        <f t="shared" si="55"/>
        <v>1</v>
      </c>
    </row>
    <row r="223" spans="1:22" s="202" customFormat="1" ht="15" customHeight="1" x14ac:dyDescent="0.2">
      <c r="A223" s="216"/>
      <c r="B223" s="387"/>
      <c r="C223" s="369"/>
      <c r="D223" s="217"/>
      <c r="E223" s="196"/>
      <c r="F223" s="369"/>
      <c r="G223" s="217"/>
      <c r="H223" s="196"/>
      <c r="I223" s="196"/>
      <c r="J223" s="370"/>
      <c r="K223" s="196"/>
      <c r="L223" s="197"/>
      <c r="M223" s="371"/>
      <c r="N223" s="197"/>
      <c r="O223" s="197"/>
      <c r="P223" s="218"/>
      <c r="Q223" s="372"/>
      <c r="R223" s="219"/>
      <c r="S223" s="219"/>
      <c r="U223" s="90" t="str">
        <f t="shared" si="54"/>
        <v/>
      </c>
      <c r="V223" s="90" t="str">
        <f t="shared" si="55"/>
        <v/>
      </c>
    </row>
    <row r="224" spans="1:22" s="202" customFormat="1" ht="15" customHeight="1" x14ac:dyDescent="0.2">
      <c r="A224" s="216"/>
      <c r="B224" s="387" t="s">
        <v>7810</v>
      </c>
      <c r="C224" s="369">
        <v>37</v>
      </c>
      <c r="D224" s="217" t="s">
        <v>5660</v>
      </c>
      <c r="E224" s="196">
        <v>10</v>
      </c>
      <c r="F224" s="369"/>
      <c r="G224" s="217"/>
      <c r="H224" s="196"/>
      <c r="I224" s="196"/>
      <c r="J224" s="388">
        <v>1</v>
      </c>
      <c r="K224" s="196"/>
      <c r="L224" s="197"/>
      <c r="M224" s="371"/>
      <c r="N224" s="197"/>
      <c r="O224" s="197"/>
      <c r="P224" s="218">
        <f t="shared" ref="P224" si="59">J224</f>
        <v>1</v>
      </c>
      <c r="Q224" s="372"/>
      <c r="R224" s="219"/>
      <c r="S224" s="219"/>
      <c r="U224" s="90" t="str">
        <f t="shared" si="54"/>
        <v/>
      </c>
      <c r="V224" s="90">
        <f t="shared" si="55"/>
        <v>1</v>
      </c>
    </row>
    <row r="225" spans="1:22" s="202" customFormat="1" ht="15" customHeight="1" x14ac:dyDescent="0.2">
      <c r="A225" s="191"/>
      <c r="B225" s="203" t="s">
        <v>15</v>
      </c>
      <c r="C225" s="204"/>
      <c r="D225" s="205"/>
      <c r="E225" s="206"/>
      <c r="F225" s="204"/>
      <c r="G225" s="205"/>
      <c r="H225" s="206"/>
      <c r="I225" s="206"/>
      <c r="J225" s="207"/>
      <c r="K225" s="208"/>
      <c r="L225" s="208"/>
      <c r="M225" s="208"/>
      <c r="N225" s="208"/>
      <c r="O225" s="208"/>
      <c r="P225" s="209">
        <f>ROUND(SUM(P217:P224),2)</f>
        <v>4</v>
      </c>
      <c r="Q225" s="210" t="str">
        <f>IFERROR(VLOOKUP(A217,'Planilha Orçamentária'!$A$8:$H$239,5,FALSE),0)</f>
        <v>Ud</v>
      </c>
      <c r="R225" s="244"/>
      <c r="S225" s="201"/>
      <c r="U225" s="90">
        <f t="shared" si="54"/>
        <v>4</v>
      </c>
      <c r="V225" s="90">
        <f t="shared" si="55"/>
        <v>4</v>
      </c>
    </row>
    <row r="226" spans="1:22" s="202" customFormat="1" ht="15" customHeight="1" x14ac:dyDescent="0.2">
      <c r="A226" s="191"/>
      <c r="B226" s="226"/>
      <c r="C226" s="212"/>
      <c r="D226" s="194"/>
      <c r="E226" s="195"/>
      <c r="F226" s="212"/>
      <c r="G226" s="194"/>
      <c r="H226" s="195"/>
      <c r="I226" s="195"/>
      <c r="J226" s="213"/>
      <c r="K226" s="303"/>
      <c r="L226" s="303"/>
      <c r="M226" s="303"/>
      <c r="N226" s="303"/>
      <c r="O226" s="303"/>
      <c r="P226" s="60"/>
      <c r="Q226" s="227"/>
      <c r="R226" s="244"/>
      <c r="S226" s="201"/>
      <c r="U226" s="90" t="str">
        <f t="shared" si="54"/>
        <v/>
      </c>
      <c r="V226" s="90" t="str">
        <f t="shared" si="55"/>
        <v/>
      </c>
    </row>
    <row r="227" spans="1:22" s="202" customFormat="1" ht="15" customHeight="1" x14ac:dyDescent="0.2">
      <c r="A227" s="191" t="str">
        <f>'Planilha Orçamentária'!A47</f>
        <v>03.15</v>
      </c>
      <c r="B227" s="667" t="str">
        <f>VLOOKUP(A227,'Planilha Orçamentária'!$A$8:$D$239,4,FALSE)</f>
        <v>Boca de concreto ciclópico para BDTC diâmetro 1,20 m</v>
      </c>
      <c r="C227" s="668"/>
      <c r="D227" s="668"/>
      <c r="E227" s="668"/>
      <c r="F227" s="668"/>
      <c r="G227" s="668"/>
      <c r="H227" s="668"/>
      <c r="I227" s="668"/>
      <c r="J227" s="668"/>
      <c r="K227" s="668"/>
      <c r="L227" s="668"/>
      <c r="M227" s="668"/>
      <c r="N227" s="668"/>
      <c r="O227" s="668"/>
      <c r="P227" s="669"/>
      <c r="Q227" s="225">
        <f>P229</f>
        <v>1</v>
      </c>
      <c r="R227" s="244"/>
      <c r="S227" s="201"/>
      <c r="U227" s="90">
        <f t="shared" si="54"/>
        <v>0</v>
      </c>
      <c r="V227" s="90" t="str">
        <f t="shared" si="55"/>
        <v/>
      </c>
    </row>
    <row r="228" spans="1:22" s="202" customFormat="1" ht="15" customHeight="1" x14ac:dyDescent="0.2">
      <c r="A228" s="216"/>
      <c r="B228" s="387" t="s">
        <v>7811</v>
      </c>
      <c r="C228" s="369">
        <v>25</v>
      </c>
      <c r="D228" s="217" t="s">
        <v>5660</v>
      </c>
      <c r="E228" s="196">
        <v>5</v>
      </c>
      <c r="F228" s="369"/>
      <c r="G228" s="217"/>
      <c r="H228" s="196"/>
      <c r="I228" s="196"/>
      <c r="J228" s="388">
        <v>1</v>
      </c>
      <c r="K228" s="196"/>
      <c r="L228" s="197"/>
      <c r="M228" s="371"/>
      <c r="N228" s="197"/>
      <c r="O228" s="197"/>
      <c r="P228" s="218">
        <f t="shared" ref="P228" si="60">J228</f>
        <v>1</v>
      </c>
      <c r="Q228" s="372"/>
      <c r="R228" s="219"/>
      <c r="S228" s="219"/>
      <c r="U228" s="90" t="str">
        <f t="shared" si="54"/>
        <v/>
      </c>
      <c r="V228" s="90">
        <f t="shared" si="55"/>
        <v>1</v>
      </c>
    </row>
    <row r="229" spans="1:22" s="202" customFormat="1" ht="15" customHeight="1" x14ac:dyDescent="0.2">
      <c r="A229" s="191"/>
      <c r="B229" s="203" t="s">
        <v>15</v>
      </c>
      <c r="C229" s="204"/>
      <c r="D229" s="205"/>
      <c r="E229" s="206"/>
      <c r="F229" s="204"/>
      <c r="G229" s="205"/>
      <c r="H229" s="206"/>
      <c r="I229" s="206"/>
      <c r="J229" s="207"/>
      <c r="K229" s="208"/>
      <c r="L229" s="208"/>
      <c r="M229" s="208"/>
      <c r="N229" s="208"/>
      <c r="O229" s="208"/>
      <c r="P229" s="209">
        <f>ROUND(SUM(P227:P228),2)</f>
        <v>1</v>
      </c>
      <c r="Q229" s="210" t="str">
        <f>IFERROR(VLOOKUP(A227,'Planilha Orçamentária'!$A$8:$H$239,5,FALSE),0)</f>
        <v>Ud</v>
      </c>
      <c r="R229" s="244"/>
      <c r="S229" s="201"/>
      <c r="U229" s="90">
        <f t="shared" si="54"/>
        <v>1</v>
      </c>
      <c r="V229" s="90">
        <f t="shared" si="55"/>
        <v>1</v>
      </c>
    </row>
    <row r="230" spans="1:22" s="202" customFormat="1" ht="15" customHeight="1" x14ac:dyDescent="0.2">
      <c r="A230" s="191"/>
      <c r="B230" s="226"/>
      <c r="C230" s="212"/>
      <c r="D230" s="194"/>
      <c r="E230" s="195"/>
      <c r="F230" s="212"/>
      <c r="G230" s="194"/>
      <c r="H230" s="195"/>
      <c r="I230" s="195"/>
      <c r="J230" s="213"/>
      <c r="K230" s="303"/>
      <c r="L230" s="303"/>
      <c r="M230" s="303"/>
      <c r="N230" s="303"/>
      <c r="O230" s="303"/>
      <c r="P230" s="60"/>
      <c r="Q230" s="227"/>
      <c r="R230" s="244"/>
      <c r="S230" s="201"/>
      <c r="U230" s="90" t="str">
        <f t="shared" si="54"/>
        <v/>
      </c>
      <c r="V230" s="90" t="str">
        <f t="shared" si="55"/>
        <v/>
      </c>
    </row>
    <row r="231" spans="1:22" s="202" customFormat="1" ht="15" customHeight="1" x14ac:dyDescent="0.2">
      <c r="A231" s="191" t="str">
        <f>'Planilha Orçamentária'!A48</f>
        <v>03.16</v>
      </c>
      <c r="B231" s="667" t="str">
        <f>VLOOKUP(A231,'Planilha Orçamentária'!$A$8:$D$239,4,FALSE)</f>
        <v>Boca de concreto ciclópico para BTTC diâmetro 1,20 m</v>
      </c>
      <c r="C231" s="668"/>
      <c r="D231" s="668"/>
      <c r="E231" s="668"/>
      <c r="F231" s="668"/>
      <c r="G231" s="668"/>
      <c r="H231" s="668"/>
      <c r="I231" s="668"/>
      <c r="J231" s="668"/>
      <c r="K231" s="668"/>
      <c r="L231" s="668"/>
      <c r="M231" s="668"/>
      <c r="N231" s="668"/>
      <c r="O231" s="668"/>
      <c r="P231" s="669"/>
      <c r="Q231" s="225">
        <f>P235</f>
        <v>2</v>
      </c>
      <c r="R231" s="244"/>
      <c r="S231" s="201"/>
      <c r="U231" s="90">
        <f t="shared" si="54"/>
        <v>0</v>
      </c>
      <c r="V231" s="90" t="str">
        <f t="shared" si="55"/>
        <v/>
      </c>
    </row>
    <row r="232" spans="1:22" s="202" customFormat="1" ht="15" customHeight="1" x14ac:dyDescent="0.2">
      <c r="A232" s="216"/>
      <c r="B232" s="387" t="s">
        <v>7812</v>
      </c>
      <c r="C232" s="369">
        <v>73</v>
      </c>
      <c r="D232" s="217" t="s">
        <v>5660</v>
      </c>
      <c r="E232" s="196">
        <v>0</v>
      </c>
      <c r="F232" s="369"/>
      <c r="G232" s="217"/>
      <c r="H232" s="196"/>
      <c r="I232" s="196"/>
      <c r="J232" s="388">
        <v>1</v>
      </c>
      <c r="K232" s="196"/>
      <c r="L232" s="197"/>
      <c r="M232" s="371"/>
      <c r="N232" s="197"/>
      <c r="O232" s="197"/>
      <c r="P232" s="218">
        <f t="shared" ref="P232" si="61">J232</f>
        <v>1</v>
      </c>
      <c r="Q232" s="372"/>
      <c r="R232" s="219"/>
      <c r="S232" s="219"/>
      <c r="U232" s="90" t="str">
        <f t="shared" si="54"/>
        <v/>
      </c>
      <c r="V232" s="90">
        <f t="shared" si="55"/>
        <v>1</v>
      </c>
    </row>
    <row r="233" spans="1:22" s="202" customFormat="1" ht="15" customHeight="1" x14ac:dyDescent="0.2">
      <c r="A233" s="216"/>
      <c r="B233" s="387"/>
      <c r="C233" s="369"/>
      <c r="D233" s="217"/>
      <c r="E233" s="196"/>
      <c r="F233" s="369"/>
      <c r="G233" s="217"/>
      <c r="H233" s="196"/>
      <c r="I233" s="196"/>
      <c r="J233" s="388"/>
      <c r="K233" s="196"/>
      <c r="L233" s="197"/>
      <c r="M233" s="371"/>
      <c r="N233" s="197"/>
      <c r="O233" s="197"/>
      <c r="P233" s="218"/>
      <c r="Q233" s="372"/>
      <c r="R233" s="219"/>
      <c r="S233" s="219"/>
      <c r="U233" s="90" t="str">
        <f t="shared" si="54"/>
        <v/>
      </c>
      <c r="V233" s="90" t="str">
        <f t="shared" si="55"/>
        <v/>
      </c>
    </row>
    <row r="234" spans="1:22" s="202" customFormat="1" ht="15" customHeight="1" x14ac:dyDescent="0.2">
      <c r="A234" s="216"/>
      <c r="B234" s="387" t="s">
        <v>7813</v>
      </c>
      <c r="C234" s="369">
        <v>39</v>
      </c>
      <c r="D234" s="217" t="s">
        <v>5660</v>
      </c>
      <c r="E234" s="196">
        <v>12</v>
      </c>
      <c r="F234" s="369"/>
      <c r="G234" s="217"/>
      <c r="H234" s="196"/>
      <c r="I234" s="196"/>
      <c r="J234" s="388">
        <v>1</v>
      </c>
      <c r="K234" s="196"/>
      <c r="L234" s="197"/>
      <c r="M234" s="371"/>
      <c r="N234" s="197"/>
      <c r="O234" s="197"/>
      <c r="P234" s="218">
        <f t="shared" ref="P234" si="62">J234</f>
        <v>1</v>
      </c>
      <c r="Q234" s="372"/>
      <c r="R234" s="219"/>
      <c r="S234" s="219"/>
      <c r="U234" s="90" t="str">
        <f t="shared" si="54"/>
        <v/>
      </c>
      <c r="V234" s="90">
        <f t="shared" si="55"/>
        <v>1</v>
      </c>
    </row>
    <row r="235" spans="1:22" s="202" customFormat="1" ht="15" customHeight="1" x14ac:dyDescent="0.2">
      <c r="A235" s="191"/>
      <c r="B235" s="203" t="s">
        <v>15</v>
      </c>
      <c r="C235" s="204"/>
      <c r="D235" s="205"/>
      <c r="E235" s="206"/>
      <c r="F235" s="204"/>
      <c r="G235" s="205"/>
      <c r="H235" s="206"/>
      <c r="I235" s="206"/>
      <c r="J235" s="207"/>
      <c r="K235" s="208"/>
      <c r="L235" s="208"/>
      <c r="M235" s="208"/>
      <c r="N235" s="208"/>
      <c r="O235" s="208"/>
      <c r="P235" s="209">
        <f>ROUND(SUM(P231:P234),2)</f>
        <v>2</v>
      </c>
      <c r="Q235" s="210" t="str">
        <f>IFERROR(VLOOKUP(A231,'Planilha Orçamentária'!$A$8:$H$239,5,FALSE),0)</f>
        <v>Ud</v>
      </c>
      <c r="R235" s="244"/>
      <c r="S235" s="201"/>
      <c r="U235" s="90">
        <f t="shared" si="54"/>
        <v>2</v>
      </c>
      <c r="V235" s="90">
        <f t="shared" si="55"/>
        <v>2</v>
      </c>
    </row>
    <row r="236" spans="1:22" s="202" customFormat="1" ht="15" customHeight="1" x14ac:dyDescent="0.2">
      <c r="A236" s="191"/>
      <c r="B236" s="226"/>
      <c r="C236" s="212"/>
      <c r="D236" s="194"/>
      <c r="E236" s="195"/>
      <c r="F236" s="212"/>
      <c r="G236" s="194"/>
      <c r="H236" s="195"/>
      <c r="I236" s="195"/>
      <c r="J236" s="213"/>
      <c r="K236" s="303"/>
      <c r="L236" s="303"/>
      <c r="M236" s="303"/>
      <c r="N236" s="303"/>
      <c r="O236" s="303"/>
      <c r="P236" s="60"/>
      <c r="Q236" s="227"/>
      <c r="R236" s="244"/>
      <c r="S236" s="201"/>
      <c r="U236" s="90" t="str">
        <f t="shared" si="54"/>
        <v/>
      </c>
      <c r="V236" s="90" t="str">
        <f t="shared" si="55"/>
        <v/>
      </c>
    </row>
    <row r="237" spans="1:22" s="202" customFormat="1" ht="15" customHeight="1" x14ac:dyDescent="0.2">
      <c r="A237" s="191" t="str">
        <f>'Planilha Orçamentária'!A49</f>
        <v>03.17</v>
      </c>
      <c r="B237" s="192" t="str">
        <f>VLOOKUP(A237,'Planilha Orçamentária'!$A$8:$D$239,4,FALSE)</f>
        <v>Corpo BSTC (greide) diâmetro 0,30 m CA-1 MF inclusive escavação, reaterro e transporte do tubo em Vias Urbanas</v>
      </c>
      <c r="C237" s="193"/>
      <c r="D237" s="194"/>
      <c r="E237" s="195"/>
      <c r="F237" s="195"/>
      <c r="G237" s="194"/>
      <c r="H237" s="195"/>
      <c r="I237" s="196"/>
      <c r="J237" s="197"/>
      <c r="K237" s="198"/>
      <c r="L237" s="197"/>
      <c r="M237" s="199"/>
      <c r="N237" s="197"/>
      <c r="O237" s="199"/>
      <c r="P237" s="60"/>
      <c r="Q237" s="225">
        <f>P271</f>
        <v>308</v>
      </c>
      <c r="R237" s="244"/>
      <c r="S237" s="201"/>
      <c r="U237" s="90">
        <f t="shared" si="54"/>
        <v>0</v>
      </c>
      <c r="V237" s="90" t="str">
        <f t="shared" si="55"/>
        <v/>
      </c>
    </row>
    <row r="238" spans="1:22" s="202" customFormat="1" ht="15" customHeight="1" x14ac:dyDescent="0.2">
      <c r="A238" s="216"/>
      <c r="B238" s="387" t="s">
        <v>7814</v>
      </c>
      <c r="C238" s="369">
        <v>14</v>
      </c>
      <c r="D238" s="217" t="s">
        <v>5660</v>
      </c>
      <c r="E238" s="196">
        <v>2</v>
      </c>
      <c r="F238" s="369"/>
      <c r="G238" s="217"/>
      <c r="H238" s="196"/>
      <c r="I238" s="196"/>
      <c r="J238" s="370"/>
      <c r="K238" s="196">
        <v>23</v>
      </c>
      <c r="L238" s="197"/>
      <c r="M238" s="371"/>
      <c r="N238" s="197"/>
      <c r="O238" s="197"/>
      <c r="P238" s="218">
        <f t="shared" ref="P238:P246" si="63">K238</f>
        <v>23</v>
      </c>
      <c r="Q238" s="372"/>
      <c r="R238" s="244"/>
      <c r="S238" s="219"/>
      <c r="T238" s="219"/>
      <c r="U238" s="90" t="str">
        <f t="shared" si="54"/>
        <v/>
      </c>
      <c r="V238" s="90">
        <f t="shared" si="55"/>
        <v>23</v>
      </c>
    </row>
    <row r="239" spans="1:22" s="202" customFormat="1" ht="15" customHeight="1" x14ac:dyDescent="0.2">
      <c r="A239" s="216"/>
      <c r="B239" s="387" t="s">
        <v>7815</v>
      </c>
      <c r="C239" s="369">
        <v>16</v>
      </c>
      <c r="D239" s="217" t="s">
        <v>5660</v>
      </c>
      <c r="E239" s="196">
        <v>2</v>
      </c>
      <c r="F239" s="369"/>
      <c r="G239" s="217"/>
      <c r="H239" s="196"/>
      <c r="I239" s="196"/>
      <c r="J239" s="370"/>
      <c r="K239" s="196">
        <v>9</v>
      </c>
      <c r="L239" s="197"/>
      <c r="M239" s="371"/>
      <c r="N239" s="197"/>
      <c r="O239" s="197"/>
      <c r="P239" s="218">
        <f t="shared" si="63"/>
        <v>9</v>
      </c>
      <c r="Q239" s="372"/>
      <c r="R239" s="244"/>
      <c r="S239" s="219"/>
      <c r="T239" s="219"/>
      <c r="U239" s="90" t="str">
        <f t="shared" si="54"/>
        <v/>
      </c>
      <c r="V239" s="90">
        <f t="shared" si="55"/>
        <v>9</v>
      </c>
    </row>
    <row r="240" spans="1:22" s="202" customFormat="1" ht="15" customHeight="1" x14ac:dyDescent="0.2">
      <c r="A240" s="216"/>
      <c r="B240" s="387" t="s">
        <v>7816</v>
      </c>
      <c r="C240" s="369">
        <v>18</v>
      </c>
      <c r="D240" s="217" t="s">
        <v>5660</v>
      </c>
      <c r="E240" s="196">
        <v>0</v>
      </c>
      <c r="F240" s="369"/>
      <c r="G240" s="217"/>
      <c r="H240" s="196"/>
      <c r="I240" s="196"/>
      <c r="J240" s="370"/>
      <c r="K240" s="196">
        <v>28</v>
      </c>
      <c r="L240" s="197"/>
      <c r="M240" s="371"/>
      <c r="N240" s="197"/>
      <c r="O240" s="197"/>
      <c r="P240" s="218">
        <f t="shared" si="63"/>
        <v>28</v>
      </c>
      <c r="Q240" s="372"/>
      <c r="R240" s="244"/>
      <c r="S240" s="219"/>
      <c r="T240" s="219"/>
      <c r="U240" s="90" t="str">
        <f t="shared" si="54"/>
        <v/>
      </c>
      <c r="V240" s="90">
        <f t="shared" si="55"/>
        <v>28</v>
      </c>
    </row>
    <row r="241" spans="1:22" s="202" customFormat="1" ht="15" customHeight="1" x14ac:dyDescent="0.2">
      <c r="A241" s="216"/>
      <c r="B241" s="387"/>
      <c r="C241" s="369"/>
      <c r="D241" s="217"/>
      <c r="E241" s="196"/>
      <c r="F241" s="369"/>
      <c r="G241" s="217"/>
      <c r="H241" s="196"/>
      <c r="I241" s="196"/>
      <c r="J241" s="370"/>
      <c r="K241" s="196"/>
      <c r="L241" s="197"/>
      <c r="M241" s="371"/>
      <c r="N241" s="197"/>
      <c r="O241" s="197"/>
      <c r="P241" s="218"/>
      <c r="Q241" s="372"/>
      <c r="R241" s="244"/>
      <c r="S241" s="219"/>
      <c r="T241" s="219"/>
      <c r="U241" s="90" t="str">
        <f t="shared" si="54"/>
        <v/>
      </c>
      <c r="V241" s="90" t="str">
        <f t="shared" si="55"/>
        <v/>
      </c>
    </row>
    <row r="242" spans="1:22" s="202" customFormat="1" ht="15" customHeight="1" x14ac:dyDescent="0.2">
      <c r="A242" s="216"/>
      <c r="B242" s="387" t="s">
        <v>7817</v>
      </c>
      <c r="C242" s="369">
        <v>20</v>
      </c>
      <c r="D242" s="217" t="s">
        <v>5660</v>
      </c>
      <c r="E242" s="196">
        <v>0</v>
      </c>
      <c r="F242" s="369"/>
      <c r="G242" s="217"/>
      <c r="H242" s="196"/>
      <c r="I242" s="196"/>
      <c r="J242" s="370"/>
      <c r="K242" s="196">
        <v>9</v>
      </c>
      <c r="L242" s="197"/>
      <c r="M242" s="371"/>
      <c r="N242" s="197"/>
      <c r="O242" s="197"/>
      <c r="P242" s="218">
        <f t="shared" si="63"/>
        <v>9</v>
      </c>
      <c r="Q242" s="372"/>
      <c r="R242" s="244"/>
      <c r="S242" s="219"/>
      <c r="T242" s="219"/>
      <c r="U242" s="90" t="str">
        <f t="shared" si="54"/>
        <v/>
      </c>
      <c r="V242" s="90">
        <f t="shared" si="55"/>
        <v>9</v>
      </c>
    </row>
    <row r="243" spans="1:22" s="202" customFormat="1" ht="15" customHeight="1" x14ac:dyDescent="0.2">
      <c r="A243" s="216"/>
      <c r="B243" s="387" t="s">
        <v>7818</v>
      </c>
      <c r="C243" s="369">
        <v>21</v>
      </c>
      <c r="D243" s="217" t="s">
        <v>5660</v>
      </c>
      <c r="E243" s="196">
        <v>15</v>
      </c>
      <c r="F243" s="369"/>
      <c r="G243" s="217"/>
      <c r="H243" s="196"/>
      <c r="I243" s="196"/>
      <c r="J243" s="370"/>
      <c r="K243" s="196">
        <v>9</v>
      </c>
      <c r="L243" s="197"/>
      <c r="M243" s="371"/>
      <c r="N243" s="197"/>
      <c r="O243" s="197"/>
      <c r="P243" s="218">
        <f t="shared" si="63"/>
        <v>9</v>
      </c>
      <c r="Q243" s="372"/>
      <c r="R243" s="244"/>
      <c r="S243" s="219"/>
      <c r="T243" s="219"/>
      <c r="U243" s="90" t="str">
        <f t="shared" si="54"/>
        <v/>
      </c>
      <c r="V243" s="90">
        <f t="shared" si="55"/>
        <v>9</v>
      </c>
    </row>
    <row r="244" spans="1:22" s="202" customFormat="1" ht="15" customHeight="1" x14ac:dyDescent="0.2">
      <c r="A244" s="216"/>
      <c r="B244" s="387" t="s">
        <v>7819</v>
      </c>
      <c r="C244" s="369">
        <v>26</v>
      </c>
      <c r="D244" s="217" t="s">
        <v>5660</v>
      </c>
      <c r="E244" s="196">
        <v>16</v>
      </c>
      <c r="F244" s="369"/>
      <c r="G244" s="217"/>
      <c r="H244" s="196"/>
      <c r="I244" s="196"/>
      <c r="J244" s="370"/>
      <c r="K244" s="196">
        <v>25</v>
      </c>
      <c r="L244" s="197"/>
      <c r="M244" s="371"/>
      <c r="N244" s="197"/>
      <c r="O244" s="197"/>
      <c r="P244" s="218">
        <f t="shared" si="63"/>
        <v>25</v>
      </c>
      <c r="Q244" s="372"/>
      <c r="R244" s="244"/>
      <c r="S244" s="219"/>
      <c r="T244" s="219"/>
      <c r="U244" s="90" t="str">
        <f t="shared" si="54"/>
        <v/>
      </c>
      <c r="V244" s="90">
        <f t="shared" si="55"/>
        <v>25</v>
      </c>
    </row>
    <row r="245" spans="1:22" s="202" customFormat="1" ht="15" customHeight="1" x14ac:dyDescent="0.2">
      <c r="A245" s="216"/>
      <c r="B245" s="387"/>
      <c r="C245" s="369"/>
      <c r="D245" s="217"/>
      <c r="E245" s="196"/>
      <c r="F245" s="369"/>
      <c r="G245" s="217"/>
      <c r="H245" s="196"/>
      <c r="I245" s="196"/>
      <c r="J245" s="370"/>
      <c r="K245" s="196"/>
      <c r="L245" s="197"/>
      <c r="M245" s="371"/>
      <c r="N245" s="197"/>
      <c r="O245" s="197"/>
      <c r="P245" s="218"/>
      <c r="Q245" s="372"/>
      <c r="R245" s="244"/>
      <c r="S245" s="219"/>
      <c r="T245" s="219"/>
      <c r="U245" s="90" t="str">
        <f t="shared" si="54"/>
        <v/>
      </c>
      <c r="V245" s="90" t="str">
        <f t="shared" si="55"/>
        <v/>
      </c>
    </row>
    <row r="246" spans="1:22" s="202" customFormat="1" ht="15" customHeight="1" x14ac:dyDescent="0.2">
      <c r="A246" s="216"/>
      <c r="B246" s="387" t="s">
        <v>7820</v>
      </c>
      <c r="C246" s="369">
        <v>24</v>
      </c>
      <c r="D246" s="217" t="s">
        <v>5660</v>
      </c>
      <c r="E246" s="196">
        <v>15</v>
      </c>
      <c r="F246" s="369"/>
      <c r="G246" s="217"/>
      <c r="H246" s="196"/>
      <c r="I246" s="196"/>
      <c r="J246" s="370"/>
      <c r="K246" s="196">
        <v>10</v>
      </c>
      <c r="L246" s="197"/>
      <c r="M246" s="371"/>
      <c r="N246" s="197"/>
      <c r="O246" s="197"/>
      <c r="P246" s="218">
        <f t="shared" si="63"/>
        <v>10</v>
      </c>
      <c r="Q246" s="372"/>
      <c r="R246" s="244"/>
      <c r="S246" s="219"/>
      <c r="T246" s="219"/>
      <c r="U246" s="90" t="str">
        <f t="shared" si="54"/>
        <v/>
      </c>
      <c r="V246" s="90">
        <f t="shared" si="55"/>
        <v>10</v>
      </c>
    </row>
    <row r="247" spans="1:22" s="202" customFormat="1" ht="15" customHeight="1" x14ac:dyDescent="0.2">
      <c r="A247" s="216"/>
      <c r="B247" s="387"/>
      <c r="C247" s="369"/>
      <c r="D247" s="217"/>
      <c r="E247" s="196"/>
      <c r="F247" s="369"/>
      <c r="G247" s="217"/>
      <c r="H247" s="196"/>
      <c r="I247" s="196"/>
      <c r="J247" s="370"/>
      <c r="K247" s="196"/>
      <c r="L247" s="197"/>
      <c r="M247" s="371"/>
      <c r="N247" s="197"/>
      <c r="O247" s="197"/>
      <c r="P247" s="218"/>
      <c r="Q247" s="372"/>
      <c r="R247" s="244"/>
      <c r="S247" s="219"/>
      <c r="T247" s="219"/>
      <c r="U247" s="90" t="str">
        <f t="shared" si="54"/>
        <v/>
      </c>
      <c r="V247" s="90" t="str">
        <f t="shared" si="55"/>
        <v/>
      </c>
    </row>
    <row r="248" spans="1:22" s="202" customFormat="1" ht="15" customHeight="1" x14ac:dyDescent="0.2">
      <c r="A248" s="216"/>
      <c r="B248" s="387" t="s">
        <v>7821</v>
      </c>
      <c r="C248" s="369">
        <v>32</v>
      </c>
      <c r="D248" s="217" t="s">
        <v>5660</v>
      </c>
      <c r="E248" s="196">
        <v>10</v>
      </c>
      <c r="F248" s="369"/>
      <c r="G248" s="217"/>
      <c r="H248" s="196"/>
      <c r="I248" s="196"/>
      <c r="J248" s="370"/>
      <c r="K248" s="196">
        <v>28</v>
      </c>
      <c r="L248" s="197"/>
      <c r="M248" s="371"/>
      <c r="N248" s="197"/>
      <c r="O248" s="197"/>
      <c r="P248" s="218">
        <f t="shared" ref="P248" si="64">K248</f>
        <v>28</v>
      </c>
      <c r="Q248" s="372"/>
      <c r="R248" s="244"/>
      <c r="S248" s="219"/>
      <c r="T248" s="219"/>
      <c r="U248" s="90" t="str">
        <f t="shared" si="54"/>
        <v/>
      </c>
      <c r="V248" s="90">
        <f t="shared" si="55"/>
        <v>28</v>
      </c>
    </row>
    <row r="249" spans="1:22" s="202" customFormat="1" ht="15" customHeight="1" x14ac:dyDescent="0.2">
      <c r="A249" s="216"/>
      <c r="B249" s="387"/>
      <c r="C249" s="369"/>
      <c r="D249" s="217"/>
      <c r="E249" s="196"/>
      <c r="F249" s="369"/>
      <c r="G249" s="217"/>
      <c r="H249" s="196"/>
      <c r="I249" s="196"/>
      <c r="J249" s="370"/>
      <c r="K249" s="196"/>
      <c r="L249" s="197"/>
      <c r="M249" s="371"/>
      <c r="N249" s="197"/>
      <c r="O249" s="197"/>
      <c r="P249" s="218"/>
      <c r="Q249" s="372"/>
      <c r="R249" s="244"/>
      <c r="S249" s="219"/>
      <c r="T249" s="219"/>
      <c r="U249" s="90" t="str">
        <f t="shared" si="54"/>
        <v/>
      </c>
      <c r="V249" s="90" t="str">
        <f t="shared" si="55"/>
        <v/>
      </c>
    </row>
    <row r="250" spans="1:22" s="202" customFormat="1" ht="15" customHeight="1" x14ac:dyDescent="0.2">
      <c r="A250" s="216"/>
      <c r="B250" s="387" t="s">
        <v>7822</v>
      </c>
      <c r="C250" s="369">
        <v>29</v>
      </c>
      <c r="D250" s="217" t="s">
        <v>5660</v>
      </c>
      <c r="E250" s="196">
        <v>0</v>
      </c>
      <c r="F250" s="369"/>
      <c r="G250" s="217"/>
      <c r="H250" s="196"/>
      <c r="I250" s="196"/>
      <c r="J250" s="370"/>
      <c r="K250" s="196">
        <v>9</v>
      </c>
      <c r="L250" s="197"/>
      <c r="M250" s="371"/>
      <c r="N250" s="197"/>
      <c r="O250" s="197"/>
      <c r="P250" s="218">
        <f t="shared" ref="P250" si="65">K250</f>
        <v>9</v>
      </c>
      <c r="Q250" s="372"/>
      <c r="R250" s="244"/>
      <c r="S250" s="219"/>
      <c r="T250" s="219"/>
      <c r="U250" s="90" t="str">
        <f t="shared" si="54"/>
        <v/>
      </c>
      <c r="V250" s="90">
        <f t="shared" si="55"/>
        <v>9</v>
      </c>
    </row>
    <row r="251" spans="1:22" s="202" customFormat="1" ht="15" customHeight="1" x14ac:dyDescent="0.2">
      <c r="A251" s="216"/>
      <c r="B251" s="387"/>
      <c r="C251" s="369"/>
      <c r="D251" s="217"/>
      <c r="E251" s="196"/>
      <c r="F251" s="369"/>
      <c r="G251" s="217"/>
      <c r="H251" s="196"/>
      <c r="I251" s="196"/>
      <c r="J251" s="370"/>
      <c r="K251" s="196"/>
      <c r="L251" s="197"/>
      <c r="M251" s="371"/>
      <c r="N251" s="197"/>
      <c r="O251" s="197"/>
      <c r="P251" s="218"/>
      <c r="Q251" s="372"/>
      <c r="R251" s="219"/>
      <c r="S251" s="219"/>
      <c r="U251" s="90" t="str">
        <f t="shared" si="54"/>
        <v/>
      </c>
      <c r="V251" s="90" t="str">
        <f t="shared" si="55"/>
        <v/>
      </c>
    </row>
    <row r="252" spans="1:22" s="202" customFormat="1" ht="15" customHeight="1" x14ac:dyDescent="0.2">
      <c r="A252" s="216"/>
      <c r="B252" s="387" t="s">
        <v>7823</v>
      </c>
      <c r="C252" s="369">
        <v>35</v>
      </c>
      <c r="D252" s="217" t="s">
        <v>5660</v>
      </c>
      <c r="E252" s="196">
        <v>0</v>
      </c>
      <c r="F252" s="369"/>
      <c r="G252" s="217"/>
      <c r="H252" s="196"/>
      <c r="I252" s="196"/>
      <c r="J252" s="370"/>
      <c r="K252" s="196">
        <v>9</v>
      </c>
      <c r="L252" s="197"/>
      <c r="M252" s="371"/>
      <c r="N252" s="197"/>
      <c r="O252" s="197"/>
      <c r="P252" s="218">
        <f t="shared" ref="P252" si="66">K252</f>
        <v>9</v>
      </c>
      <c r="Q252" s="372"/>
      <c r="R252" s="244"/>
      <c r="S252" s="219"/>
      <c r="T252" s="219"/>
      <c r="U252" s="90" t="str">
        <f t="shared" si="54"/>
        <v/>
      </c>
      <c r="V252" s="90">
        <f t="shared" si="55"/>
        <v>9</v>
      </c>
    </row>
    <row r="253" spans="1:22" s="202" customFormat="1" ht="15" customHeight="1" x14ac:dyDescent="0.2">
      <c r="A253" s="216"/>
      <c r="B253" s="387"/>
      <c r="C253" s="369"/>
      <c r="D253" s="217"/>
      <c r="E253" s="196"/>
      <c r="F253" s="369"/>
      <c r="G253" s="217"/>
      <c r="H253" s="196"/>
      <c r="I253" s="196"/>
      <c r="J253" s="370"/>
      <c r="K253" s="196"/>
      <c r="L253" s="197"/>
      <c r="M253" s="371"/>
      <c r="N253" s="197"/>
      <c r="O253" s="197"/>
      <c r="P253" s="218"/>
      <c r="Q253" s="372"/>
      <c r="R253" s="244"/>
      <c r="S253" s="219"/>
      <c r="T253" s="219"/>
      <c r="U253" s="90" t="str">
        <f t="shared" si="54"/>
        <v/>
      </c>
      <c r="V253" s="90" t="str">
        <f t="shared" si="55"/>
        <v/>
      </c>
    </row>
    <row r="254" spans="1:22" s="202" customFormat="1" ht="15" customHeight="1" x14ac:dyDescent="0.2">
      <c r="A254" s="216"/>
      <c r="B254" s="387" t="s">
        <v>7824</v>
      </c>
      <c r="C254" s="369">
        <v>37</v>
      </c>
      <c r="D254" s="217" t="s">
        <v>5660</v>
      </c>
      <c r="E254" s="196">
        <v>10</v>
      </c>
      <c r="F254" s="369"/>
      <c r="G254" s="217"/>
      <c r="H254" s="196"/>
      <c r="I254" s="196"/>
      <c r="J254" s="370"/>
      <c r="K254" s="196">
        <v>9</v>
      </c>
      <c r="L254" s="197"/>
      <c r="M254" s="371"/>
      <c r="N254" s="197"/>
      <c r="O254" s="197"/>
      <c r="P254" s="218">
        <f t="shared" ref="P254" si="67">K254</f>
        <v>9</v>
      </c>
      <c r="Q254" s="372"/>
      <c r="R254" s="244"/>
      <c r="S254" s="219"/>
      <c r="T254" s="219"/>
      <c r="U254" s="90" t="str">
        <f t="shared" si="54"/>
        <v/>
      </c>
      <c r="V254" s="90">
        <f t="shared" si="55"/>
        <v>9</v>
      </c>
    </row>
    <row r="255" spans="1:22" s="202" customFormat="1" ht="15" customHeight="1" x14ac:dyDescent="0.2">
      <c r="A255" s="216"/>
      <c r="B255" s="387"/>
      <c r="C255" s="369"/>
      <c r="D255" s="217"/>
      <c r="E255" s="196"/>
      <c r="F255" s="369"/>
      <c r="G255" s="217"/>
      <c r="H255" s="196"/>
      <c r="I255" s="196"/>
      <c r="J255" s="388"/>
      <c r="K255" s="196"/>
      <c r="L255" s="197"/>
      <c r="M255" s="371"/>
      <c r="N255" s="197"/>
      <c r="O255" s="197"/>
      <c r="P255" s="218"/>
      <c r="Q255" s="372"/>
      <c r="R255" s="244"/>
      <c r="S255" s="219"/>
      <c r="T255" s="219"/>
      <c r="U255" s="90" t="str">
        <f t="shared" si="54"/>
        <v/>
      </c>
      <c r="V255" s="90" t="str">
        <f t="shared" si="55"/>
        <v/>
      </c>
    </row>
    <row r="256" spans="1:22" s="202" customFormat="1" ht="15" customHeight="1" x14ac:dyDescent="0.2">
      <c r="A256" s="216"/>
      <c r="B256" s="387" t="s">
        <v>7825</v>
      </c>
      <c r="C256" s="369">
        <v>72</v>
      </c>
      <c r="D256" s="217" t="s">
        <v>5660</v>
      </c>
      <c r="E256" s="196">
        <v>1</v>
      </c>
      <c r="F256" s="369"/>
      <c r="G256" s="217"/>
      <c r="H256" s="196"/>
      <c r="I256" s="196"/>
      <c r="J256" s="370"/>
      <c r="K256" s="196">
        <v>9</v>
      </c>
      <c r="L256" s="197"/>
      <c r="M256" s="371"/>
      <c r="N256" s="197"/>
      <c r="O256" s="197"/>
      <c r="P256" s="218">
        <f t="shared" ref="P256:P270" si="68">K256</f>
        <v>9</v>
      </c>
      <c r="Q256" s="372"/>
      <c r="R256" s="244"/>
      <c r="S256" s="219"/>
      <c r="T256" s="219"/>
      <c r="U256" s="90" t="str">
        <f t="shared" si="54"/>
        <v/>
      </c>
      <c r="V256" s="90">
        <f t="shared" si="55"/>
        <v>9</v>
      </c>
    </row>
    <row r="257" spans="1:22" s="202" customFormat="1" ht="15" customHeight="1" x14ac:dyDescent="0.2">
      <c r="A257" s="216"/>
      <c r="B257" s="387" t="s">
        <v>7826</v>
      </c>
      <c r="C257" s="369">
        <v>70</v>
      </c>
      <c r="D257" s="217" t="s">
        <v>5660</v>
      </c>
      <c r="E257" s="196">
        <v>17</v>
      </c>
      <c r="F257" s="369"/>
      <c r="G257" s="217"/>
      <c r="H257" s="196"/>
      <c r="I257" s="196"/>
      <c r="J257" s="370"/>
      <c r="K257" s="196">
        <v>9</v>
      </c>
      <c r="L257" s="197"/>
      <c r="M257" s="371"/>
      <c r="N257" s="197"/>
      <c r="O257" s="197"/>
      <c r="P257" s="218">
        <f t="shared" si="68"/>
        <v>9</v>
      </c>
      <c r="Q257" s="372"/>
      <c r="R257" s="244"/>
      <c r="S257" s="219"/>
      <c r="T257" s="219"/>
      <c r="U257" s="90" t="str">
        <f t="shared" si="54"/>
        <v/>
      </c>
      <c r="V257" s="90">
        <f t="shared" si="55"/>
        <v>9</v>
      </c>
    </row>
    <row r="258" spans="1:22" s="202" customFormat="1" ht="15" customHeight="1" x14ac:dyDescent="0.2">
      <c r="A258" s="216"/>
      <c r="B258" s="387" t="s">
        <v>7827</v>
      </c>
      <c r="C258" s="369">
        <v>68</v>
      </c>
      <c r="D258" s="217" t="s">
        <v>5660</v>
      </c>
      <c r="E258" s="196">
        <v>0</v>
      </c>
      <c r="F258" s="369"/>
      <c r="G258" s="217"/>
      <c r="H258" s="196"/>
      <c r="I258" s="196"/>
      <c r="J258" s="370"/>
      <c r="K258" s="196">
        <v>9</v>
      </c>
      <c r="L258" s="197"/>
      <c r="M258" s="371"/>
      <c r="N258" s="197"/>
      <c r="O258" s="197"/>
      <c r="P258" s="218">
        <f t="shared" si="68"/>
        <v>9</v>
      </c>
      <c r="Q258" s="372"/>
      <c r="R258" s="244"/>
      <c r="S258" s="219"/>
      <c r="T258" s="219"/>
      <c r="U258" s="90" t="str">
        <f t="shared" si="54"/>
        <v/>
      </c>
      <c r="V258" s="90">
        <f t="shared" si="55"/>
        <v>9</v>
      </c>
    </row>
    <row r="259" spans="1:22" s="202" customFormat="1" ht="15" customHeight="1" x14ac:dyDescent="0.2">
      <c r="A259" s="216"/>
      <c r="B259" s="387" t="s">
        <v>7828</v>
      </c>
      <c r="C259" s="369">
        <v>65</v>
      </c>
      <c r="D259" s="217" t="s">
        <v>5660</v>
      </c>
      <c r="E259" s="196">
        <v>0</v>
      </c>
      <c r="F259" s="369"/>
      <c r="G259" s="217"/>
      <c r="H259" s="196"/>
      <c r="I259" s="196"/>
      <c r="J259" s="370"/>
      <c r="K259" s="196">
        <v>9</v>
      </c>
      <c r="L259" s="197"/>
      <c r="M259" s="371"/>
      <c r="N259" s="197"/>
      <c r="O259" s="197"/>
      <c r="P259" s="218">
        <f t="shared" si="68"/>
        <v>9</v>
      </c>
      <c r="Q259" s="372"/>
      <c r="R259" s="244"/>
      <c r="S259" s="219"/>
      <c r="T259" s="219"/>
      <c r="U259" s="90" t="str">
        <f t="shared" si="54"/>
        <v/>
      </c>
      <c r="V259" s="90">
        <f t="shared" si="55"/>
        <v>9</v>
      </c>
    </row>
    <row r="260" spans="1:22" s="202" customFormat="1" ht="15" customHeight="1" x14ac:dyDescent="0.2">
      <c r="A260" s="216"/>
      <c r="B260" s="387" t="s">
        <v>7829</v>
      </c>
      <c r="C260" s="369">
        <v>62</v>
      </c>
      <c r="D260" s="217" t="s">
        <v>5660</v>
      </c>
      <c r="E260" s="196">
        <v>0</v>
      </c>
      <c r="F260" s="369"/>
      <c r="G260" s="217"/>
      <c r="H260" s="196"/>
      <c r="I260" s="196"/>
      <c r="J260" s="370"/>
      <c r="K260" s="196">
        <v>9</v>
      </c>
      <c r="L260" s="197"/>
      <c r="M260" s="371"/>
      <c r="N260" s="197"/>
      <c r="O260" s="197"/>
      <c r="P260" s="218">
        <f t="shared" si="68"/>
        <v>9</v>
      </c>
      <c r="Q260" s="372"/>
      <c r="R260" s="244"/>
      <c r="S260" s="219"/>
      <c r="T260" s="219"/>
      <c r="U260" s="90" t="str">
        <f t="shared" si="54"/>
        <v/>
      </c>
      <c r="V260" s="90">
        <f t="shared" si="55"/>
        <v>9</v>
      </c>
    </row>
    <row r="261" spans="1:22" s="202" customFormat="1" ht="15" customHeight="1" x14ac:dyDescent="0.2">
      <c r="A261" s="216"/>
      <c r="B261" s="387" t="s">
        <v>7830</v>
      </c>
      <c r="C261" s="369">
        <v>59</v>
      </c>
      <c r="D261" s="217" t="s">
        <v>5660</v>
      </c>
      <c r="E261" s="196">
        <v>0</v>
      </c>
      <c r="F261" s="369"/>
      <c r="G261" s="217"/>
      <c r="H261" s="196"/>
      <c r="I261" s="196"/>
      <c r="J261" s="370"/>
      <c r="K261" s="196">
        <v>9</v>
      </c>
      <c r="L261" s="197"/>
      <c r="M261" s="371"/>
      <c r="N261" s="197"/>
      <c r="O261" s="197"/>
      <c r="P261" s="218">
        <f t="shared" si="68"/>
        <v>9</v>
      </c>
      <c r="Q261" s="372"/>
      <c r="R261" s="244"/>
      <c r="S261" s="219"/>
      <c r="T261" s="219"/>
      <c r="U261" s="90" t="str">
        <f t="shared" si="54"/>
        <v/>
      </c>
      <c r="V261" s="90">
        <f t="shared" si="55"/>
        <v>9</v>
      </c>
    </row>
    <row r="262" spans="1:22" s="202" customFormat="1" ht="15" customHeight="1" x14ac:dyDescent="0.2">
      <c r="A262" s="216"/>
      <c r="B262" s="387" t="s">
        <v>7831</v>
      </c>
      <c r="C262" s="369">
        <v>56</v>
      </c>
      <c r="D262" s="217" t="s">
        <v>5660</v>
      </c>
      <c r="E262" s="196">
        <v>0</v>
      </c>
      <c r="F262" s="369"/>
      <c r="G262" s="217"/>
      <c r="H262" s="196"/>
      <c r="I262" s="196"/>
      <c r="J262" s="370"/>
      <c r="K262" s="196">
        <v>9</v>
      </c>
      <c r="L262" s="197"/>
      <c r="M262" s="371"/>
      <c r="N262" s="197"/>
      <c r="O262" s="197"/>
      <c r="P262" s="218">
        <f t="shared" si="68"/>
        <v>9</v>
      </c>
      <c r="Q262" s="372"/>
      <c r="R262" s="244"/>
      <c r="S262" s="219"/>
      <c r="T262" s="219"/>
      <c r="U262" s="90" t="str">
        <f t="shared" si="54"/>
        <v/>
      </c>
      <c r="V262" s="90">
        <f t="shared" si="55"/>
        <v>9</v>
      </c>
    </row>
    <row r="263" spans="1:22" s="202" customFormat="1" ht="15" customHeight="1" x14ac:dyDescent="0.2">
      <c r="A263" s="216"/>
      <c r="B263" s="387" t="s">
        <v>7832</v>
      </c>
      <c r="C263" s="369">
        <v>53</v>
      </c>
      <c r="D263" s="217" t="s">
        <v>5660</v>
      </c>
      <c r="E263" s="196">
        <v>0</v>
      </c>
      <c r="F263" s="369"/>
      <c r="G263" s="217"/>
      <c r="H263" s="196"/>
      <c r="I263" s="196"/>
      <c r="J263" s="370"/>
      <c r="K263" s="196">
        <v>9</v>
      </c>
      <c r="L263" s="197"/>
      <c r="M263" s="371"/>
      <c r="N263" s="197"/>
      <c r="O263" s="197"/>
      <c r="P263" s="218">
        <f t="shared" si="68"/>
        <v>9</v>
      </c>
      <c r="Q263" s="372"/>
      <c r="R263" s="244"/>
      <c r="S263" s="219"/>
      <c r="T263" s="219"/>
      <c r="U263" s="90" t="str">
        <f t="shared" si="54"/>
        <v/>
      </c>
      <c r="V263" s="90">
        <f t="shared" si="55"/>
        <v>9</v>
      </c>
    </row>
    <row r="264" spans="1:22" s="202" customFormat="1" ht="15" customHeight="1" x14ac:dyDescent="0.2">
      <c r="A264" s="216"/>
      <c r="B264" s="387" t="s">
        <v>7833</v>
      </c>
      <c r="C264" s="369">
        <v>50</v>
      </c>
      <c r="D264" s="217" t="s">
        <v>5660</v>
      </c>
      <c r="E264" s="196">
        <v>0</v>
      </c>
      <c r="F264" s="369"/>
      <c r="G264" s="217"/>
      <c r="H264" s="196"/>
      <c r="I264" s="196"/>
      <c r="J264" s="370"/>
      <c r="K264" s="196">
        <v>9</v>
      </c>
      <c r="L264" s="197"/>
      <c r="M264" s="371"/>
      <c r="N264" s="197"/>
      <c r="O264" s="197"/>
      <c r="P264" s="218">
        <f t="shared" si="68"/>
        <v>9</v>
      </c>
      <c r="Q264" s="372"/>
      <c r="R264" s="244"/>
      <c r="S264" s="219"/>
      <c r="T264" s="219"/>
      <c r="U264" s="90" t="str">
        <f t="shared" si="54"/>
        <v/>
      </c>
      <c r="V264" s="90">
        <f t="shared" si="55"/>
        <v>9</v>
      </c>
    </row>
    <row r="265" spans="1:22" s="202" customFormat="1" ht="15" customHeight="1" x14ac:dyDescent="0.2">
      <c r="A265" s="216"/>
      <c r="B265" s="387" t="s">
        <v>7834</v>
      </c>
      <c r="C265" s="369">
        <v>48</v>
      </c>
      <c r="D265" s="217" t="s">
        <v>5660</v>
      </c>
      <c r="E265" s="196">
        <v>13</v>
      </c>
      <c r="F265" s="369"/>
      <c r="G265" s="217"/>
      <c r="H265" s="196"/>
      <c r="I265" s="196"/>
      <c r="J265" s="370"/>
      <c r="K265" s="196">
        <v>9</v>
      </c>
      <c r="L265" s="197"/>
      <c r="M265" s="371"/>
      <c r="N265" s="197"/>
      <c r="O265" s="197"/>
      <c r="P265" s="218">
        <f t="shared" si="68"/>
        <v>9</v>
      </c>
      <c r="Q265" s="372"/>
      <c r="R265" s="244"/>
      <c r="S265" s="219"/>
      <c r="T265" s="219"/>
      <c r="U265" s="90" t="str">
        <f t="shared" si="54"/>
        <v/>
      </c>
      <c r="V265" s="90">
        <f t="shared" si="55"/>
        <v>9</v>
      </c>
    </row>
    <row r="266" spans="1:22" s="202" customFormat="1" ht="15" customHeight="1" x14ac:dyDescent="0.2">
      <c r="A266" s="216"/>
      <c r="B266" s="387" t="s">
        <v>7835</v>
      </c>
      <c r="C266" s="369">
        <v>47</v>
      </c>
      <c r="D266" s="217" t="s">
        <v>5660</v>
      </c>
      <c r="E266" s="196">
        <v>8</v>
      </c>
      <c r="F266" s="369"/>
      <c r="G266" s="217"/>
      <c r="H266" s="196"/>
      <c r="I266" s="196"/>
      <c r="J266" s="370"/>
      <c r="K266" s="196">
        <v>9</v>
      </c>
      <c r="L266" s="197"/>
      <c r="M266" s="371"/>
      <c r="N266" s="197"/>
      <c r="O266" s="197"/>
      <c r="P266" s="218">
        <f t="shared" si="68"/>
        <v>9</v>
      </c>
      <c r="Q266" s="372"/>
      <c r="R266" s="244"/>
      <c r="S266" s="219"/>
      <c r="T266" s="219"/>
      <c r="U266" s="90" t="str">
        <f t="shared" si="54"/>
        <v/>
      </c>
      <c r="V266" s="90">
        <f t="shared" si="55"/>
        <v>9</v>
      </c>
    </row>
    <row r="267" spans="1:22" s="202" customFormat="1" ht="15" customHeight="1" x14ac:dyDescent="0.2">
      <c r="A267" s="216"/>
      <c r="B267" s="387" t="s">
        <v>7836</v>
      </c>
      <c r="C267" s="369">
        <v>46</v>
      </c>
      <c r="D267" s="217" t="s">
        <v>5660</v>
      </c>
      <c r="E267" s="196">
        <v>2</v>
      </c>
      <c r="F267" s="369"/>
      <c r="G267" s="217"/>
      <c r="H267" s="196"/>
      <c r="I267" s="196"/>
      <c r="J267" s="370"/>
      <c r="K267" s="196">
        <v>12</v>
      </c>
      <c r="L267" s="197"/>
      <c r="M267" s="371"/>
      <c r="N267" s="197"/>
      <c r="O267" s="197"/>
      <c r="P267" s="218">
        <f t="shared" si="68"/>
        <v>12</v>
      </c>
      <c r="Q267" s="372"/>
      <c r="R267" s="244"/>
      <c r="S267" s="219"/>
      <c r="T267" s="219"/>
      <c r="U267" s="90" t="str">
        <f t="shared" si="54"/>
        <v/>
      </c>
      <c r="V267" s="90">
        <f t="shared" si="55"/>
        <v>12</v>
      </c>
    </row>
    <row r="268" spans="1:22" s="202" customFormat="1" ht="15" customHeight="1" x14ac:dyDescent="0.2">
      <c r="A268" s="216"/>
      <c r="B268" s="387" t="s">
        <v>7837</v>
      </c>
      <c r="C268" s="369">
        <v>43</v>
      </c>
      <c r="D268" s="217" t="s">
        <v>5660</v>
      </c>
      <c r="E268" s="196">
        <v>18</v>
      </c>
      <c r="F268" s="369"/>
      <c r="G268" s="217"/>
      <c r="H268" s="196"/>
      <c r="I268" s="196"/>
      <c r="J268" s="370"/>
      <c r="K268" s="196">
        <v>9</v>
      </c>
      <c r="L268" s="197"/>
      <c r="M268" s="371"/>
      <c r="N268" s="197"/>
      <c r="O268" s="197"/>
      <c r="P268" s="218">
        <f t="shared" si="68"/>
        <v>9</v>
      </c>
      <c r="Q268" s="372"/>
      <c r="R268" s="244"/>
      <c r="S268" s="219"/>
      <c r="T268" s="219"/>
      <c r="U268" s="90" t="str">
        <f t="shared" si="54"/>
        <v/>
      </c>
      <c r="V268" s="90">
        <f t="shared" si="55"/>
        <v>9</v>
      </c>
    </row>
    <row r="269" spans="1:22" s="202" customFormat="1" ht="15" customHeight="1" x14ac:dyDescent="0.2">
      <c r="A269" s="216"/>
      <c r="B269" s="387" t="s">
        <v>7838</v>
      </c>
      <c r="C269" s="369">
        <v>42</v>
      </c>
      <c r="D269" s="217" t="s">
        <v>5660</v>
      </c>
      <c r="E269" s="196">
        <v>2</v>
      </c>
      <c r="F269" s="369"/>
      <c r="G269" s="217"/>
      <c r="H269" s="196"/>
      <c r="I269" s="196"/>
      <c r="J269" s="370"/>
      <c r="K269" s="196">
        <v>9</v>
      </c>
      <c r="L269" s="197"/>
      <c r="M269" s="371"/>
      <c r="N269" s="197"/>
      <c r="O269" s="197"/>
      <c r="P269" s="218">
        <f t="shared" si="68"/>
        <v>9</v>
      </c>
      <c r="Q269" s="372"/>
      <c r="R269" s="244"/>
      <c r="S269" s="219"/>
      <c r="T269" s="219"/>
      <c r="U269" s="90" t="str">
        <f t="shared" si="54"/>
        <v/>
      </c>
      <c r="V269" s="90">
        <f t="shared" si="55"/>
        <v>9</v>
      </c>
    </row>
    <row r="270" spans="1:22" s="202" customFormat="1" ht="15" customHeight="1" x14ac:dyDescent="0.2">
      <c r="A270" s="216"/>
      <c r="B270" s="387" t="s">
        <v>7839</v>
      </c>
      <c r="C270" s="369">
        <v>40</v>
      </c>
      <c r="D270" s="217" t="s">
        <v>5660</v>
      </c>
      <c r="E270" s="196">
        <v>5</v>
      </c>
      <c r="F270" s="369"/>
      <c r="G270" s="217"/>
      <c r="H270" s="196"/>
      <c r="I270" s="196"/>
      <c r="J270" s="370"/>
      <c r="K270" s="196">
        <v>11</v>
      </c>
      <c r="L270" s="197"/>
      <c r="M270" s="371"/>
      <c r="N270" s="197"/>
      <c r="O270" s="197"/>
      <c r="P270" s="218">
        <f t="shared" si="68"/>
        <v>11</v>
      </c>
      <c r="Q270" s="372"/>
      <c r="R270" s="219"/>
      <c r="S270" s="219"/>
      <c r="U270" s="90" t="str">
        <f t="shared" si="54"/>
        <v/>
      </c>
      <c r="V270" s="90">
        <f t="shared" si="55"/>
        <v>11</v>
      </c>
    </row>
    <row r="271" spans="1:22" s="202" customFormat="1" ht="15" customHeight="1" x14ac:dyDescent="0.2">
      <c r="A271" s="191"/>
      <c r="B271" s="203" t="s">
        <v>15</v>
      </c>
      <c r="C271" s="204"/>
      <c r="D271" s="205"/>
      <c r="E271" s="206"/>
      <c r="F271" s="204"/>
      <c r="G271" s="205"/>
      <c r="H271" s="206"/>
      <c r="I271" s="206"/>
      <c r="J271" s="207"/>
      <c r="K271" s="208"/>
      <c r="L271" s="208"/>
      <c r="M271" s="208"/>
      <c r="N271" s="208"/>
      <c r="O271" s="208"/>
      <c r="P271" s="209">
        <f>ROUND(SUM(P237:P270),2)</f>
        <v>308</v>
      </c>
      <c r="Q271" s="210" t="str">
        <f>IFERROR(VLOOKUP(A237,'Planilha Orçamentária'!$A$8:$H$239,5,FALSE),0)</f>
        <v>M</v>
      </c>
      <c r="R271" s="244"/>
      <c r="S271" s="201"/>
      <c r="U271" s="90">
        <f t="shared" si="54"/>
        <v>308</v>
      </c>
      <c r="V271" s="90">
        <f t="shared" si="55"/>
        <v>308</v>
      </c>
    </row>
    <row r="272" spans="1:22" s="202" customFormat="1" ht="15" customHeight="1" x14ac:dyDescent="0.2">
      <c r="A272" s="191"/>
      <c r="B272" s="226"/>
      <c r="C272" s="212"/>
      <c r="D272" s="194"/>
      <c r="E272" s="195"/>
      <c r="F272" s="212"/>
      <c r="G272" s="194"/>
      <c r="H272" s="195"/>
      <c r="I272" s="195"/>
      <c r="J272" s="213"/>
      <c r="K272" s="303"/>
      <c r="L272" s="303"/>
      <c r="M272" s="303"/>
      <c r="N272" s="303"/>
      <c r="O272" s="303"/>
      <c r="P272" s="60"/>
      <c r="Q272" s="227"/>
      <c r="R272" s="244"/>
      <c r="S272" s="201"/>
      <c r="U272" s="90" t="str">
        <f t="shared" si="54"/>
        <v/>
      </c>
      <c r="V272" s="90" t="str">
        <f t="shared" si="55"/>
        <v/>
      </c>
    </row>
    <row r="273" spans="1:24" s="202" customFormat="1" ht="15" customHeight="1" x14ac:dyDescent="0.2">
      <c r="A273" s="191" t="str">
        <f>'Planilha Orçamentária'!A50</f>
        <v>03.18</v>
      </c>
      <c r="B273" s="192" t="str">
        <f>VLOOKUP(A273,'Planilha Orçamentária'!$A$8:$D$239,4,FALSE)</f>
        <v>Corpo BSTC (greide) diâmetro 0,40 m CA-2 MF, exclusive escavação</v>
      </c>
      <c r="C273" s="193"/>
      <c r="D273" s="194"/>
      <c r="E273" s="195"/>
      <c r="F273" s="195"/>
      <c r="G273" s="194"/>
      <c r="H273" s="195"/>
      <c r="I273" s="196"/>
      <c r="J273" s="197"/>
      <c r="K273" s="198"/>
      <c r="L273" s="197"/>
      <c r="M273" s="199"/>
      <c r="N273" s="197"/>
      <c r="O273" s="199"/>
      <c r="P273" s="60"/>
      <c r="Q273" s="225">
        <f>P284</f>
        <v>134</v>
      </c>
      <c r="R273" s="244"/>
      <c r="S273" s="201"/>
      <c r="U273" s="90">
        <f t="shared" ref="U273:U361" si="69">IF(Q273&lt;&gt;"",P273,"")</f>
        <v>0</v>
      </c>
      <c r="V273" s="90" t="str">
        <f t="shared" ref="V273:V361" si="70">IF(P273&lt;&gt;"",P273,"")</f>
        <v/>
      </c>
    </row>
    <row r="274" spans="1:24" s="202" customFormat="1" ht="15" customHeight="1" x14ac:dyDescent="0.2">
      <c r="A274" s="216"/>
      <c r="B274" s="387" t="s">
        <v>7840</v>
      </c>
      <c r="C274" s="369">
        <v>14</v>
      </c>
      <c r="D274" s="217" t="s">
        <v>5660</v>
      </c>
      <c r="E274" s="196">
        <v>2</v>
      </c>
      <c r="F274" s="369">
        <v>16</v>
      </c>
      <c r="G274" s="217" t="s">
        <v>5660</v>
      </c>
      <c r="H274" s="196">
        <v>2</v>
      </c>
      <c r="I274" s="196"/>
      <c r="J274" s="370"/>
      <c r="K274" s="196">
        <v>40</v>
      </c>
      <c r="L274" s="197"/>
      <c r="M274" s="371"/>
      <c r="N274" s="197"/>
      <c r="O274" s="197"/>
      <c r="P274" s="218">
        <f t="shared" ref="P274:P277" si="71">K274</f>
        <v>40</v>
      </c>
      <c r="Q274" s="372"/>
      <c r="R274" s="219">
        <v>1.35</v>
      </c>
      <c r="S274" s="219">
        <f>P274*R274</f>
        <v>54</v>
      </c>
      <c r="T274" s="219"/>
      <c r="U274" s="90" t="str">
        <f t="shared" si="69"/>
        <v/>
      </c>
      <c r="V274" s="90">
        <f t="shared" si="70"/>
        <v>40</v>
      </c>
    </row>
    <row r="275" spans="1:24" s="202" customFormat="1" ht="15" customHeight="1" x14ac:dyDescent="0.2">
      <c r="A275" s="216"/>
      <c r="B275" s="387" t="s">
        <v>7841</v>
      </c>
      <c r="C275" s="369">
        <v>16</v>
      </c>
      <c r="D275" s="217" t="s">
        <v>5660</v>
      </c>
      <c r="E275" s="196">
        <v>2</v>
      </c>
      <c r="F275" s="369">
        <v>18</v>
      </c>
      <c r="G275" s="217" t="s">
        <v>5660</v>
      </c>
      <c r="H275" s="196">
        <v>0</v>
      </c>
      <c r="I275" s="196"/>
      <c r="J275" s="370"/>
      <c r="K275" s="196">
        <v>37</v>
      </c>
      <c r="L275" s="197"/>
      <c r="M275" s="371"/>
      <c r="N275" s="197"/>
      <c r="O275" s="197"/>
      <c r="P275" s="218">
        <f t="shared" si="71"/>
        <v>37</v>
      </c>
      <c r="Q275" s="372"/>
      <c r="R275" s="219">
        <v>1.35</v>
      </c>
      <c r="S275" s="219">
        <f t="shared" ref="S275:S283" si="72">P275*R275</f>
        <v>49.95</v>
      </c>
      <c r="T275" s="219"/>
      <c r="U275" s="90" t="str">
        <f t="shared" si="69"/>
        <v/>
      </c>
      <c r="V275" s="90">
        <f t="shared" si="70"/>
        <v>37</v>
      </c>
    </row>
    <row r="276" spans="1:24" s="202" customFormat="1" ht="15" customHeight="1" x14ac:dyDescent="0.2">
      <c r="A276" s="216"/>
      <c r="B276" s="387"/>
      <c r="C276" s="369"/>
      <c r="D276" s="217"/>
      <c r="E276" s="196"/>
      <c r="F276" s="369"/>
      <c r="G276" s="217"/>
      <c r="H276" s="196"/>
      <c r="I276" s="196"/>
      <c r="J276" s="370"/>
      <c r="K276" s="196"/>
      <c r="L276" s="197"/>
      <c r="M276" s="371"/>
      <c r="N276" s="197"/>
      <c r="O276" s="197"/>
      <c r="P276" s="218"/>
      <c r="Q276" s="372"/>
      <c r="R276" s="219"/>
      <c r="S276" s="219">
        <f t="shared" si="72"/>
        <v>0</v>
      </c>
      <c r="T276" s="219"/>
      <c r="U276" s="90" t="str">
        <f t="shared" si="69"/>
        <v/>
      </c>
      <c r="V276" s="90" t="str">
        <f t="shared" si="70"/>
        <v/>
      </c>
    </row>
    <row r="277" spans="1:24" s="202" customFormat="1" ht="15" customHeight="1" x14ac:dyDescent="0.2">
      <c r="A277" s="216"/>
      <c r="B277" s="387" t="s">
        <v>7843</v>
      </c>
      <c r="C277" s="369">
        <v>32</v>
      </c>
      <c r="D277" s="217" t="s">
        <v>5660</v>
      </c>
      <c r="E277" s="196">
        <v>10</v>
      </c>
      <c r="F277" s="369"/>
      <c r="G277" s="217"/>
      <c r="H277" s="196"/>
      <c r="I277" s="196"/>
      <c r="J277" s="370"/>
      <c r="K277" s="196">
        <v>11</v>
      </c>
      <c r="L277" s="197"/>
      <c r="M277" s="371"/>
      <c r="N277" s="197"/>
      <c r="O277" s="197"/>
      <c r="P277" s="218">
        <f t="shared" si="71"/>
        <v>11</v>
      </c>
      <c r="Q277" s="372"/>
      <c r="R277" s="219">
        <v>1.38</v>
      </c>
      <c r="S277" s="219">
        <f t="shared" si="72"/>
        <v>15.18</v>
      </c>
      <c r="T277" s="219"/>
      <c r="U277" s="90" t="str">
        <f t="shared" si="69"/>
        <v/>
      </c>
      <c r="V277" s="90">
        <f t="shared" si="70"/>
        <v>11</v>
      </c>
    </row>
    <row r="278" spans="1:24" s="202" customFormat="1" ht="15" customHeight="1" x14ac:dyDescent="0.2">
      <c r="A278" s="216"/>
      <c r="B278" s="387"/>
      <c r="C278" s="369"/>
      <c r="D278" s="217"/>
      <c r="E278" s="196"/>
      <c r="F278" s="369"/>
      <c r="G278" s="217"/>
      <c r="H278" s="196"/>
      <c r="I278" s="196"/>
      <c r="J278" s="370"/>
      <c r="K278" s="196"/>
      <c r="L278" s="197"/>
      <c r="M278" s="371"/>
      <c r="N278" s="197"/>
      <c r="O278" s="197"/>
      <c r="P278" s="218"/>
      <c r="Q278" s="372"/>
      <c r="R278" s="219"/>
      <c r="S278" s="219">
        <f t="shared" si="72"/>
        <v>0</v>
      </c>
      <c r="T278" s="219"/>
      <c r="U278" s="90" t="str">
        <f t="shared" si="69"/>
        <v/>
      </c>
      <c r="V278" s="90" t="str">
        <f t="shared" si="70"/>
        <v/>
      </c>
    </row>
    <row r="279" spans="1:24" s="202" customFormat="1" ht="15" customHeight="1" x14ac:dyDescent="0.2">
      <c r="A279" s="216"/>
      <c r="B279" s="387" t="s">
        <v>7844</v>
      </c>
      <c r="C279" s="369">
        <v>29</v>
      </c>
      <c r="D279" s="217" t="s">
        <v>5660</v>
      </c>
      <c r="E279" s="196">
        <v>0</v>
      </c>
      <c r="F279" s="369"/>
      <c r="G279" s="217"/>
      <c r="H279" s="196"/>
      <c r="I279" s="196"/>
      <c r="J279" s="370"/>
      <c r="K279" s="196">
        <v>11</v>
      </c>
      <c r="L279" s="197"/>
      <c r="M279" s="371"/>
      <c r="N279" s="197"/>
      <c r="O279" s="197"/>
      <c r="P279" s="218">
        <f t="shared" ref="P279" si="73">K279</f>
        <v>11</v>
      </c>
      <c r="Q279" s="372"/>
      <c r="R279" s="219">
        <v>1.2</v>
      </c>
      <c r="S279" s="219">
        <f t="shared" si="72"/>
        <v>13.2</v>
      </c>
      <c r="U279" s="90" t="str">
        <f t="shared" si="69"/>
        <v/>
      </c>
      <c r="V279" s="90">
        <f t="shared" si="70"/>
        <v>11</v>
      </c>
    </row>
    <row r="280" spans="1:24" s="202" customFormat="1" ht="15" customHeight="1" x14ac:dyDescent="0.2">
      <c r="A280" s="216"/>
      <c r="B280" s="387"/>
      <c r="C280" s="369"/>
      <c r="D280" s="217"/>
      <c r="E280" s="196"/>
      <c r="F280" s="369"/>
      <c r="G280" s="217"/>
      <c r="H280" s="196"/>
      <c r="I280" s="196"/>
      <c r="J280" s="388"/>
      <c r="K280" s="196"/>
      <c r="L280" s="197"/>
      <c r="M280" s="371"/>
      <c r="N280" s="197"/>
      <c r="O280" s="197"/>
      <c r="P280" s="218"/>
      <c r="Q280" s="372"/>
      <c r="R280" s="219"/>
      <c r="S280" s="219">
        <f t="shared" si="72"/>
        <v>0</v>
      </c>
      <c r="T280" s="219"/>
      <c r="U280" s="90" t="str">
        <f t="shared" si="69"/>
        <v/>
      </c>
      <c r="V280" s="90" t="str">
        <f t="shared" si="70"/>
        <v/>
      </c>
    </row>
    <row r="281" spans="1:24" s="202" customFormat="1" ht="15" customHeight="1" x14ac:dyDescent="0.2">
      <c r="A281" s="216"/>
      <c r="B281" s="387" t="s">
        <v>7845</v>
      </c>
      <c r="C281" s="369">
        <v>35</v>
      </c>
      <c r="D281" s="217" t="s">
        <v>5660</v>
      </c>
      <c r="E281" s="196">
        <v>0</v>
      </c>
      <c r="F281" s="369"/>
      <c r="G281" s="217"/>
      <c r="H281" s="196"/>
      <c r="I281" s="196"/>
      <c r="J281" s="370"/>
      <c r="K281" s="196">
        <v>20</v>
      </c>
      <c r="L281" s="197"/>
      <c r="M281" s="371"/>
      <c r="N281" s="197"/>
      <c r="O281" s="197"/>
      <c r="P281" s="218">
        <f t="shared" ref="P281" si="74">K281</f>
        <v>20</v>
      </c>
      <c r="Q281" s="372"/>
      <c r="R281" s="219">
        <v>1.2</v>
      </c>
      <c r="S281" s="219">
        <f t="shared" si="72"/>
        <v>24</v>
      </c>
      <c r="T281" s="219"/>
      <c r="U281" s="90" t="str">
        <f t="shared" si="69"/>
        <v/>
      </c>
      <c r="V281" s="90">
        <f t="shared" si="70"/>
        <v>20</v>
      </c>
    </row>
    <row r="282" spans="1:24" s="202" customFormat="1" ht="15" customHeight="1" x14ac:dyDescent="0.2">
      <c r="A282" s="216"/>
      <c r="B282" s="387"/>
      <c r="C282" s="369"/>
      <c r="D282" s="217"/>
      <c r="E282" s="196"/>
      <c r="F282" s="369"/>
      <c r="G282" s="217"/>
      <c r="H282" s="196"/>
      <c r="I282" s="196"/>
      <c r="J282" s="388"/>
      <c r="K282" s="196"/>
      <c r="L282" s="197"/>
      <c r="M282" s="371"/>
      <c r="N282" s="197"/>
      <c r="O282" s="197"/>
      <c r="P282" s="218"/>
      <c r="Q282" s="372"/>
      <c r="R282" s="219"/>
      <c r="S282" s="219">
        <f t="shared" si="72"/>
        <v>0</v>
      </c>
      <c r="U282" s="90" t="str">
        <f t="shared" si="69"/>
        <v/>
      </c>
      <c r="V282" s="90" t="str">
        <f t="shared" si="70"/>
        <v/>
      </c>
    </row>
    <row r="283" spans="1:24" s="202" customFormat="1" ht="15" customHeight="1" x14ac:dyDescent="0.2">
      <c r="A283" s="216"/>
      <c r="B283" s="387" t="s">
        <v>7846</v>
      </c>
      <c r="C283" s="369">
        <v>37</v>
      </c>
      <c r="D283" s="217" t="s">
        <v>5660</v>
      </c>
      <c r="E283" s="196">
        <v>10</v>
      </c>
      <c r="F283" s="369"/>
      <c r="G283" s="217"/>
      <c r="H283" s="196"/>
      <c r="I283" s="196"/>
      <c r="J283" s="370"/>
      <c r="K283" s="196">
        <v>15</v>
      </c>
      <c r="L283" s="197"/>
      <c r="M283" s="371"/>
      <c r="N283" s="197"/>
      <c r="O283" s="197"/>
      <c r="P283" s="218">
        <f t="shared" ref="P283" si="75">K283</f>
        <v>15</v>
      </c>
      <c r="Q283" s="372"/>
      <c r="R283" s="219">
        <v>1.2</v>
      </c>
      <c r="S283" s="219">
        <f t="shared" si="72"/>
        <v>18</v>
      </c>
      <c r="T283" s="219"/>
      <c r="U283" s="90" t="str">
        <f t="shared" si="69"/>
        <v/>
      </c>
      <c r="V283" s="90">
        <f t="shared" si="70"/>
        <v>15</v>
      </c>
    </row>
    <row r="284" spans="1:24" s="202" customFormat="1" ht="15" customHeight="1" x14ac:dyDescent="0.2">
      <c r="A284" s="191"/>
      <c r="B284" s="203" t="s">
        <v>15</v>
      </c>
      <c r="C284" s="204"/>
      <c r="D284" s="205"/>
      <c r="E284" s="206"/>
      <c r="F284" s="204"/>
      <c r="G284" s="205"/>
      <c r="H284" s="206"/>
      <c r="I284" s="206"/>
      <c r="J284" s="207"/>
      <c r="K284" s="208"/>
      <c r="L284" s="208"/>
      <c r="M284" s="208"/>
      <c r="N284" s="208"/>
      <c r="O284" s="208"/>
      <c r="P284" s="209">
        <f>ROUND(SUM(P273:P283),2)</f>
        <v>134</v>
      </c>
      <c r="Q284" s="210" t="str">
        <f>IFERROR(VLOOKUP(A273,'Planilha Orçamentária'!$A$8:$H$239,5,FALSE),0)</f>
        <v>m</v>
      </c>
      <c r="R284" s="244"/>
      <c r="S284" s="201"/>
      <c r="U284" s="90">
        <f t="shared" si="69"/>
        <v>134</v>
      </c>
      <c r="V284" s="90">
        <f t="shared" si="70"/>
        <v>134</v>
      </c>
      <c r="X284" s="389">
        <f>ROUND(SUM(X273:X283),2)</f>
        <v>0</v>
      </c>
    </row>
    <row r="285" spans="1:24" s="202" customFormat="1" ht="15" customHeight="1" x14ac:dyDescent="0.2">
      <c r="A285" s="191"/>
      <c r="B285" s="226"/>
      <c r="C285" s="212"/>
      <c r="D285" s="194"/>
      <c r="E285" s="195"/>
      <c r="F285" s="212"/>
      <c r="G285" s="194"/>
      <c r="H285" s="195"/>
      <c r="I285" s="195"/>
      <c r="J285" s="213"/>
      <c r="K285" s="303"/>
      <c r="L285" s="303"/>
      <c r="M285" s="303"/>
      <c r="N285" s="303"/>
      <c r="O285" s="303"/>
      <c r="P285" s="60"/>
      <c r="Q285" s="227"/>
      <c r="R285" s="244"/>
      <c r="S285" s="201"/>
      <c r="U285" s="90" t="str">
        <f t="shared" si="69"/>
        <v/>
      </c>
      <c r="V285" s="90" t="str">
        <f t="shared" si="70"/>
        <v/>
      </c>
    </row>
    <row r="286" spans="1:24" s="202" customFormat="1" ht="15" customHeight="1" x14ac:dyDescent="0.2">
      <c r="A286" s="191" t="str">
        <f>'Planilha Orçamentária'!A51</f>
        <v>03.19</v>
      </c>
      <c r="B286" s="192" t="str">
        <f>VLOOKUP(A286,'Planilha Orçamentária'!$A$8:$D$239,4,FALSE)</f>
        <v>Corpo BSTC (grota) diâmetro 0,60 m CA-2 MF exclusive escavação e reaterro, inclusive transporte do tubo em Vias Urbanas</v>
      </c>
      <c r="C286" s="193"/>
      <c r="D286" s="194"/>
      <c r="E286" s="195"/>
      <c r="F286" s="195"/>
      <c r="G286" s="194"/>
      <c r="H286" s="195"/>
      <c r="I286" s="196"/>
      <c r="J286" s="197"/>
      <c r="K286" s="198"/>
      <c r="L286" s="197"/>
      <c r="M286" s="199"/>
      <c r="N286" s="197"/>
      <c r="O286" s="199"/>
      <c r="P286" s="60"/>
      <c r="Q286" s="225">
        <f>P291</f>
        <v>177</v>
      </c>
      <c r="R286" s="244"/>
      <c r="S286" s="201"/>
      <c r="U286" s="90">
        <f t="shared" si="69"/>
        <v>0</v>
      </c>
      <c r="V286" s="90" t="str">
        <f t="shared" si="70"/>
        <v/>
      </c>
    </row>
    <row r="287" spans="1:24" s="202" customFormat="1" ht="15" customHeight="1" x14ac:dyDescent="0.2">
      <c r="A287" s="216"/>
      <c r="B287" s="387" t="s">
        <v>7842</v>
      </c>
      <c r="C287" s="369">
        <v>18</v>
      </c>
      <c r="D287" s="217" t="s">
        <v>5660</v>
      </c>
      <c r="E287" s="196">
        <v>0</v>
      </c>
      <c r="F287" s="369">
        <v>20</v>
      </c>
      <c r="G287" s="217" t="s">
        <v>5660</v>
      </c>
      <c r="H287" s="196">
        <v>0</v>
      </c>
      <c r="I287" s="196"/>
      <c r="J287" s="370"/>
      <c r="K287" s="196">
        <v>40</v>
      </c>
      <c r="L287" s="197"/>
      <c r="M287" s="371"/>
      <c r="N287" s="197"/>
      <c r="O287" s="197"/>
      <c r="P287" s="218">
        <f t="shared" ref="P287" si="76">K287</f>
        <v>40</v>
      </c>
      <c r="Q287" s="372"/>
      <c r="R287" s="219">
        <v>1.36</v>
      </c>
      <c r="S287" s="219">
        <f t="shared" ref="S287" si="77">P287*R287</f>
        <v>54.400000000000006</v>
      </c>
      <c r="T287" s="219"/>
      <c r="U287" s="90" t="str">
        <f t="shared" si="69"/>
        <v/>
      </c>
      <c r="V287" s="90">
        <f t="shared" si="70"/>
        <v>40</v>
      </c>
    </row>
    <row r="288" spans="1:24" s="202" customFormat="1" ht="15" customHeight="1" x14ac:dyDescent="0.2">
      <c r="A288" s="216"/>
      <c r="B288" s="387" t="s">
        <v>7847</v>
      </c>
      <c r="C288" s="369">
        <v>20</v>
      </c>
      <c r="D288" s="217" t="s">
        <v>5660</v>
      </c>
      <c r="E288" s="196">
        <v>0</v>
      </c>
      <c r="F288" s="369">
        <v>21</v>
      </c>
      <c r="G288" s="217" t="s">
        <v>5660</v>
      </c>
      <c r="H288" s="196">
        <v>15</v>
      </c>
      <c r="I288" s="196"/>
      <c r="J288" s="197"/>
      <c r="K288" s="196">
        <v>35</v>
      </c>
      <c r="L288" s="197"/>
      <c r="M288" s="199"/>
      <c r="N288" s="197"/>
      <c r="O288" s="199"/>
      <c r="P288" s="218">
        <f t="shared" ref="P288:P290" si="78">K288</f>
        <v>35</v>
      </c>
      <c r="Q288" s="372"/>
      <c r="R288" s="219">
        <v>1.54</v>
      </c>
      <c r="S288" s="219">
        <f t="shared" ref="S288:S290" si="79">P288*R288</f>
        <v>53.9</v>
      </c>
      <c r="T288" s="219"/>
      <c r="U288" s="90" t="str">
        <f t="shared" si="69"/>
        <v/>
      </c>
      <c r="V288" s="90">
        <f t="shared" si="70"/>
        <v>35</v>
      </c>
    </row>
    <row r="289" spans="1:24" s="202" customFormat="1" ht="15" customHeight="1" x14ac:dyDescent="0.2">
      <c r="A289" s="216"/>
      <c r="B289" s="387" t="s">
        <v>7848</v>
      </c>
      <c r="C289" s="369">
        <v>21</v>
      </c>
      <c r="D289" s="217" t="s">
        <v>5660</v>
      </c>
      <c r="E289" s="196">
        <v>15</v>
      </c>
      <c r="F289" s="369">
        <v>26</v>
      </c>
      <c r="G289" s="217" t="s">
        <v>5660</v>
      </c>
      <c r="H289" s="196">
        <v>16</v>
      </c>
      <c r="I289" s="196"/>
      <c r="J289" s="197"/>
      <c r="K289" s="196">
        <v>60</v>
      </c>
      <c r="L289" s="197"/>
      <c r="M289" s="199"/>
      <c r="N289" s="197"/>
      <c r="O289" s="199"/>
      <c r="P289" s="218">
        <f t="shared" si="78"/>
        <v>60</v>
      </c>
      <c r="Q289" s="372"/>
      <c r="R289" s="219">
        <v>1.5</v>
      </c>
      <c r="S289" s="219">
        <f t="shared" si="79"/>
        <v>90</v>
      </c>
      <c r="T289" s="219"/>
      <c r="U289" s="90" t="str">
        <f t="shared" si="69"/>
        <v/>
      </c>
      <c r="V289" s="90">
        <f t="shared" si="70"/>
        <v>60</v>
      </c>
    </row>
    <row r="290" spans="1:24" s="202" customFormat="1" ht="15" customHeight="1" x14ac:dyDescent="0.2">
      <c r="A290" s="216"/>
      <c r="B290" s="387" t="s">
        <v>7849</v>
      </c>
      <c r="C290" s="369">
        <v>26</v>
      </c>
      <c r="D290" s="217" t="s">
        <v>5660</v>
      </c>
      <c r="E290" s="196">
        <v>16</v>
      </c>
      <c r="F290" s="369">
        <v>24</v>
      </c>
      <c r="G290" s="217" t="s">
        <v>5660</v>
      </c>
      <c r="H290" s="196">
        <v>15</v>
      </c>
      <c r="I290" s="196"/>
      <c r="J290" s="370"/>
      <c r="K290" s="196">
        <v>42</v>
      </c>
      <c r="L290" s="197"/>
      <c r="M290" s="371"/>
      <c r="N290" s="197"/>
      <c r="O290" s="197"/>
      <c r="P290" s="218">
        <f t="shared" si="78"/>
        <v>42</v>
      </c>
      <c r="Q290" s="372"/>
      <c r="R290" s="219">
        <v>1.5</v>
      </c>
      <c r="S290" s="219">
        <f t="shared" si="79"/>
        <v>63</v>
      </c>
      <c r="T290" s="219"/>
      <c r="U290" s="90" t="str">
        <f t="shared" si="69"/>
        <v/>
      </c>
      <c r="V290" s="90">
        <f t="shared" si="70"/>
        <v>42</v>
      </c>
    </row>
    <row r="291" spans="1:24" s="202" customFormat="1" ht="15" customHeight="1" x14ac:dyDescent="0.2">
      <c r="A291" s="191"/>
      <c r="B291" s="203" t="s">
        <v>15</v>
      </c>
      <c r="C291" s="204"/>
      <c r="D291" s="205"/>
      <c r="E291" s="206"/>
      <c r="F291" s="204"/>
      <c r="G291" s="205"/>
      <c r="H291" s="206"/>
      <c r="I291" s="206"/>
      <c r="J291" s="207"/>
      <c r="K291" s="208"/>
      <c r="L291" s="208"/>
      <c r="M291" s="208"/>
      <c r="N291" s="208"/>
      <c r="O291" s="208"/>
      <c r="P291" s="209">
        <f>ROUND(SUM(P286:P290),2)</f>
        <v>177</v>
      </c>
      <c r="Q291" s="210" t="str">
        <f>IFERROR(VLOOKUP(A286,'Planilha Orçamentária'!$A$8:$H$239,5,FALSE),0)</f>
        <v>M</v>
      </c>
      <c r="R291" s="244"/>
      <c r="S291" s="201"/>
      <c r="U291" s="90">
        <f t="shared" si="69"/>
        <v>177</v>
      </c>
      <c r="V291" s="90">
        <f t="shared" si="70"/>
        <v>177</v>
      </c>
      <c r="X291" s="390">
        <f>ROUND(SUM(X286:X290),2)</f>
        <v>0</v>
      </c>
    </row>
    <row r="292" spans="1:24" s="202" customFormat="1" ht="15" customHeight="1" x14ac:dyDescent="0.2">
      <c r="A292" s="191"/>
      <c r="B292" s="226"/>
      <c r="C292" s="212"/>
      <c r="D292" s="194"/>
      <c r="E292" s="195"/>
      <c r="F292" s="212"/>
      <c r="G292" s="194"/>
      <c r="H292" s="195"/>
      <c r="I292" s="195"/>
      <c r="J292" s="213"/>
      <c r="K292" s="303"/>
      <c r="L292" s="303"/>
      <c r="M292" s="303"/>
      <c r="N292" s="303"/>
      <c r="O292" s="303"/>
      <c r="P292" s="60"/>
      <c r="Q292" s="227"/>
      <c r="R292" s="244"/>
      <c r="S292" s="201"/>
      <c r="U292" s="90" t="str">
        <f t="shared" si="69"/>
        <v/>
      </c>
      <c r="V292" s="90" t="str">
        <f t="shared" si="70"/>
        <v/>
      </c>
      <c r="X292" s="391"/>
    </row>
    <row r="293" spans="1:24" s="202" customFormat="1" ht="15" customHeight="1" x14ac:dyDescent="0.2">
      <c r="A293" s="191" t="str">
        <f>'Planilha Orçamentária'!A52</f>
        <v>03.20</v>
      </c>
      <c r="B293" s="192" t="str">
        <f>VLOOKUP(A293,'Planilha Orçamentária'!$A$8:$D$239,4,FALSE)</f>
        <v>Corpo BDTC (grota) diâmetro 1,20 m CA-2 MF exclusive escavação e reaterro, inclusive transporte do tubo em Vias Urbanas</v>
      </c>
      <c r="C293" s="193"/>
      <c r="D293" s="194"/>
      <c r="E293" s="195"/>
      <c r="F293" s="195"/>
      <c r="G293" s="194"/>
      <c r="H293" s="195"/>
      <c r="I293" s="196"/>
      <c r="J293" s="197"/>
      <c r="K293" s="198"/>
      <c r="L293" s="197"/>
      <c r="M293" s="199"/>
      <c r="N293" s="197"/>
      <c r="O293" s="199"/>
      <c r="P293" s="60"/>
      <c r="Q293" s="225">
        <f>P295</f>
        <v>16</v>
      </c>
      <c r="R293" s="244"/>
      <c r="S293" s="201"/>
      <c r="U293" s="90">
        <f t="shared" si="69"/>
        <v>0</v>
      </c>
      <c r="V293" s="90" t="str">
        <f t="shared" si="70"/>
        <v/>
      </c>
      <c r="X293" s="391"/>
    </row>
    <row r="294" spans="1:24" s="202" customFormat="1" ht="15" customHeight="1" x14ac:dyDescent="0.2">
      <c r="A294" s="216"/>
      <c r="B294" s="387" t="s">
        <v>7850</v>
      </c>
      <c r="C294" s="369">
        <v>25</v>
      </c>
      <c r="D294" s="217" t="s">
        <v>5660</v>
      </c>
      <c r="E294" s="196">
        <v>5</v>
      </c>
      <c r="F294" s="369"/>
      <c r="G294" s="217"/>
      <c r="H294" s="196"/>
      <c r="I294" s="196"/>
      <c r="J294" s="385"/>
      <c r="K294" s="196">
        <v>16</v>
      </c>
      <c r="L294" s="197"/>
      <c r="M294" s="371"/>
      <c r="N294" s="197"/>
      <c r="O294" s="197"/>
      <c r="P294" s="218">
        <f t="shared" ref="P294" si="80">K294</f>
        <v>16</v>
      </c>
      <c r="Q294" s="372"/>
      <c r="R294" s="219">
        <v>2.58</v>
      </c>
      <c r="S294" s="219">
        <f>P294*R294</f>
        <v>41.28</v>
      </c>
      <c r="U294" s="90" t="str">
        <f t="shared" si="69"/>
        <v/>
      </c>
      <c r="V294" s="90">
        <f t="shared" si="70"/>
        <v>16</v>
      </c>
    </row>
    <row r="295" spans="1:24" s="202" customFormat="1" ht="15" customHeight="1" x14ac:dyDescent="0.2">
      <c r="A295" s="191"/>
      <c r="B295" s="203" t="s">
        <v>15</v>
      </c>
      <c r="C295" s="204"/>
      <c r="D295" s="205"/>
      <c r="E295" s="206"/>
      <c r="F295" s="204"/>
      <c r="G295" s="205"/>
      <c r="H295" s="206"/>
      <c r="I295" s="206"/>
      <c r="J295" s="207"/>
      <c r="K295" s="208"/>
      <c r="L295" s="208"/>
      <c r="M295" s="208"/>
      <c r="N295" s="208"/>
      <c r="O295" s="208"/>
      <c r="P295" s="209">
        <f>ROUND(SUM(P293:P294),2)</f>
        <v>16</v>
      </c>
      <c r="Q295" s="210" t="str">
        <f>IFERROR(VLOOKUP(A293,'Planilha Orçamentária'!$A$8:$H$239,5,FALSE),0)</f>
        <v>M</v>
      </c>
      <c r="R295" s="244"/>
      <c r="S295" s="201"/>
      <c r="U295" s="90">
        <f t="shared" si="69"/>
        <v>16</v>
      </c>
      <c r="V295" s="90">
        <f t="shared" si="70"/>
        <v>16</v>
      </c>
      <c r="X295" s="390">
        <f>ROUND(SUM(X293:X294),2)</f>
        <v>0</v>
      </c>
    </row>
    <row r="296" spans="1:24" s="202" customFormat="1" ht="15" customHeight="1" x14ac:dyDescent="0.2">
      <c r="A296" s="191"/>
      <c r="B296" s="226"/>
      <c r="C296" s="212"/>
      <c r="D296" s="194"/>
      <c r="E296" s="195"/>
      <c r="F296" s="212"/>
      <c r="G296" s="194"/>
      <c r="H296" s="195"/>
      <c r="I296" s="195"/>
      <c r="J296" s="213"/>
      <c r="K296" s="303"/>
      <c r="L296" s="303"/>
      <c r="M296" s="303"/>
      <c r="N296" s="303"/>
      <c r="O296" s="303"/>
      <c r="P296" s="60"/>
      <c r="Q296" s="227"/>
      <c r="R296" s="244"/>
      <c r="S296" s="201"/>
      <c r="U296" s="90" t="str">
        <f t="shared" si="69"/>
        <v/>
      </c>
      <c r="V296" s="90" t="str">
        <f t="shared" si="70"/>
        <v/>
      </c>
      <c r="X296" s="391"/>
    </row>
    <row r="297" spans="1:24" s="202" customFormat="1" ht="15" customHeight="1" x14ac:dyDescent="0.2">
      <c r="A297" s="191" t="str">
        <f>'Planilha Orçamentária'!A53</f>
        <v>03.21</v>
      </c>
      <c r="B297" s="192" t="str">
        <f>VLOOKUP(A297,'Planilha Orçamentária'!$A$8:$D$239,4,FALSE)</f>
        <v>Corpo BTTC (grota) diâmetro 1,20 m CA-2 MF exclusive escavação e reaterro, inclusive transporte do tubo em Vias Urbanas</v>
      </c>
      <c r="C297" s="193"/>
      <c r="D297" s="194"/>
      <c r="E297" s="195"/>
      <c r="F297" s="195"/>
      <c r="G297" s="194"/>
      <c r="H297" s="195"/>
      <c r="I297" s="196"/>
      <c r="J297" s="197"/>
      <c r="K297" s="198"/>
      <c r="L297" s="197"/>
      <c r="M297" s="199"/>
      <c r="N297" s="197"/>
      <c r="O297" s="199"/>
      <c r="P297" s="60"/>
      <c r="Q297" s="225">
        <f>P314</f>
        <v>673</v>
      </c>
      <c r="R297" s="244"/>
      <c r="S297" s="201"/>
      <c r="U297" s="90">
        <f t="shared" si="69"/>
        <v>0</v>
      </c>
      <c r="V297" s="90" t="str">
        <f t="shared" si="70"/>
        <v/>
      </c>
      <c r="X297" s="391"/>
    </row>
    <row r="298" spans="1:24" s="202" customFormat="1" ht="15" customHeight="1" x14ac:dyDescent="0.2">
      <c r="A298" s="216"/>
      <c r="B298" s="387" t="s">
        <v>7851</v>
      </c>
      <c r="C298" s="369">
        <v>73</v>
      </c>
      <c r="D298" s="217" t="s">
        <v>5660</v>
      </c>
      <c r="E298" s="196">
        <v>0</v>
      </c>
      <c r="F298" s="369">
        <f>C299</f>
        <v>72</v>
      </c>
      <c r="G298" s="217" t="s">
        <v>5660</v>
      </c>
      <c r="H298" s="196">
        <f>E299</f>
        <v>1</v>
      </c>
      <c r="I298" s="196"/>
      <c r="J298" s="385"/>
      <c r="K298" s="196">
        <v>16</v>
      </c>
      <c r="L298" s="197"/>
      <c r="M298" s="371"/>
      <c r="N298" s="197"/>
      <c r="O298" s="197"/>
      <c r="P298" s="218">
        <f t="shared" ref="P298:P309" si="81">K298</f>
        <v>16</v>
      </c>
      <c r="Q298" s="372"/>
      <c r="R298" s="219">
        <v>2.4299999999999997</v>
      </c>
      <c r="S298" s="219">
        <f t="shared" ref="S298:S313" si="82">P298*R298</f>
        <v>38.879999999999995</v>
      </c>
      <c r="U298" s="90" t="str">
        <f t="shared" si="69"/>
        <v/>
      </c>
      <c r="V298" s="90">
        <f t="shared" si="70"/>
        <v>16</v>
      </c>
    </row>
    <row r="299" spans="1:24" s="202" customFormat="1" ht="15" customHeight="1" x14ac:dyDescent="0.2">
      <c r="A299" s="216"/>
      <c r="B299" s="387" t="s">
        <v>7852</v>
      </c>
      <c r="C299" s="369">
        <v>72</v>
      </c>
      <c r="D299" s="217" t="s">
        <v>5660</v>
      </c>
      <c r="E299" s="196">
        <v>1</v>
      </c>
      <c r="F299" s="369">
        <f t="shared" ref="F299:F312" si="83">C300</f>
        <v>70</v>
      </c>
      <c r="G299" s="217" t="s">
        <v>5660</v>
      </c>
      <c r="H299" s="196">
        <f t="shared" ref="H299:H312" si="84">E300</f>
        <v>17</v>
      </c>
      <c r="I299" s="196"/>
      <c r="J299" s="385"/>
      <c r="K299" s="196">
        <v>34</v>
      </c>
      <c r="L299" s="197"/>
      <c r="M299" s="371"/>
      <c r="N299" s="197"/>
      <c r="O299" s="197"/>
      <c r="P299" s="218">
        <f t="shared" si="81"/>
        <v>34</v>
      </c>
      <c r="Q299" s="372"/>
      <c r="R299" s="219">
        <v>2.2000000000000011</v>
      </c>
      <c r="S299" s="219">
        <f t="shared" si="82"/>
        <v>74.80000000000004</v>
      </c>
      <c r="U299" s="90" t="str">
        <f t="shared" si="69"/>
        <v/>
      </c>
      <c r="V299" s="90">
        <f t="shared" si="70"/>
        <v>34</v>
      </c>
    </row>
    <row r="300" spans="1:24" s="202" customFormat="1" ht="15" customHeight="1" x14ac:dyDescent="0.2">
      <c r="A300" s="216"/>
      <c r="B300" s="387" t="s">
        <v>7853</v>
      </c>
      <c r="C300" s="369">
        <v>70</v>
      </c>
      <c r="D300" s="217" t="s">
        <v>5660</v>
      </c>
      <c r="E300" s="196">
        <v>17</v>
      </c>
      <c r="F300" s="369">
        <f t="shared" si="83"/>
        <v>68</v>
      </c>
      <c r="G300" s="217" t="s">
        <v>5660</v>
      </c>
      <c r="H300" s="196">
        <f t="shared" si="84"/>
        <v>0</v>
      </c>
      <c r="I300" s="196"/>
      <c r="J300" s="385"/>
      <c r="K300" s="196">
        <v>47</v>
      </c>
      <c r="L300" s="197"/>
      <c r="M300" s="371"/>
      <c r="N300" s="197"/>
      <c r="O300" s="197"/>
      <c r="P300" s="218">
        <f t="shared" si="81"/>
        <v>47</v>
      </c>
      <c r="Q300" s="372"/>
      <c r="R300" s="219">
        <v>2.0499999999999989</v>
      </c>
      <c r="S300" s="219">
        <f t="shared" si="82"/>
        <v>96.349999999999952</v>
      </c>
      <c r="U300" s="90" t="str">
        <f t="shared" si="69"/>
        <v/>
      </c>
      <c r="V300" s="90">
        <f t="shared" si="70"/>
        <v>47</v>
      </c>
    </row>
    <row r="301" spans="1:24" s="202" customFormat="1" ht="15" customHeight="1" x14ac:dyDescent="0.2">
      <c r="A301" s="216"/>
      <c r="B301" s="387" t="s">
        <v>7854</v>
      </c>
      <c r="C301" s="369">
        <v>68</v>
      </c>
      <c r="D301" s="217" t="s">
        <v>5660</v>
      </c>
      <c r="E301" s="196">
        <v>0</v>
      </c>
      <c r="F301" s="369">
        <f t="shared" si="83"/>
        <v>65</v>
      </c>
      <c r="G301" s="217" t="s">
        <v>5660</v>
      </c>
      <c r="H301" s="196">
        <f t="shared" si="84"/>
        <v>0</v>
      </c>
      <c r="I301" s="196"/>
      <c r="J301" s="385"/>
      <c r="K301" s="196">
        <v>60</v>
      </c>
      <c r="L301" s="197"/>
      <c r="M301" s="371"/>
      <c r="N301" s="197"/>
      <c r="O301" s="197"/>
      <c r="P301" s="218">
        <f t="shared" si="81"/>
        <v>60</v>
      </c>
      <c r="Q301" s="372"/>
      <c r="R301" s="219">
        <v>2.0199999999999978</v>
      </c>
      <c r="S301" s="219">
        <f t="shared" si="82"/>
        <v>121.19999999999987</v>
      </c>
      <c r="U301" s="90" t="str">
        <f t="shared" si="69"/>
        <v/>
      </c>
      <c r="V301" s="90">
        <f t="shared" si="70"/>
        <v>60</v>
      </c>
    </row>
    <row r="302" spans="1:24" s="202" customFormat="1" ht="15" customHeight="1" x14ac:dyDescent="0.2">
      <c r="A302" s="216"/>
      <c r="B302" s="387" t="s">
        <v>7855</v>
      </c>
      <c r="C302" s="369">
        <v>65</v>
      </c>
      <c r="D302" s="217" t="s">
        <v>5660</v>
      </c>
      <c r="E302" s="196">
        <v>0</v>
      </c>
      <c r="F302" s="369">
        <f t="shared" si="83"/>
        <v>62</v>
      </c>
      <c r="G302" s="217" t="s">
        <v>5660</v>
      </c>
      <c r="H302" s="196">
        <f t="shared" si="84"/>
        <v>0</v>
      </c>
      <c r="I302" s="196"/>
      <c r="J302" s="385"/>
      <c r="K302" s="196">
        <v>60</v>
      </c>
      <c r="L302" s="197"/>
      <c r="M302" s="371"/>
      <c r="N302" s="197"/>
      <c r="O302" s="197"/>
      <c r="P302" s="218">
        <f t="shared" si="81"/>
        <v>60</v>
      </c>
      <c r="Q302" s="372"/>
      <c r="R302" s="219">
        <v>1.984</v>
      </c>
      <c r="S302" s="219">
        <f t="shared" si="82"/>
        <v>119.03999999999999</v>
      </c>
      <c r="U302" s="90" t="str">
        <f t="shared" si="69"/>
        <v/>
      </c>
      <c r="V302" s="90">
        <f t="shared" si="70"/>
        <v>60</v>
      </c>
    </row>
    <row r="303" spans="1:24" s="202" customFormat="1" ht="15" customHeight="1" x14ac:dyDescent="0.2">
      <c r="A303" s="216"/>
      <c r="B303" s="387" t="s">
        <v>7856</v>
      </c>
      <c r="C303" s="369">
        <v>62</v>
      </c>
      <c r="D303" s="217" t="s">
        <v>5660</v>
      </c>
      <c r="E303" s="196">
        <v>0</v>
      </c>
      <c r="F303" s="369">
        <f t="shared" si="83"/>
        <v>59</v>
      </c>
      <c r="G303" s="217" t="s">
        <v>5660</v>
      </c>
      <c r="H303" s="196">
        <f t="shared" si="84"/>
        <v>0</v>
      </c>
      <c r="I303" s="196"/>
      <c r="J303" s="385"/>
      <c r="K303" s="196">
        <v>60</v>
      </c>
      <c r="L303" s="197"/>
      <c r="M303" s="371"/>
      <c r="N303" s="197"/>
      <c r="O303" s="197"/>
      <c r="P303" s="218">
        <f t="shared" si="81"/>
        <v>60</v>
      </c>
      <c r="Q303" s="372"/>
      <c r="R303" s="219">
        <v>1.9379999999999971</v>
      </c>
      <c r="S303" s="219">
        <f t="shared" si="82"/>
        <v>116.27999999999983</v>
      </c>
      <c r="U303" s="90" t="str">
        <f t="shared" si="69"/>
        <v/>
      </c>
      <c r="V303" s="90">
        <f t="shared" si="70"/>
        <v>60</v>
      </c>
    </row>
    <row r="304" spans="1:24" s="202" customFormat="1" ht="15" customHeight="1" x14ac:dyDescent="0.2">
      <c r="A304" s="216"/>
      <c r="B304" s="387" t="s">
        <v>7857</v>
      </c>
      <c r="C304" s="369">
        <v>59</v>
      </c>
      <c r="D304" s="217" t="s">
        <v>5660</v>
      </c>
      <c r="E304" s="196">
        <v>0</v>
      </c>
      <c r="F304" s="369">
        <f t="shared" si="83"/>
        <v>56</v>
      </c>
      <c r="G304" s="217" t="s">
        <v>5660</v>
      </c>
      <c r="H304" s="196">
        <f t="shared" si="84"/>
        <v>0</v>
      </c>
      <c r="I304" s="196"/>
      <c r="J304" s="385"/>
      <c r="K304" s="196">
        <v>60</v>
      </c>
      <c r="L304" s="197"/>
      <c r="M304" s="371"/>
      <c r="N304" s="197"/>
      <c r="O304" s="197"/>
      <c r="P304" s="218">
        <f t="shared" si="81"/>
        <v>60</v>
      </c>
      <c r="Q304" s="372"/>
      <c r="R304" s="219">
        <v>1.9400000000000013</v>
      </c>
      <c r="S304" s="219">
        <f t="shared" si="82"/>
        <v>116.40000000000008</v>
      </c>
      <c r="U304" s="90" t="str">
        <f t="shared" si="69"/>
        <v/>
      </c>
      <c r="V304" s="90">
        <f t="shared" si="70"/>
        <v>60</v>
      </c>
    </row>
    <row r="305" spans="1:24" s="202" customFormat="1" ht="15" customHeight="1" x14ac:dyDescent="0.2">
      <c r="A305" s="216"/>
      <c r="B305" s="387" t="s">
        <v>7858</v>
      </c>
      <c r="C305" s="369">
        <v>56</v>
      </c>
      <c r="D305" s="217" t="s">
        <v>5660</v>
      </c>
      <c r="E305" s="196">
        <v>0</v>
      </c>
      <c r="F305" s="369">
        <f t="shared" si="83"/>
        <v>53</v>
      </c>
      <c r="G305" s="217" t="s">
        <v>5660</v>
      </c>
      <c r="H305" s="196">
        <f t="shared" si="84"/>
        <v>0</v>
      </c>
      <c r="I305" s="196"/>
      <c r="J305" s="385"/>
      <c r="K305" s="196">
        <v>60</v>
      </c>
      <c r="L305" s="197"/>
      <c r="M305" s="371"/>
      <c r="N305" s="197"/>
      <c r="O305" s="197"/>
      <c r="P305" s="218">
        <f t="shared" si="81"/>
        <v>60</v>
      </c>
      <c r="Q305" s="372"/>
      <c r="R305" s="219">
        <v>1.9699999999999989</v>
      </c>
      <c r="S305" s="219">
        <f t="shared" si="82"/>
        <v>118.19999999999993</v>
      </c>
      <c r="U305" s="90" t="str">
        <f t="shared" si="69"/>
        <v/>
      </c>
      <c r="V305" s="90">
        <f t="shared" si="70"/>
        <v>60</v>
      </c>
    </row>
    <row r="306" spans="1:24" s="202" customFormat="1" ht="15" customHeight="1" x14ac:dyDescent="0.2">
      <c r="A306" s="216"/>
      <c r="B306" s="387" t="s">
        <v>7859</v>
      </c>
      <c r="C306" s="369">
        <v>53</v>
      </c>
      <c r="D306" s="217" t="s">
        <v>5660</v>
      </c>
      <c r="E306" s="196">
        <v>0</v>
      </c>
      <c r="F306" s="369">
        <f t="shared" si="83"/>
        <v>50</v>
      </c>
      <c r="G306" s="217" t="s">
        <v>5660</v>
      </c>
      <c r="H306" s="196">
        <f t="shared" si="84"/>
        <v>0</v>
      </c>
      <c r="I306" s="196"/>
      <c r="J306" s="385"/>
      <c r="K306" s="196">
        <v>60</v>
      </c>
      <c r="L306" s="197"/>
      <c r="M306" s="371"/>
      <c r="N306" s="197"/>
      <c r="O306" s="197"/>
      <c r="P306" s="218">
        <f t="shared" si="81"/>
        <v>60</v>
      </c>
      <c r="Q306" s="372"/>
      <c r="R306" s="219">
        <v>2.0339999999999989</v>
      </c>
      <c r="S306" s="219">
        <f t="shared" si="82"/>
        <v>122.03999999999994</v>
      </c>
      <c r="U306" s="90" t="str">
        <f t="shared" si="69"/>
        <v/>
      </c>
      <c r="V306" s="90">
        <f t="shared" si="70"/>
        <v>60</v>
      </c>
    </row>
    <row r="307" spans="1:24" s="202" customFormat="1" ht="15" customHeight="1" x14ac:dyDescent="0.2">
      <c r="A307" s="216"/>
      <c r="B307" s="387" t="s">
        <v>7860</v>
      </c>
      <c r="C307" s="369">
        <v>50</v>
      </c>
      <c r="D307" s="217" t="s">
        <v>5660</v>
      </c>
      <c r="E307" s="196">
        <v>0</v>
      </c>
      <c r="F307" s="369">
        <f t="shared" si="83"/>
        <v>48</v>
      </c>
      <c r="G307" s="217" t="s">
        <v>5660</v>
      </c>
      <c r="H307" s="196">
        <f t="shared" si="84"/>
        <v>13</v>
      </c>
      <c r="I307" s="196"/>
      <c r="J307" s="385"/>
      <c r="K307" s="196">
        <v>27</v>
      </c>
      <c r="L307" s="197"/>
      <c r="M307" s="371"/>
      <c r="N307" s="197"/>
      <c r="O307" s="197"/>
      <c r="P307" s="218">
        <f t="shared" si="81"/>
        <v>27</v>
      </c>
      <c r="Q307" s="372"/>
      <c r="R307" s="219">
        <v>2.0700000000000003</v>
      </c>
      <c r="S307" s="219">
        <f t="shared" si="82"/>
        <v>55.890000000000008</v>
      </c>
      <c r="U307" s="90" t="str">
        <f t="shared" si="69"/>
        <v/>
      </c>
      <c r="V307" s="90">
        <f t="shared" si="70"/>
        <v>27</v>
      </c>
    </row>
    <row r="308" spans="1:24" s="202" customFormat="1" ht="15" customHeight="1" x14ac:dyDescent="0.2">
      <c r="A308" s="216"/>
      <c r="B308" s="387" t="s">
        <v>7861</v>
      </c>
      <c r="C308" s="369">
        <v>48</v>
      </c>
      <c r="D308" s="217" t="s">
        <v>5660</v>
      </c>
      <c r="E308" s="196">
        <v>13</v>
      </c>
      <c r="F308" s="369">
        <f t="shared" si="83"/>
        <v>47</v>
      </c>
      <c r="G308" s="217" t="s">
        <v>5660</v>
      </c>
      <c r="H308" s="196">
        <f t="shared" si="84"/>
        <v>8</v>
      </c>
      <c r="I308" s="196"/>
      <c r="J308" s="385"/>
      <c r="K308" s="196">
        <v>24</v>
      </c>
      <c r="L308" s="197"/>
      <c r="M308" s="371"/>
      <c r="N308" s="197"/>
      <c r="O308" s="197"/>
      <c r="P308" s="218">
        <f t="shared" si="81"/>
        <v>24</v>
      </c>
      <c r="Q308" s="372"/>
      <c r="R308" s="219">
        <v>2.1225000000000005</v>
      </c>
      <c r="S308" s="219">
        <f t="shared" si="82"/>
        <v>50.940000000000012</v>
      </c>
      <c r="U308" s="90" t="str">
        <f t="shared" si="69"/>
        <v/>
      </c>
      <c r="V308" s="90">
        <f t="shared" si="70"/>
        <v>24</v>
      </c>
    </row>
    <row r="309" spans="1:24" s="202" customFormat="1" ht="15" customHeight="1" x14ac:dyDescent="0.2">
      <c r="A309" s="216"/>
      <c r="B309" s="387" t="s">
        <v>7862</v>
      </c>
      <c r="C309" s="369">
        <v>47</v>
      </c>
      <c r="D309" s="217" t="s">
        <v>5660</v>
      </c>
      <c r="E309" s="196">
        <v>8</v>
      </c>
      <c r="F309" s="369">
        <f t="shared" si="83"/>
        <v>46</v>
      </c>
      <c r="G309" s="217" t="s">
        <v>5660</v>
      </c>
      <c r="H309" s="196">
        <f t="shared" si="84"/>
        <v>2</v>
      </c>
      <c r="I309" s="196"/>
      <c r="J309" s="385"/>
      <c r="K309" s="196">
        <v>26</v>
      </c>
      <c r="L309" s="197"/>
      <c r="M309" s="371"/>
      <c r="N309" s="197"/>
      <c r="O309" s="197"/>
      <c r="P309" s="218">
        <f t="shared" si="81"/>
        <v>26</v>
      </c>
      <c r="Q309" s="372"/>
      <c r="R309" s="219">
        <v>2.1800000000000015</v>
      </c>
      <c r="S309" s="219">
        <f t="shared" si="82"/>
        <v>56.680000000000035</v>
      </c>
      <c r="U309" s="90" t="str">
        <f t="shared" si="69"/>
        <v/>
      </c>
      <c r="V309" s="90">
        <f t="shared" si="70"/>
        <v>26</v>
      </c>
    </row>
    <row r="310" spans="1:24" s="202" customFormat="1" ht="15" customHeight="1" x14ac:dyDescent="0.2">
      <c r="A310" s="216"/>
      <c r="B310" s="387" t="s">
        <v>7863</v>
      </c>
      <c r="C310" s="369">
        <v>46</v>
      </c>
      <c r="D310" s="217" t="s">
        <v>5660</v>
      </c>
      <c r="E310" s="196">
        <v>2</v>
      </c>
      <c r="F310" s="369">
        <f t="shared" si="83"/>
        <v>43</v>
      </c>
      <c r="G310" s="217" t="s">
        <v>5660</v>
      </c>
      <c r="H310" s="196">
        <f t="shared" si="84"/>
        <v>18</v>
      </c>
      <c r="I310" s="196"/>
      <c r="J310" s="385"/>
      <c r="K310" s="196">
        <v>45</v>
      </c>
      <c r="L310" s="197"/>
      <c r="M310" s="371"/>
      <c r="N310" s="197"/>
      <c r="O310" s="197"/>
      <c r="P310" s="218">
        <f>K310</f>
        <v>45</v>
      </c>
      <c r="Q310" s="372"/>
      <c r="R310" s="219">
        <v>2.1800000000000015</v>
      </c>
      <c r="S310" s="219">
        <f t="shared" si="82"/>
        <v>98.100000000000065</v>
      </c>
      <c r="T310" s="219"/>
      <c r="U310" s="90" t="str">
        <f t="shared" si="69"/>
        <v/>
      </c>
      <c r="V310" s="90">
        <f t="shared" si="70"/>
        <v>45</v>
      </c>
    </row>
    <row r="311" spans="1:24" s="202" customFormat="1" ht="15" customHeight="1" x14ac:dyDescent="0.2">
      <c r="A311" s="216"/>
      <c r="B311" s="387" t="s">
        <v>7864</v>
      </c>
      <c r="C311" s="369">
        <v>43</v>
      </c>
      <c r="D311" s="217" t="s">
        <v>5660</v>
      </c>
      <c r="E311" s="196">
        <v>18</v>
      </c>
      <c r="F311" s="369">
        <f t="shared" si="83"/>
        <v>42</v>
      </c>
      <c r="G311" s="217" t="s">
        <v>5660</v>
      </c>
      <c r="H311" s="196">
        <f t="shared" si="84"/>
        <v>2</v>
      </c>
      <c r="I311" s="196"/>
      <c r="J311" s="385"/>
      <c r="K311" s="196">
        <v>35</v>
      </c>
      <c r="L311" s="197"/>
      <c r="M311" s="371"/>
      <c r="N311" s="197"/>
      <c r="O311" s="197"/>
      <c r="P311" s="218">
        <f t="shared" ref="P311:P313" si="85">K311</f>
        <v>35</v>
      </c>
      <c r="Q311" s="372"/>
      <c r="R311" s="219">
        <v>2.2975999999999992</v>
      </c>
      <c r="S311" s="219">
        <f t="shared" si="82"/>
        <v>80.415999999999968</v>
      </c>
      <c r="T311" s="219"/>
      <c r="U311" s="90" t="str">
        <f t="shared" si="69"/>
        <v/>
      </c>
      <c r="V311" s="90">
        <f t="shared" si="70"/>
        <v>35</v>
      </c>
    </row>
    <row r="312" spans="1:24" s="202" customFormat="1" ht="15" customHeight="1" x14ac:dyDescent="0.2">
      <c r="A312" s="216"/>
      <c r="B312" s="387" t="s">
        <v>7865</v>
      </c>
      <c r="C312" s="369">
        <v>42</v>
      </c>
      <c r="D312" s="217" t="s">
        <v>5660</v>
      </c>
      <c r="E312" s="196">
        <v>2</v>
      </c>
      <c r="F312" s="369">
        <f t="shared" si="83"/>
        <v>40</v>
      </c>
      <c r="G312" s="217" t="s">
        <v>5660</v>
      </c>
      <c r="H312" s="196">
        <f t="shared" si="84"/>
        <v>5</v>
      </c>
      <c r="I312" s="196"/>
      <c r="J312" s="385"/>
      <c r="K312" s="196">
        <v>37</v>
      </c>
      <c r="L312" s="197"/>
      <c r="M312" s="371"/>
      <c r="N312" s="197"/>
      <c r="O312" s="197"/>
      <c r="P312" s="218">
        <f t="shared" si="85"/>
        <v>37</v>
      </c>
      <c r="Q312" s="372"/>
      <c r="R312" s="219">
        <v>2.3990999999999989</v>
      </c>
      <c r="S312" s="219">
        <f t="shared" si="82"/>
        <v>88.766699999999958</v>
      </c>
      <c r="T312" s="219"/>
      <c r="U312" s="90" t="str">
        <f t="shared" si="69"/>
        <v/>
      </c>
      <c r="V312" s="90">
        <f t="shared" si="70"/>
        <v>37</v>
      </c>
    </row>
    <row r="313" spans="1:24" s="202" customFormat="1" ht="15" customHeight="1" x14ac:dyDescent="0.2">
      <c r="A313" s="216"/>
      <c r="B313" s="387" t="s">
        <v>7866</v>
      </c>
      <c r="C313" s="369">
        <v>40</v>
      </c>
      <c r="D313" s="217" t="s">
        <v>5660</v>
      </c>
      <c r="E313" s="196">
        <v>5</v>
      </c>
      <c r="F313" s="369">
        <v>39</v>
      </c>
      <c r="G313" s="217" t="s">
        <v>5660</v>
      </c>
      <c r="H313" s="196">
        <v>12</v>
      </c>
      <c r="I313" s="196"/>
      <c r="J313" s="385"/>
      <c r="K313" s="196">
        <v>22</v>
      </c>
      <c r="L313" s="197"/>
      <c r="M313" s="371"/>
      <c r="N313" s="197"/>
      <c r="O313" s="197"/>
      <c r="P313" s="218">
        <f t="shared" si="85"/>
        <v>22</v>
      </c>
      <c r="Q313" s="372"/>
      <c r="R313" s="219">
        <v>2.5393000000000008</v>
      </c>
      <c r="S313" s="219">
        <f t="shared" si="82"/>
        <v>55.864600000000017</v>
      </c>
      <c r="T313" s="219"/>
      <c r="U313" s="90" t="str">
        <f t="shared" si="69"/>
        <v/>
      </c>
      <c r="V313" s="90">
        <f t="shared" si="70"/>
        <v>22</v>
      </c>
    </row>
    <row r="314" spans="1:24" s="202" customFormat="1" ht="15" customHeight="1" x14ac:dyDescent="0.2">
      <c r="A314" s="191"/>
      <c r="B314" s="203" t="s">
        <v>15</v>
      </c>
      <c r="C314" s="204"/>
      <c r="D314" s="205"/>
      <c r="E314" s="206"/>
      <c r="F314" s="204"/>
      <c r="G314" s="205"/>
      <c r="H314" s="206"/>
      <c r="I314" s="206"/>
      <c r="J314" s="207"/>
      <c r="K314" s="208"/>
      <c r="L314" s="208"/>
      <c r="M314" s="208"/>
      <c r="N314" s="208"/>
      <c r="O314" s="208"/>
      <c r="P314" s="209">
        <f>ROUND(SUM(P297:P313),2)</f>
        <v>673</v>
      </c>
      <c r="Q314" s="210" t="str">
        <f>IFERROR(VLOOKUP(A297,'Planilha Orçamentária'!$A$8:$H$239,5,FALSE),0)</f>
        <v>M</v>
      </c>
      <c r="R314" s="244"/>
      <c r="S314" s="201"/>
      <c r="U314" s="90">
        <f t="shared" si="69"/>
        <v>673</v>
      </c>
      <c r="V314" s="90">
        <f t="shared" si="70"/>
        <v>673</v>
      </c>
      <c r="X314" s="390">
        <f>ROUND(SUM(X297:X309),2)</f>
        <v>0</v>
      </c>
    </row>
    <row r="315" spans="1:24" s="202" customFormat="1" ht="15" customHeight="1" x14ac:dyDescent="0.2">
      <c r="A315" s="191"/>
      <c r="B315" s="226"/>
      <c r="C315" s="212"/>
      <c r="D315" s="194"/>
      <c r="E315" s="195"/>
      <c r="F315" s="212"/>
      <c r="G315" s="194"/>
      <c r="H315" s="195"/>
      <c r="I315" s="195"/>
      <c r="J315" s="213"/>
      <c r="K315" s="303"/>
      <c r="L315" s="303"/>
      <c r="M315" s="303"/>
      <c r="N315" s="303"/>
      <c r="O315" s="303"/>
      <c r="P315" s="60"/>
      <c r="Q315" s="227"/>
      <c r="R315" s="244"/>
      <c r="S315" s="201"/>
      <c r="U315" s="90" t="str">
        <f t="shared" si="69"/>
        <v/>
      </c>
      <c r="V315" s="90" t="str">
        <f t="shared" si="70"/>
        <v/>
      </c>
      <c r="X315" s="390"/>
    </row>
    <row r="316" spans="1:24" s="202" customFormat="1" ht="15" customHeight="1" x14ac:dyDescent="0.2">
      <c r="A316" s="191" t="str">
        <f>'Planilha Orçamentária'!A54</f>
        <v>03.22</v>
      </c>
      <c r="B316" s="192" t="str">
        <f>VLOOKUP(A316,'Planilha Orçamentária'!$A$8:$D$239,4,FALSE)</f>
        <v>Berço em brita para BSTC diâm. = 0,40 m em Vias Urbanas</v>
      </c>
      <c r="C316" s="193"/>
      <c r="D316" s="194"/>
      <c r="E316" s="195"/>
      <c r="F316" s="195"/>
      <c r="G316" s="194"/>
      <c r="H316" s="195"/>
      <c r="I316" s="196"/>
      <c r="J316" s="197"/>
      <c r="K316" s="198"/>
      <c r="L316" s="197"/>
      <c r="M316" s="199"/>
      <c r="N316" s="197"/>
      <c r="O316" s="199"/>
      <c r="P316" s="60"/>
      <c r="Q316" s="225">
        <f>P328</f>
        <v>134</v>
      </c>
      <c r="R316" s="244"/>
      <c r="S316" s="201"/>
      <c r="U316" s="90">
        <f t="shared" ref="U316:U329" si="86">IF(Q316&lt;&gt;"",P316,"")</f>
        <v>0</v>
      </c>
      <c r="V316" s="90" t="str">
        <f t="shared" ref="V316:V329" si="87">IF(P316&lt;&gt;"",P316,"")</f>
        <v/>
      </c>
    </row>
    <row r="317" spans="1:24" s="202" customFormat="1" ht="15" customHeight="1" x14ac:dyDescent="0.2">
      <c r="A317" s="191"/>
      <c r="B317" s="392" t="s">
        <v>7867</v>
      </c>
      <c r="C317" s="193"/>
      <c r="D317" s="194"/>
      <c r="E317" s="195"/>
      <c r="F317" s="195"/>
      <c r="G317" s="194"/>
      <c r="H317" s="195"/>
      <c r="I317" s="196"/>
      <c r="J317" s="197"/>
      <c r="K317" s="198"/>
      <c r="L317" s="197"/>
      <c r="M317" s="199"/>
      <c r="N317" s="197"/>
      <c r="O317" s="199"/>
      <c r="P317" s="60"/>
      <c r="Q317" s="225"/>
      <c r="R317" s="201"/>
      <c r="S317" s="201"/>
      <c r="U317" s="90" t="str">
        <f t="shared" si="86"/>
        <v/>
      </c>
      <c r="V317" s="90" t="str">
        <f t="shared" si="87"/>
        <v/>
      </c>
    </row>
    <row r="318" spans="1:24" s="202" customFormat="1" ht="15" customHeight="1" x14ac:dyDescent="0.2">
      <c r="A318" s="216"/>
      <c r="B318" s="387" t="s">
        <v>7840</v>
      </c>
      <c r="C318" s="369">
        <v>14</v>
      </c>
      <c r="D318" s="217" t="s">
        <v>5660</v>
      </c>
      <c r="E318" s="196">
        <v>2</v>
      </c>
      <c r="F318" s="369">
        <v>16</v>
      </c>
      <c r="G318" s="217" t="s">
        <v>5660</v>
      </c>
      <c r="H318" s="196">
        <v>2</v>
      </c>
      <c r="I318" s="196"/>
      <c r="J318" s="370"/>
      <c r="K318" s="196">
        <v>40</v>
      </c>
      <c r="L318" s="197"/>
      <c r="M318" s="371"/>
      <c r="N318" s="197"/>
      <c r="O318" s="197"/>
      <c r="P318" s="218">
        <f>K318</f>
        <v>40</v>
      </c>
      <c r="Q318" s="372"/>
      <c r="R318" s="219"/>
      <c r="S318" s="219"/>
      <c r="U318" s="90" t="str">
        <f t="shared" si="86"/>
        <v/>
      </c>
      <c r="V318" s="90">
        <f t="shared" si="87"/>
        <v>40</v>
      </c>
    </row>
    <row r="319" spans="1:24" s="202" customFormat="1" ht="15" customHeight="1" x14ac:dyDescent="0.2">
      <c r="A319" s="216"/>
      <c r="B319" s="387" t="s">
        <v>7841</v>
      </c>
      <c r="C319" s="369">
        <v>16</v>
      </c>
      <c r="D319" s="217" t="s">
        <v>5660</v>
      </c>
      <c r="E319" s="196">
        <v>2</v>
      </c>
      <c r="F319" s="369">
        <v>18</v>
      </c>
      <c r="G319" s="217" t="s">
        <v>5660</v>
      </c>
      <c r="H319" s="196">
        <v>0</v>
      </c>
      <c r="I319" s="196"/>
      <c r="J319" s="370"/>
      <c r="K319" s="196">
        <v>37</v>
      </c>
      <c r="L319" s="197"/>
      <c r="M319" s="371"/>
      <c r="N319" s="197"/>
      <c r="O319" s="197"/>
      <c r="P319" s="218">
        <f t="shared" ref="P319:P327" si="88">K319</f>
        <v>37</v>
      </c>
      <c r="Q319" s="372"/>
      <c r="R319" s="219"/>
      <c r="S319" s="219"/>
      <c r="U319" s="90" t="str">
        <f t="shared" si="86"/>
        <v/>
      </c>
      <c r="V319" s="90">
        <f t="shared" si="87"/>
        <v>37</v>
      </c>
    </row>
    <row r="320" spans="1:24" s="202" customFormat="1" ht="15" customHeight="1" x14ac:dyDescent="0.2">
      <c r="A320" s="216"/>
      <c r="B320" s="387"/>
      <c r="C320" s="369"/>
      <c r="D320" s="217"/>
      <c r="E320" s="196"/>
      <c r="F320" s="369"/>
      <c r="G320" s="217"/>
      <c r="H320" s="196"/>
      <c r="I320" s="196"/>
      <c r="J320" s="370"/>
      <c r="K320" s="196"/>
      <c r="L320" s="197"/>
      <c r="M320" s="371"/>
      <c r="N320" s="197"/>
      <c r="O320" s="197"/>
      <c r="P320" s="218"/>
      <c r="Q320" s="372"/>
      <c r="R320" s="219"/>
      <c r="S320" s="219"/>
      <c r="U320" s="90" t="str">
        <f t="shared" si="86"/>
        <v/>
      </c>
      <c r="V320" s="90" t="str">
        <f t="shared" si="87"/>
        <v/>
      </c>
    </row>
    <row r="321" spans="1:22" s="202" customFormat="1" ht="15" customHeight="1" x14ac:dyDescent="0.2">
      <c r="A321" s="216"/>
      <c r="B321" s="387" t="s">
        <v>7843</v>
      </c>
      <c r="C321" s="369">
        <v>32</v>
      </c>
      <c r="D321" s="217" t="s">
        <v>5660</v>
      </c>
      <c r="E321" s="196">
        <v>10</v>
      </c>
      <c r="F321" s="369"/>
      <c r="G321" s="217"/>
      <c r="H321" s="196"/>
      <c r="I321" s="196"/>
      <c r="J321" s="370"/>
      <c r="K321" s="196">
        <v>11</v>
      </c>
      <c r="L321" s="197"/>
      <c r="M321" s="371"/>
      <c r="N321" s="197"/>
      <c r="O321" s="197"/>
      <c r="P321" s="218">
        <f t="shared" si="88"/>
        <v>11</v>
      </c>
      <c r="Q321" s="372"/>
      <c r="R321" s="219"/>
      <c r="S321" s="219"/>
      <c r="U321" s="90" t="str">
        <f t="shared" si="86"/>
        <v/>
      </c>
      <c r="V321" s="90">
        <f t="shared" si="87"/>
        <v>11</v>
      </c>
    </row>
    <row r="322" spans="1:22" s="202" customFormat="1" ht="15" customHeight="1" x14ac:dyDescent="0.2">
      <c r="A322" s="216"/>
      <c r="B322" s="387"/>
      <c r="C322" s="369"/>
      <c r="D322" s="217"/>
      <c r="E322" s="196"/>
      <c r="F322" s="369"/>
      <c r="G322" s="217"/>
      <c r="H322" s="196"/>
      <c r="I322" s="196"/>
      <c r="J322" s="370"/>
      <c r="K322" s="196"/>
      <c r="L322" s="197"/>
      <c r="M322" s="371"/>
      <c r="N322" s="197"/>
      <c r="O322" s="197"/>
      <c r="P322" s="218"/>
      <c r="Q322" s="372"/>
      <c r="R322" s="219"/>
      <c r="S322" s="219"/>
      <c r="U322" s="90" t="str">
        <f t="shared" si="86"/>
        <v/>
      </c>
      <c r="V322" s="90" t="str">
        <f t="shared" si="87"/>
        <v/>
      </c>
    </row>
    <row r="323" spans="1:22" s="202" customFormat="1" ht="15" customHeight="1" x14ac:dyDescent="0.2">
      <c r="A323" s="216"/>
      <c r="B323" s="387" t="s">
        <v>7844</v>
      </c>
      <c r="C323" s="369">
        <v>29</v>
      </c>
      <c r="D323" s="217" t="s">
        <v>5660</v>
      </c>
      <c r="E323" s="196">
        <v>0</v>
      </c>
      <c r="F323" s="369"/>
      <c r="G323" s="217"/>
      <c r="H323" s="196"/>
      <c r="I323" s="196"/>
      <c r="J323" s="370"/>
      <c r="K323" s="196">
        <v>11</v>
      </c>
      <c r="L323" s="197"/>
      <c r="M323" s="371"/>
      <c r="N323" s="197"/>
      <c r="O323" s="197"/>
      <c r="P323" s="218">
        <f t="shared" si="88"/>
        <v>11</v>
      </c>
      <c r="Q323" s="372"/>
      <c r="R323" s="219"/>
      <c r="S323" s="219"/>
      <c r="U323" s="90" t="str">
        <f t="shared" si="86"/>
        <v/>
      </c>
      <c r="V323" s="90">
        <f t="shared" si="87"/>
        <v>11</v>
      </c>
    </row>
    <row r="324" spans="1:22" s="202" customFormat="1" ht="15" customHeight="1" x14ac:dyDescent="0.2">
      <c r="A324" s="216"/>
      <c r="B324" s="387"/>
      <c r="C324" s="369"/>
      <c r="D324" s="217"/>
      <c r="E324" s="196"/>
      <c r="F324" s="369"/>
      <c r="G324" s="217"/>
      <c r="H324" s="196"/>
      <c r="I324" s="196"/>
      <c r="J324" s="388"/>
      <c r="K324" s="196"/>
      <c r="L324" s="197"/>
      <c r="M324" s="371"/>
      <c r="N324" s="197"/>
      <c r="O324" s="197"/>
      <c r="P324" s="218"/>
      <c r="Q324" s="372"/>
      <c r="R324" s="219"/>
      <c r="S324" s="219"/>
      <c r="U324" s="90" t="str">
        <f t="shared" si="86"/>
        <v/>
      </c>
      <c r="V324" s="90" t="str">
        <f t="shared" si="87"/>
        <v/>
      </c>
    </row>
    <row r="325" spans="1:22" s="202" customFormat="1" ht="15" customHeight="1" x14ac:dyDescent="0.2">
      <c r="A325" s="216"/>
      <c r="B325" s="387" t="s">
        <v>7845</v>
      </c>
      <c r="C325" s="369">
        <v>35</v>
      </c>
      <c r="D325" s="217" t="s">
        <v>5660</v>
      </c>
      <c r="E325" s="196">
        <v>0</v>
      </c>
      <c r="F325" s="369"/>
      <c r="G325" s="217"/>
      <c r="H325" s="196"/>
      <c r="I325" s="196"/>
      <c r="J325" s="370"/>
      <c r="K325" s="196">
        <v>20</v>
      </c>
      <c r="L325" s="197"/>
      <c r="M325" s="371"/>
      <c r="N325" s="197"/>
      <c r="O325" s="197"/>
      <c r="P325" s="218">
        <f t="shared" si="88"/>
        <v>20</v>
      </c>
      <c r="Q325" s="372"/>
      <c r="R325" s="219"/>
      <c r="S325" s="219"/>
      <c r="U325" s="90" t="str">
        <f t="shared" si="86"/>
        <v/>
      </c>
      <c r="V325" s="90">
        <f t="shared" si="87"/>
        <v>20</v>
      </c>
    </row>
    <row r="326" spans="1:22" s="202" customFormat="1" ht="15" customHeight="1" x14ac:dyDescent="0.2">
      <c r="A326" s="216"/>
      <c r="B326" s="387"/>
      <c r="C326" s="369"/>
      <c r="D326" s="217"/>
      <c r="E326" s="196"/>
      <c r="F326" s="369"/>
      <c r="G326" s="217"/>
      <c r="H326" s="196"/>
      <c r="I326" s="196"/>
      <c r="J326" s="388"/>
      <c r="K326" s="196"/>
      <c r="L326" s="197"/>
      <c r="M326" s="371"/>
      <c r="N326" s="197"/>
      <c r="O326" s="197"/>
      <c r="P326" s="218"/>
      <c r="Q326" s="372"/>
      <c r="R326" s="219"/>
      <c r="S326" s="219"/>
      <c r="U326" s="90" t="str">
        <f t="shared" si="86"/>
        <v/>
      </c>
      <c r="V326" s="90" t="str">
        <f t="shared" si="87"/>
        <v/>
      </c>
    </row>
    <row r="327" spans="1:22" s="202" customFormat="1" ht="15" customHeight="1" x14ac:dyDescent="0.2">
      <c r="A327" s="216"/>
      <c r="B327" s="387" t="s">
        <v>7846</v>
      </c>
      <c r="C327" s="369">
        <v>37</v>
      </c>
      <c r="D327" s="217" t="s">
        <v>5660</v>
      </c>
      <c r="E327" s="196">
        <v>10</v>
      </c>
      <c r="F327" s="369"/>
      <c r="G327" s="217"/>
      <c r="H327" s="196"/>
      <c r="I327" s="196"/>
      <c r="J327" s="370"/>
      <c r="K327" s="196">
        <v>15</v>
      </c>
      <c r="L327" s="197"/>
      <c r="M327" s="371"/>
      <c r="N327" s="197"/>
      <c r="O327" s="197"/>
      <c r="P327" s="218">
        <f t="shared" si="88"/>
        <v>15</v>
      </c>
      <c r="Q327" s="372"/>
      <c r="R327" s="219"/>
      <c r="S327" s="219"/>
      <c r="U327" s="90" t="str">
        <f t="shared" si="86"/>
        <v/>
      </c>
      <c r="V327" s="90">
        <f t="shared" si="87"/>
        <v>15</v>
      </c>
    </row>
    <row r="328" spans="1:22" s="202" customFormat="1" ht="15" customHeight="1" x14ac:dyDescent="0.2">
      <c r="A328" s="191"/>
      <c r="B328" s="203" t="s">
        <v>15</v>
      </c>
      <c r="C328" s="204"/>
      <c r="D328" s="205"/>
      <c r="E328" s="206"/>
      <c r="F328" s="204"/>
      <c r="G328" s="205"/>
      <c r="H328" s="206"/>
      <c r="I328" s="206"/>
      <c r="J328" s="207"/>
      <c r="K328" s="208"/>
      <c r="L328" s="208"/>
      <c r="M328" s="208"/>
      <c r="N328" s="208"/>
      <c r="O328" s="208"/>
      <c r="P328" s="209">
        <f>ROUND(SUM(P317:P327),2)</f>
        <v>134</v>
      </c>
      <c r="Q328" s="210" t="str">
        <f>IFERROR(VLOOKUP(A316,'Planilha Orçamentária'!$A$8:$H$239,5,FALSE),0)</f>
        <v>M</v>
      </c>
      <c r="R328" s="244"/>
      <c r="S328" s="201"/>
      <c r="U328" s="90">
        <f t="shared" si="86"/>
        <v>134</v>
      </c>
      <c r="V328" s="90">
        <f t="shared" si="87"/>
        <v>134</v>
      </c>
    </row>
    <row r="329" spans="1:22" s="202" customFormat="1" ht="15" customHeight="1" x14ac:dyDescent="0.2">
      <c r="A329" s="191"/>
      <c r="B329" s="226"/>
      <c r="C329" s="212"/>
      <c r="D329" s="194"/>
      <c r="E329" s="195"/>
      <c r="F329" s="212"/>
      <c r="G329" s="194"/>
      <c r="H329" s="195"/>
      <c r="I329" s="195"/>
      <c r="J329" s="213"/>
      <c r="K329" s="475"/>
      <c r="L329" s="475"/>
      <c r="M329" s="475"/>
      <c r="N329" s="475"/>
      <c r="O329" s="475"/>
      <c r="P329" s="60"/>
      <c r="Q329" s="227"/>
      <c r="R329" s="244"/>
      <c r="S329" s="201"/>
      <c r="U329" s="90" t="str">
        <f t="shared" si="86"/>
        <v/>
      </c>
      <c r="V329" s="90" t="str">
        <f t="shared" si="87"/>
        <v/>
      </c>
    </row>
    <row r="330" spans="1:22" s="202" customFormat="1" ht="15" customHeight="1" x14ac:dyDescent="0.2">
      <c r="A330" s="191" t="str">
        <f>'Planilha Orçamentária'!A55</f>
        <v>03.23</v>
      </c>
      <c r="B330" s="192" t="str">
        <f>VLOOKUP(A330,'Planilha Orçamentária'!$A$8:$D$239,4,FALSE)</f>
        <v>Berço em brita para BSTC diâm. = 0,60 m em Vias Urbanas</v>
      </c>
      <c r="C330" s="193"/>
      <c r="D330" s="194"/>
      <c r="E330" s="195"/>
      <c r="F330" s="195"/>
      <c r="G330" s="194"/>
      <c r="H330" s="195"/>
      <c r="I330" s="196"/>
      <c r="J330" s="197"/>
      <c r="K330" s="198"/>
      <c r="L330" s="197"/>
      <c r="M330" s="199"/>
      <c r="N330" s="197"/>
      <c r="O330" s="199"/>
      <c r="P330" s="60"/>
      <c r="Q330" s="225">
        <f>P336</f>
        <v>177</v>
      </c>
      <c r="R330" s="244"/>
      <c r="S330" s="201"/>
      <c r="U330" s="90">
        <f t="shared" si="69"/>
        <v>0</v>
      </c>
      <c r="V330" s="90" t="str">
        <f t="shared" si="70"/>
        <v/>
      </c>
    </row>
    <row r="331" spans="1:22" s="202" customFormat="1" ht="15" customHeight="1" x14ac:dyDescent="0.2">
      <c r="A331" s="191"/>
      <c r="B331" s="392" t="s">
        <v>7868</v>
      </c>
      <c r="C331" s="193"/>
      <c r="D331" s="194"/>
      <c r="E331" s="195"/>
      <c r="F331" s="195"/>
      <c r="G331" s="194"/>
      <c r="H331" s="195"/>
      <c r="I331" s="196"/>
      <c r="J331" s="197"/>
      <c r="K331" s="198"/>
      <c r="L331" s="197"/>
      <c r="M331" s="199"/>
      <c r="N331" s="197"/>
      <c r="O331" s="199"/>
      <c r="P331" s="60"/>
      <c r="Q331" s="225"/>
      <c r="R331" s="201"/>
      <c r="S331" s="201"/>
      <c r="U331" s="90" t="str">
        <f t="shared" si="69"/>
        <v/>
      </c>
      <c r="V331" s="90" t="str">
        <f t="shared" si="70"/>
        <v/>
      </c>
    </row>
    <row r="332" spans="1:22" s="202" customFormat="1" ht="15" customHeight="1" x14ac:dyDescent="0.2">
      <c r="A332" s="216"/>
      <c r="B332" s="387" t="s">
        <v>7842</v>
      </c>
      <c r="C332" s="369">
        <v>18</v>
      </c>
      <c r="D332" s="217" t="s">
        <v>5660</v>
      </c>
      <c r="E332" s="196">
        <v>0</v>
      </c>
      <c r="F332" s="369">
        <v>20</v>
      </c>
      <c r="G332" s="217" t="s">
        <v>5660</v>
      </c>
      <c r="H332" s="196">
        <v>0</v>
      </c>
      <c r="I332" s="196"/>
      <c r="J332" s="370"/>
      <c r="K332" s="196">
        <v>40</v>
      </c>
      <c r="L332" s="197"/>
      <c r="M332" s="371"/>
      <c r="N332" s="197"/>
      <c r="O332" s="197"/>
      <c r="P332" s="218">
        <f>K332</f>
        <v>40</v>
      </c>
      <c r="Q332" s="372"/>
      <c r="R332" s="219"/>
      <c r="S332" s="219"/>
      <c r="U332" s="90" t="str">
        <f t="shared" si="69"/>
        <v/>
      </c>
      <c r="V332" s="90">
        <f t="shared" si="70"/>
        <v>40</v>
      </c>
    </row>
    <row r="333" spans="1:22" s="202" customFormat="1" ht="15" customHeight="1" x14ac:dyDescent="0.2">
      <c r="A333" s="216"/>
      <c r="B333" s="387" t="s">
        <v>7847</v>
      </c>
      <c r="C333" s="369">
        <v>20</v>
      </c>
      <c r="D333" s="217" t="s">
        <v>5660</v>
      </c>
      <c r="E333" s="196">
        <v>0</v>
      </c>
      <c r="F333" s="369">
        <v>21</v>
      </c>
      <c r="G333" s="217" t="s">
        <v>5660</v>
      </c>
      <c r="H333" s="196">
        <v>15</v>
      </c>
      <c r="I333" s="196"/>
      <c r="J333" s="197"/>
      <c r="K333" s="196">
        <v>35</v>
      </c>
      <c r="L333" s="197"/>
      <c r="M333" s="371"/>
      <c r="N333" s="197"/>
      <c r="O333" s="197"/>
      <c r="P333" s="218">
        <f t="shared" ref="P333:P335" si="89">K333</f>
        <v>35</v>
      </c>
      <c r="Q333" s="372"/>
      <c r="R333" s="219"/>
      <c r="S333" s="219"/>
      <c r="U333" s="90" t="str">
        <f t="shared" si="69"/>
        <v/>
      </c>
      <c r="V333" s="90">
        <f t="shared" si="70"/>
        <v>35</v>
      </c>
    </row>
    <row r="334" spans="1:22" s="202" customFormat="1" ht="15" customHeight="1" x14ac:dyDescent="0.2">
      <c r="A334" s="216"/>
      <c r="B334" s="387" t="s">
        <v>7848</v>
      </c>
      <c r="C334" s="369">
        <v>21</v>
      </c>
      <c r="D334" s="217" t="s">
        <v>5660</v>
      </c>
      <c r="E334" s="196">
        <v>15</v>
      </c>
      <c r="F334" s="369">
        <v>26</v>
      </c>
      <c r="G334" s="217" t="s">
        <v>5660</v>
      </c>
      <c r="H334" s="196">
        <v>16</v>
      </c>
      <c r="I334" s="196"/>
      <c r="J334" s="197"/>
      <c r="K334" s="196">
        <v>60</v>
      </c>
      <c r="L334" s="197"/>
      <c r="M334" s="371"/>
      <c r="N334" s="197"/>
      <c r="O334" s="197"/>
      <c r="P334" s="218">
        <f t="shared" si="89"/>
        <v>60</v>
      </c>
      <c r="Q334" s="372"/>
      <c r="R334" s="219"/>
      <c r="S334" s="219"/>
      <c r="U334" s="90" t="str">
        <f t="shared" si="69"/>
        <v/>
      </c>
      <c r="V334" s="90">
        <f t="shared" si="70"/>
        <v>60</v>
      </c>
    </row>
    <row r="335" spans="1:22" s="202" customFormat="1" ht="15" customHeight="1" x14ac:dyDescent="0.2">
      <c r="A335" s="216"/>
      <c r="B335" s="387" t="s">
        <v>7849</v>
      </c>
      <c r="C335" s="369">
        <v>26</v>
      </c>
      <c r="D335" s="217" t="s">
        <v>5660</v>
      </c>
      <c r="E335" s="196">
        <v>16</v>
      </c>
      <c r="F335" s="369">
        <v>24</v>
      </c>
      <c r="G335" s="217" t="s">
        <v>5660</v>
      </c>
      <c r="H335" s="196">
        <v>15</v>
      </c>
      <c r="I335" s="196"/>
      <c r="J335" s="370"/>
      <c r="K335" s="196">
        <v>42</v>
      </c>
      <c r="L335" s="197"/>
      <c r="M335" s="371"/>
      <c r="N335" s="197"/>
      <c r="O335" s="197"/>
      <c r="P335" s="218">
        <f t="shared" si="89"/>
        <v>42</v>
      </c>
      <c r="Q335" s="372"/>
      <c r="R335" s="219"/>
      <c r="S335" s="219"/>
      <c r="U335" s="90" t="str">
        <f t="shared" si="69"/>
        <v/>
      </c>
      <c r="V335" s="90">
        <f t="shared" si="70"/>
        <v>42</v>
      </c>
    </row>
    <row r="336" spans="1:22" s="202" customFormat="1" ht="15" customHeight="1" x14ac:dyDescent="0.2">
      <c r="A336" s="191"/>
      <c r="B336" s="203" t="s">
        <v>15</v>
      </c>
      <c r="C336" s="204"/>
      <c r="D336" s="205"/>
      <c r="E336" s="206"/>
      <c r="F336" s="204"/>
      <c r="G336" s="205"/>
      <c r="H336" s="206"/>
      <c r="I336" s="206"/>
      <c r="J336" s="207"/>
      <c r="K336" s="208"/>
      <c r="L336" s="208"/>
      <c r="M336" s="208"/>
      <c r="N336" s="208"/>
      <c r="O336" s="208"/>
      <c r="P336" s="209">
        <f>ROUND(SUM(P331:P335),2)</f>
        <v>177</v>
      </c>
      <c r="Q336" s="210" t="str">
        <f>IFERROR(VLOOKUP(A330,'Planilha Orçamentária'!$A$8:$H$239,5,FALSE),0)</f>
        <v>M</v>
      </c>
      <c r="R336" s="244"/>
      <c r="S336" s="201"/>
      <c r="U336" s="90">
        <f t="shared" si="69"/>
        <v>177</v>
      </c>
      <c r="V336" s="90">
        <f t="shared" si="70"/>
        <v>177</v>
      </c>
    </row>
    <row r="337" spans="1:22" s="202" customFormat="1" ht="15" customHeight="1" x14ac:dyDescent="0.2">
      <c r="A337" s="191"/>
      <c r="B337" s="226"/>
      <c r="C337" s="212"/>
      <c r="D337" s="194"/>
      <c r="E337" s="195"/>
      <c r="F337" s="212"/>
      <c r="G337" s="194"/>
      <c r="H337" s="195"/>
      <c r="I337" s="195"/>
      <c r="J337" s="213"/>
      <c r="K337" s="475"/>
      <c r="L337" s="475"/>
      <c r="M337" s="475"/>
      <c r="N337" s="475"/>
      <c r="O337" s="475"/>
      <c r="P337" s="60"/>
      <c r="Q337" s="227"/>
      <c r="R337" s="244"/>
      <c r="S337" s="201"/>
      <c r="U337" s="90" t="str">
        <f t="shared" si="69"/>
        <v/>
      </c>
      <c r="V337" s="90" t="str">
        <f t="shared" si="70"/>
        <v/>
      </c>
    </row>
    <row r="338" spans="1:22" s="202" customFormat="1" ht="15" customHeight="1" x14ac:dyDescent="0.2">
      <c r="A338" s="191" t="str">
        <f>'Planilha Orçamentária'!A56</f>
        <v>03.24</v>
      </c>
      <c r="B338" s="192" t="str">
        <f>VLOOKUP(A338,'Planilha Orçamentária'!$A$8:$D$239,4,FALSE)</f>
        <v>Lastro de brita, inclusive transporte da brita</v>
      </c>
      <c r="C338" s="193"/>
      <c r="D338" s="194"/>
      <c r="E338" s="195"/>
      <c r="F338" s="195"/>
      <c r="G338" s="194"/>
      <c r="H338" s="195"/>
      <c r="I338" s="196"/>
      <c r="J338" s="197"/>
      <c r="K338" s="198"/>
      <c r="L338" s="197"/>
      <c r="M338" s="199"/>
      <c r="N338" s="197"/>
      <c r="O338" s="199"/>
      <c r="P338" s="60"/>
      <c r="Q338" s="225">
        <f>P359</f>
        <v>683.88</v>
      </c>
      <c r="R338" s="244"/>
      <c r="S338" s="201"/>
      <c r="U338" s="90">
        <f t="shared" ref="U338:U360" si="90">IF(Q338&lt;&gt;"",P338,"")</f>
        <v>0</v>
      </c>
      <c r="V338" s="90" t="str">
        <f t="shared" ref="V338:V360" si="91">IF(P338&lt;&gt;"",P338,"")</f>
        <v/>
      </c>
    </row>
    <row r="339" spans="1:22" s="202" customFormat="1" ht="15" customHeight="1" x14ac:dyDescent="0.2">
      <c r="A339" s="191"/>
      <c r="B339" s="392" t="s">
        <v>17082</v>
      </c>
      <c r="C339" s="193"/>
      <c r="D339" s="194"/>
      <c r="E339" s="195"/>
      <c r="F339" s="195"/>
      <c r="G339" s="194"/>
      <c r="H339" s="195"/>
      <c r="I339" s="196"/>
      <c r="J339" s="197"/>
      <c r="K339" s="198"/>
      <c r="L339" s="197"/>
      <c r="M339" s="199"/>
      <c r="N339" s="197"/>
      <c r="O339" s="199"/>
      <c r="P339" s="60"/>
      <c r="Q339" s="225"/>
      <c r="R339" s="201"/>
      <c r="S339" s="201"/>
      <c r="U339" s="90" t="str">
        <f t="shared" si="90"/>
        <v/>
      </c>
      <c r="V339" s="90" t="str">
        <f t="shared" si="91"/>
        <v/>
      </c>
    </row>
    <row r="340" spans="1:22" s="202" customFormat="1" ht="15" customHeight="1" x14ac:dyDescent="0.2">
      <c r="A340" s="216"/>
      <c r="B340" s="387" t="s">
        <v>7850</v>
      </c>
      <c r="C340" s="369">
        <v>25</v>
      </c>
      <c r="D340" s="217" t="s">
        <v>5660</v>
      </c>
      <c r="E340" s="196">
        <v>5</v>
      </c>
      <c r="F340" s="369"/>
      <c r="G340" s="217"/>
      <c r="H340" s="196"/>
      <c r="I340" s="196"/>
      <c r="J340" s="385"/>
      <c r="K340" s="196">
        <v>16</v>
      </c>
      <c r="L340" s="197">
        <v>3.4</v>
      </c>
      <c r="M340" s="371">
        <v>0.2</v>
      </c>
      <c r="N340" s="197"/>
      <c r="O340" s="197">
        <f>K340*L340*M340</f>
        <v>10.88</v>
      </c>
      <c r="P340" s="218">
        <f>O340</f>
        <v>10.88</v>
      </c>
      <c r="Q340" s="372"/>
      <c r="R340" s="219"/>
      <c r="S340" s="219"/>
      <c r="U340" s="90" t="str">
        <f t="shared" si="90"/>
        <v/>
      </c>
      <c r="V340" s="90">
        <f t="shared" si="91"/>
        <v>10.88</v>
      </c>
    </row>
    <row r="341" spans="1:22" s="202" customFormat="1" ht="15" customHeight="1" x14ac:dyDescent="0.2">
      <c r="A341" s="216"/>
      <c r="B341" s="387"/>
      <c r="C341" s="369"/>
      <c r="D341" s="217"/>
      <c r="E341" s="196"/>
      <c r="F341" s="369"/>
      <c r="G341" s="217"/>
      <c r="H341" s="196"/>
      <c r="I341" s="196"/>
      <c r="J341" s="385"/>
      <c r="K341" s="196"/>
      <c r="L341" s="197"/>
      <c r="M341" s="371"/>
      <c r="N341" s="197"/>
      <c r="O341" s="197"/>
      <c r="P341" s="218"/>
      <c r="Q341" s="372"/>
      <c r="R341" s="219"/>
      <c r="S341" s="219"/>
      <c r="U341" s="90"/>
      <c r="V341" s="90"/>
    </row>
    <row r="342" spans="1:22" s="202" customFormat="1" ht="15" customHeight="1" x14ac:dyDescent="0.2">
      <c r="A342" s="191"/>
      <c r="B342" s="392" t="s">
        <v>17083</v>
      </c>
      <c r="C342" s="193"/>
      <c r="D342" s="194"/>
      <c r="E342" s="195"/>
      <c r="F342" s="195"/>
      <c r="G342" s="194"/>
      <c r="H342" s="195"/>
      <c r="I342" s="196"/>
      <c r="J342" s="197"/>
      <c r="K342" s="198"/>
      <c r="L342" s="197"/>
      <c r="M342" s="199"/>
      <c r="N342" s="197"/>
      <c r="O342" s="199"/>
      <c r="P342" s="60"/>
      <c r="Q342" s="225"/>
      <c r="R342" s="201"/>
      <c r="S342" s="201"/>
      <c r="U342" s="90" t="str">
        <f t="shared" si="90"/>
        <v/>
      </c>
      <c r="V342" s="90" t="str">
        <f t="shared" si="91"/>
        <v/>
      </c>
    </row>
    <row r="343" spans="1:22" s="202" customFormat="1" ht="15" customHeight="1" x14ac:dyDescent="0.2">
      <c r="A343" s="216"/>
      <c r="B343" s="387" t="s">
        <v>7851</v>
      </c>
      <c r="C343" s="369">
        <v>73</v>
      </c>
      <c r="D343" s="217" t="s">
        <v>5660</v>
      </c>
      <c r="E343" s="196">
        <v>0</v>
      </c>
      <c r="F343" s="369">
        <f>C344</f>
        <v>72</v>
      </c>
      <c r="G343" s="217" t="s">
        <v>5660</v>
      </c>
      <c r="H343" s="196">
        <f>E344</f>
        <v>1</v>
      </c>
      <c r="I343" s="196"/>
      <c r="J343" s="385"/>
      <c r="K343" s="196">
        <v>16</v>
      </c>
      <c r="L343" s="197">
        <v>5</v>
      </c>
      <c r="M343" s="371">
        <v>0.2</v>
      </c>
      <c r="N343" s="197"/>
      <c r="O343" s="197">
        <f t="shared" ref="O343:O358" si="92">K343*L343*M343</f>
        <v>16</v>
      </c>
      <c r="P343" s="218">
        <f t="shared" ref="P343:P358" si="93">O343</f>
        <v>16</v>
      </c>
      <c r="Q343" s="372"/>
      <c r="R343" s="219"/>
      <c r="S343" s="219"/>
      <c r="U343" s="90" t="str">
        <f t="shared" si="90"/>
        <v/>
      </c>
      <c r="V343" s="90">
        <f t="shared" si="91"/>
        <v>16</v>
      </c>
    </row>
    <row r="344" spans="1:22" s="202" customFormat="1" ht="15" customHeight="1" x14ac:dyDescent="0.2">
      <c r="A344" s="216"/>
      <c r="B344" s="387" t="s">
        <v>7852</v>
      </c>
      <c r="C344" s="369">
        <v>72</v>
      </c>
      <c r="D344" s="217" t="s">
        <v>5660</v>
      </c>
      <c r="E344" s="196">
        <v>1</v>
      </c>
      <c r="F344" s="369">
        <f t="shared" ref="F344:F357" si="94">C345</f>
        <v>70</v>
      </c>
      <c r="G344" s="217" t="s">
        <v>5660</v>
      </c>
      <c r="H344" s="196">
        <f t="shared" ref="H344:H357" si="95">E345</f>
        <v>17</v>
      </c>
      <c r="I344" s="196"/>
      <c r="J344" s="385"/>
      <c r="K344" s="196">
        <v>34</v>
      </c>
      <c r="L344" s="197">
        <v>5</v>
      </c>
      <c r="M344" s="371">
        <v>0.2</v>
      </c>
      <c r="N344" s="197"/>
      <c r="O344" s="197">
        <f t="shared" si="92"/>
        <v>34</v>
      </c>
      <c r="P344" s="218">
        <f t="shared" si="93"/>
        <v>34</v>
      </c>
      <c r="Q344" s="372"/>
      <c r="R344" s="219"/>
      <c r="S344" s="219"/>
      <c r="U344" s="90" t="str">
        <f t="shared" si="90"/>
        <v/>
      </c>
      <c r="V344" s="90">
        <f t="shared" si="91"/>
        <v>34</v>
      </c>
    </row>
    <row r="345" spans="1:22" s="202" customFormat="1" ht="15" customHeight="1" x14ac:dyDescent="0.2">
      <c r="A345" s="216"/>
      <c r="B345" s="387" t="s">
        <v>7853</v>
      </c>
      <c r="C345" s="369">
        <v>70</v>
      </c>
      <c r="D345" s="217" t="s">
        <v>5660</v>
      </c>
      <c r="E345" s="196">
        <v>17</v>
      </c>
      <c r="F345" s="369">
        <f t="shared" si="94"/>
        <v>68</v>
      </c>
      <c r="G345" s="217" t="s">
        <v>5660</v>
      </c>
      <c r="H345" s="196">
        <f t="shared" si="95"/>
        <v>0</v>
      </c>
      <c r="I345" s="196"/>
      <c r="J345" s="385"/>
      <c r="K345" s="196">
        <v>47</v>
      </c>
      <c r="L345" s="197">
        <v>5</v>
      </c>
      <c r="M345" s="371">
        <v>0.2</v>
      </c>
      <c r="N345" s="197"/>
      <c r="O345" s="197">
        <f t="shared" si="92"/>
        <v>47</v>
      </c>
      <c r="P345" s="218">
        <f t="shared" si="93"/>
        <v>47</v>
      </c>
      <c r="Q345" s="372"/>
      <c r="R345" s="219"/>
      <c r="S345" s="219"/>
      <c r="U345" s="90" t="str">
        <f t="shared" si="90"/>
        <v/>
      </c>
      <c r="V345" s="90">
        <f t="shared" si="91"/>
        <v>47</v>
      </c>
    </row>
    <row r="346" spans="1:22" s="202" customFormat="1" ht="15" customHeight="1" x14ac:dyDescent="0.2">
      <c r="A346" s="216"/>
      <c r="B346" s="387" t="s">
        <v>7854</v>
      </c>
      <c r="C346" s="369">
        <v>68</v>
      </c>
      <c r="D346" s="217" t="s">
        <v>5660</v>
      </c>
      <c r="E346" s="196">
        <v>0</v>
      </c>
      <c r="F346" s="369">
        <f t="shared" si="94"/>
        <v>65</v>
      </c>
      <c r="G346" s="217" t="s">
        <v>5660</v>
      </c>
      <c r="H346" s="196">
        <f t="shared" si="95"/>
        <v>0</v>
      </c>
      <c r="I346" s="196"/>
      <c r="J346" s="385"/>
      <c r="K346" s="196">
        <v>60</v>
      </c>
      <c r="L346" s="197">
        <v>5</v>
      </c>
      <c r="M346" s="371">
        <v>0.2</v>
      </c>
      <c r="N346" s="197"/>
      <c r="O346" s="197">
        <f t="shared" si="92"/>
        <v>60</v>
      </c>
      <c r="P346" s="218">
        <f t="shared" si="93"/>
        <v>60</v>
      </c>
      <c r="Q346" s="372"/>
      <c r="R346" s="219"/>
      <c r="S346" s="219"/>
      <c r="U346" s="90" t="str">
        <f t="shared" si="90"/>
        <v/>
      </c>
      <c r="V346" s="90">
        <f t="shared" si="91"/>
        <v>60</v>
      </c>
    </row>
    <row r="347" spans="1:22" s="202" customFormat="1" ht="15" customHeight="1" x14ac:dyDescent="0.2">
      <c r="A347" s="216"/>
      <c r="B347" s="387" t="s">
        <v>7855</v>
      </c>
      <c r="C347" s="369">
        <v>65</v>
      </c>
      <c r="D347" s="217" t="s">
        <v>5660</v>
      </c>
      <c r="E347" s="196">
        <v>0</v>
      </c>
      <c r="F347" s="369">
        <f t="shared" si="94"/>
        <v>62</v>
      </c>
      <c r="G347" s="217" t="s">
        <v>5660</v>
      </c>
      <c r="H347" s="196">
        <f t="shared" si="95"/>
        <v>0</v>
      </c>
      <c r="I347" s="196"/>
      <c r="J347" s="385"/>
      <c r="K347" s="196">
        <v>60</v>
      </c>
      <c r="L347" s="197">
        <v>5</v>
      </c>
      <c r="M347" s="371">
        <v>0.2</v>
      </c>
      <c r="N347" s="197"/>
      <c r="O347" s="197">
        <f t="shared" si="92"/>
        <v>60</v>
      </c>
      <c r="P347" s="218">
        <f t="shared" si="93"/>
        <v>60</v>
      </c>
      <c r="Q347" s="372"/>
      <c r="R347" s="219"/>
      <c r="S347" s="219"/>
      <c r="U347" s="90" t="str">
        <f t="shared" si="90"/>
        <v/>
      </c>
      <c r="V347" s="90">
        <f t="shared" si="91"/>
        <v>60</v>
      </c>
    </row>
    <row r="348" spans="1:22" s="202" customFormat="1" ht="15" customHeight="1" x14ac:dyDescent="0.2">
      <c r="A348" s="216"/>
      <c r="B348" s="387" t="s">
        <v>7856</v>
      </c>
      <c r="C348" s="369">
        <v>62</v>
      </c>
      <c r="D348" s="217" t="s">
        <v>5660</v>
      </c>
      <c r="E348" s="196">
        <v>0</v>
      </c>
      <c r="F348" s="369">
        <f t="shared" si="94"/>
        <v>59</v>
      </c>
      <c r="G348" s="217" t="s">
        <v>5660</v>
      </c>
      <c r="H348" s="196">
        <f t="shared" si="95"/>
        <v>0</v>
      </c>
      <c r="I348" s="196"/>
      <c r="J348" s="385"/>
      <c r="K348" s="196">
        <v>60</v>
      </c>
      <c r="L348" s="197">
        <v>5</v>
      </c>
      <c r="M348" s="371">
        <v>0.2</v>
      </c>
      <c r="N348" s="197"/>
      <c r="O348" s="197">
        <f t="shared" si="92"/>
        <v>60</v>
      </c>
      <c r="P348" s="218">
        <f t="shared" si="93"/>
        <v>60</v>
      </c>
      <c r="Q348" s="372"/>
      <c r="R348" s="219"/>
      <c r="S348" s="219"/>
      <c r="U348" s="90" t="str">
        <f t="shared" si="90"/>
        <v/>
      </c>
      <c r="V348" s="90">
        <f t="shared" si="91"/>
        <v>60</v>
      </c>
    </row>
    <row r="349" spans="1:22" s="202" customFormat="1" ht="15" customHeight="1" x14ac:dyDescent="0.2">
      <c r="A349" s="216"/>
      <c r="B349" s="387" t="s">
        <v>7857</v>
      </c>
      <c r="C349" s="369">
        <v>59</v>
      </c>
      <c r="D349" s="217" t="s">
        <v>5660</v>
      </c>
      <c r="E349" s="196">
        <v>0</v>
      </c>
      <c r="F349" s="369">
        <f t="shared" si="94"/>
        <v>56</v>
      </c>
      <c r="G349" s="217" t="s">
        <v>5660</v>
      </c>
      <c r="H349" s="196">
        <f t="shared" si="95"/>
        <v>0</v>
      </c>
      <c r="I349" s="196"/>
      <c r="J349" s="385"/>
      <c r="K349" s="196">
        <v>60</v>
      </c>
      <c r="L349" s="197">
        <v>5</v>
      </c>
      <c r="M349" s="371">
        <v>0.2</v>
      </c>
      <c r="N349" s="197"/>
      <c r="O349" s="197">
        <f t="shared" si="92"/>
        <v>60</v>
      </c>
      <c r="P349" s="218">
        <f t="shared" si="93"/>
        <v>60</v>
      </c>
      <c r="Q349" s="372"/>
      <c r="R349" s="219"/>
      <c r="S349" s="219"/>
      <c r="U349" s="90" t="str">
        <f t="shared" si="90"/>
        <v/>
      </c>
      <c r="V349" s="90">
        <f t="shared" si="91"/>
        <v>60</v>
      </c>
    </row>
    <row r="350" spans="1:22" s="202" customFormat="1" ht="15" customHeight="1" x14ac:dyDescent="0.2">
      <c r="A350" s="216"/>
      <c r="B350" s="387" t="s">
        <v>7858</v>
      </c>
      <c r="C350" s="369">
        <v>56</v>
      </c>
      <c r="D350" s="217" t="s">
        <v>5660</v>
      </c>
      <c r="E350" s="196">
        <v>0</v>
      </c>
      <c r="F350" s="369">
        <f t="shared" si="94"/>
        <v>53</v>
      </c>
      <c r="G350" s="217" t="s">
        <v>5660</v>
      </c>
      <c r="H350" s="196">
        <f t="shared" si="95"/>
        <v>0</v>
      </c>
      <c r="I350" s="196"/>
      <c r="J350" s="385"/>
      <c r="K350" s="196">
        <v>60</v>
      </c>
      <c r="L350" s="197">
        <v>5</v>
      </c>
      <c r="M350" s="371">
        <v>0.2</v>
      </c>
      <c r="N350" s="197"/>
      <c r="O350" s="197">
        <f t="shared" si="92"/>
        <v>60</v>
      </c>
      <c r="P350" s="218">
        <f t="shared" si="93"/>
        <v>60</v>
      </c>
      <c r="Q350" s="372"/>
      <c r="R350" s="219"/>
      <c r="S350" s="219"/>
      <c r="U350" s="90" t="str">
        <f t="shared" si="90"/>
        <v/>
      </c>
      <c r="V350" s="90">
        <f t="shared" si="91"/>
        <v>60</v>
      </c>
    </row>
    <row r="351" spans="1:22" s="202" customFormat="1" ht="15" customHeight="1" x14ac:dyDescent="0.2">
      <c r="A351" s="216"/>
      <c r="B351" s="387" t="s">
        <v>7859</v>
      </c>
      <c r="C351" s="369">
        <v>53</v>
      </c>
      <c r="D351" s="217" t="s">
        <v>5660</v>
      </c>
      <c r="E351" s="196">
        <v>0</v>
      </c>
      <c r="F351" s="369">
        <f t="shared" si="94"/>
        <v>50</v>
      </c>
      <c r="G351" s="217" t="s">
        <v>5660</v>
      </c>
      <c r="H351" s="196">
        <f t="shared" si="95"/>
        <v>0</v>
      </c>
      <c r="I351" s="196"/>
      <c r="J351" s="385"/>
      <c r="K351" s="196">
        <v>60</v>
      </c>
      <c r="L351" s="197">
        <v>5</v>
      </c>
      <c r="M351" s="371">
        <v>0.2</v>
      </c>
      <c r="N351" s="197"/>
      <c r="O351" s="197">
        <f t="shared" si="92"/>
        <v>60</v>
      </c>
      <c r="P351" s="218">
        <f t="shared" si="93"/>
        <v>60</v>
      </c>
      <c r="Q351" s="372"/>
      <c r="R351" s="219"/>
      <c r="S351" s="219"/>
      <c r="U351" s="90" t="str">
        <f t="shared" si="90"/>
        <v/>
      </c>
      <c r="V351" s="90">
        <f t="shared" si="91"/>
        <v>60</v>
      </c>
    </row>
    <row r="352" spans="1:22" s="202" customFormat="1" ht="15" customHeight="1" x14ac:dyDescent="0.2">
      <c r="A352" s="216"/>
      <c r="B352" s="387" t="s">
        <v>7860</v>
      </c>
      <c r="C352" s="369">
        <v>50</v>
      </c>
      <c r="D352" s="217" t="s">
        <v>5660</v>
      </c>
      <c r="E352" s="196">
        <v>0</v>
      </c>
      <c r="F352" s="369">
        <f t="shared" si="94"/>
        <v>48</v>
      </c>
      <c r="G352" s="217" t="s">
        <v>5660</v>
      </c>
      <c r="H352" s="196">
        <f t="shared" si="95"/>
        <v>13</v>
      </c>
      <c r="I352" s="196"/>
      <c r="J352" s="385"/>
      <c r="K352" s="196">
        <v>27</v>
      </c>
      <c r="L352" s="197">
        <v>5</v>
      </c>
      <c r="M352" s="371">
        <v>0.2</v>
      </c>
      <c r="N352" s="197"/>
      <c r="O352" s="197">
        <f t="shared" si="92"/>
        <v>27</v>
      </c>
      <c r="P352" s="218">
        <f t="shared" si="93"/>
        <v>27</v>
      </c>
      <c r="Q352" s="372"/>
      <c r="R352" s="219"/>
      <c r="S352" s="219"/>
      <c r="U352" s="90" t="str">
        <f t="shared" si="90"/>
        <v/>
      </c>
      <c r="V352" s="90">
        <f t="shared" si="91"/>
        <v>27</v>
      </c>
    </row>
    <row r="353" spans="1:22" s="202" customFormat="1" ht="15" customHeight="1" x14ac:dyDescent="0.2">
      <c r="A353" s="216"/>
      <c r="B353" s="387" t="s">
        <v>7861</v>
      </c>
      <c r="C353" s="369">
        <v>48</v>
      </c>
      <c r="D353" s="217" t="s">
        <v>5660</v>
      </c>
      <c r="E353" s="196">
        <v>13</v>
      </c>
      <c r="F353" s="369">
        <f t="shared" si="94"/>
        <v>47</v>
      </c>
      <c r="G353" s="217" t="s">
        <v>5660</v>
      </c>
      <c r="H353" s="196">
        <f t="shared" si="95"/>
        <v>8</v>
      </c>
      <c r="I353" s="196"/>
      <c r="J353" s="385"/>
      <c r="K353" s="196">
        <v>24</v>
      </c>
      <c r="L353" s="197">
        <v>5</v>
      </c>
      <c r="M353" s="371">
        <v>0.2</v>
      </c>
      <c r="N353" s="197"/>
      <c r="O353" s="197">
        <f t="shared" si="92"/>
        <v>24</v>
      </c>
      <c r="P353" s="218">
        <f t="shared" si="93"/>
        <v>24</v>
      </c>
      <c r="Q353" s="372"/>
      <c r="R353" s="219"/>
      <c r="S353" s="219"/>
      <c r="U353" s="90" t="str">
        <f t="shared" si="90"/>
        <v/>
      </c>
      <c r="V353" s="90">
        <f t="shared" si="91"/>
        <v>24</v>
      </c>
    </row>
    <row r="354" spans="1:22" s="202" customFormat="1" ht="15" customHeight="1" x14ac:dyDescent="0.2">
      <c r="A354" s="216"/>
      <c r="B354" s="387" t="s">
        <v>7862</v>
      </c>
      <c r="C354" s="369">
        <v>47</v>
      </c>
      <c r="D354" s="217" t="s">
        <v>5660</v>
      </c>
      <c r="E354" s="196">
        <v>8</v>
      </c>
      <c r="F354" s="369">
        <f t="shared" si="94"/>
        <v>46</v>
      </c>
      <c r="G354" s="217" t="s">
        <v>5660</v>
      </c>
      <c r="H354" s="196">
        <f t="shared" si="95"/>
        <v>2</v>
      </c>
      <c r="I354" s="196"/>
      <c r="J354" s="385"/>
      <c r="K354" s="196">
        <v>26</v>
      </c>
      <c r="L354" s="197">
        <v>5</v>
      </c>
      <c r="M354" s="371">
        <v>0.2</v>
      </c>
      <c r="N354" s="197"/>
      <c r="O354" s="197">
        <f t="shared" si="92"/>
        <v>26</v>
      </c>
      <c r="P354" s="218">
        <f t="shared" si="93"/>
        <v>26</v>
      </c>
      <c r="Q354" s="372"/>
      <c r="R354" s="219"/>
      <c r="S354" s="219"/>
      <c r="U354" s="90" t="str">
        <f t="shared" si="90"/>
        <v/>
      </c>
      <c r="V354" s="90">
        <f t="shared" si="91"/>
        <v>26</v>
      </c>
    </row>
    <row r="355" spans="1:22" s="202" customFormat="1" ht="15" customHeight="1" x14ac:dyDescent="0.2">
      <c r="A355" s="216"/>
      <c r="B355" s="387" t="s">
        <v>7863</v>
      </c>
      <c r="C355" s="369">
        <v>46</v>
      </c>
      <c r="D355" s="217" t="s">
        <v>5660</v>
      </c>
      <c r="E355" s="196">
        <v>2</v>
      </c>
      <c r="F355" s="369">
        <f t="shared" si="94"/>
        <v>43</v>
      </c>
      <c r="G355" s="217" t="s">
        <v>5660</v>
      </c>
      <c r="H355" s="196">
        <f t="shared" si="95"/>
        <v>18</v>
      </c>
      <c r="I355" s="196"/>
      <c r="J355" s="385"/>
      <c r="K355" s="196">
        <v>45</v>
      </c>
      <c r="L355" s="197">
        <v>5</v>
      </c>
      <c r="M355" s="371">
        <v>0.2</v>
      </c>
      <c r="N355" s="197"/>
      <c r="O355" s="197">
        <f t="shared" si="92"/>
        <v>45</v>
      </c>
      <c r="P355" s="218">
        <f t="shared" si="93"/>
        <v>45</v>
      </c>
      <c r="Q355" s="372"/>
      <c r="R355" s="219"/>
      <c r="S355" s="219"/>
      <c r="U355" s="90" t="str">
        <f t="shared" si="90"/>
        <v/>
      </c>
      <c r="V355" s="90">
        <f t="shared" si="91"/>
        <v>45</v>
      </c>
    </row>
    <row r="356" spans="1:22" s="202" customFormat="1" ht="15" customHeight="1" x14ac:dyDescent="0.2">
      <c r="A356" s="216"/>
      <c r="B356" s="387" t="s">
        <v>7864</v>
      </c>
      <c r="C356" s="369">
        <v>43</v>
      </c>
      <c r="D356" s="217" t="s">
        <v>5660</v>
      </c>
      <c r="E356" s="196">
        <v>18</v>
      </c>
      <c r="F356" s="369">
        <f t="shared" si="94"/>
        <v>42</v>
      </c>
      <c r="G356" s="217" t="s">
        <v>5660</v>
      </c>
      <c r="H356" s="196">
        <f t="shared" si="95"/>
        <v>2</v>
      </c>
      <c r="I356" s="196"/>
      <c r="J356" s="385"/>
      <c r="K356" s="196">
        <v>35</v>
      </c>
      <c r="L356" s="197">
        <v>5</v>
      </c>
      <c r="M356" s="371">
        <v>0.2</v>
      </c>
      <c r="N356" s="197"/>
      <c r="O356" s="197">
        <f t="shared" si="92"/>
        <v>35</v>
      </c>
      <c r="P356" s="218">
        <f t="shared" si="93"/>
        <v>35</v>
      </c>
      <c r="Q356" s="372"/>
      <c r="R356" s="219"/>
      <c r="S356" s="219"/>
      <c r="U356" s="90" t="str">
        <f t="shared" si="90"/>
        <v/>
      </c>
      <c r="V356" s="90">
        <f t="shared" si="91"/>
        <v>35</v>
      </c>
    </row>
    <row r="357" spans="1:22" s="202" customFormat="1" ht="15" customHeight="1" x14ac:dyDescent="0.2">
      <c r="A357" s="216"/>
      <c r="B357" s="387" t="s">
        <v>7865</v>
      </c>
      <c r="C357" s="369">
        <v>42</v>
      </c>
      <c r="D357" s="217" t="s">
        <v>5660</v>
      </c>
      <c r="E357" s="196">
        <v>2</v>
      </c>
      <c r="F357" s="369">
        <f t="shared" si="94"/>
        <v>40</v>
      </c>
      <c r="G357" s="217" t="s">
        <v>5660</v>
      </c>
      <c r="H357" s="196">
        <f t="shared" si="95"/>
        <v>5</v>
      </c>
      <c r="I357" s="196"/>
      <c r="J357" s="385"/>
      <c r="K357" s="196">
        <v>37</v>
      </c>
      <c r="L357" s="197">
        <v>5</v>
      </c>
      <c r="M357" s="371">
        <v>0.2</v>
      </c>
      <c r="N357" s="197"/>
      <c r="O357" s="197">
        <f t="shared" si="92"/>
        <v>37</v>
      </c>
      <c r="P357" s="218">
        <f t="shared" si="93"/>
        <v>37</v>
      </c>
      <c r="Q357" s="372"/>
      <c r="R357" s="219"/>
      <c r="S357" s="219"/>
      <c r="U357" s="90" t="str">
        <f t="shared" si="90"/>
        <v/>
      </c>
      <c r="V357" s="90">
        <f t="shared" si="91"/>
        <v>37</v>
      </c>
    </row>
    <row r="358" spans="1:22" s="202" customFormat="1" ht="15" customHeight="1" x14ac:dyDescent="0.2">
      <c r="A358" s="216"/>
      <c r="B358" s="387" t="s">
        <v>7866</v>
      </c>
      <c r="C358" s="369">
        <v>40</v>
      </c>
      <c r="D358" s="217" t="s">
        <v>5660</v>
      </c>
      <c r="E358" s="196">
        <v>5</v>
      </c>
      <c r="F358" s="369">
        <v>39</v>
      </c>
      <c r="G358" s="217" t="s">
        <v>5660</v>
      </c>
      <c r="H358" s="196">
        <v>12</v>
      </c>
      <c r="I358" s="196"/>
      <c r="J358" s="385"/>
      <c r="K358" s="196">
        <v>22</v>
      </c>
      <c r="L358" s="197">
        <v>5</v>
      </c>
      <c r="M358" s="371">
        <v>0.2</v>
      </c>
      <c r="N358" s="197"/>
      <c r="O358" s="197">
        <f t="shared" si="92"/>
        <v>22</v>
      </c>
      <c r="P358" s="218">
        <f t="shared" si="93"/>
        <v>22</v>
      </c>
      <c r="Q358" s="372"/>
      <c r="R358" s="219"/>
      <c r="S358" s="219"/>
      <c r="U358" s="90" t="str">
        <f t="shared" si="90"/>
        <v/>
      </c>
      <c r="V358" s="90">
        <f t="shared" si="91"/>
        <v>22</v>
      </c>
    </row>
    <row r="359" spans="1:22" s="202" customFormat="1" ht="15" customHeight="1" x14ac:dyDescent="0.2">
      <c r="A359" s="191"/>
      <c r="B359" s="203" t="s">
        <v>15</v>
      </c>
      <c r="C359" s="204"/>
      <c r="D359" s="205"/>
      <c r="E359" s="206"/>
      <c r="F359" s="204"/>
      <c r="G359" s="205"/>
      <c r="H359" s="206"/>
      <c r="I359" s="206"/>
      <c r="J359" s="207"/>
      <c r="K359" s="208"/>
      <c r="L359" s="208"/>
      <c r="M359" s="208"/>
      <c r="N359" s="208"/>
      <c r="O359" s="208"/>
      <c r="P359" s="209">
        <f>ROUND(SUM(P339:P358),2)</f>
        <v>683.88</v>
      </c>
      <c r="Q359" s="210" t="str">
        <f>IFERROR(VLOOKUP(A338,'Planilha Orçamentária'!$A$8:$H$239,5,FALSE),0)</f>
        <v>M3</v>
      </c>
      <c r="R359" s="244"/>
      <c r="S359" s="201"/>
      <c r="U359" s="90">
        <f t="shared" si="90"/>
        <v>683.88</v>
      </c>
      <c r="V359" s="90">
        <f t="shared" si="91"/>
        <v>683.88</v>
      </c>
    </row>
    <row r="360" spans="1:22" s="202" customFormat="1" ht="15" customHeight="1" x14ac:dyDescent="0.2">
      <c r="A360" s="191"/>
      <c r="B360" s="226"/>
      <c r="C360" s="212"/>
      <c r="D360" s="194"/>
      <c r="E360" s="195"/>
      <c r="F360" s="212"/>
      <c r="G360" s="194"/>
      <c r="H360" s="195"/>
      <c r="I360" s="195"/>
      <c r="J360" s="213"/>
      <c r="K360" s="475"/>
      <c r="L360" s="508"/>
      <c r="M360" s="509"/>
      <c r="N360" s="510"/>
      <c r="O360" s="509"/>
      <c r="P360" s="511"/>
      <c r="Q360" s="227"/>
      <c r="R360" s="706" t="s">
        <v>17084</v>
      </c>
      <c r="S360" s="201"/>
      <c r="U360" s="90" t="str">
        <f t="shared" si="90"/>
        <v/>
      </c>
      <c r="V360" s="90" t="str">
        <f t="shared" si="91"/>
        <v/>
      </c>
    </row>
    <row r="361" spans="1:22" s="202" customFormat="1" ht="15" customHeight="1" x14ac:dyDescent="0.2">
      <c r="A361" s="191" t="str">
        <f>'Planilha Orçamentária'!A57</f>
        <v>03.25</v>
      </c>
      <c r="B361" s="192" t="str">
        <f>VLOOKUP(A361,'Planilha Orçamentária'!$A$8:$D$239,4,FALSE)</f>
        <v>TR-201-00 (Comercial - Caminhão basculante) (DMT=0,612XP + 0,637XR + 2,551) (XP=8,2km; XR=1,2km)</v>
      </c>
      <c r="C361" s="193"/>
      <c r="D361" s="194"/>
      <c r="E361" s="195"/>
      <c r="F361" s="195"/>
      <c r="G361" s="194"/>
      <c r="H361" s="195"/>
      <c r="I361" s="196"/>
      <c r="J361" s="197"/>
      <c r="K361" s="198"/>
      <c r="L361" s="665"/>
      <c r="M361" s="663"/>
      <c r="N361" s="679" t="s">
        <v>5652</v>
      </c>
      <c r="O361" s="663" t="s">
        <v>1495</v>
      </c>
      <c r="P361" s="661"/>
      <c r="Q361" s="225">
        <f>P367</f>
        <v>1310.9</v>
      </c>
      <c r="R361" s="706"/>
      <c r="S361" s="201"/>
      <c r="U361" s="90">
        <f t="shared" si="69"/>
        <v>0</v>
      </c>
      <c r="V361" s="90" t="str">
        <f t="shared" si="70"/>
        <v/>
      </c>
    </row>
    <row r="362" spans="1:22" s="202" customFormat="1" ht="15" customHeight="1" x14ac:dyDescent="0.2">
      <c r="A362" s="191"/>
      <c r="B362" s="512" t="s">
        <v>5653</v>
      </c>
      <c r="C362" s="193"/>
      <c r="D362" s="194"/>
      <c r="E362" s="195"/>
      <c r="F362" s="195"/>
      <c r="G362" s="194"/>
      <c r="H362" s="195"/>
      <c r="I362" s="196"/>
      <c r="J362" s="197"/>
      <c r="K362" s="198"/>
      <c r="L362" s="665"/>
      <c r="M362" s="663"/>
      <c r="N362" s="679"/>
      <c r="O362" s="663"/>
      <c r="P362" s="661"/>
      <c r="Q362" s="225"/>
      <c r="R362" s="706"/>
      <c r="S362" s="201"/>
      <c r="U362" s="90"/>
      <c r="V362" s="90"/>
    </row>
    <row r="363" spans="1:22" s="202" customFormat="1" ht="15" customHeight="1" x14ac:dyDescent="0.2">
      <c r="A363" s="191"/>
      <c r="B363" s="222" t="str">
        <f>B317</f>
        <v>Berço de brita para BSTC Ø0,40m</v>
      </c>
      <c r="C363" s="193"/>
      <c r="D363" s="194"/>
      <c r="E363" s="195"/>
      <c r="F363" s="195"/>
      <c r="G363" s="194"/>
      <c r="H363" s="195"/>
      <c r="I363" s="196"/>
      <c r="J363" s="197"/>
      <c r="K363" s="198"/>
      <c r="L363" s="355"/>
      <c r="M363" s="355"/>
      <c r="N363" s="355">
        <v>1.8</v>
      </c>
      <c r="O363" s="355">
        <f>P328*R363</f>
        <v>16.079999999999998</v>
      </c>
      <c r="P363" s="356">
        <f>N363*O363</f>
        <v>28.943999999999999</v>
      </c>
      <c r="Q363" s="225"/>
      <c r="R363" s="244">
        <v>0.12</v>
      </c>
      <c r="S363" s="201"/>
      <c r="U363" s="90"/>
      <c r="V363" s="90"/>
    </row>
    <row r="364" spans="1:22" s="202" customFormat="1" ht="15" customHeight="1" x14ac:dyDescent="0.2">
      <c r="A364" s="191"/>
      <c r="B364" s="222" t="str">
        <f>B331</f>
        <v>Berço de brita para BSTC Ø0,60m</v>
      </c>
      <c r="C364" s="193"/>
      <c r="D364" s="194"/>
      <c r="E364" s="195"/>
      <c r="F364" s="195"/>
      <c r="G364" s="194"/>
      <c r="H364" s="195"/>
      <c r="I364" s="196"/>
      <c r="J364" s="197"/>
      <c r="K364" s="198"/>
      <c r="L364" s="355"/>
      <c r="M364" s="355"/>
      <c r="N364" s="355">
        <v>1.8</v>
      </c>
      <c r="O364" s="355">
        <f>P336*R364</f>
        <v>28.32</v>
      </c>
      <c r="P364" s="356">
        <f t="shared" ref="P364:P366" si="96">N364*O364</f>
        <v>50.975999999999999</v>
      </c>
      <c r="Q364" s="225"/>
      <c r="R364" s="244">
        <v>0.16</v>
      </c>
      <c r="S364" s="201"/>
      <c r="U364" s="90"/>
      <c r="V364" s="90"/>
    </row>
    <row r="365" spans="1:22" s="202" customFormat="1" ht="15" customHeight="1" x14ac:dyDescent="0.2">
      <c r="A365" s="191"/>
      <c r="B365" s="222" t="str">
        <f>B339</f>
        <v>Berço de brita para BDTC Ø1,20m</v>
      </c>
      <c r="C365" s="193"/>
      <c r="D365" s="194"/>
      <c r="E365" s="195"/>
      <c r="F365" s="195"/>
      <c r="G365" s="194"/>
      <c r="H365" s="195"/>
      <c r="I365" s="196"/>
      <c r="J365" s="197"/>
      <c r="K365" s="198"/>
      <c r="L365" s="355"/>
      <c r="M365" s="355"/>
      <c r="N365" s="355">
        <v>1.8</v>
      </c>
      <c r="O365" s="355">
        <f>P340</f>
        <v>10.88</v>
      </c>
      <c r="P365" s="356">
        <f t="shared" si="96"/>
        <v>19.584000000000003</v>
      </c>
      <c r="Q365" s="225"/>
      <c r="R365" s="244"/>
      <c r="S365" s="201"/>
      <c r="U365" s="90"/>
      <c r="V365" s="90"/>
    </row>
    <row r="366" spans="1:22" s="219" customFormat="1" ht="15" customHeight="1" x14ac:dyDescent="0.2">
      <c r="A366" s="347"/>
      <c r="B366" s="513" t="str">
        <f>B342</f>
        <v>Berço de brita para BTTC Ø1,20m</v>
      </c>
      <c r="C366" s="349"/>
      <c r="D366" s="350"/>
      <c r="E366" s="351"/>
      <c r="F366" s="349"/>
      <c r="G366" s="350"/>
      <c r="H366" s="351"/>
      <c r="I366" s="352"/>
      <c r="J366" s="353"/>
      <c r="K366" s="355"/>
      <c r="L366" s="355"/>
      <c r="M366" s="355"/>
      <c r="N366" s="355">
        <v>1.8</v>
      </c>
      <c r="O366" s="355">
        <f>SUM(P343:P358)</f>
        <v>673</v>
      </c>
      <c r="P366" s="356">
        <f t="shared" si="96"/>
        <v>1211.4000000000001</v>
      </c>
      <c r="Q366" s="357"/>
      <c r="R366" s="244"/>
      <c r="U366" s="90" t="str">
        <f t="shared" ref="U366" si="97">IF(Q366&lt;&gt;"",P366,"")</f>
        <v/>
      </c>
      <c r="V366" s="90">
        <f t="shared" ref="V366" si="98">IF(P366&lt;&gt;"",P366,"")</f>
        <v>1211.4000000000001</v>
      </c>
    </row>
    <row r="367" spans="1:22" s="202" customFormat="1" ht="15" customHeight="1" x14ac:dyDescent="0.2">
      <c r="A367" s="191"/>
      <c r="B367" s="203" t="s">
        <v>15</v>
      </c>
      <c r="C367" s="204"/>
      <c r="D367" s="205"/>
      <c r="E367" s="206"/>
      <c r="F367" s="204"/>
      <c r="G367" s="205"/>
      <c r="H367" s="206"/>
      <c r="I367" s="206"/>
      <c r="J367" s="207"/>
      <c r="K367" s="208"/>
      <c r="L367" s="208"/>
      <c r="M367" s="208"/>
      <c r="N367" s="208"/>
      <c r="O367" s="208"/>
      <c r="P367" s="209">
        <f>ROUND(SUM(P362:P366),2)</f>
        <v>1310.9</v>
      </c>
      <c r="Q367" s="210" t="str">
        <f>IFERROR(VLOOKUP(A361,'Planilha Orçamentária'!$A$8:$H$239,5,FALSE),0)</f>
        <v>T</v>
      </c>
      <c r="R367" s="244"/>
      <c r="S367" s="201"/>
      <c r="U367" s="90">
        <f t="shared" ref="U367:U411" si="99">IF(Q367&lt;&gt;"",P367,"")</f>
        <v>1310.9</v>
      </c>
      <c r="V367" s="90">
        <f t="shared" ref="V367:V411" si="100">IF(P367&lt;&gt;"",P367,"")</f>
        <v>1310.9</v>
      </c>
    </row>
    <row r="368" spans="1:22" s="202" customFormat="1" ht="15" customHeight="1" x14ac:dyDescent="0.2">
      <c r="A368" s="191"/>
      <c r="B368" s="226"/>
      <c r="C368" s="212"/>
      <c r="D368" s="194"/>
      <c r="E368" s="195"/>
      <c r="F368" s="212"/>
      <c r="G368" s="194"/>
      <c r="H368" s="195"/>
      <c r="I368" s="195"/>
      <c r="J368" s="213"/>
      <c r="K368" s="303"/>
      <c r="L368" s="303"/>
      <c r="M368" s="303"/>
      <c r="N368" s="303"/>
      <c r="O368" s="303"/>
      <c r="P368" s="60"/>
      <c r="Q368" s="227"/>
      <c r="R368" s="244"/>
      <c r="S368" s="201"/>
      <c r="U368" s="90" t="str">
        <f t="shared" si="99"/>
        <v/>
      </c>
      <c r="V368" s="90" t="str">
        <f t="shared" si="100"/>
        <v/>
      </c>
    </row>
    <row r="369" spans="1:22" s="202" customFormat="1" ht="15" customHeight="1" x14ac:dyDescent="0.2">
      <c r="A369" s="144" t="str">
        <f>'Planilha Orçamentária'!A60</f>
        <v>04</v>
      </c>
      <c r="B369" s="145" t="str">
        <f>VLOOKUP(A369,'Planilha Orçamentária'!$A$8:$D$239,4,FALSE)</f>
        <v>PAVIMENTAÇÃO</v>
      </c>
      <c r="C369" s="146"/>
      <c r="D369" s="147"/>
      <c r="E369" s="148"/>
      <c r="F369" s="148"/>
      <c r="G369" s="147"/>
      <c r="H369" s="148"/>
      <c r="I369" s="149"/>
      <c r="J369" s="150"/>
      <c r="K369" s="151"/>
      <c r="L369" s="150"/>
      <c r="M369" s="152"/>
      <c r="N369" s="153"/>
      <c r="O369" s="152"/>
      <c r="P369" s="154"/>
      <c r="Q369" s="155"/>
      <c r="R369" s="244"/>
      <c r="S369" s="201"/>
      <c r="U369" s="90" t="str">
        <f t="shared" si="99"/>
        <v/>
      </c>
      <c r="V369" s="90" t="str">
        <f t="shared" si="100"/>
        <v/>
      </c>
    </row>
    <row r="370" spans="1:22" s="202" customFormat="1" ht="15" customHeight="1" x14ac:dyDescent="0.2">
      <c r="A370" s="191" t="str">
        <f>'Planilha Orçamentária'!A61</f>
        <v>04.01</v>
      </c>
      <c r="B370" s="192" t="str">
        <f>VLOOKUP(A370,'Planilha Orçamentária'!A8:D235,4,FALSE)</f>
        <v>Regularização e compactação do sub-leito (100% P.I.) H = 0,20 m</v>
      </c>
      <c r="C370" s="193"/>
      <c r="D370" s="194"/>
      <c r="E370" s="195"/>
      <c r="F370" s="195"/>
      <c r="G370" s="194"/>
      <c r="H370" s="195"/>
      <c r="I370" s="196"/>
      <c r="J370" s="197"/>
      <c r="K370" s="198"/>
      <c r="L370" s="199" t="s">
        <v>5694</v>
      </c>
      <c r="M370" s="199"/>
      <c r="N370" s="197"/>
      <c r="O370" s="199"/>
      <c r="P370" s="60"/>
      <c r="Q370" s="200">
        <f>P382</f>
        <v>18316.310000000001</v>
      </c>
      <c r="R370" s="244"/>
      <c r="S370" s="201"/>
      <c r="U370" s="90">
        <f t="shared" si="99"/>
        <v>0</v>
      </c>
      <c r="V370" s="90" t="str">
        <f t="shared" si="100"/>
        <v/>
      </c>
    </row>
    <row r="371" spans="1:22" s="202" customFormat="1" ht="15" customHeight="1" x14ac:dyDescent="0.2">
      <c r="A371" s="216"/>
      <c r="B371" s="387" t="s">
        <v>16926</v>
      </c>
      <c r="C371" s="349">
        <v>0</v>
      </c>
      <c r="D371" s="350" t="s">
        <v>5660</v>
      </c>
      <c r="E371" s="351">
        <v>0</v>
      </c>
      <c r="F371" s="349">
        <v>73</v>
      </c>
      <c r="G371" s="350" t="s">
        <v>5660</v>
      </c>
      <c r="H371" s="351">
        <v>8.6349999999999998</v>
      </c>
      <c r="I371" s="196" t="s">
        <v>16927</v>
      </c>
      <c r="J371" s="353"/>
      <c r="K371" s="363">
        <f t="shared" ref="K371" si="101">(F371*20+H371)-(C371*20+E371)</f>
        <v>1468.635</v>
      </c>
      <c r="L371" s="197">
        <v>9</v>
      </c>
      <c r="M371" s="197"/>
      <c r="N371" s="358">
        <f>ROUND(L371*K371,2)</f>
        <v>13217.72</v>
      </c>
      <c r="O371" s="197"/>
      <c r="P371" s="218">
        <f t="shared" ref="P371:P381" si="102">N371</f>
        <v>13217.72</v>
      </c>
      <c r="Q371" s="359"/>
      <c r="R371" s="201"/>
      <c r="S371" s="219"/>
      <c r="U371" s="90" t="str">
        <f t="shared" si="99"/>
        <v/>
      </c>
      <c r="V371" s="90">
        <f t="shared" si="100"/>
        <v>13217.72</v>
      </c>
    </row>
    <row r="372" spans="1:22" s="202" customFormat="1" ht="15" customHeight="1" x14ac:dyDescent="0.2">
      <c r="A372" s="216"/>
      <c r="B372" s="387" t="s">
        <v>7869</v>
      </c>
      <c r="C372" s="349">
        <v>9</v>
      </c>
      <c r="D372" s="350" t="s">
        <v>5660</v>
      </c>
      <c r="E372" s="351">
        <v>0</v>
      </c>
      <c r="F372" s="349"/>
      <c r="G372" s="350"/>
      <c r="H372" s="351"/>
      <c r="I372" s="196" t="s">
        <v>5693</v>
      </c>
      <c r="J372" s="353"/>
      <c r="K372" s="363">
        <v>28.2</v>
      </c>
      <c r="L372" s="197">
        <v>20</v>
      </c>
      <c r="M372" s="197"/>
      <c r="N372" s="358">
        <f t="shared" ref="N372:N381" si="103">ROUND(L372*K372,2)</f>
        <v>564</v>
      </c>
      <c r="O372" s="197"/>
      <c r="P372" s="218">
        <f t="shared" si="102"/>
        <v>564</v>
      </c>
      <c r="Q372" s="359"/>
      <c r="R372" s="201">
        <f>601.46-15*2.5</f>
        <v>563.96</v>
      </c>
      <c r="S372" s="219"/>
      <c r="U372" s="90" t="str">
        <f t="shared" si="99"/>
        <v/>
      </c>
      <c r="V372" s="90">
        <f t="shared" si="100"/>
        <v>564</v>
      </c>
    </row>
    <row r="373" spans="1:22" s="202" customFormat="1" ht="15" customHeight="1" x14ac:dyDescent="0.2">
      <c r="A373" s="216"/>
      <c r="B373" s="387" t="s">
        <v>7870</v>
      </c>
      <c r="C373" s="349">
        <v>26</v>
      </c>
      <c r="D373" s="350" t="s">
        <v>5660</v>
      </c>
      <c r="E373" s="351">
        <v>0</v>
      </c>
      <c r="F373" s="349"/>
      <c r="G373" s="350"/>
      <c r="H373" s="351"/>
      <c r="I373" s="196" t="s">
        <v>5693</v>
      </c>
      <c r="J373" s="353"/>
      <c r="K373" s="363">
        <v>25</v>
      </c>
      <c r="L373" s="197">
        <v>6</v>
      </c>
      <c r="M373" s="197"/>
      <c r="N373" s="358">
        <f t="shared" si="103"/>
        <v>150</v>
      </c>
      <c r="O373" s="197"/>
      <c r="P373" s="218">
        <f t="shared" si="102"/>
        <v>150</v>
      </c>
      <c r="Q373" s="359"/>
      <c r="R373" s="201">
        <f>163.3-6*2.5</f>
        <v>148.30000000000001</v>
      </c>
      <c r="S373" s="219"/>
      <c r="U373" s="90" t="str">
        <f t="shared" si="99"/>
        <v/>
      </c>
      <c r="V373" s="90">
        <f t="shared" si="100"/>
        <v>150</v>
      </c>
    </row>
    <row r="374" spans="1:22" s="202" customFormat="1" ht="15" customHeight="1" x14ac:dyDescent="0.2">
      <c r="A374" s="216"/>
      <c r="B374" s="387" t="s">
        <v>7871</v>
      </c>
      <c r="C374" s="349">
        <v>32</v>
      </c>
      <c r="D374" s="350" t="s">
        <v>5660</v>
      </c>
      <c r="E374" s="351">
        <v>0</v>
      </c>
      <c r="F374" s="349"/>
      <c r="G374" s="350"/>
      <c r="H374" s="351"/>
      <c r="I374" s="196" t="s">
        <v>5692</v>
      </c>
      <c r="J374" s="353"/>
      <c r="K374" s="363">
        <v>20</v>
      </c>
      <c r="L374" s="197">
        <v>12.65</v>
      </c>
      <c r="M374" s="197"/>
      <c r="N374" s="358">
        <f t="shared" si="103"/>
        <v>253</v>
      </c>
      <c r="O374" s="197"/>
      <c r="P374" s="218">
        <f t="shared" si="102"/>
        <v>253</v>
      </c>
      <c r="Q374" s="359"/>
      <c r="R374" s="201">
        <v>253.16</v>
      </c>
      <c r="S374" s="219"/>
      <c r="U374" s="90" t="str">
        <f t="shared" si="99"/>
        <v/>
      </c>
      <c r="V374" s="90">
        <f t="shared" si="100"/>
        <v>253</v>
      </c>
    </row>
    <row r="375" spans="1:22" s="202" customFormat="1" ht="15" customHeight="1" x14ac:dyDescent="0.2">
      <c r="A375" s="216"/>
      <c r="B375" s="387" t="s">
        <v>16929</v>
      </c>
      <c r="C375" s="349">
        <v>1</v>
      </c>
      <c r="D375" s="350" t="s">
        <v>5660</v>
      </c>
      <c r="E375" s="351">
        <v>13</v>
      </c>
      <c r="F375" s="349"/>
      <c r="G375" s="350"/>
      <c r="H375" s="351"/>
      <c r="I375" s="196" t="s">
        <v>5692</v>
      </c>
      <c r="J375" s="353"/>
      <c r="K375" s="363">
        <v>10</v>
      </c>
      <c r="L375" s="197">
        <v>8</v>
      </c>
      <c r="M375" s="197"/>
      <c r="N375" s="358">
        <f t="shared" ref="N375:N380" si="104">ROUND(L375*K375,2)</f>
        <v>80</v>
      </c>
      <c r="O375" s="197"/>
      <c r="P375" s="218">
        <f t="shared" ref="P375:P380" si="105">N375</f>
        <v>80</v>
      </c>
      <c r="Q375" s="359"/>
      <c r="R375" s="201"/>
      <c r="S375" s="219"/>
      <c r="U375" s="90" t="str">
        <f t="shared" si="99"/>
        <v/>
      </c>
      <c r="V375" s="90">
        <f t="shared" si="100"/>
        <v>80</v>
      </c>
    </row>
    <row r="376" spans="1:22" s="202" customFormat="1" ht="15" customHeight="1" x14ac:dyDescent="0.2">
      <c r="A376" s="216"/>
      <c r="B376" s="387" t="s">
        <v>16930</v>
      </c>
      <c r="C376" s="349">
        <v>7</v>
      </c>
      <c r="D376" s="350" t="s">
        <v>5660</v>
      </c>
      <c r="E376" s="351">
        <v>12</v>
      </c>
      <c r="F376" s="349"/>
      <c r="G376" s="350"/>
      <c r="H376" s="351"/>
      <c r="I376" s="196" t="s">
        <v>5692</v>
      </c>
      <c r="J376" s="353"/>
      <c r="K376" s="363">
        <v>10</v>
      </c>
      <c r="L376" s="197">
        <v>7</v>
      </c>
      <c r="M376" s="197"/>
      <c r="N376" s="358">
        <f t="shared" si="104"/>
        <v>70</v>
      </c>
      <c r="O376" s="197"/>
      <c r="P376" s="218">
        <f t="shared" si="105"/>
        <v>70</v>
      </c>
      <c r="Q376" s="359"/>
      <c r="R376" s="201"/>
      <c r="S376" s="219"/>
      <c r="U376" s="90" t="str">
        <f t="shared" si="99"/>
        <v/>
      </c>
      <c r="V376" s="90">
        <f t="shared" si="100"/>
        <v>70</v>
      </c>
    </row>
    <row r="377" spans="1:22" s="202" customFormat="1" ht="15" customHeight="1" x14ac:dyDescent="0.2">
      <c r="A377" s="216"/>
      <c r="B377" s="387" t="s">
        <v>16931</v>
      </c>
      <c r="C377" s="349">
        <v>14</v>
      </c>
      <c r="D377" s="350" t="s">
        <v>5660</v>
      </c>
      <c r="E377" s="351">
        <v>3</v>
      </c>
      <c r="F377" s="349"/>
      <c r="G377" s="350"/>
      <c r="H377" s="351"/>
      <c r="I377" s="196" t="s">
        <v>5692</v>
      </c>
      <c r="J377" s="353"/>
      <c r="K377" s="363">
        <v>10</v>
      </c>
      <c r="L377" s="197">
        <v>8</v>
      </c>
      <c r="M377" s="197"/>
      <c r="N377" s="358">
        <f t="shared" si="104"/>
        <v>80</v>
      </c>
      <c r="O377" s="197"/>
      <c r="P377" s="218">
        <f t="shared" si="105"/>
        <v>80</v>
      </c>
      <c r="Q377" s="359"/>
      <c r="R377" s="201"/>
      <c r="S377" s="219"/>
      <c r="U377" s="90" t="str">
        <f t="shared" si="99"/>
        <v/>
      </c>
      <c r="V377" s="90">
        <f t="shared" si="100"/>
        <v>80</v>
      </c>
    </row>
    <row r="378" spans="1:22" s="202" customFormat="1" ht="15" customHeight="1" x14ac:dyDescent="0.2">
      <c r="A378" s="216"/>
      <c r="B378" s="387" t="s">
        <v>16932</v>
      </c>
      <c r="C378" s="349">
        <v>17</v>
      </c>
      <c r="D378" s="350" t="s">
        <v>5660</v>
      </c>
      <c r="E378" s="351">
        <v>16</v>
      </c>
      <c r="F378" s="349"/>
      <c r="G378" s="350"/>
      <c r="H378" s="351"/>
      <c r="I378" s="196" t="s">
        <v>5692</v>
      </c>
      <c r="J378" s="353"/>
      <c r="K378" s="363">
        <v>10</v>
      </c>
      <c r="L378" s="197">
        <v>7</v>
      </c>
      <c r="M378" s="197"/>
      <c r="N378" s="358">
        <f t="shared" si="104"/>
        <v>70</v>
      </c>
      <c r="O378" s="197"/>
      <c r="P378" s="218">
        <f t="shared" si="105"/>
        <v>70</v>
      </c>
      <c r="Q378" s="359"/>
      <c r="R378" s="201"/>
      <c r="S378" s="219"/>
      <c r="U378" s="90" t="str">
        <f t="shared" si="99"/>
        <v/>
      </c>
      <c r="V378" s="90">
        <f t="shared" si="100"/>
        <v>70</v>
      </c>
    </row>
    <row r="379" spans="1:22" s="202" customFormat="1" ht="15" customHeight="1" x14ac:dyDescent="0.2">
      <c r="A379" s="216"/>
      <c r="B379" s="387" t="s">
        <v>16933</v>
      </c>
      <c r="C379" s="349">
        <v>26</v>
      </c>
      <c r="D379" s="350" t="s">
        <v>5660</v>
      </c>
      <c r="E379" s="351">
        <v>15</v>
      </c>
      <c r="F379" s="349"/>
      <c r="G379" s="350"/>
      <c r="H379" s="351"/>
      <c r="I379" s="196" t="s">
        <v>5692</v>
      </c>
      <c r="J379" s="353"/>
      <c r="K379" s="363">
        <v>10</v>
      </c>
      <c r="L379" s="197">
        <v>8</v>
      </c>
      <c r="M379" s="197"/>
      <c r="N379" s="358">
        <f t="shared" si="104"/>
        <v>80</v>
      </c>
      <c r="O379" s="197"/>
      <c r="P379" s="218">
        <f t="shared" si="105"/>
        <v>80</v>
      </c>
      <c r="Q379" s="359"/>
      <c r="R379" s="201"/>
      <c r="S379" s="219"/>
      <c r="U379" s="90" t="str">
        <f t="shared" si="99"/>
        <v/>
      </c>
      <c r="V379" s="90">
        <f t="shared" si="100"/>
        <v>80</v>
      </c>
    </row>
    <row r="380" spans="1:22" s="202" customFormat="1" ht="15" customHeight="1" x14ac:dyDescent="0.2">
      <c r="A380" s="216"/>
      <c r="B380" s="387" t="s">
        <v>16934</v>
      </c>
      <c r="C380" s="349">
        <v>32</v>
      </c>
      <c r="D380" s="350" t="s">
        <v>5660</v>
      </c>
      <c r="E380" s="351">
        <v>15</v>
      </c>
      <c r="F380" s="349"/>
      <c r="G380" s="350"/>
      <c r="H380" s="351"/>
      <c r="I380" s="196" t="s">
        <v>5692</v>
      </c>
      <c r="J380" s="353"/>
      <c r="K380" s="363">
        <v>10</v>
      </c>
      <c r="L380" s="197">
        <v>8</v>
      </c>
      <c r="M380" s="197"/>
      <c r="N380" s="358">
        <f t="shared" si="104"/>
        <v>80</v>
      </c>
      <c r="O380" s="197"/>
      <c r="P380" s="218">
        <f t="shared" si="105"/>
        <v>80</v>
      </c>
      <c r="Q380" s="359"/>
      <c r="R380" s="201"/>
      <c r="S380" s="219"/>
      <c r="U380" s="90" t="str">
        <f t="shared" si="99"/>
        <v/>
      </c>
      <c r="V380" s="90">
        <f t="shared" si="100"/>
        <v>80</v>
      </c>
    </row>
    <row r="381" spans="1:22" s="202" customFormat="1" ht="15" customHeight="1" x14ac:dyDescent="0.2">
      <c r="A381" s="216"/>
      <c r="B381" s="387" t="s">
        <v>7872</v>
      </c>
      <c r="C381" s="349">
        <v>0</v>
      </c>
      <c r="D381" s="350" t="s">
        <v>5660</v>
      </c>
      <c r="E381" s="351">
        <v>0</v>
      </c>
      <c r="F381" s="349">
        <v>73</v>
      </c>
      <c r="G381" s="350" t="s">
        <v>5660</v>
      </c>
      <c r="H381" s="351">
        <v>8.6349999999999998</v>
      </c>
      <c r="I381" s="196" t="s">
        <v>5693</v>
      </c>
      <c r="J381" s="353"/>
      <c r="K381" s="363">
        <f t="shared" ref="K381" si="106">(F381*20+H381)-(C381*20+E381)</f>
        <v>1468.635</v>
      </c>
      <c r="L381" s="197">
        <v>2.5</v>
      </c>
      <c r="M381" s="197"/>
      <c r="N381" s="358">
        <f t="shared" si="103"/>
        <v>3671.59</v>
      </c>
      <c r="O381" s="197"/>
      <c r="P381" s="218">
        <f t="shared" si="102"/>
        <v>3671.59</v>
      </c>
      <c r="Q381" s="359"/>
      <c r="R381" s="201"/>
      <c r="S381" s="219"/>
      <c r="U381" s="90" t="str">
        <f t="shared" si="99"/>
        <v/>
      </c>
      <c r="V381" s="90">
        <f t="shared" si="100"/>
        <v>3671.59</v>
      </c>
    </row>
    <row r="382" spans="1:22" s="202" customFormat="1" ht="15" customHeight="1" x14ac:dyDescent="0.2">
      <c r="A382" s="191"/>
      <c r="B382" s="203" t="s">
        <v>15</v>
      </c>
      <c r="C382" s="204"/>
      <c r="D382" s="205"/>
      <c r="E382" s="206"/>
      <c r="F382" s="204"/>
      <c r="G382" s="205"/>
      <c r="H382" s="206"/>
      <c r="I382" s="206"/>
      <c r="J382" s="207"/>
      <c r="K382" s="208"/>
      <c r="L382" s="208"/>
      <c r="M382" s="208"/>
      <c r="N382" s="208"/>
      <c r="O382" s="208"/>
      <c r="P382" s="209">
        <f>ROUND(SUM(P370:P381),2)</f>
        <v>18316.310000000001</v>
      </c>
      <c r="Q382" s="210" t="str">
        <f>IFERROR(VLOOKUP(A370,'Planilha Orçamentária'!A8:H235,5,FALSE),0)</f>
        <v>M2</v>
      </c>
      <c r="R382" s="244"/>
      <c r="S382" s="201"/>
      <c r="U382" s="90">
        <f t="shared" si="99"/>
        <v>18316.310000000001</v>
      </c>
      <c r="V382" s="90">
        <f t="shared" si="100"/>
        <v>18316.310000000001</v>
      </c>
    </row>
    <row r="383" spans="1:22" s="202" customFormat="1" ht="15" customHeight="1" x14ac:dyDescent="0.2">
      <c r="A383" s="191"/>
      <c r="B383" s="211"/>
      <c r="C383" s="212"/>
      <c r="D383" s="194"/>
      <c r="E383" s="195"/>
      <c r="F383" s="212"/>
      <c r="G383" s="194"/>
      <c r="H383" s="195"/>
      <c r="I383" s="195"/>
      <c r="J383" s="213"/>
      <c r="K383" s="303"/>
      <c r="L383" s="303"/>
      <c r="M383" s="303"/>
      <c r="N383" s="303"/>
      <c r="O383" s="303"/>
      <c r="P383" s="60"/>
      <c r="Q383" s="214"/>
      <c r="R383" s="244"/>
      <c r="S383" s="201"/>
      <c r="U383" s="90" t="str">
        <f t="shared" si="99"/>
        <v/>
      </c>
      <c r="V383" s="90" t="str">
        <f t="shared" si="100"/>
        <v/>
      </c>
    </row>
    <row r="384" spans="1:22" s="202" customFormat="1" ht="15" customHeight="1" x14ac:dyDescent="0.2">
      <c r="A384" s="191" t="str">
        <f>'Planilha Orçamentária'!A62</f>
        <v>04.02</v>
      </c>
      <c r="B384" s="192" t="str">
        <f>VLOOKUP(A384,'Planilha Orçamentária'!A8:D235,4,FALSE)</f>
        <v>Base de brita graduada, inclusive fornecimento, exclusive transporte da brita em Vias Urbanas</v>
      </c>
      <c r="C384" s="193"/>
      <c r="D384" s="194"/>
      <c r="E384" s="195"/>
      <c r="F384" s="195"/>
      <c r="G384" s="194"/>
      <c r="H384" s="195"/>
      <c r="I384" s="196"/>
      <c r="J384" s="197"/>
      <c r="K384" s="198"/>
      <c r="L384" s="199" t="s">
        <v>5694</v>
      </c>
      <c r="M384" s="199"/>
      <c r="N384" s="197"/>
      <c r="O384" s="199"/>
      <c r="P384" s="60"/>
      <c r="Q384" s="200">
        <f>P396</f>
        <v>3296.1</v>
      </c>
      <c r="R384" s="244"/>
      <c r="S384" s="201"/>
      <c r="U384" s="90">
        <f t="shared" si="99"/>
        <v>0</v>
      </c>
      <c r="V384" s="90" t="str">
        <f t="shared" si="100"/>
        <v/>
      </c>
    </row>
    <row r="385" spans="1:22" s="202" customFormat="1" ht="15" customHeight="1" x14ac:dyDescent="0.2">
      <c r="A385" s="216"/>
      <c r="B385" s="387" t="s">
        <v>16926</v>
      </c>
      <c r="C385" s="349">
        <v>0</v>
      </c>
      <c r="D385" s="350" t="s">
        <v>5660</v>
      </c>
      <c r="E385" s="351">
        <v>0</v>
      </c>
      <c r="F385" s="349">
        <v>73</v>
      </c>
      <c r="G385" s="350" t="s">
        <v>5660</v>
      </c>
      <c r="H385" s="351">
        <v>8.6349999999999998</v>
      </c>
      <c r="I385" s="196" t="s">
        <v>16927</v>
      </c>
      <c r="J385" s="353"/>
      <c r="K385" s="363">
        <f t="shared" ref="K385" si="107">(F385*20+H385)-(C385*20+E385)</f>
        <v>1468.635</v>
      </c>
      <c r="L385" s="197">
        <v>9</v>
      </c>
      <c r="M385" s="197">
        <v>0.2</v>
      </c>
      <c r="N385" s="358">
        <f>ROUND(L385*K385,2)</f>
        <v>13217.72</v>
      </c>
      <c r="O385" s="358">
        <f t="shared" ref="O385:O395" si="108">ROUND(M385*N385,2)</f>
        <v>2643.54</v>
      </c>
      <c r="P385" s="218">
        <f>O385</f>
        <v>2643.54</v>
      </c>
      <c r="Q385" s="359"/>
      <c r="R385" s="201"/>
      <c r="S385" s="219"/>
      <c r="U385" s="90" t="str">
        <f t="shared" si="99"/>
        <v/>
      </c>
      <c r="V385" s="90">
        <f t="shared" si="100"/>
        <v>2643.54</v>
      </c>
    </row>
    <row r="386" spans="1:22" s="202" customFormat="1" ht="15" customHeight="1" x14ac:dyDescent="0.2">
      <c r="A386" s="216"/>
      <c r="B386" s="387" t="s">
        <v>7869</v>
      </c>
      <c r="C386" s="349">
        <v>9</v>
      </c>
      <c r="D386" s="350" t="s">
        <v>5660</v>
      </c>
      <c r="E386" s="351">
        <v>0</v>
      </c>
      <c r="F386" s="349"/>
      <c r="G386" s="350"/>
      <c r="H386" s="351"/>
      <c r="I386" s="196" t="s">
        <v>5693</v>
      </c>
      <c r="J386" s="353"/>
      <c r="K386" s="363">
        <v>28.2</v>
      </c>
      <c r="L386" s="197">
        <v>20</v>
      </c>
      <c r="M386" s="197">
        <v>0.2</v>
      </c>
      <c r="N386" s="358">
        <f>K386*L386</f>
        <v>564</v>
      </c>
      <c r="O386" s="358">
        <f t="shared" si="108"/>
        <v>112.8</v>
      </c>
      <c r="P386" s="218">
        <f t="shared" ref="P386:P395" si="109">O386</f>
        <v>112.8</v>
      </c>
      <c r="Q386" s="359"/>
      <c r="R386" s="201"/>
      <c r="S386" s="219"/>
      <c r="U386" s="90" t="str">
        <f t="shared" si="99"/>
        <v/>
      </c>
      <c r="V386" s="90">
        <f t="shared" si="100"/>
        <v>112.8</v>
      </c>
    </row>
    <row r="387" spans="1:22" s="202" customFormat="1" ht="15" customHeight="1" x14ac:dyDescent="0.2">
      <c r="A387" s="216"/>
      <c r="B387" s="387" t="s">
        <v>7870</v>
      </c>
      <c r="C387" s="349">
        <v>26</v>
      </c>
      <c r="D387" s="350" t="s">
        <v>5660</v>
      </c>
      <c r="E387" s="351">
        <v>0</v>
      </c>
      <c r="F387" s="349"/>
      <c r="G387" s="350"/>
      <c r="H387" s="351"/>
      <c r="I387" s="196" t="s">
        <v>5693</v>
      </c>
      <c r="J387" s="353"/>
      <c r="K387" s="363">
        <v>25</v>
      </c>
      <c r="L387" s="197">
        <v>6</v>
      </c>
      <c r="M387" s="197">
        <v>0.2</v>
      </c>
      <c r="N387" s="358">
        <f>ROUND(L387*K387,2)</f>
        <v>150</v>
      </c>
      <c r="O387" s="358">
        <f t="shared" si="108"/>
        <v>30</v>
      </c>
      <c r="P387" s="218">
        <f t="shared" si="109"/>
        <v>30</v>
      </c>
      <c r="Q387" s="359"/>
      <c r="R387" s="201"/>
      <c r="S387" s="219"/>
      <c r="U387" s="90" t="str">
        <f t="shared" si="99"/>
        <v/>
      </c>
      <c r="V387" s="90">
        <f t="shared" si="100"/>
        <v>30</v>
      </c>
    </row>
    <row r="388" spans="1:22" s="202" customFormat="1" ht="15" customHeight="1" x14ac:dyDescent="0.2">
      <c r="A388" s="216"/>
      <c r="B388" s="387" t="s">
        <v>7871</v>
      </c>
      <c r="C388" s="349">
        <v>32</v>
      </c>
      <c r="D388" s="350" t="s">
        <v>5660</v>
      </c>
      <c r="E388" s="351">
        <v>0</v>
      </c>
      <c r="F388" s="349"/>
      <c r="G388" s="350"/>
      <c r="H388" s="351"/>
      <c r="I388" s="196" t="s">
        <v>5692</v>
      </c>
      <c r="J388" s="353"/>
      <c r="K388" s="363">
        <v>20</v>
      </c>
      <c r="L388" s="197">
        <v>12.65</v>
      </c>
      <c r="M388" s="197">
        <v>0.2</v>
      </c>
      <c r="N388" s="358">
        <f>ROUND(L388*K388,2)</f>
        <v>253</v>
      </c>
      <c r="O388" s="358">
        <f t="shared" si="108"/>
        <v>50.6</v>
      </c>
      <c r="P388" s="218">
        <f t="shared" si="109"/>
        <v>50.6</v>
      </c>
      <c r="Q388" s="359"/>
      <c r="R388" s="201"/>
      <c r="S388" s="219"/>
      <c r="U388" s="90" t="str">
        <f t="shared" si="99"/>
        <v/>
      </c>
      <c r="V388" s="90">
        <f t="shared" si="100"/>
        <v>50.6</v>
      </c>
    </row>
    <row r="389" spans="1:22" s="202" customFormat="1" ht="15" customHeight="1" x14ac:dyDescent="0.2">
      <c r="A389" s="216"/>
      <c r="B389" s="387" t="s">
        <v>16929</v>
      </c>
      <c r="C389" s="349">
        <v>1</v>
      </c>
      <c r="D389" s="350" t="s">
        <v>5660</v>
      </c>
      <c r="E389" s="351">
        <v>13</v>
      </c>
      <c r="F389" s="349"/>
      <c r="G389" s="350"/>
      <c r="H389" s="351"/>
      <c r="I389" s="196" t="s">
        <v>5692</v>
      </c>
      <c r="J389" s="353"/>
      <c r="K389" s="363">
        <v>10</v>
      </c>
      <c r="L389" s="197">
        <v>8</v>
      </c>
      <c r="M389" s="197">
        <v>0.2</v>
      </c>
      <c r="N389" s="358">
        <f t="shared" ref="N389:N394" si="110">ROUND(L389*K389,2)</f>
        <v>80</v>
      </c>
      <c r="O389" s="358">
        <f t="shared" ref="O389:O394" si="111">ROUND(M389*N389,2)</f>
        <v>16</v>
      </c>
      <c r="P389" s="218">
        <f t="shared" si="109"/>
        <v>16</v>
      </c>
      <c r="Q389" s="359"/>
      <c r="R389" s="201"/>
      <c r="S389" s="219"/>
      <c r="U389" s="90" t="str">
        <f t="shared" si="99"/>
        <v/>
      </c>
      <c r="V389" s="90">
        <f t="shared" si="100"/>
        <v>16</v>
      </c>
    </row>
    <row r="390" spans="1:22" s="202" customFormat="1" ht="15" customHeight="1" x14ac:dyDescent="0.2">
      <c r="A390" s="216"/>
      <c r="B390" s="387" t="s">
        <v>16930</v>
      </c>
      <c r="C390" s="349">
        <v>7</v>
      </c>
      <c r="D390" s="350" t="s">
        <v>5660</v>
      </c>
      <c r="E390" s="351">
        <v>12</v>
      </c>
      <c r="F390" s="349"/>
      <c r="G390" s="350"/>
      <c r="H390" s="351"/>
      <c r="I390" s="196" t="s">
        <v>5692</v>
      </c>
      <c r="J390" s="353"/>
      <c r="K390" s="363">
        <v>10</v>
      </c>
      <c r="L390" s="197">
        <v>7</v>
      </c>
      <c r="M390" s="197">
        <v>0.2</v>
      </c>
      <c r="N390" s="358">
        <f t="shared" si="110"/>
        <v>70</v>
      </c>
      <c r="O390" s="358">
        <f t="shared" si="111"/>
        <v>14</v>
      </c>
      <c r="P390" s="218">
        <f t="shared" si="109"/>
        <v>14</v>
      </c>
      <c r="Q390" s="359"/>
      <c r="R390" s="201"/>
      <c r="S390" s="219"/>
      <c r="U390" s="90" t="str">
        <f t="shared" si="99"/>
        <v/>
      </c>
      <c r="V390" s="90">
        <f t="shared" si="100"/>
        <v>14</v>
      </c>
    </row>
    <row r="391" spans="1:22" s="202" customFormat="1" ht="15" customHeight="1" x14ac:dyDescent="0.2">
      <c r="A391" s="216"/>
      <c r="B391" s="387" t="s">
        <v>16931</v>
      </c>
      <c r="C391" s="349">
        <v>14</v>
      </c>
      <c r="D391" s="350" t="s">
        <v>5660</v>
      </c>
      <c r="E391" s="351">
        <v>3</v>
      </c>
      <c r="F391" s="349"/>
      <c r="G391" s="350"/>
      <c r="H391" s="351"/>
      <c r="I391" s="196" t="s">
        <v>5692</v>
      </c>
      <c r="J391" s="353"/>
      <c r="K391" s="363">
        <v>10</v>
      </c>
      <c r="L391" s="197">
        <v>8</v>
      </c>
      <c r="M391" s="197">
        <v>0.2</v>
      </c>
      <c r="N391" s="358">
        <f t="shared" si="110"/>
        <v>80</v>
      </c>
      <c r="O391" s="358">
        <f t="shared" si="111"/>
        <v>16</v>
      </c>
      <c r="P391" s="218">
        <f t="shared" si="109"/>
        <v>16</v>
      </c>
      <c r="Q391" s="359"/>
      <c r="R391" s="201"/>
      <c r="S391" s="219"/>
      <c r="U391" s="90" t="str">
        <f t="shared" si="99"/>
        <v/>
      </c>
      <c r="V391" s="90">
        <f t="shared" si="100"/>
        <v>16</v>
      </c>
    </row>
    <row r="392" spans="1:22" s="202" customFormat="1" ht="15" customHeight="1" x14ac:dyDescent="0.2">
      <c r="A392" s="216"/>
      <c r="B392" s="387" t="s">
        <v>16932</v>
      </c>
      <c r="C392" s="349">
        <v>17</v>
      </c>
      <c r="D392" s="350" t="s">
        <v>5660</v>
      </c>
      <c r="E392" s="351">
        <v>16</v>
      </c>
      <c r="F392" s="349"/>
      <c r="G392" s="350"/>
      <c r="H392" s="351"/>
      <c r="I392" s="196" t="s">
        <v>5692</v>
      </c>
      <c r="J392" s="353"/>
      <c r="K392" s="363">
        <v>10</v>
      </c>
      <c r="L392" s="197">
        <v>7</v>
      </c>
      <c r="M392" s="197">
        <v>0.2</v>
      </c>
      <c r="N392" s="358">
        <f t="shared" si="110"/>
        <v>70</v>
      </c>
      <c r="O392" s="358">
        <f t="shared" si="111"/>
        <v>14</v>
      </c>
      <c r="P392" s="218">
        <f t="shared" si="109"/>
        <v>14</v>
      </c>
      <c r="Q392" s="359"/>
      <c r="R392" s="201"/>
      <c r="S392" s="219"/>
      <c r="U392" s="90" t="str">
        <f t="shared" si="99"/>
        <v/>
      </c>
      <c r="V392" s="90">
        <f t="shared" si="100"/>
        <v>14</v>
      </c>
    </row>
    <row r="393" spans="1:22" s="202" customFormat="1" ht="15" customHeight="1" x14ac:dyDescent="0.2">
      <c r="A393" s="216"/>
      <c r="B393" s="387" t="s">
        <v>16933</v>
      </c>
      <c r="C393" s="349">
        <v>26</v>
      </c>
      <c r="D393" s="350" t="s">
        <v>5660</v>
      </c>
      <c r="E393" s="351">
        <v>15</v>
      </c>
      <c r="F393" s="349"/>
      <c r="G393" s="350"/>
      <c r="H393" s="351"/>
      <c r="I393" s="196" t="s">
        <v>5692</v>
      </c>
      <c r="J393" s="353"/>
      <c r="K393" s="363">
        <v>10</v>
      </c>
      <c r="L393" s="197">
        <v>8</v>
      </c>
      <c r="M393" s="197">
        <v>0.2</v>
      </c>
      <c r="N393" s="358">
        <f t="shared" si="110"/>
        <v>80</v>
      </c>
      <c r="O393" s="358">
        <f t="shared" si="111"/>
        <v>16</v>
      </c>
      <c r="P393" s="218">
        <f t="shared" si="109"/>
        <v>16</v>
      </c>
      <c r="Q393" s="359"/>
      <c r="R393" s="201"/>
      <c r="S393" s="219"/>
      <c r="U393" s="90" t="str">
        <f t="shared" si="99"/>
        <v/>
      </c>
      <c r="V393" s="90">
        <f t="shared" si="100"/>
        <v>16</v>
      </c>
    </row>
    <row r="394" spans="1:22" s="202" customFormat="1" ht="15" customHeight="1" x14ac:dyDescent="0.2">
      <c r="A394" s="216"/>
      <c r="B394" s="387" t="s">
        <v>16934</v>
      </c>
      <c r="C394" s="349">
        <v>32</v>
      </c>
      <c r="D394" s="350" t="s">
        <v>5660</v>
      </c>
      <c r="E394" s="351">
        <v>15</v>
      </c>
      <c r="F394" s="349"/>
      <c r="G394" s="350"/>
      <c r="H394" s="351"/>
      <c r="I394" s="196" t="s">
        <v>5692</v>
      </c>
      <c r="J394" s="353"/>
      <c r="K394" s="363">
        <v>10</v>
      </c>
      <c r="L394" s="197">
        <v>8</v>
      </c>
      <c r="M394" s="197">
        <v>0.2</v>
      </c>
      <c r="N394" s="358">
        <f t="shared" si="110"/>
        <v>80</v>
      </c>
      <c r="O394" s="358">
        <f t="shared" si="111"/>
        <v>16</v>
      </c>
      <c r="P394" s="218">
        <f t="shared" si="109"/>
        <v>16</v>
      </c>
      <c r="Q394" s="359"/>
      <c r="R394" s="201"/>
      <c r="S394" s="219"/>
      <c r="U394" s="90" t="str">
        <f t="shared" si="99"/>
        <v/>
      </c>
      <c r="V394" s="90">
        <f t="shared" si="100"/>
        <v>16</v>
      </c>
    </row>
    <row r="395" spans="1:22" s="202" customFormat="1" ht="15" customHeight="1" x14ac:dyDescent="0.2">
      <c r="A395" s="216"/>
      <c r="B395" s="387" t="s">
        <v>7872</v>
      </c>
      <c r="C395" s="349">
        <v>0</v>
      </c>
      <c r="D395" s="350" t="s">
        <v>5660</v>
      </c>
      <c r="E395" s="351">
        <v>0</v>
      </c>
      <c r="F395" s="349">
        <v>73</v>
      </c>
      <c r="G395" s="350" t="s">
        <v>5660</v>
      </c>
      <c r="H395" s="351">
        <v>8.6349999999999998</v>
      </c>
      <c r="I395" s="196" t="s">
        <v>5693</v>
      </c>
      <c r="J395" s="353"/>
      <c r="K395" s="363">
        <f t="shared" ref="K395" si="112">(F395*20+H395)-(C395*20+E395)</f>
        <v>1468.635</v>
      </c>
      <c r="L395" s="197">
        <v>2.5</v>
      </c>
      <c r="M395" s="197">
        <v>0.1</v>
      </c>
      <c r="N395" s="358">
        <f t="shared" ref="N395" si="113">ROUND(L395*K395,2)</f>
        <v>3671.59</v>
      </c>
      <c r="O395" s="358">
        <f t="shared" si="108"/>
        <v>367.16</v>
      </c>
      <c r="P395" s="218">
        <f t="shared" si="109"/>
        <v>367.16</v>
      </c>
      <c r="Q395" s="359"/>
      <c r="R395" s="201"/>
      <c r="S395" s="219"/>
      <c r="U395" s="90" t="str">
        <f t="shared" si="99"/>
        <v/>
      </c>
      <c r="V395" s="90">
        <f t="shared" si="100"/>
        <v>367.16</v>
      </c>
    </row>
    <row r="396" spans="1:22" s="202" customFormat="1" ht="15" customHeight="1" x14ac:dyDescent="0.2">
      <c r="A396" s="191"/>
      <c r="B396" s="203" t="s">
        <v>15</v>
      </c>
      <c r="C396" s="204"/>
      <c r="D396" s="205"/>
      <c r="E396" s="206"/>
      <c r="F396" s="204"/>
      <c r="G396" s="205"/>
      <c r="H396" s="206"/>
      <c r="I396" s="206"/>
      <c r="J396" s="207"/>
      <c r="K396" s="208"/>
      <c r="L396" s="208"/>
      <c r="M396" s="208"/>
      <c r="N396" s="208"/>
      <c r="O396" s="208"/>
      <c r="P396" s="209">
        <f>ROUND(SUM(P384:P395),2)</f>
        <v>3296.1</v>
      </c>
      <c r="Q396" s="210" t="str">
        <f>IFERROR(VLOOKUP(A384,'Planilha Orçamentária'!A8:H235,5,FALSE),0)</f>
        <v>M3</v>
      </c>
      <c r="R396" s="244"/>
      <c r="S396" s="201"/>
      <c r="U396" s="90">
        <f t="shared" si="99"/>
        <v>3296.1</v>
      </c>
      <c r="V396" s="90">
        <f t="shared" si="100"/>
        <v>3296.1</v>
      </c>
    </row>
    <row r="397" spans="1:22" s="202" customFormat="1" ht="15" customHeight="1" x14ac:dyDescent="0.2">
      <c r="A397" s="191"/>
      <c r="B397" s="211"/>
      <c r="C397" s="212"/>
      <c r="D397" s="194"/>
      <c r="E397" s="195"/>
      <c r="F397" s="212"/>
      <c r="G397" s="194"/>
      <c r="H397" s="195"/>
      <c r="I397" s="195"/>
      <c r="J397" s="213"/>
      <c r="K397" s="303"/>
      <c r="L397" s="664"/>
      <c r="M397" s="662"/>
      <c r="N397" s="673" t="s">
        <v>5652</v>
      </c>
      <c r="O397" s="662" t="s">
        <v>1495</v>
      </c>
      <c r="P397" s="660"/>
      <c r="Q397" s="214"/>
      <c r="R397" s="244"/>
      <c r="S397" s="201"/>
      <c r="U397" s="90" t="str">
        <f t="shared" si="99"/>
        <v/>
      </c>
      <c r="V397" s="90" t="str">
        <f t="shared" si="100"/>
        <v/>
      </c>
    </row>
    <row r="398" spans="1:22" s="202" customFormat="1" ht="15" customHeight="1" x14ac:dyDescent="0.2">
      <c r="A398" s="191" t="str">
        <f>'Planilha Orçamentária'!A63</f>
        <v>04.03</v>
      </c>
      <c r="B398" s="192" t="str">
        <f>VLOOKUP(A398,'Planilha Orçamentária'!A8:D235,4,FALSE)</f>
        <v>TR-201-00 (Comercial - Caminhão basculante) (DMT=0,612XP + 0,637XR + 2,551) (XP=8,2km; XR=1,2km)</v>
      </c>
      <c r="C398" s="193"/>
      <c r="D398" s="194"/>
      <c r="E398" s="195"/>
      <c r="F398" s="195"/>
      <c r="G398" s="194"/>
      <c r="H398" s="195"/>
      <c r="I398" s="196"/>
      <c r="J398" s="197"/>
      <c r="K398" s="198"/>
      <c r="L398" s="665"/>
      <c r="M398" s="663"/>
      <c r="N398" s="679"/>
      <c r="O398" s="663"/>
      <c r="P398" s="661"/>
      <c r="Q398" s="200">
        <f>P400</f>
        <v>5932.98</v>
      </c>
      <c r="R398" s="244"/>
      <c r="S398" s="201"/>
      <c r="U398" s="90">
        <f t="shared" si="99"/>
        <v>0</v>
      </c>
      <c r="V398" s="90" t="str">
        <f t="shared" si="100"/>
        <v/>
      </c>
    </row>
    <row r="399" spans="1:22" s="219" customFormat="1" ht="15" customHeight="1" x14ac:dyDescent="0.2">
      <c r="A399" s="347"/>
      <c r="B399" s="348" t="s">
        <v>5653</v>
      </c>
      <c r="C399" s="349"/>
      <c r="D399" s="350"/>
      <c r="E399" s="351"/>
      <c r="F399" s="349"/>
      <c r="G399" s="350"/>
      <c r="H399" s="351"/>
      <c r="I399" s="352"/>
      <c r="J399" s="353"/>
      <c r="K399" s="355"/>
      <c r="L399" s="355"/>
      <c r="M399" s="355"/>
      <c r="N399" s="355">
        <v>1.8</v>
      </c>
      <c r="O399" s="355">
        <f>P396</f>
        <v>3296.1</v>
      </c>
      <c r="P399" s="356">
        <f>N399*O399</f>
        <v>5932.98</v>
      </c>
      <c r="Q399" s="357"/>
      <c r="R399" s="244"/>
      <c r="U399" s="90" t="str">
        <f t="shared" si="99"/>
        <v/>
      </c>
      <c r="V399" s="90">
        <f t="shared" si="100"/>
        <v>5932.98</v>
      </c>
    </row>
    <row r="400" spans="1:22" s="202" customFormat="1" ht="15" customHeight="1" x14ac:dyDescent="0.2">
      <c r="A400" s="191"/>
      <c r="B400" s="203" t="s">
        <v>15</v>
      </c>
      <c r="C400" s="204"/>
      <c r="D400" s="205"/>
      <c r="E400" s="206"/>
      <c r="F400" s="204"/>
      <c r="G400" s="205"/>
      <c r="H400" s="206"/>
      <c r="I400" s="206"/>
      <c r="J400" s="207"/>
      <c r="K400" s="208"/>
      <c r="L400" s="208"/>
      <c r="M400" s="208"/>
      <c r="N400" s="208"/>
      <c r="O400" s="208"/>
      <c r="P400" s="209">
        <f>ROUND(SUM(P399:P399),2)</f>
        <v>5932.98</v>
      </c>
      <c r="Q400" s="210" t="str">
        <f>IFERROR(VLOOKUP(A398,'Planilha Orçamentária'!A8:H235,5,FALSE),0)</f>
        <v>T</v>
      </c>
      <c r="R400" s="244"/>
      <c r="S400" s="201"/>
      <c r="U400" s="90">
        <f t="shared" si="99"/>
        <v>5932.98</v>
      </c>
      <c r="V400" s="90">
        <f t="shared" si="100"/>
        <v>5932.98</v>
      </c>
    </row>
    <row r="401" spans="1:24" s="202" customFormat="1" ht="15" customHeight="1" x14ac:dyDescent="0.2">
      <c r="A401" s="191"/>
      <c r="B401" s="211"/>
      <c r="C401" s="212"/>
      <c r="D401" s="194"/>
      <c r="E401" s="195"/>
      <c r="F401" s="212"/>
      <c r="G401" s="194"/>
      <c r="H401" s="195"/>
      <c r="I401" s="195"/>
      <c r="J401" s="213"/>
      <c r="K401" s="303"/>
      <c r="L401" s="303"/>
      <c r="M401" s="303"/>
      <c r="N401" s="303"/>
      <c r="O401" s="303"/>
      <c r="P401" s="60"/>
      <c r="Q401" s="214"/>
      <c r="R401" s="244"/>
      <c r="S401" s="201"/>
      <c r="U401" s="90" t="str">
        <f t="shared" si="99"/>
        <v/>
      </c>
      <c r="V401" s="90" t="str">
        <f t="shared" si="100"/>
        <v/>
      </c>
    </row>
    <row r="402" spans="1:24" s="281" customFormat="1" ht="15" customHeight="1" x14ac:dyDescent="0.2">
      <c r="A402" s="191" t="str">
        <f>'Planilha Orçamentária'!A64</f>
        <v>04.04</v>
      </c>
      <c r="B402" s="192" t="str">
        <f>VLOOKUP(A402,'Planilha Orçamentária'!$A$8:$D$916,4,FALSE)</f>
        <v>Imprimação exclusive fornecimento e transporte comercial do material betuminoso em Vias Urbanas</v>
      </c>
      <c r="C402" s="393"/>
      <c r="D402" s="194"/>
      <c r="E402" s="394"/>
      <c r="F402" s="393"/>
      <c r="G402" s="395"/>
      <c r="H402" s="394"/>
      <c r="I402" s="195"/>
      <c r="J402" s="303"/>
      <c r="K402" s="396"/>
      <c r="L402" s="199" t="s">
        <v>5694</v>
      </c>
      <c r="M402" s="396"/>
      <c r="N402" s="397"/>
      <c r="O402" s="396"/>
      <c r="P402" s="398"/>
      <c r="Q402" s="221">
        <f>P414</f>
        <v>18316.310000000001</v>
      </c>
      <c r="R402" s="201"/>
      <c r="S402" s="201"/>
      <c r="U402" s="90">
        <f t="shared" si="99"/>
        <v>0</v>
      </c>
      <c r="V402" s="90" t="str">
        <f t="shared" si="100"/>
        <v/>
      </c>
      <c r="X402" s="202"/>
    </row>
    <row r="403" spans="1:24" s="202" customFormat="1" ht="15" customHeight="1" x14ac:dyDescent="0.2">
      <c r="A403" s="216"/>
      <c r="B403" s="387" t="s">
        <v>16926</v>
      </c>
      <c r="C403" s="349">
        <v>0</v>
      </c>
      <c r="D403" s="350" t="s">
        <v>5660</v>
      </c>
      <c r="E403" s="351">
        <v>0</v>
      </c>
      <c r="F403" s="349">
        <v>73</v>
      </c>
      <c r="G403" s="350" t="s">
        <v>5660</v>
      </c>
      <c r="H403" s="351">
        <v>8.6349999999999998</v>
      </c>
      <c r="I403" s="196" t="s">
        <v>16927</v>
      </c>
      <c r="J403" s="353"/>
      <c r="K403" s="363">
        <f t="shared" ref="K403" si="114">(F403*20+H403)-(C403*20+E403)</f>
        <v>1468.635</v>
      </c>
      <c r="L403" s="197">
        <v>9</v>
      </c>
      <c r="M403" s="197"/>
      <c r="N403" s="358">
        <f>ROUND(L403*K403,2)</f>
        <v>13217.72</v>
      </c>
      <c r="O403" s="197"/>
      <c r="P403" s="399">
        <f t="shared" ref="P403:P413" si="115">N403</f>
        <v>13217.72</v>
      </c>
      <c r="Q403" s="359"/>
      <c r="R403" s="201"/>
      <c r="S403" s="219"/>
      <c r="U403" s="90" t="str">
        <f t="shared" si="99"/>
        <v/>
      </c>
      <c r="V403" s="90">
        <f t="shared" si="100"/>
        <v>13217.72</v>
      </c>
    </row>
    <row r="404" spans="1:24" s="202" customFormat="1" ht="15" customHeight="1" x14ac:dyDescent="0.2">
      <c r="A404" s="216"/>
      <c r="B404" s="387" t="s">
        <v>7869</v>
      </c>
      <c r="C404" s="349">
        <v>9</v>
      </c>
      <c r="D404" s="350" t="s">
        <v>5660</v>
      </c>
      <c r="E404" s="351">
        <v>0</v>
      </c>
      <c r="F404" s="349"/>
      <c r="G404" s="350"/>
      <c r="H404" s="351"/>
      <c r="I404" s="196" t="s">
        <v>5693</v>
      </c>
      <c r="J404" s="353"/>
      <c r="K404" s="363">
        <v>28.2</v>
      </c>
      <c r="L404" s="197">
        <v>20</v>
      </c>
      <c r="M404" s="197"/>
      <c r="N404" s="358">
        <f t="shared" ref="N404:N413" si="116">ROUND(L404*K404,2)</f>
        <v>564</v>
      </c>
      <c r="O404" s="197"/>
      <c r="P404" s="399">
        <f t="shared" si="115"/>
        <v>564</v>
      </c>
      <c r="Q404" s="359"/>
      <c r="R404" s="201"/>
      <c r="S404" s="219"/>
      <c r="U404" s="90" t="str">
        <f t="shared" si="99"/>
        <v/>
      </c>
      <c r="V404" s="90">
        <f t="shared" si="100"/>
        <v>564</v>
      </c>
    </row>
    <row r="405" spans="1:24" s="202" customFormat="1" ht="15" customHeight="1" x14ac:dyDescent="0.2">
      <c r="A405" s="216"/>
      <c r="B405" s="387" t="s">
        <v>7870</v>
      </c>
      <c r="C405" s="349">
        <v>26</v>
      </c>
      <c r="D405" s="350" t="s">
        <v>5660</v>
      </c>
      <c r="E405" s="351">
        <v>0</v>
      </c>
      <c r="F405" s="349"/>
      <c r="G405" s="350"/>
      <c r="H405" s="351"/>
      <c r="I405" s="196" t="s">
        <v>5693</v>
      </c>
      <c r="J405" s="353"/>
      <c r="K405" s="363">
        <v>25</v>
      </c>
      <c r="L405" s="197">
        <v>6</v>
      </c>
      <c r="M405" s="197"/>
      <c r="N405" s="358">
        <f t="shared" si="116"/>
        <v>150</v>
      </c>
      <c r="O405" s="197"/>
      <c r="P405" s="399">
        <f t="shared" si="115"/>
        <v>150</v>
      </c>
      <c r="Q405" s="359"/>
      <c r="R405" s="201"/>
      <c r="S405" s="219"/>
      <c r="U405" s="90" t="str">
        <f t="shared" si="99"/>
        <v/>
      </c>
      <c r="V405" s="90">
        <f t="shared" si="100"/>
        <v>150</v>
      </c>
    </row>
    <row r="406" spans="1:24" s="202" customFormat="1" ht="15" customHeight="1" x14ac:dyDescent="0.2">
      <c r="A406" s="216"/>
      <c r="B406" s="387" t="s">
        <v>7871</v>
      </c>
      <c r="C406" s="349">
        <v>32</v>
      </c>
      <c r="D406" s="350" t="s">
        <v>5660</v>
      </c>
      <c r="E406" s="351">
        <v>0</v>
      </c>
      <c r="F406" s="349"/>
      <c r="G406" s="350"/>
      <c r="H406" s="351"/>
      <c r="I406" s="196" t="s">
        <v>5692</v>
      </c>
      <c r="J406" s="353"/>
      <c r="K406" s="363">
        <v>20</v>
      </c>
      <c r="L406" s="197">
        <v>12.65</v>
      </c>
      <c r="M406" s="197"/>
      <c r="N406" s="358">
        <f t="shared" si="116"/>
        <v>253</v>
      </c>
      <c r="O406" s="197"/>
      <c r="P406" s="399">
        <f t="shared" si="115"/>
        <v>253</v>
      </c>
      <c r="Q406" s="359"/>
      <c r="R406" s="201"/>
      <c r="S406" s="219"/>
      <c r="U406" s="90" t="str">
        <f t="shared" si="99"/>
        <v/>
      </c>
      <c r="V406" s="90">
        <f t="shared" si="100"/>
        <v>253</v>
      </c>
    </row>
    <row r="407" spans="1:24" s="202" customFormat="1" ht="15" customHeight="1" x14ac:dyDescent="0.2">
      <c r="A407" s="216"/>
      <c r="B407" s="387" t="s">
        <v>16929</v>
      </c>
      <c r="C407" s="349">
        <v>1</v>
      </c>
      <c r="D407" s="350" t="s">
        <v>5660</v>
      </c>
      <c r="E407" s="351">
        <v>13</v>
      </c>
      <c r="F407" s="349"/>
      <c r="G407" s="350"/>
      <c r="H407" s="351"/>
      <c r="I407" s="196" t="s">
        <v>5692</v>
      </c>
      <c r="J407" s="353"/>
      <c r="K407" s="363">
        <v>10</v>
      </c>
      <c r="L407" s="197">
        <v>8</v>
      </c>
      <c r="M407" s="197"/>
      <c r="N407" s="358">
        <f t="shared" si="116"/>
        <v>80</v>
      </c>
      <c r="O407" s="197"/>
      <c r="P407" s="218">
        <f t="shared" si="115"/>
        <v>80</v>
      </c>
      <c r="Q407" s="359"/>
      <c r="R407" s="201"/>
      <c r="S407" s="219"/>
      <c r="U407" s="90" t="str">
        <f t="shared" si="99"/>
        <v/>
      </c>
      <c r="V407" s="90">
        <f t="shared" si="100"/>
        <v>80</v>
      </c>
    </row>
    <row r="408" spans="1:24" s="202" customFormat="1" ht="15" customHeight="1" x14ac:dyDescent="0.2">
      <c r="A408" s="216"/>
      <c r="B408" s="387" t="s">
        <v>16930</v>
      </c>
      <c r="C408" s="349">
        <v>7</v>
      </c>
      <c r="D408" s="350" t="s">
        <v>5660</v>
      </c>
      <c r="E408" s="351">
        <v>12</v>
      </c>
      <c r="F408" s="349"/>
      <c r="G408" s="350"/>
      <c r="H408" s="351"/>
      <c r="I408" s="196" t="s">
        <v>5692</v>
      </c>
      <c r="J408" s="353"/>
      <c r="K408" s="363">
        <v>10</v>
      </c>
      <c r="L408" s="197">
        <v>7</v>
      </c>
      <c r="M408" s="197"/>
      <c r="N408" s="358">
        <f t="shared" si="116"/>
        <v>70</v>
      </c>
      <c r="O408" s="197"/>
      <c r="P408" s="218">
        <f t="shared" si="115"/>
        <v>70</v>
      </c>
      <c r="Q408" s="359"/>
      <c r="R408" s="201"/>
      <c r="S408" s="219"/>
      <c r="U408" s="90" t="str">
        <f t="shared" si="99"/>
        <v/>
      </c>
      <c r="V408" s="90">
        <f t="shared" si="100"/>
        <v>70</v>
      </c>
    </row>
    <row r="409" spans="1:24" s="202" customFormat="1" ht="15" customHeight="1" x14ac:dyDescent="0.2">
      <c r="A409" s="216"/>
      <c r="B409" s="387" t="s">
        <v>16931</v>
      </c>
      <c r="C409" s="349">
        <v>14</v>
      </c>
      <c r="D409" s="350" t="s">
        <v>5660</v>
      </c>
      <c r="E409" s="351">
        <v>3</v>
      </c>
      <c r="F409" s="349"/>
      <c r="G409" s="350"/>
      <c r="H409" s="351"/>
      <c r="I409" s="196" t="s">
        <v>5692</v>
      </c>
      <c r="J409" s="353"/>
      <c r="K409" s="363">
        <v>10</v>
      </c>
      <c r="L409" s="197">
        <v>8</v>
      </c>
      <c r="M409" s="197"/>
      <c r="N409" s="358">
        <f t="shared" si="116"/>
        <v>80</v>
      </c>
      <c r="O409" s="197"/>
      <c r="P409" s="218">
        <f t="shared" si="115"/>
        <v>80</v>
      </c>
      <c r="Q409" s="359"/>
      <c r="R409" s="201"/>
      <c r="S409" s="219"/>
      <c r="U409" s="90" t="str">
        <f t="shared" si="99"/>
        <v/>
      </c>
      <c r="V409" s="90">
        <f t="shared" si="100"/>
        <v>80</v>
      </c>
    </row>
    <row r="410" spans="1:24" s="202" customFormat="1" ht="15" customHeight="1" x14ac:dyDescent="0.2">
      <c r="A410" s="216"/>
      <c r="B410" s="387" t="s">
        <v>16932</v>
      </c>
      <c r="C410" s="349">
        <v>17</v>
      </c>
      <c r="D410" s="350" t="s">
        <v>5660</v>
      </c>
      <c r="E410" s="351">
        <v>16</v>
      </c>
      <c r="F410" s="349"/>
      <c r="G410" s="350"/>
      <c r="H410" s="351"/>
      <c r="I410" s="196" t="s">
        <v>5692</v>
      </c>
      <c r="J410" s="353"/>
      <c r="K410" s="363">
        <v>10</v>
      </c>
      <c r="L410" s="197">
        <v>7</v>
      </c>
      <c r="M410" s="197"/>
      <c r="N410" s="358">
        <f t="shared" si="116"/>
        <v>70</v>
      </c>
      <c r="O410" s="197"/>
      <c r="P410" s="218">
        <f t="shared" si="115"/>
        <v>70</v>
      </c>
      <c r="Q410" s="359"/>
      <c r="R410" s="201"/>
      <c r="S410" s="219"/>
      <c r="U410" s="90" t="str">
        <f t="shared" si="99"/>
        <v/>
      </c>
      <c r="V410" s="90">
        <f t="shared" si="100"/>
        <v>70</v>
      </c>
    </row>
    <row r="411" spans="1:24" s="202" customFormat="1" ht="15" customHeight="1" x14ac:dyDescent="0.2">
      <c r="A411" s="216"/>
      <c r="B411" s="387" t="s">
        <v>16933</v>
      </c>
      <c r="C411" s="349">
        <v>26</v>
      </c>
      <c r="D411" s="350" t="s">
        <v>5660</v>
      </c>
      <c r="E411" s="351">
        <v>15</v>
      </c>
      <c r="F411" s="349"/>
      <c r="G411" s="350"/>
      <c r="H411" s="351"/>
      <c r="I411" s="196" t="s">
        <v>5692</v>
      </c>
      <c r="J411" s="353"/>
      <c r="K411" s="363">
        <v>10</v>
      </c>
      <c r="L411" s="197">
        <v>8</v>
      </c>
      <c r="M411" s="197"/>
      <c r="N411" s="358">
        <f t="shared" si="116"/>
        <v>80</v>
      </c>
      <c r="O411" s="197"/>
      <c r="P411" s="218">
        <f t="shared" si="115"/>
        <v>80</v>
      </c>
      <c r="Q411" s="359"/>
      <c r="R411" s="201"/>
      <c r="S411" s="219"/>
      <c r="U411" s="90" t="str">
        <f t="shared" si="99"/>
        <v/>
      </c>
      <c r="V411" s="90">
        <f t="shared" si="100"/>
        <v>80</v>
      </c>
    </row>
    <row r="412" spans="1:24" s="202" customFormat="1" ht="15" customHeight="1" x14ac:dyDescent="0.2">
      <c r="A412" s="216"/>
      <c r="B412" s="387" t="s">
        <v>16934</v>
      </c>
      <c r="C412" s="349">
        <v>32</v>
      </c>
      <c r="D412" s="350" t="s">
        <v>5660</v>
      </c>
      <c r="E412" s="351">
        <v>15</v>
      </c>
      <c r="F412" s="349"/>
      <c r="G412" s="350"/>
      <c r="H412" s="351"/>
      <c r="I412" s="196" t="s">
        <v>5692</v>
      </c>
      <c r="J412" s="353"/>
      <c r="K412" s="363">
        <v>10</v>
      </c>
      <c r="L412" s="197">
        <v>8</v>
      </c>
      <c r="M412" s="197"/>
      <c r="N412" s="358">
        <f t="shared" si="116"/>
        <v>80</v>
      </c>
      <c r="O412" s="197"/>
      <c r="P412" s="218">
        <f t="shared" si="115"/>
        <v>80</v>
      </c>
      <c r="Q412" s="359"/>
      <c r="R412" s="201"/>
      <c r="S412" s="219"/>
      <c r="U412" s="90" t="str">
        <f t="shared" ref="U412:U473" si="117">IF(Q412&lt;&gt;"",P412,"")</f>
        <v/>
      </c>
      <c r="V412" s="90">
        <f t="shared" ref="V412:V473" si="118">IF(P412&lt;&gt;"",P412,"")</f>
        <v>80</v>
      </c>
    </row>
    <row r="413" spans="1:24" s="202" customFormat="1" ht="15" customHeight="1" x14ac:dyDescent="0.2">
      <c r="A413" s="216"/>
      <c r="B413" s="387" t="s">
        <v>7872</v>
      </c>
      <c r="C413" s="349">
        <v>0</v>
      </c>
      <c r="D413" s="350" t="s">
        <v>5660</v>
      </c>
      <c r="E413" s="351">
        <v>0</v>
      </c>
      <c r="F413" s="349">
        <v>73</v>
      </c>
      <c r="G413" s="350" t="s">
        <v>5660</v>
      </c>
      <c r="H413" s="351">
        <v>8.6349999999999998</v>
      </c>
      <c r="I413" s="196" t="s">
        <v>5693</v>
      </c>
      <c r="J413" s="353"/>
      <c r="K413" s="363">
        <f t="shared" ref="K413" si="119">(F413*20+H413)-(C413*20+E413)</f>
        <v>1468.635</v>
      </c>
      <c r="L413" s="197">
        <v>2.5</v>
      </c>
      <c r="M413" s="197"/>
      <c r="N413" s="358">
        <f t="shared" si="116"/>
        <v>3671.59</v>
      </c>
      <c r="O413" s="197"/>
      <c r="P413" s="399">
        <f t="shared" si="115"/>
        <v>3671.59</v>
      </c>
      <c r="Q413" s="359"/>
      <c r="R413" s="201"/>
      <c r="S413" s="219"/>
      <c r="U413" s="90" t="str">
        <f t="shared" si="117"/>
        <v/>
      </c>
      <c r="V413" s="90">
        <f t="shared" si="118"/>
        <v>3671.59</v>
      </c>
    </row>
    <row r="414" spans="1:24" s="281" customFormat="1" ht="15" customHeight="1" x14ac:dyDescent="0.2">
      <c r="A414" s="400"/>
      <c r="B414" s="203" t="s">
        <v>15</v>
      </c>
      <c r="C414" s="401"/>
      <c r="D414" s="205"/>
      <c r="E414" s="402"/>
      <c r="F414" s="401"/>
      <c r="G414" s="403"/>
      <c r="H414" s="402"/>
      <c r="I414" s="206"/>
      <c r="J414" s="208"/>
      <c r="K414" s="404"/>
      <c r="L414" s="404"/>
      <c r="M414" s="404"/>
      <c r="N414" s="405"/>
      <c r="O414" s="404"/>
      <c r="P414" s="209">
        <f>ROUND(SUM(P402:P413),2)</f>
        <v>18316.310000000001</v>
      </c>
      <c r="Q414" s="406" t="str">
        <f>IFERROR(VLOOKUP(A402,'Planilha Orçamentária'!$A$8:$H$424,5,FALSE),0)</f>
        <v>M2</v>
      </c>
      <c r="R414" s="201"/>
      <c r="S414" s="201"/>
      <c r="U414" s="90">
        <f t="shared" si="117"/>
        <v>18316.310000000001</v>
      </c>
      <c r="V414" s="90">
        <f t="shared" si="118"/>
        <v>18316.310000000001</v>
      </c>
      <c r="X414" s="202"/>
    </row>
    <row r="415" spans="1:24" s="281" customFormat="1" ht="15" customHeight="1" x14ac:dyDescent="0.2">
      <c r="A415" s="400"/>
      <c r="B415" s="211"/>
      <c r="C415" s="393"/>
      <c r="D415" s="194"/>
      <c r="E415" s="394"/>
      <c r="F415" s="393"/>
      <c r="G415" s="395"/>
      <c r="H415" s="394"/>
      <c r="I415" s="195"/>
      <c r="J415" s="303"/>
      <c r="K415" s="396"/>
      <c r="L415" s="396"/>
      <c r="M415" s="396"/>
      <c r="N415" s="397"/>
      <c r="O415" s="396"/>
      <c r="P415" s="398"/>
      <c r="Q415" s="214"/>
      <c r="R415" s="201"/>
      <c r="S415" s="201"/>
      <c r="U415" s="90" t="str">
        <f t="shared" si="117"/>
        <v/>
      </c>
      <c r="V415" s="90" t="str">
        <f t="shared" si="118"/>
        <v/>
      </c>
      <c r="X415" s="202"/>
    </row>
    <row r="416" spans="1:24" s="281" customFormat="1" ht="15" customHeight="1" collapsed="1" x14ac:dyDescent="0.2">
      <c r="A416" s="191" t="str">
        <f>'Planilha Orçamentária'!A65</f>
        <v>04.05</v>
      </c>
      <c r="B416" s="192" t="str">
        <f>VLOOKUP(A416,'Planilha Orçamentária'!$A$8:$D$916,4,FALSE)</f>
        <v>CM-30, fornecimento</v>
      </c>
      <c r="C416" s="393"/>
      <c r="D416" s="194"/>
      <c r="E416" s="394"/>
      <c r="F416" s="393"/>
      <c r="G416" s="395"/>
      <c r="H416" s="394"/>
      <c r="I416" s="195"/>
      <c r="J416" s="303"/>
      <c r="L416" s="407" t="s">
        <v>7771</v>
      </c>
      <c r="M416" s="396"/>
      <c r="N416" s="397"/>
      <c r="O416" s="396"/>
      <c r="P416" s="398"/>
      <c r="Q416" s="221">
        <f>P418</f>
        <v>21.98</v>
      </c>
      <c r="R416" s="201"/>
      <c r="S416" s="201"/>
      <c r="U416" s="90">
        <f t="shared" si="117"/>
        <v>0</v>
      </c>
      <c r="V416" s="90" t="str">
        <f t="shared" si="118"/>
        <v/>
      </c>
      <c r="X416" s="202"/>
    </row>
    <row r="417" spans="1:24" s="281" customFormat="1" ht="15" customHeight="1" x14ac:dyDescent="0.2">
      <c r="A417" s="400"/>
      <c r="B417" s="408"/>
      <c r="C417" s="393"/>
      <c r="D417" s="194"/>
      <c r="E417" s="394"/>
      <c r="F417" s="393"/>
      <c r="G417" s="395"/>
      <c r="H417" s="394"/>
      <c r="I417" s="195"/>
      <c r="J417" s="363"/>
      <c r="L417" s="409">
        <f>1.2/1000</f>
        <v>1.1999999999999999E-3</v>
      </c>
      <c r="N417" s="410">
        <f>+P414</f>
        <v>18316.310000000001</v>
      </c>
      <c r="O417" s="396"/>
      <c r="P417" s="411">
        <f>N417*L417</f>
        <v>21.979572000000001</v>
      </c>
      <c r="Q417" s="214"/>
      <c r="R417" s="201"/>
      <c r="S417" s="201"/>
      <c r="U417" s="90" t="str">
        <f t="shared" si="117"/>
        <v/>
      </c>
      <c r="V417" s="90">
        <f t="shared" si="118"/>
        <v>21.979572000000001</v>
      </c>
      <c r="X417" s="202"/>
    </row>
    <row r="418" spans="1:24" s="281" customFormat="1" ht="15" customHeight="1" x14ac:dyDescent="0.2">
      <c r="A418" s="400"/>
      <c r="B418" s="203" t="s">
        <v>15</v>
      </c>
      <c r="C418" s="401"/>
      <c r="D418" s="205"/>
      <c r="E418" s="402"/>
      <c r="F418" s="401"/>
      <c r="G418" s="403"/>
      <c r="H418" s="402"/>
      <c r="I418" s="206"/>
      <c r="J418" s="208"/>
      <c r="K418" s="404"/>
      <c r="L418" s="404"/>
      <c r="M418" s="404"/>
      <c r="N418" s="405"/>
      <c r="O418" s="404"/>
      <c r="P418" s="412">
        <f>ROUND(SUM(P417:P417),2)</f>
        <v>21.98</v>
      </c>
      <c r="Q418" s="406" t="str">
        <f>IFERROR(VLOOKUP(A416,'Planilha Orçamentária'!$A$8:$H$424,5,FALSE),0)</f>
        <v>t</v>
      </c>
      <c r="R418" s="201"/>
      <c r="S418" s="201"/>
      <c r="U418" s="90">
        <f t="shared" si="117"/>
        <v>21.98</v>
      </c>
      <c r="V418" s="90">
        <f t="shared" si="118"/>
        <v>21.98</v>
      </c>
      <c r="X418" s="202"/>
    </row>
    <row r="419" spans="1:24" s="281" customFormat="1" ht="15" customHeight="1" x14ac:dyDescent="0.2">
      <c r="A419" s="400"/>
      <c r="B419" s="211"/>
      <c r="C419" s="393"/>
      <c r="D419" s="194"/>
      <c r="E419" s="394"/>
      <c r="F419" s="393"/>
      <c r="G419" s="395"/>
      <c r="H419" s="394"/>
      <c r="I419" s="195"/>
      <c r="J419" s="303"/>
      <c r="K419" s="396"/>
      <c r="L419" s="396"/>
      <c r="M419" s="396"/>
      <c r="N419" s="397"/>
      <c r="O419" s="396"/>
      <c r="P419" s="398"/>
      <c r="Q419" s="214"/>
      <c r="R419" s="201"/>
      <c r="S419" s="201"/>
      <c r="U419" s="90" t="str">
        <f t="shared" si="117"/>
        <v/>
      </c>
      <c r="V419" s="90" t="str">
        <f t="shared" si="118"/>
        <v/>
      </c>
      <c r="X419" s="202"/>
    </row>
    <row r="420" spans="1:24" s="281" customFormat="1" ht="15" customHeight="1" collapsed="1" x14ac:dyDescent="0.2">
      <c r="A420" s="191" t="str">
        <f>'Planilha Orçamentária'!A66</f>
        <v>04.06</v>
      </c>
      <c r="B420" s="192" t="str">
        <f>VLOOKUP(A420,'Planilha Orçamentária'!$A$8:$D$916,4,FALSE)</f>
        <v>Bonificação de 15,28% sobre Materiais Betuminosos</v>
      </c>
      <c r="C420" s="393"/>
      <c r="D420" s="194"/>
      <c r="E420" s="394"/>
      <c r="F420" s="393"/>
      <c r="G420" s="395"/>
      <c r="H420" s="394"/>
      <c r="I420" s="195"/>
      <c r="J420" s="303"/>
      <c r="K420" s="396"/>
      <c r="L420" s="396"/>
      <c r="M420" s="396"/>
      <c r="N420" s="397"/>
      <c r="O420" s="396"/>
      <c r="P420" s="398"/>
      <c r="Q420" s="221">
        <f>P422</f>
        <v>15.28</v>
      </c>
      <c r="R420" s="201"/>
      <c r="S420" s="201"/>
      <c r="U420" s="90">
        <f t="shared" si="117"/>
        <v>0</v>
      </c>
      <c r="V420" s="90" t="str">
        <f t="shared" si="118"/>
        <v/>
      </c>
      <c r="X420" s="202"/>
    </row>
    <row r="421" spans="1:24" s="281" customFormat="1" ht="15" customHeight="1" x14ac:dyDescent="0.2">
      <c r="A421" s="413"/>
      <c r="B421" s="408"/>
      <c r="C421" s="414"/>
      <c r="D421" s="217"/>
      <c r="E421" s="415"/>
      <c r="F421" s="414"/>
      <c r="G421" s="416"/>
      <c r="H421" s="415"/>
      <c r="I421" s="196"/>
      <c r="J421" s="363">
        <f>VLOOKUP(40972,'DER-ES NÃO IMPRIMIR'!$A$5:$E$3000,4,FALSE)</f>
        <v>15.28</v>
      </c>
      <c r="K421" s="371"/>
      <c r="L421" s="371"/>
      <c r="M421" s="371"/>
      <c r="N421" s="417"/>
      <c r="O421" s="371"/>
      <c r="P421" s="411">
        <f>+J421</f>
        <v>15.28</v>
      </c>
      <c r="Q421" s="359"/>
      <c r="R421" s="219"/>
      <c r="S421" s="219"/>
      <c r="U421" s="90" t="str">
        <f t="shared" si="117"/>
        <v/>
      </c>
      <c r="V421" s="90">
        <f t="shared" si="118"/>
        <v>15.28</v>
      </c>
      <c r="X421" s="202"/>
    </row>
    <row r="422" spans="1:24" s="281" customFormat="1" ht="15" customHeight="1" x14ac:dyDescent="0.2">
      <c r="A422" s="400"/>
      <c r="B422" s="203" t="s">
        <v>15</v>
      </c>
      <c r="C422" s="401"/>
      <c r="D422" s="205"/>
      <c r="E422" s="402"/>
      <c r="F422" s="401"/>
      <c r="G422" s="403"/>
      <c r="H422" s="402"/>
      <c r="I422" s="206"/>
      <c r="J422" s="208"/>
      <c r="K422" s="404"/>
      <c r="L422" s="404"/>
      <c r="M422" s="404"/>
      <c r="N422" s="405"/>
      <c r="O422" s="404"/>
      <c r="P422" s="412">
        <f>ROUND(SUM(P421:P421),2)</f>
        <v>15.28</v>
      </c>
      <c r="Q422" s="406" t="str">
        <f>IFERROR(VLOOKUP(A420,'Planilha Orçamentária'!$A$8:$H$424,5,FALSE),0)</f>
        <v>%</v>
      </c>
      <c r="R422" s="201"/>
      <c r="S422" s="201"/>
      <c r="U422" s="90">
        <f t="shared" si="117"/>
        <v>15.28</v>
      </c>
      <c r="V422" s="90">
        <f t="shared" si="118"/>
        <v>15.28</v>
      </c>
      <c r="X422" s="202"/>
    </row>
    <row r="423" spans="1:24" s="281" customFormat="1" ht="15" customHeight="1" x14ac:dyDescent="0.2">
      <c r="A423" s="400"/>
      <c r="B423" s="226"/>
      <c r="C423" s="212"/>
      <c r="D423" s="194"/>
      <c r="E423" s="195"/>
      <c r="F423" s="212"/>
      <c r="G423" s="194"/>
      <c r="H423" s="195"/>
      <c r="I423" s="195"/>
      <c r="J423" s="213"/>
      <c r="K423" s="303"/>
      <c r="M423" s="662"/>
      <c r="N423" s="673"/>
      <c r="O423" s="664" t="s">
        <v>7772</v>
      </c>
      <c r="P423" s="660"/>
      <c r="Q423" s="214"/>
      <c r="R423" s="201"/>
      <c r="S423" s="201"/>
      <c r="U423" s="90" t="str">
        <f t="shared" si="117"/>
        <v/>
      </c>
      <c r="V423" s="90" t="str">
        <f t="shared" si="118"/>
        <v/>
      </c>
      <c r="X423" s="202"/>
    </row>
    <row r="424" spans="1:24" s="281" customFormat="1" ht="15" customHeight="1" collapsed="1" x14ac:dyDescent="0.2">
      <c r="A424" s="191" t="str">
        <f>'Planilha Orçamentária'!A67</f>
        <v>04.07</v>
      </c>
      <c r="B424" s="192" t="str">
        <f>VLOOKUP(A424,'Planilha Orçamentária'!$A$8:$D$916,4,FALSE)</f>
        <v>Transporte de Material Asfáltico (DNIT), inclusive BDI diferenciado (DMT=0,404XP + 0,478XR + 43,200) (XP=538,3km; XR=0,7km)</v>
      </c>
      <c r="C424" s="193"/>
      <c r="D424" s="194"/>
      <c r="E424" s="195"/>
      <c r="F424" s="195"/>
      <c r="G424" s="194"/>
      <c r="H424" s="195"/>
      <c r="I424" s="196"/>
      <c r="J424" s="197"/>
      <c r="K424" s="198"/>
      <c r="M424" s="663"/>
      <c r="N424" s="674"/>
      <c r="O424" s="663"/>
      <c r="P424" s="661"/>
      <c r="Q424" s="221">
        <f>P426</f>
        <v>21.98</v>
      </c>
      <c r="R424" s="201"/>
      <c r="S424" s="201"/>
      <c r="U424" s="90">
        <f t="shared" si="117"/>
        <v>0</v>
      </c>
      <c r="V424" s="90" t="str">
        <f t="shared" si="118"/>
        <v/>
      </c>
      <c r="X424" s="202"/>
    </row>
    <row r="425" spans="1:24" s="281" customFormat="1" ht="15" customHeight="1" x14ac:dyDescent="0.2">
      <c r="A425" s="413"/>
      <c r="B425" s="348" t="s">
        <v>7773</v>
      </c>
      <c r="C425" s="349"/>
      <c r="D425" s="350"/>
      <c r="E425" s="351"/>
      <c r="F425" s="349"/>
      <c r="G425" s="350"/>
      <c r="H425" s="351"/>
      <c r="I425" s="352"/>
      <c r="J425" s="353"/>
      <c r="K425" s="355"/>
      <c r="M425" s="355"/>
      <c r="N425" s="355"/>
      <c r="O425" s="355">
        <f>P418</f>
        <v>21.98</v>
      </c>
      <c r="P425" s="356">
        <f>O425</f>
        <v>21.98</v>
      </c>
      <c r="Q425" s="359"/>
      <c r="R425" s="219"/>
      <c r="S425" s="219"/>
      <c r="U425" s="90" t="str">
        <f t="shared" si="117"/>
        <v/>
      </c>
      <c r="V425" s="90">
        <f t="shared" si="118"/>
        <v>21.98</v>
      </c>
      <c r="X425" s="202"/>
    </row>
    <row r="426" spans="1:24" s="281" customFormat="1" ht="15" customHeight="1" x14ac:dyDescent="0.2">
      <c r="A426" s="400"/>
      <c r="B426" s="203" t="s">
        <v>15</v>
      </c>
      <c r="C426" s="401"/>
      <c r="D426" s="205"/>
      <c r="E426" s="402"/>
      <c r="F426" s="401"/>
      <c r="G426" s="403"/>
      <c r="H426" s="402"/>
      <c r="I426" s="206"/>
      <c r="J426" s="208"/>
      <c r="K426" s="404"/>
      <c r="L426" s="404"/>
      <c r="M426" s="404"/>
      <c r="N426" s="405"/>
      <c r="O426" s="404"/>
      <c r="P426" s="412">
        <f>ROUND(SUM(P425:P425),2)</f>
        <v>21.98</v>
      </c>
      <c r="Q426" s="406" t="str">
        <f>IFERROR(VLOOKUP(A424,'Planilha Orçamentária'!$A$8:$H$424,5,FALSE),0)</f>
        <v>T</v>
      </c>
      <c r="R426" s="201"/>
      <c r="S426" s="201"/>
      <c r="U426" s="90">
        <f t="shared" si="117"/>
        <v>21.98</v>
      </c>
      <c r="V426" s="90">
        <f t="shared" si="118"/>
        <v>21.98</v>
      </c>
      <c r="X426" s="202"/>
    </row>
    <row r="427" spans="1:24" s="202" customFormat="1" ht="15" customHeight="1" x14ac:dyDescent="0.2">
      <c r="A427" s="191"/>
      <c r="B427" s="215"/>
      <c r="C427" s="193"/>
      <c r="D427" s="194"/>
      <c r="E427" s="195"/>
      <c r="F427" s="195"/>
      <c r="G427" s="194"/>
      <c r="H427" s="195"/>
      <c r="I427" s="196"/>
      <c r="J427" s="197"/>
      <c r="K427" s="198"/>
      <c r="L427" s="197"/>
      <c r="M427" s="199"/>
      <c r="N427" s="358"/>
      <c r="O427" s="199"/>
      <c r="P427" s="60"/>
      <c r="Q427" s="418"/>
      <c r="R427" s="219"/>
      <c r="S427" s="219"/>
      <c r="U427" s="90" t="str">
        <f t="shared" si="117"/>
        <v/>
      </c>
      <c r="V427" s="90" t="str">
        <f t="shared" si="118"/>
        <v/>
      </c>
    </row>
    <row r="428" spans="1:24" s="281" customFormat="1" ht="15" customHeight="1" x14ac:dyDescent="0.2">
      <c r="A428" s="191" t="str">
        <f>'Planilha Orçamentária'!A68</f>
        <v>04.08</v>
      </c>
      <c r="B428" s="192" t="str">
        <f>VLOOKUP(A428,'Planilha Orçamentária'!$A$8:$D$916,4,FALSE)</f>
        <v>Pintura de ligação exclusive fornecimento e transporte comercial do material betuminoso em Vias Urbanas</v>
      </c>
      <c r="C428" s="393"/>
      <c r="D428" s="194"/>
      <c r="E428" s="394"/>
      <c r="F428" s="393"/>
      <c r="G428" s="395"/>
      <c r="H428" s="394"/>
      <c r="I428" s="195"/>
      <c r="J428" s="303"/>
      <c r="K428" s="396"/>
      <c r="L428" s="199" t="s">
        <v>5694</v>
      </c>
      <c r="M428" s="396"/>
      <c r="N428" s="397"/>
      <c r="O428" s="396"/>
      <c r="P428" s="398"/>
      <c r="Q428" s="221">
        <f>P440</f>
        <v>18316.310000000001</v>
      </c>
      <c r="R428" s="201"/>
      <c r="S428" s="201"/>
      <c r="U428" s="90">
        <f t="shared" si="117"/>
        <v>0</v>
      </c>
      <c r="V428" s="90" t="str">
        <f t="shared" si="118"/>
        <v/>
      </c>
      <c r="X428" s="202"/>
    </row>
    <row r="429" spans="1:24" s="202" customFormat="1" ht="15" customHeight="1" x14ac:dyDescent="0.2">
      <c r="A429" s="216"/>
      <c r="B429" s="387" t="s">
        <v>16926</v>
      </c>
      <c r="C429" s="349">
        <v>0</v>
      </c>
      <c r="D429" s="350" t="s">
        <v>5660</v>
      </c>
      <c r="E429" s="351">
        <v>0</v>
      </c>
      <c r="F429" s="349">
        <v>73</v>
      </c>
      <c r="G429" s="350" t="s">
        <v>5660</v>
      </c>
      <c r="H429" s="351">
        <v>8.6349999999999998</v>
      </c>
      <c r="I429" s="196" t="s">
        <v>16927</v>
      </c>
      <c r="J429" s="353"/>
      <c r="K429" s="363">
        <f t="shared" ref="K429" si="120">(F429*20+H429)-(C429*20+E429)</f>
        <v>1468.635</v>
      </c>
      <c r="L429" s="197">
        <v>9</v>
      </c>
      <c r="M429" s="197"/>
      <c r="N429" s="358">
        <f>ROUND(L429*K429,2)</f>
        <v>13217.72</v>
      </c>
      <c r="O429" s="197"/>
      <c r="P429" s="399">
        <f t="shared" ref="P429:P439" si="121">N429</f>
        <v>13217.72</v>
      </c>
      <c r="Q429" s="359"/>
      <c r="R429" s="201"/>
      <c r="S429" s="219"/>
      <c r="U429" s="90" t="str">
        <f t="shared" si="117"/>
        <v/>
      </c>
      <c r="V429" s="90">
        <f t="shared" si="118"/>
        <v>13217.72</v>
      </c>
    </row>
    <row r="430" spans="1:24" s="202" customFormat="1" ht="15" customHeight="1" x14ac:dyDescent="0.2">
      <c r="A430" s="216"/>
      <c r="B430" s="387" t="s">
        <v>7869</v>
      </c>
      <c r="C430" s="349">
        <v>9</v>
      </c>
      <c r="D430" s="350" t="s">
        <v>5660</v>
      </c>
      <c r="E430" s="351">
        <v>0</v>
      </c>
      <c r="F430" s="349"/>
      <c r="G430" s="350"/>
      <c r="H430" s="351"/>
      <c r="I430" s="196" t="s">
        <v>5693</v>
      </c>
      <c r="J430" s="353"/>
      <c r="K430" s="363">
        <v>28.2</v>
      </c>
      <c r="L430" s="197">
        <v>20</v>
      </c>
      <c r="M430" s="197"/>
      <c r="N430" s="358">
        <f t="shared" ref="N430:N439" si="122">ROUND(L430*K430,2)</f>
        <v>564</v>
      </c>
      <c r="O430" s="197"/>
      <c r="P430" s="399">
        <f t="shared" si="121"/>
        <v>564</v>
      </c>
      <c r="Q430" s="359"/>
      <c r="R430" s="201"/>
      <c r="S430" s="219"/>
      <c r="U430" s="90" t="str">
        <f t="shared" si="117"/>
        <v/>
      </c>
      <c r="V430" s="90">
        <f t="shared" si="118"/>
        <v>564</v>
      </c>
    </row>
    <row r="431" spans="1:24" s="202" customFormat="1" ht="15" customHeight="1" x14ac:dyDescent="0.2">
      <c r="A431" s="216"/>
      <c r="B431" s="387" t="s">
        <v>7870</v>
      </c>
      <c r="C431" s="349">
        <v>26</v>
      </c>
      <c r="D431" s="350" t="s">
        <v>5660</v>
      </c>
      <c r="E431" s="351">
        <v>0</v>
      </c>
      <c r="F431" s="349"/>
      <c r="G431" s="350"/>
      <c r="H431" s="351"/>
      <c r="I431" s="196" t="s">
        <v>5693</v>
      </c>
      <c r="J431" s="353"/>
      <c r="K431" s="363">
        <v>25</v>
      </c>
      <c r="L431" s="197">
        <v>6</v>
      </c>
      <c r="M431" s="197"/>
      <c r="N431" s="358">
        <f t="shared" si="122"/>
        <v>150</v>
      </c>
      <c r="O431" s="197"/>
      <c r="P431" s="399">
        <f t="shared" si="121"/>
        <v>150</v>
      </c>
      <c r="Q431" s="359"/>
      <c r="R431" s="201"/>
      <c r="S431" s="219"/>
      <c r="U431" s="90" t="str">
        <f t="shared" si="117"/>
        <v/>
      </c>
      <c r="V431" s="90">
        <f t="shared" si="118"/>
        <v>150</v>
      </c>
    </row>
    <row r="432" spans="1:24" s="202" customFormat="1" ht="15" customHeight="1" x14ac:dyDescent="0.2">
      <c r="A432" s="216"/>
      <c r="B432" s="387" t="s">
        <v>7871</v>
      </c>
      <c r="C432" s="349">
        <v>32</v>
      </c>
      <c r="D432" s="350" t="s">
        <v>5660</v>
      </c>
      <c r="E432" s="351">
        <v>0</v>
      </c>
      <c r="F432" s="349"/>
      <c r="G432" s="350"/>
      <c r="H432" s="351"/>
      <c r="I432" s="196" t="s">
        <v>5692</v>
      </c>
      <c r="J432" s="353"/>
      <c r="K432" s="363">
        <v>20</v>
      </c>
      <c r="L432" s="197">
        <v>12.65</v>
      </c>
      <c r="M432" s="197"/>
      <c r="N432" s="358">
        <f t="shared" si="122"/>
        <v>253</v>
      </c>
      <c r="O432" s="197"/>
      <c r="P432" s="399">
        <f t="shared" si="121"/>
        <v>253</v>
      </c>
      <c r="Q432" s="359"/>
      <c r="R432" s="201"/>
      <c r="S432" s="219"/>
      <c r="U432" s="90" t="str">
        <f t="shared" si="117"/>
        <v/>
      </c>
      <c r="V432" s="90">
        <f t="shared" si="118"/>
        <v>253</v>
      </c>
    </row>
    <row r="433" spans="1:24" s="202" customFormat="1" ht="15" customHeight="1" x14ac:dyDescent="0.2">
      <c r="A433" s="216"/>
      <c r="B433" s="387" t="s">
        <v>16929</v>
      </c>
      <c r="C433" s="349">
        <v>1</v>
      </c>
      <c r="D433" s="350" t="s">
        <v>5660</v>
      </c>
      <c r="E433" s="351">
        <v>13</v>
      </c>
      <c r="F433" s="349"/>
      <c r="G433" s="350"/>
      <c r="H433" s="351"/>
      <c r="I433" s="196" t="s">
        <v>5692</v>
      </c>
      <c r="J433" s="353"/>
      <c r="K433" s="363">
        <v>10</v>
      </c>
      <c r="L433" s="197">
        <v>8</v>
      </c>
      <c r="M433" s="197"/>
      <c r="N433" s="358">
        <f t="shared" si="122"/>
        <v>80</v>
      </c>
      <c r="O433" s="197"/>
      <c r="P433" s="218">
        <f t="shared" si="121"/>
        <v>80</v>
      </c>
      <c r="Q433" s="359"/>
      <c r="R433" s="201"/>
      <c r="S433" s="219"/>
      <c r="U433" s="90" t="str">
        <f t="shared" si="117"/>
        <v/>
      </c>
      <c r="V433" s="90">
        <f t="shared" si="118"/>
        <v>80</v>
      </c>
    </row>
    <row r="434" spans="1:24" s="202" customFormat="1" ht="15" customHeight="1" x14ac:dyDescent="0.2">
      <c r="A434" s="216"/>
      <c r="B434" s="387" t="s">
        <v>16930</v>
      </c>
      <c r="C434" s="349">
        <v>7</v>
      </c>
      <c r="D434" s="350" t="s">
        <v>5660</v>
      </c>
      <c r="E434" s="351">
        <v>12</v>
      </c>
      <c r="F434" s="349"/>
      <c r="G434" s="350"/>
      <c r="H434" s="351"/>
      <c r="I434" s="196" t="s">
        <v>5692</v>
      </c>
      <c r="J434" s="353"/>
      <c r="K434" s="363">
        <v>10</v>
      </c>
      <c r="L434" s="197">
        <v>7</v>
      </c>
      <c r="M434" s="197"/>
      <c r="N434" s="358">
        <f t="shared" si="122"/>
        <v>70</v>
      </c>
      <c r="O434" s="197"/>
      <c r="P434" s="218">
        <f t="shared" si="121"/>
        <v>70</v>
      </c>
      <c r="Q434" s="359"/>
      <c r="R434" s="201"/>
      <c r="S434" s="219"/>
      <c r="U434" s="90" t="str">
        <f t="shared" si="117"/>
        <v/>
      </c>
      <c r="V434" s="90">
        <f t="shared" si="118"/>
        <v>70</v>
      </c>
    </row>
    <row r="435" spans="1:24" s="202" customFormat="1" ht="15" customHeight="1" x14ac:dyDescent="0.2">
      <c r="A435" s="216"/>
      <c r="B435" s="387" t="s">
        <v>16931</v>
      </c>
      <c r="C435" s="349">
        <v>14</v>
      </c>
      <c r="D435" s="350" t="s">
        <v>5660</v>
      </c>
      <c r="E435" s="351">
        <v>3</v>
      </c>
      <c r="F435" s="349"/>
      <c r="G435" s="350"/>
      <c r="H435" s="351"/>
      <c r="I435" s="196" t="s">
        <v>5692</v>
      </c>
      <c r="J435" s="353"/>
      <c r="K435" s="363">
        <v>10</v>
      </c>
      <c r="L435" s="197">
        <v>8</v>
      </c>
      <c r="M435" s="197"/>
      <c r="N435" s="358">
        <f t="shared" si="122"/>
        <v>80</v>
      </c>
      <c r="O435" s="197"/>
      <c r="P435" s="218">
        <f t="shared" si="121"/>
        <v>80</v>
      </c>
      <c r="Q435" s="359"/>
      <c r="R435" s="201"/>
      <c r="S435" s="219"/>
      <c r="U435" s="90" t="str">
        <f t="shared" si="117"/>
        <v/>
      </c>
      <c r="V435" s="90">
        <f t="shared" si="118"/>
        <v>80</v>
      </c>
    </row>
    <row r="436" spans="1:24" s="202" customFormat="1" ht="15" customHeight="1" x14ac:dyDescent="0.2">
      <c r="A436" s="216"/>
      <c r="B436" s="387" t="s">
        <v>16932</v>
      </c>
      <c r="C436" s="349">
        <v>17</v>
      </c>
      <c r="D436" s="350" t="s">
        <v>5660</v>
      </c>
      <c r="E436" s="351">
        <v>16</v>
      </c>
      <c r="F436" s="349"/>
      <c r="G436" s="350"/>
      <c r="H436" s="351"/>
      <c r="I436" s="196" t="s">
        <v>5692</v>
      </c>
      <c r="J436" s="353"/>
      <c r="K436" s="363">
        <v>10</v>
      </c>
      <c r="L436" s="197">
        <v>7</v>
      </c>
      <c r="M436" s="197"/>
      <c r="N436" s="358">
        <f t="shared" si="122"/>
        <v>70</v>
      </c>
      <c r="O436" s="197"/>
      <c r="P436" s="218">
        <f t="shared" si="121"/>
        <v>70</v>
      </c>
      <c r="Q436" s="359"/>
      <c r="R436" s="201"/>
      <c r="S436" s="219"/>
      <c r="U436" s="90" t="str">
        <f t="shared" si="117"/>
        <v/>
      </c>
      <c r="V436" s="90">
        <f t="shared" si="118"/>
        <v>70</v>
      </c>
    </row>
    <row r="437" spans="1:24" s="202" customFormat="1" ht="15" customHeight="1" x14ac:dyDescent="0.2">
      <c r="A437" s="216"/>
      <c r="B437" s="387" t="s">
        <v>16933</v>
      </c>
      <c r="C437" s="349">
        <v>26</v>
      </c>
      <c r="D437" s="350" t="s">
        <v>5660</v>
      </c>
      <c r="E437" s="351">
        <v>15</v>
      </c>
      <c r="F437" s="349"/>
      <c r="G437" s="350"/>
      <c r="H437" s="351"/>
      <c r="I437" s="196" t="s">
        <v>5692</v>
      </c>
      <c r="J437" s="353"/>
      <c r="K437" s="363">
        <v>10</v>
      </c>
      <c r="L437" s="197">
        <v>8</v>
      </c>
      <c r="M437" s="197"/>
      <c r="N437" s="358">
        <f t="shared" si="122"/>
        <v>80</v>
      </c>
      <c r="O437" s="197"/>
      <c r="P437" s="218">
        <f t="shared" si="121"/>
        <v>80</v>
      </c>
      <c r="Q437" s="359"/>
      <c r="R437" s="201"/>
      <c r="S437" s="219"/>
      <c r="U437" s="90" t="str">
        <f t="shared" si="117"/>
        <v/>
      </c>
      <c r="V437" s="90">
        <f t="shared" si="118"/>
        <v>80</v>
      </c>
    </row>
    <row r="438" spans="1:24" s="202" customFormat="1" ht="15" customHeight="1" x14ac:dyDescent="0.2">
      <c r="A438" s="216"/>
      <c r="B438" s="387" t="s">
        <v>16934</v>
      </c>
      <c r="C438" s="349">
        <v>32</v>
      </c>
      <c r="D438" s="350" t="s">
        <v>5660</v>
      </c>
      <c r="E438" s="351">
        <v>15</v>
      </c>
      <c r="F438" s="349"/>
      <c r="G438" s="350"/>
      <c r="H438" s="351"/>
      <c r="I438" s="196" t="s">
        <v>5692</v>
      </c>
      <c r="J438" s="353"/>
      <c r="K438" s="363">
        <v>10</v>
      </c>
      <c r="L438" s="197">
        <v>8</v>
      </c>
      <c r="M438" s="197"/>
      <c r="N438" s="358">
        <f t="shared" si="122"/>
        <v>80</v>
      </c>
      <c r="O438" s="197"/>
      <c r="P438" s="218">
        <f t="shared" si="121"/>
        <v>80</v>
      </c>
      <c r="Q438" s="359"/>
      <c r="R438" s="201"/>
      <c r="S438" s="219"/>
      <c r="U438" s="90" t="str">
        <f t="shared" si="117"/>
        <v/>
      </c>
      <c r="V438" s="90">
        <f t="shared" si="118"/>
        <v>80</v>
      </c>
    </row>
    <row r="439" spans="1:24" s="202" customFormat="1" ht="15" customHeight="1" x14ac:dyDescent="0.2">
      <c r="A439" s="216"/>
      <c r="B439" s="387" t="s">
        <v>7872</v>
      </c>
      <c r="C439" s="349">
        <v>0</v>
      </c>
      <c r="D439" s="350" t="s">
        <v>5660</v>
      </c>
      <c r="E439" s="351">
        <v>0</v>
      </c>
      <c r="F439" s="349">
        <v>73</v>
      </c>
      <c r="G439" s="350" t="s">
        <v>5660</v>
      </c>
      <c r="H439" s="351">
        <v>8.6349999999999998</v>
      </c>
      <c r="I439" s="196" t="s">
        <v>5693</v>
      </c>
      <c r="J439" s="353"/>
      <c r="K439" s="363">
        <f>(F439*20+H439)-(C439*20+E439)</f>
        <v>1468.635</v>
      </c>
      <c r="L439" s="197">
        <v>2.5</v>
      </c>
      <c r="M439" s="197"/>
      <c r="N439" s="358">
        <f t="shared" si="122"/>
        <v>3671.59</v>
      </c>
      <c r="O439" s="197"/>
      <c r="P439" s="399">
        <f t="shared" si="121"/>
        <v>3671.59</v>
      </c>
      <c r="Q439" s="359"/>
      <c r="R439" s="201"/>
      <c r="S439" s="219"/>
      <c r="U439" s="90" t="str">
        <f t="shared" si="117"/>
        <v/>
      </c>
      <c r="V439" s="90">
        <f t="shared" si="118"/>
        <v>3671.59</v>
      </c>
    </row>
    <row r="440" spans="1:24" s="281" customFormat="1" ht="15" customHeight="1" x14ac:dyDescent="0.2">
      <c r="A440" s="400"/>
      <c r="B440" s="203" t="s">
        <v>15</v>
      </c>
      <c r="C440" s="401"/>
      <c r="D440" s="205"/>
      <c r="E440" s="402"/>
      <c r="F440" s="401"/>
      <c r="G440" s="403"/>
      <c r="H440" s="402"/>
      <c r="I440" s="206"/>
      <c r="J440" s="208"/>
      <c r="K440" s="404"/>
      <c r="L440" s="404"/>
      <c r="M440" s="404"/>
      <c r="N440" s="405"/>
      <c r="O440" s="404"/>
      <c r="P440" s="209">
        <f>ROUND(SUM(P428:P439),2)</f>
        <v>18316.310000000001</v>
      </c>
      <c r="Q440" s="406" t="str">
        <f>IFERROR(VLOOKUP(A428,'Planilha Orçamentária'!$A$8:$H$424,5,FALSE),0)</f>
        <v>M2</v>
      </c>
      <c r="R440" s="201"/>
      <c r="S440" s="201"/>
      <c r="U440" s="90">
        <f t="shared" si="117"/>
        <v>18316.310000000001</v>
      </c>
      <c r="V440" s="90">
        <f t="shared" si="118"/>
        <v>18316.310000000001</v>
      </c>
      <c r="X440" s="202"/>
    </row>
    <row r="441" spans="1:24" s="281" customFormat="1" ht="15" customHeight="1" x14ac:dyDescent="0.2">
      <c r="A441" s="400"/>
      <c r="B441" s="211"/>
      <c r="C441" s="393"/>
      <c r="D441" s="194"/>
      <c r="E441" s="394"/>
      <c r="F441" s="393"/>
      <c r="G441" s="395"/>
      <c r="H441" s="394"/>
      <c r="I441" s="195"/>
      <c r="J441" s="303"/>
      <c r="K441" s="396"/>
      <c r="L441" s="396"/>
      <c r="M441" s="396"/>
      <c r="N441" s="397"/>
      <c r="O441" s="396"/>
      <c r="P441" s="398"/>
      <c r="Q441" s="214"/>
      <c r="R441" s="201"/>
      <c r="S441" s="201"/>
      <c r="U441" s="90" t="str">
        <f t="shared" si="117"/>
        <v/>
      </c>
      <c r="V441" s="90" t="str">
        <f t="shared" si="118"/>
        <v/>
      </c>
      <c r="X441" s="202"/>
    </row>
    <row r="442" spans="1:24" s="281" customFormat="1" ht="15" customHeight="1" collapsed="1" x14ac:dyDescent="0.2">
      <c r="A442" s="191" t="str">
        <f>'Planilha Orçamentária'!A69</f>
        <v>04.09</v>
      </c>
      <c r="B442" s="192" t="str">
        <f>VLOOKUP(A442,'Planilha Orçamentária'!$A$8:$D$916,4,FALSE)</f>
        <v>Emulsão RR-1C, fornecimento</v>
      </c>
      <c r="C442" s="393"/>
      <c r="D442" s="194"/>
      <c r="E442" s="394"/>
      <c r="F442" s="393"/>
      <c r="G442" s="395"/>
      <c r="H442" s="394"/>
      <c r="I442" s="195"/>
      <c r="J442" s="303"/>
      <c r="L442" s="407" t="s">
        <v>7771</v>
      </c>
      <c r="M442" s="396"/>
      <c r="N442" s="397"/>
      <c r="O442" s="396"/>
      <c r="P442" s="398"/>
      <c r="Q442" s="221">
        <f>P444</f>
        <v>7.33</v>
      </c>
      <c r="R442" s="201"/>
      <c r="S442" s="201"/>
      <c r="U442" s="90">
        <f t="shared" si="117"/>
        <v>0</v>
      </c>
      <c r="V442" s="90" t="str">
        <f t="shared" si="118"/>
        <v/>
      </c>
      <c r="X442" s="202"/>
    </row>
    <row r="443" spans="1:24" s="281" customFormat="1" ht="15" customHeight="1" x14ac:dyDescent="0.2">
      <c r="A443" s="400"/>
      <c r="B443" s="408"/>
      <c r="C443" s="393"/>
      <c r="D443" s="194"/>
      <c r="E443" s="394"/>
      <c r="F443" s="393"/>
      <c r="G443" s="395"/>
      <c r="H443" s="394"/>
      <c r="I443" s="195"/>
      <c r="J443" s="363"/>
      <c r="L443" s="409">
        <f>0.4/1000</f>
        <v>4.0000000000000002E-4</v>
      </c>
      <c r="N443" s="410">
        <f>+P440</f>
        <v>18316.310000000001</v>
      </c>
      <c r="O443" s="396"/>
      <c r="P443" s="411">
        <f>N443*L443</f>
        <v>7.3265240000000009</v>
      </c>
      <c r="Q443" s="214"/>
      <c r="R443" s="201"/>
      <c r="S443" s="201"/>
      <c r="U443" s="90" t="str">
        <f t="shared" si="117"/>
        <v/>
      </c>
      <c r="V443" s="90">
        <f t="shared" si="118"/>
        <v>7.3265240000000009</v>
      </c>
      <c r="X443" s="202"/>
    </row>
    <row r="444" spans="1:24" s="281" customFormat="1" ht="15" customHeight="1" x14ac:dyDescent="0.2">
      <c r="A444" s="400"/>
      <c r="B444" s="203" t="s">
        <v>15</v>
      </c>
      <c r="C444" s="401"/>
      <c r="D444" s="205"/>
      <c r="E444" s="402"/>
      <c r="F444" s="401"/>
      <c r="G444" s="403"/>
      <c r="H444" s="402"/>
      <c r="I444" s="206"/>
      <c r="J444" s="208"/>
      <c r="K444" s="404"/>
      <c r="L444" s="404"/>
      <c r="M444" s="404"/>
      <c r="N444" s="405"/>
      <c r="O444" s="404"/>
      <c r="P444" s="412">
        <f>ROUND(SUM(P443:P443),2)</f>
        <v>7.33</v>
      </c>
      <c r="Q444" s="406" t="str">
        <f>IFERROR(VLOOKUP(A442,'Planilha Orçamentária'!$A$8:$H$424,5,FALSE),0)</f>
        <v>t</v>
      </c>
      <c r="R444" s="201"/>
      <c r="S444" s="201"/>
      <c r="U444" s="90">
        <f t="shared" si="117"/>
        <v>7.33</v>
      </c>
      <c r="V444" s="90">
        <f t="shared" si="118"/>
        <v>7.33</v>
      </c>
      <c r="X444" s="202"/>
    </row>
    <row r="445" spans="1:24" s="281" customFormat="1" ht="15" customHeight="1" x14ac:dyDescent="0.2">
      <c r="A445" s="400"/>
      <c r="B445" s="211"/>
      <c r="C445" s="393"/>
      <c r="D445" s="194"/>
      <c r="E445" s="394"/>
      <c r="F445" s="393"/>
      <c r="G445" s="395"/>
      <c r="H445" s="394"/>
      <c r="I445" s="195"/>
      <c r="J445" s="303"/>
      <c r="K445" s="396"/>
      <c r="L445" s="396"/>
      <c r="M445" s="396"/>
      <c r="N445" s="397"/>
      <c r="O445" s="396"/>
      <c r="P445" s="398"/>
      <c r="Q445" s="214"/>
      <c r="R445" s="201"/>
      <c r="S445" s="201"/>
      <c r="U445" s="90" t="str">
        <f t="shared" si="117"/>
        <v/>
      </c>
      <c r="V445" s="90" t="str">
        <f t="shared" si="118"/>
        <v/>
      </c>
      <c r="X445" s="202"/>
    </row>
    <row r="446" spans="1:24" s="281" customFormat="1" ht="15" customHeight="1" collapsed="1" x14ac:dyDescent="0.2">
      <c r="A446" s="191" t="str">
        <f>'Planilha Orçamentária'!A70</f>
        <v>04.10</v>
      </c>
      <c r="B446" s="192" t="str">
        <f>VLOOKUP(A446,'Planilha Orçamentária'!$A$8:$D$916,4,FALSE)</f>
        <v>Bonificação de 15,28% sobre Materiais Betuminosos</v>
      </c>
      <c r="C446" s="393"/>
      <c r="D446" s="194"/>
      <c r="E446" s="394"/>
      <c r="F446" s="393"/>
      <c r="G446" s="395"/>
      <c r="H446" s="394"/>
      <c r="I446" s="195"/>
      <c r="J446" s="303"/>
      <c r="K446" s="396"/>
      <c r="L446" s="396"/>
      <c r="M446" s="396"/>
      <c r="N446" s="397"/>
      <c r="O446" s="396"/>
      <c r="P446" s="398"/>
      <c r="Q446" s="221">
        <f>P448</f>
        <v>15.28</v>
      </c>
      <c r="R446" s="201"/>
      <c r="S446" s="201"/>
      <c r="U446" s="90">
        <f t="shared" si="117"/>
        <v>0</v>
      </c>
      <c r="V446" s="90" t="str">
        <f t="shared" si="118"/>
        <v/>
      </c>
      <c r="X446" s="202"/>
    </row>
    <row r="447" spans="1:24" s="281" customFormat="1" ht="15" customHeight="1" x14ac:dyDescent="0.2">
      <c r="A447" s="413"/>
      <c r="B447" s="408"/>
      <c r="C447" s="414"/>
      <c r="D447" s="217"/>
      <c r="E447" s="415"/>
      <c r="F447" s="414"/>
      <c r="G447" s="416"/>
      <c r="H447" s="415"/>
      <c r="I447" s="196"/>
      <c r="J447" s="363">
        <f>VLOOKUP(40972,'DER-ES NÃO IMPRIMIR'!$A$5:$E$3000,4,FALSE)</f>
        <v>15.28</v>
      </c>
      <c r="K447" s="371"/>
      <c r="L447" s="371"/>
      <c r="M447" s="371"/>
      <c r="N447" s="417"/>
      <c r="O447" s="371"/>
      <c r="P447" s="411">
        <f>+J447</f>
        <v>15.28</v>
      </c>
      <c r="Q447" s="359"/>
      <c r="R447" s="219"/>
      <c r="S447" s="219"/>
      <c r="U447" s="90" t="str">
        <f t="shared" si="117"/>
        <v/>
      </c>
      <c r="V447" s="90">
        <f t="shared" si="118"/>
        <v>15.28</v>
      </c>
      <c r="X447" s="202"/>
    </row>
    <row r="448" spans="1:24" s="281" customFormat="1" ht="15" customHeight="1" x14ac:dyDescent="0.2">
      <c r="A448" s="400"/>
      <c r="B448" s="203" t="s">
        <v>15</v>
      </c>
      <c r="C448" s="401"/>
      <c r="D448" s="205"/>
      <c r="E448" s="402"/>
      <c r="F448" s="401"/>
      <c r="G448" s="403"/>
      <c r="H448" s="402"/>
      <c r="I448" s="206"/>
      <c r="J448" s="208"/>
      <c r="K448" s="404"/>
      <c r="L448" s="404"/>
      <c r="M448" s="404"/>
      <c r="N448" s="405"/>
      <c r="O448" s="404"/>
      <c r="P448" s="412">
        <f>ROUND(SUM(P447:P447),2)</f>
        <v>15.28</v>
      </c>
      <c r="Q448" s="406" t="str">
        <f>IFERROR(VLOOKUP(A446,'Planilha Orçamentária'!$A$8:$H$424,5,FALSE),0)</f>
        <v>%</v>
      </c>
      <c r="R448" s="201"/>
      <c r="S448" s="201"/>
      <c r="U448" s="90">
        <f t="shared" si="117"/>
        <v>15.28</v>
      </c>
      <c r="V448" s="90">
        <f t="shared" si="118"/>
        <v>15.28</v>
      </c>
      <c r="X448" s="202"/>
    </row>
    <row r="449" spans="1:24" s="281" customFormat="1" ht="15" customHeight="1" x14ac:dyDescent="0.2">
      <c r="A449" s="400"/>
      <c r="B449" s="226"/>
      <c r="C449" s="212"/>
      <c r="D449" s="194"/>
      <c r="E449" s="195"/>
      <c r="F449" s="212"/>
      <c r="G449" s="194"/>
      <c r="H449" s="195"/>
      <c r="I449" s="195"/>
      <c r="J449" s="213"/>
      <c r="K449" s="303"/>
      <c r="M449" s="662"/>
      <c r="N449" s="673"/>
      <c r="O449" s="664" t="s">
        <v>7772</v>
      </c>
      <c r="P449" s="660"/>
      <c r="Q449" s="214"/>
      <c r="R449" s="201"/>
      <c r="S449" s="201"/>
      <c r="U449" s="90" t="str">
        <f t="shared" si="117"/>
        <v/>
      </c>
      <c r="V449" s="90" t="str">
        <f t="shared" si="118"/>
        <v/>
      </c>
      <c r="X449" s="202"/>
    </row>
    <row r="450" spans="1:24" s="281" customFormat="1" ht="15" customHeight="1" collapsed="1" x14ac:dyDescent="0.2">
      <c r="A450" s="191" t="str">
        <f>'Planilha Orçamentária'!A71</f>
        <v>04.11</v>
      </c>
      <c r="B450" s="192" t="str">
        <f>VLOOKUP(A450,'Planilha Orçamentária'!$A$8:$D$916,4,FALSE)</f>
        <v>Transporte de Material Asfáltico (DNIT), inclusive BDI diferenciado (DMT=0,404XP + 0,478XR + 43,200) (XP=538,3km; XR=0,7km)</v>
      </c>
      <c r="C450" s="193"/>
      <c r="D450" s="194"/>
      <c r="E450" s="195"/>
      <c r="F450" s="195"/>
      <c r="G450" s="194"/>
      <c r="H450" s="195"/>
      <c r="I450" s="196"/>
      <c r="J450" s="197"/>
      <c r="K450" s="198"/>
      <c r="M450" s="663"/>
      <c r="N450" s="674"/>
      <c r="O450" s="663"/>
      <c r="P450" s="661"/>
      <c r="Q450" s="221">
        <f>P452</f>
        <v>7.33</v>
      </c>
      <c r="R450" s="201"/>
      <c r="S450" s="201"/>
      <c r="U450" s="90">
        <f t="shared" si="117"/>
        <v>0</v>
      </c>
      <c r="V450" s="90" t="str">
        <f t="shared" si="118"/>
        <v/>
      </c>
      <c r="X450" s="202"/>
    </row>
    <row r="451" spans="1:24" s="281" customFormat="1" ht="15" customHeight="1" x14ac:dyDescent="0.2">
      <c r="A451" s="413"/>
      <c r="B451" s="348" t="s">
        <v>7773</v>
      </c>
      <c r="C451" s="349"/>
      <c r="D451" s="350"/>
      <c r="E451" s="351"/>
      <c r="F451" s="349"/>
      <c r="G451" s="350"/>
      <c r="H451" s="351"/>
      <c r="I451" s="352"/>
      <c r="J451" s="353"/>
      <c r="K451" s="355"/>
      <c r="M451" s="355"/>
      <c r="N451" s="355"/>
      <c r="O451" s="355">
        <f>P444</f>
        <v>7.33</v>
      </c>
      <c r="P451" s="356">
        <f>O451</f>
        <v>7.33</v>
      </c>
      <c r="Q451" s="359"/>
      <c r="R451" s="219"/>
      <c r="S451" s="219"/>
      <c r="U451" s="90" t="str">
        <f t="shared" si="117"/>
        <v/>
      </c>
      <c r="V451" s="90">
        <f t="shared" si="118"/>
        <v>7.33</v>
      </c>
      <c r="X451" s="202"/>
    </row>
    <row r="452" spans="1:24" s="281" customFormat="1" ht="15" customHeight="1" x14ac:dyDescent="0.2">
      <c r="A452" s="400"/>
      <c r="B452" s="203" t="s">
        <v>15</v>
      </c>
      <c r="C452" s="401"/>
      <c r="D452" s="205"/>
      <c r="E452" s="402"/>
      <c r="F452" s="401"/>
      <c r="G452" s="403"/>
      <c r="H452" s="402"/>
      <c r="I452" s="206"/>
      <c r="J452" s="208"/>
      <c r="K452" s="404"/>
      <c r="L452" s="404"/>
      <c r="M452" s="404"/>
      <c r="N452" s="405"/>
      <c r="O452" s="404"/>
      <c r="P452" s="412">
        <f>ROUND(SUM(P451:P451),2)</f>
        <v>7.33</v>
      </c>
      <c r="Q452" s="406" t="str">
        <f>IFERROR(VLOOKUP(A450,'Planilha Orçamentária'!$A$8:$H$424,5,FALSE),0)</f>
        <v>T</v>
      </c>
      <c r="R452" s="201"/>
      <c r="S452" s="201"/>
      <c r="U452" s="90">
        <f t="shared" si="117"/>
        <v>7.33</v>
      </c>
      <c r="V452" s="90">
        <f t="shared" si="118"/>
        <v>7.33</v>
      </c>
      <c r="X452" s="202"/>
    </row>
    <row r="453" spans="1:24" s="281" customFormat="1" ht="15" customHeight="1" x14ac:dyDescent="0.2">
      <c r="A453" s="400"/>
      <c r="B453" s="226"/>
      <c r="C453" s="393"/>
      <c r="D453" s="194"/>
      <c r="E453" s="394"/>
      <c r="F453" s="393"/>
      <c r="G453" s="395"/>
      <c r="H453" s="394"/>
      <c r="I453" s="195"/>
      <c r="J453" s="303"/>
      <c r="K453" s="396"/>
      <c r="L453" s="396"/>
      <c r="M453" s="396"/>
      <c r="N453" s="397"/>
      <c r="O453" s="396"/>
      <c r="P453" s="398"/>
      <c r="Q453" s="418"/>
      <c r="R453" s="201"/>
      <c r="S453" s="201"/>
      <c r="U453" s="90" t="str">
        <f t="shared" si="117"/>
        <v/>
      </c>
      <c r="V453" s="90" t="str">
        <f t="shared" si="118"/>
        <v/>
      </c>
      <c r="X453" s="202"/>
    </row>
    <row r="454" spans="1:24" s="281" customFormat="1" ht="15" customHeight="1" x14ac:dyDescent="0.2">
      <c r="A454" s="191" t="str">
        <f>'Planilha Orçamentária'!A72</f>
        <v>04.12</v>
      </c>
      <c r="B454" s="192" t="str">
        <f>VLOOKUP(A454,'Planilha Orçamentária'!$A$8:$D$916,4,FALSE)</f>
        <v>CBUQ (camada pronta-faixa "C") , exclusive fornecimento do CAP e transporte de todos os materiais (traço padrão areia e brita)</v>
      </c>
      <c r="C454" s="393"/>
      <c r="D454" s="194"/>
      <c r="E454" s="394"/>
      <c r="F454" s="393"/>
      <c r="G454" s="395"/>
      <c r="H454" s="394"/>
      <c r="I454" s="195"/>
      <c r="J454" s="303" t="s">
        <v>7774</v>
      </c>
      <c r="K454" s="396"/>
      <c r="L454" s="396"/>
      <c r="M454" s="396"/>
      <c r="N454" s="397"/>
      <c r="O454" s="396"/>
      <c r="P454" s="398"/>
      <c r="Q454" s="221">
        <f>P466</f>
        <v>2021.74</v>
      </c>
      <c r="R454" s="201"/>
      <c r="S454" s="201"/>
      <c r="U454" s="90">
        <f t="shared" si="117"/>
        <v>0</v>
      </c>
      <c r="V454" s="90" t="str">
        <f t="shared" si="118"/>
        <v/>
      </c>
      <c r="X454" s="202"/>
    </row>
    <row r="455" spans="1:24" s="202" customFormat="1" ht="15" customHeight="1" x14ac:dyDescent="0.2">
      <c r="A455" s="216"/>
      <c r="B455" s="387" t="s">
        <v>16928</v>
      </c>
      <c r="C455" s="349">
        <v>0</v>
      </c>
      <c r="D455" s="350" t="s">
        <v>5660</v>
      </c>
      <c r="E455" s="351">
        <v>0</v>
      </c>
      <c r="F455" s="349">
        <v>73</v>
      </c>
      <c r="G455" s="350" t="s">
        <v>5660</v>
      </c>
      <c r="H455" s="351">
        <v>8.6349999999999998</v>
      </c>
      <c r="I455" s="196" t="s">
        <v>16927</v>
      </c>
      <c r="J455" s="197">
        <v>2.4</v>
      </c>
      <c r="K455" s="363">
        <f t="shared" ref="K455" si="123">(F455*20+H455)-(C455*20+E455)</f>
        <v>1468.635</v>
      </c>
      <c r="L455" s="197">
        <v>9</v>
      </c>
      <c r="M455" s="197">
        <v>0.05</v>
      </c>
      <c r="N455" s="358">
        <f>ROUND(L455*K455,2)</f>
        <v>13217.72</v>
      </c>
      <c r="O455" s="197">
        <f t="shared" ref="O455:O465" si="124">ROUND(M455*N455,2)</f>
        <v>660.89</v>
      </c>
      <c r="P455" s="218">
        <f t="shared" ref="P455:P465" si="125">O455*J455</f>
        <v>1586.136</v>
      </c>
      <c r="Q455" s="359"/>
      <c r="R455" s="219"/>
      <c r="S455" s="219"/>
      <c r="U455" s="90" t="str">
        <f t="shared" si="117"/>
        <v/>
      </c>
      <c r="V455" s="90">
        <f t="shared" si="118"/>
        <v>1586.136</v>
      </c>
    </row>
    <row r="456" spans="1:24" s="202" customFormat="1" ht="15" customHeight="1" x14ac:dyDescent="0.2">
      <c r="A456" s="216"/>
      <c r="B456" s="387" t="s">
        <v>7873</v>
      </c>
      <c r="C456" s="349">
        <v>9</v>
      </c>
      <c r="D456" s="350" t="s">
        <v>5660</v>
      </c>
      <c r="E456" s="351">
        <v>0</v>
      </c>
      <c r="F456" s="349"/>
      <c r="G456" s="350"/>
      <c r="H456" s="351"/>
      <c r="I456" s="196" t="s">
        <v>5693</v>
      </c>
      <c r="J456" s="197">
        <v>2.4</v>
      </c>
      <c r="K456" s="363">
        <v>28.2</v>
      </c>
      <c r="L456" s="197">
        <v>20</v>
      </c>
      <c r="M456" s="197">
        <v>0.05</v>
      </c>
      <c r="N456" s="358">
        <f t="shared" ref="N456:N465" si="126">ROUND(L456*K456,2)</f>
        <v>564</v>
      </c>
      <c r="O456" s="197">
        <f t="shared" si="124"/>
        <v>28.2</v>
      </c>
      <c r="P456" s="218">
        <f t="shared" si="125"/>
        <v>67.679999999999993</v>
      </c>
      <c r="Q456" s="359"/>
      <c r="R456" s="219"/>
      <c r="S456" s="219"/>
      <c r="U456" s="90" t="str">
        <f t="shared" si="117"/>
        <v/>
      </c>
      <c r="V456" s="90">
        <f t="shared" si="118"/>
        <v>67.679999999999993</v>
      </c>
    </row>
    <row r="457" spans="1:24" s="202" customFormat="1" ht="15" customHeight="1" x14ac:dyDescent="0.2">
      <c r="A457" s="216"/>
      <c r="B457" s="387" t="s">
        <v>7874</v>
      </c>
      <c r="C457" s="349">
        <v>26</v>
      </c>
      <c r="D457" s="350" t="s">
        <v>5660</v>
      </c>
      <c r="E457" s="351">
        <v>0</v>
      </c>
      <c r="F457" s="349"/>
      <c r="G457" s="350"/>
      <c r="H457" s="351"/>
      <c r="I457" s="196" t="s">
        <v>5693</v>
      </c>
      <c r="J457" s="197">
        <v>2.4</v>
      </c>
      <c r="K457" s="363">
        <v>25</v>
      </c>
      <c r="L457" s="197">
        <v>6</v>
      </c>
      <c r="M457" s="197">
        <v>0.05</v>
      </c>
      <c r="N457" s="358">
        <f t="shared" si="126"/>
        <v>150</v>
      </c>
      <c r="O457" s="197">
        <f t="shared" si="124"/>
        <v>7.5</v>
      </c>
      <c r="P457" s="218">
        <f t="shared" si="125"/>
        <v>18</v>
      </c>
      <c r="Q457" s="359"/>
      <c r="R457" s="244"/>
      <c r="S457" s="219"/>
      <c r="U457" s="90" t="str">
        <f t="shared" si="117"/>
        <v/>
      </c>
      <c r="V457" s="90">
        <f t="shared" si="118"/>
        <v>18</v>
      </c>
    </row>
    <row r="458" spans="1:24" s="202" customFormat="1" ht="15" customHeight="1" x14ac:dyDescent="0.2">
      <c r="A458" s="216"/>
      <c r="B458" s="387" t="s">
        <v>7875</v>
      </c>
      <c r="C458" s="349">
        <v>32</v>
      </c>
      <c r="D458" s="350" t="s">
        <v>5660</v>
      </c>
      <c r="E458" s="351">
        <v>0</v>
      </c>
      <c r="F458" s="349"/>
      <c r="G458" s="350"/>
      <c r="H458" s="351"/>
      <c r="I458" s="196" t="s">
        <v>5692</v>
      </c>
      <c r="J458" s="197">
        <v>2.4</v>
      </c>
      <c r="K458" s="363">
        <v>20</v>
      </c>
      <c r="L458" s="197">
        <v>12.65</v>
      </c>
      <c r="M458" s="197">
        <v>0.05</v>
      </c>
      <c r="N458" s="358">
        <f t="shared" si="126"/>
        <v>253</v>
      </c>
      <c r="O458" s="197">
        <f t="shared" si="124"/>
        <v>12.65</v>
      </c>
      <c r="P458" s="218">
        <f t="shared" si="125"/>
        <v>30.36</v>
      </c>
      <c r="Q458" s="359"/>
      <c r="R458" s="244"/>
      <c r="S458" s="219"/>
      <c r="U458" s="90" t="str">
        <f t="shared" si="117"/>
        <v/>
      </c>
      <c r="V458" s="90">
        <f t="shared" si="118"/>
        <v>30.36</v>
      </c>
    </row>
    <row r="459" spans="1:24" s="202" customFormat="1" ht="15" customHeight="1" x14ac:dyDescent="0.2">
      <c r="A459" s="216"/>
      <c r="B459" s="387" t="s">
        <v>16929</v>
      </c>
      <c r="C459" s="349">
        <v>1</v>
      </c>
      <c r="D459" s="350" t="s">
        <v>5660</v>
      </c>
      <c r="E459" s="351">
        <v>13</v>
      </c>
      <c r="F459" s="349"/>
      <c r="G459" s="350"/>
      <c r="H459" s="351"/>
      <c r="I459" s="196" t="s">
        <v>5692</v>
      </c>
      <c r="J459" s="197">
        <v>2.4</v>
      </c>
      <c r="K459" s="363">
        <v>10</v>
      </c>
      <c r="L459" s="197">
        <v>8</v>
      </c>
      <c r="M459" s="197">
        <v>0.05</v>
      </c>
      <c r="N459" s="358">
        <f t="shared" si="126"/>
        <v>80</v>
      </c>
      <c r="O459" s="197">
        <f t="shared" ref="O459:O464" si="127">ROUND(M459*N459,2)</f>
        <v>4</v>
      </c>
      <c r="P459" s="218">
        <f t="shared" ref="P459:P464" si="128">O459*J459</f>
        <v>9.6</v>
      </c>
      <c r="Q459" s="359"/>
      <c r="R459" s="201"/>
      <c r="S459" s="219"/>
      <c r="U459" s="90" t="str">
        <f t="shared" si="117"/>
        <v/>
      </c>
      <c r="V459" s="90">
        <f t="shared" si="118"/>
        <v>9.6</v>
      </c>
    </row>
    <row r="460" spans="1:24" s="202" customFormat="1" ht="15" customHeight="1" x14ac:dyDescent="0.2">
      <c r="A460" s="216"/>
      <c r="B460" s="387" t="s">
        <v>16930</v>
      </c>
      <c r="C460" s="349">
        <v>7</v>
      </c>
      <c r="D460" s="350" t="s">
        <v>5660</v>
      </c>
      <c r="E460" s="351">
        <v>12</v>
      </c>
      <c r="F460" s="349"/>
      <c r="G460" s="350"/>
      <c r="H460" s="351"/>
      <c r="I460" s="196" t="s">
        <v>5692</v>
      </c>
      <c r="J460" s="197">
        <v>2.4</v>
      </c>
      <c r="K460" s="363">
        <v>10</v>
      </c>
      <c r="L460" s="197">
        <v>7</v>
      </c>
      <c r="M460" s="197">
        <v>0.05</v>
      </c>
      <c r="N460" s="358">
        <f t="shared" si="126"/>
        <v>70</v>
      </c>
      <c r="O460" s="197">
        <f t="shared" si="127"/>
        <v>3.5</v>
      </c>
      <c r="P460" s="218">
        <f t="shared" si="128"/>
        <v>8.4</v>
      </c>
      <c r="Q460" s="359"/>
      <c r="R460" s="201"/>
      <c r="S460" s="219"/>
      <c r="U460" s="90" t="str">
        <f t="shared" si="117"/>
        <v/>
      </c>
      <c r="V460" s="90">
        <f t="shared" si="118"/>
        <v>8.4</v>
      </c>
    </row>
    <row r="461" spans="1:24" s="202" customFormat="1" ht="15" customHeight="1" x14ac:dyDescent="0.2">
      <c r="A461" s="216"/>
      <c r="B461" s="387" t="s">
        <v>16931</v>
      </c>
      <c r="C461" s="349">
        <v>14</v>
      </c>
      <c r="D461" s="350" t="s">
        <v>5660</v>
      </c>
      <c r="E461" s="351">
        <v>3</v>
      </c>
      <c r="F461" s="349"/>
      <c r="G461" s="350"/>
      <c r="H461" s="351"/>
      <c r="I461" s="196" t="s">
        <v>5692</v>
      </c>
      <c r="J461" s="197">
        <v>2.4</v>
      </c>
      <c r="K461" s="363">
        <v>10</v>
      </c>
      <c r="L461" s="197">
        <v>8</v>
      </c>
      <c r="M461" s="197">
        <v>0.05</v>
      </c>
      <c r="N461" s="358">
        <f t="shared" si="126"/>
        <v>80</v>
      </c>
      <c r="O461" s="197">
        <f t="shared" si="127"/>
        <v>4</v>
      </c>
      <c r="P461" s="218">
        <f t="shared" si="128"/>
        <v>9.6</v>
      </c>
      <c r="Q461" s="359"/>
      <c r="R461" s="201"/>
      <c r="S461" s="219"/>
      <c r="U461" s="90" t="str">
        <f t="shared" si="117"/>
        <v/>
      </c>
      <c r="V461" s="90">
        <f t="shared" si="118"/>
        <v>9.6</v>
      </c>
    </row>
    <row r="462" spans="1:24" s="202" customFormat="1" ht="15" customHeight="1" x14ac:dyDescent="0.2">
      <c r="A462" s="216"/>
      <c r="B462" s="387" t="s">
        <v>16932</v>
      </c>
      <c r="C462" s="349">
        <v>17</v>
      </c>
      <c r="D462" s="350" t="s">
        <v>5660</v>
      </c>
      <c r="E462" s="351">
        <v>16</v>
      </c>
      <c r="F462" s="349"/>
      <c r="G462" s="350"/>
      <c r="H462" s="351"/>
      <c r="I462" s="196" t="s">
        <v>5692</v>
      </c>
      <c r="J462" s="197">
        <v>2.4</v>
      </c>
      <c r="K462" s="363">
        <v>10</v>
      </c>
      <c r="L462" s="197">
        <v>7</v>
      </c>
      <c r="M462" s="197">
        <v>0.05</v>
      </c>
      <c r="N462" s="358">
        <f t="shared" si="126"/>
        <v>70</v>
      </c>
      <c r="O462" s="197">
        <f t="shared" si="127"/>
        <v>3.5</v>
      </c>
      <c r="P462" s="218">
        <f t="shared" si="128"/>
        <v>8.4</v>
      </c>
      <c r="Q462" s="359"/>
      <c r="R462" s="201"/>
      <c r="S462" s="219"/>
      <c r="U462" s="90" t="str">
        <f t="shared" si="117"/>
        <v/>
      </c>
      <c r="V462" s="90">
        <f t="shared" si="118"/>
        <v>8.4</v>
      </c>
    </row>
    <row r="463" spans="1:24" s="202" customFormat="1" ht="15" customHeight="1" x14ac:dyDescent="0.2">
      <c r="A463" s="216"/>
      <c r="B463" s="387" t="s">
        <v>16933</v>
      </c>
      <c r="C463" s="349">
        <v>26</v>
      </c>
      <c r="D463" s="350" t="s">
        <v>5660</v>
      </c>
      <c r="E463" s="351">
        <v>15</v>
      </c>
      <c r="F463" s="349"/>
      <c r="G463" s="350"/>
      <c r="H463" s="351"/>
      <c r="I463" s="196" t="s">
        <v>5692</v>
      </c>
      <c r="J463" s="197">
        <v>2.4</v>
      </c>
      <c r="K463" s="363">
        <v>10</v>
      </c>
      <c r="L463" s="197">
        <v>8</v>
      </c>
      <c r="M463" s="197">
        <v>0.05</v>
      </c>
      <c r="N463" s="358">
        <f t="shared" si="126"/>
        <v>80</v>
      </c>
      <c r="O463" s="197">
        <f t="shared" si="127"/>
        <v>4</v>
      </c>
      <c r="P463" s="218">
        <f t="shared" si="128"/>
        <v>9.6</v>
      </c>
      <c r="Q463" s="359"/>
      <c r="R463" s="201"/>
      <c r="S463" s="219"/>
      <c r="U463" s="90" t="str">
        <f t="shared" si="117"/>
        <v/>
      </c>
      <c r="V463" s="90">
        <f t="shared" si="118"/>
        <v>9.6</v>
      </c>
    </row>
    <row r="464" spans="1:24" s="202" customFormat="1" ht="15" customHeight="1" x14ac:dyDescent="0.2">
      <c r="A464" s="216"/>
      <c r="B464" s="387" t="s">
        <v>16934</v>
      </c>
      <c r="C464" s="349">
        <v>32</v>
      </c>
      <c r="D464" s="350" t="s">
        <v>5660</v>
      </c>
      <c r="E464" s="351">
        <v>15</v>
      </c>
      <c r="F464" s="349"/>
      <c r="G464" s="350"/>
      <c r="H464" s="351"/>
      <c r="I464" s="196" t="s">
        <v>5692</v>
      </c>
      <c r="J464" s="197">
        <v>2.4</v>
      </c>
      <c r="K464" s="363">
        <v>10</v>
      </c>
      <c r="L464" s="197">
        <v>8</v>
      </c>
      <c r="M464" s="197">
        <v>0.05</v>
      </c>
      <c r="N464" s="358">
        <f t="shared" si="126"/>
        <v>80</v>
      </c>
      <c r="O464" s="197">
        <f t="shared" si="127"/>
        <v>4</v>
      </c>
      <c r="P464" s="218">
        <f t="shared" si="128"/>
        <v>9.6</v>
      </c>
      <c r="Q464" s="359"/>
      <c r="R464" s="201"/>
      <c r="S464" s="219"/>
      <c r="U464" s="90" t="str">
        <f t="shared" si="117"/>
        <v/>
      </c>
      <c r="V464" s="90">
        <f t="shared" si="118"/>
        <v>9.6</v>
      </c>
    </row>
    <row r="465" spans="1:24" s="202" customFormat="1" ht="15" customHeight="1" x14ac:dyDescent="0.2">
      <c r="A465" s="216"/>
      <c r="B465" s="387" t="s">
        <v>7876</v>
      </c>
      <c r="C465" s="349">
        <v>0</v>
      </c>
      <c r="D465" s="350" t="s">
        <v>5660</v>
      </c>
      <c r="E465" s="351">
        <v>0</v>
      </c>
      <c r="F465" s="349">
        <v>73</v>
      </c>
      <c r="G465" s="350" t="s">
        <v>5660</v>
      </c>
      <c r="H465" s="351">
        <v>8.6349999999999998</v>
      </c>
      <c r="I465" s="196" t="s">
        <v>5693</v>
      </c>
      <c r="J465" s="197">
        <v>2.4</v>
      </c>
      <c r="K465" s="363">
        <f t="shared" ref="K465" si="129">(F465*20+H465)-(C465*20+E465)</f>
        <v>1468.635</v>
      </c>
      <c r="L465" s="197">
        <v>2.5</v>
      </c>
      <c r="M465" s="197">
        <v>0.03</v>
      </c>
      <c r="N465" s="358">
        <f t="shared" si="126"/>
        <v>3671.59</v>
      </c>
      <c r="O465" s="197">
        <f t="shared" si="124"/>
        <v>110.15</v>
      </c>
      <c r="P465" s="218">
        <f t="shared" si="125"/>
        <v>264.36</v>
      </c>
      <c r="Q465" s="359"/>
      <c r="R465" s="244"/>
      <c r="S465" s="219"/>
      <c r="U465" s="90" t="str">
        <f t="shared" si="117"/>
        <v/>
      </c>
      <c r="V465" s="90">
        <f t="shared" si="118"/>
        <v>264.36</v>
      </c>
    </row>
    <row r="466" spans="1:24" s="281" customFormat="1" ht="15" customHeight="1" x14ac:dyDescent="0.2">
      <c r="A466" s="400"/>
      <c r="B466" s="203" t="s">
        <v>15</v>
      </c>
      <c r="C466" s="401"/>
      <c r="D466" s="205"/>
      <c r="E466" s="402"/>
      <c r="F466" s="401"/>
      <c r="G466" s="403"/>
      <c r="H466" s="402"/>
      <c r="I466" s="206"/>
      <c r="J466" s="208"/>
      <c r="K466" s="404"/>
      <c r="L466" s="404"/>
      <c r="M466" s="404"/>
      <c r="N466" s="405"/>
      <c r="O466" s="404"/>
      <c r="P466" s="412">
        <f>ROUND(SUM(P454:P465),2)</f>
        <v>2021.74</v>
      </c>
      <c r="Q466" s="406" t="str">
        <f>IFERROR(VLOOKUP(A454,'Planilha Orçamentária'!$A$8:$H$424,5,FALSE),0)</f>
        <v>t</v>
      </c>
      <c r="R466" s="201"/>
      <c r="S466" s="201"/>
      <c r="U466" s="90">
        <f t="shared" si="117"/>
        <v>2021.74</v>
      </c>
      <c r="V466" s="90">
        <f t="shared" si="118"/>
        <v>2021.74</v>
      </c>
      <c r="X466" s="202"/>
    </row>
    <row r="467" spans="1:24" s="281" customFormat="1" ht="15" customHeight="1" x14ac:dyDescent="0.2">
      <c r="A467" s="400"/>
      <c r="B467" s="211"/>
      <c r="C467" s="393"/>
      <c r="D467" s="194"/>
      <c r="E467" s="394"/>
      <c r="F467" s="393"/>
      <c r="G467" s="395"/>
      <c r="H467" s="394"/>
      <c r="I467" s="195"/>
      <c r="J467" s="303"/>
      <c r="K467" s="396"/>
      <c r="L467" s="396"/>
      <c r="M467" s="396"/>
      <c r="N467" s="397"/>
      <c r="O467" s="396"/>
      <c r="P467" s="398"/>
      <c r="Q467" s="214"/>
      <c r="R467" s="201"/>
      <c r="S467" s="201"/>
      <c r="U467" s="90" t="str">
        <f t="shared" si="117"/>
        <v/>
      </c>
      <c r="V467" s="90" t="str">
        <f t="shared" si="118"/>
        <v/>
      </c>
      <c r="X467" s="202"/>
    </row>
    <row r="468" spans="1:24" s="281" customFormat="1" ht="15" customHeight="1" collapsed="1" x14ac:dyDescent="0.2">
      <c r="A468" s="191" t="str">
        <f>'Planilha Orçamentária'!A73</f>
        <v>04.13</v>
      </c>
      <c r="B468" s="192" t="str">
        <f>VLOOKUP(A468,'Planilha Orçamentária'!$A$8:$D$916,4,FALSE)</f>
        <v>CAP-50/70, fornecimento</v>
      </c>
      <c r="C468" s="393"/>
      <c r="D468" s="194"/>
      <c r="E468" s="394"/>
      <c r="F468" s="393"/>
      <c r="G468" s="395"/>
      <c r="H468" s="394"/>
      <c r="I468" s="195"/>
      <c r="J468" s="303"/>
      <c r="L468" s="303" t="s">
        <v>7775</v>
      </c>
      <c r="M468" s="396"/>
      <c r="N468" s="397"/>
      <c r="O468" s="396"/>
      <c r="P468" s="398"/>
      <c r="Q468" s="221">
        <f>P470</f>
        <v>111.2</v>
      </c>
      <c r="R468" s="201"/>
      <c r="S468" s="201"/>
      <c r="U468" s="90">
        <f t="shared" si="117"/>
        <v>0</v>
      </c>
      <c r="V468" s="90" t="str">
        <f t="shared" si="118"/>
        <v/>
      </c>
      <c r="X468" s="202"/>
    </row>
    <row r="469" spans="1:24" s="281" customFormat="1" ht="15" customHeight="1" x14ac:dyDescent="0.2">
      <c r="A469" s="400"/>
      <c r="B469" s="408"/>
      <c r="C469" s="393"/>
      <c r="D469" s="194"/>
      <c r="E469" s="394"/>
      <c r="F469" s="393"/>
      <c r="G469" s="395"/>
      <c r="H469" s="394"/>
      <c r="I469" s="195"/>
      <c r="J469" s="363"/>
      <c r="L469" s="419">
        <f>5.5/100</f>
        <v>5.5E-2</v>
      </c>
      <c r="N469" s="410">
        <f>+P466</f>
        <v>2021.74</v>
      </c>
      <c r="O469" s="396"/>
      <c r="P469" s="411">
        <f>N469*L469</f>
        <v>111.1957</v>
      </c>
      <c r="Q469" s="214"/>
      <c r="R469" s="201"/>
      <c r="S469" s="201"/>
      <c r="U469" s="90" t="str">
        <f t="shared" si="117"/>
        <v/>
      </c>
      <c r="V469" s="90">
        <f t="shared" si="118"/>
        <v>111.1957</v>
      </c>
      <c r="X469" s="202"/>
    </row>
    <row r="470" spans="1:24" s="281" customFormat="1" ht="15" customHeight="1" x14ac:dyDescent="0.2">
      <c r="A470" s="400"/>
      <c r="B470" s="203" t="s">
        <v>15</v>
      </c>
      <c r="C470" s="401"/>
      <c r="D470" s="205"/>
      <c r="E470" s="402"/>
      <c r="F470" s="401"/>
      <c r="G470" s="403"/>
      <c r="H470" s="402"/>
      <c r="I470" s="206"/>
      <c r="J470" s="208"/>
      <c r="K470" s="404"/>
      <c r="L470" s="404"/>
      <c r="M470" s="404"/>
      <c r="N470" s="405"/>
      <c r="O470" s="404"/>
      <c r="P470" s="412">
        <f>ROUND(SUM(P469:P469),2)</f>
        <v>111.2</v>
      </c>
      <c r="Q470" s="406" t="str">
        <f>IFERROR(VLOOKUP(A468,'Planilha Orçamentária'!$A$8:$H$424,5,FALSE),0)</f>
        <v>t</v>
      </c>
      <c r="R470" s="201"/>
      <c r="S470" s="201"/>
      <c r="U470" s="90">
        <f t="shared" si="117"/>
        <v>111.2</v>
      </c>
      <c r="V470" s="90">
        <f t="shared" si="118"/>
        <v>111.2</v>
      </c>
      <c r="X470" s="202"/>
    </row>
    <row r="471" spans="1:24" s="281" customFormat="1" ht="15" customHeight="1" x14ac:dyDescent="0.2">
      <c r="A471" s="400"/>
      <c r="B471" s="211"/>
      <c r="C471" s="393"/>
      <c r="D471" s="194"/>
      <c r="E471" s="394"/>
      <c r="F471" s="393"/>
      <c r="G471" s="395"/>
      <c r="H471" s="394"/>
      <c r="I471" s="195"/>
      <c r="J471" s="303"/>
      <c r="K471" s="396"/>
      <c r="L471" s="396"/>
      <c r="M471" s="396"/>
      <c r="N471" s="397"/>
      <c r="O471" s="396"/>
      <c r="P471" s="398"/>
      <c r="Q471" s="214"/>
      <c r="R471" s="201"/>
      <c r="S471" s="201"/>
      <c r="U471" s="90" t="str">
        <f t="shared" si="117"/>
        <v/>
      </c>
      <c r="V471" s="90" t="str">
        <f t="shared" si="118"/>
        <v/>
      </c>
      <c r="X471" s="202"/>
    </row>
    <row r="472" spans="1:24" s="281" customFormat="1" ht="15" customHeight="1" collapsed="1" x14ac:dyDescent="0.2">
      <c r="A472" s="191" t="str">
        <f>'Planilha Orçamentária'!A74</f>
        <v>04.14</v>
      </c>
      <c r="B472" s="192" t="str">
        <f>VLOOKUP(A472,'Planilha Orçamentária'!$A$8:$D$916,4,FALSE)</f>
        <v>Bonificação de 15,28% sobre Materiais Betuminosos</v>
      </c>
      <c r="C472" s="393"/>
      <c r="D472" s="194"/>
      <c r="E472" s="394"/>
      <c r="F472" s="393"/>
      <c r="G472" s="395"/>
      <c r="H472" s="394"/>
      <c r="I472" s="195"/>
      <c r="J472" s="303"/>
      <c r="K472" s="396"/>
      <c r="L472" s="396"/>
      <c r="M472" s="396"/>
      <c r="N472" s="397"/>
      <c r="O472" s="396"/>
      <c r="P472" s="398"/>
      <c r="Q472" s="221">
        <f>P474</f>
        <v>15.28</v>
      </c>
      <c r="R472" s="201"/>
      <c r="S472" s="201"/>
      <c r="U472" s="90">
        <f t="shared" si="117"/>
        <v>0</v>
      </c>
      <c r="V472" s="90" t="str">
        <f t="shared" si="118"/>
        <v/>
      </c>
      <c r="X472" s="202"/>
    </row>
    <row r="473" spans="1:24" s="281" customFormat="1" ht="15" customHeight="1" x14ac:dyDescent="0.2">
      <c r="A473" s="413"/>
      <c r="B473" s="408"/>
      <c r="C473" s="414"/>
      <c r="D473" s="217"/>
      <c r="E473" s="415"/>
      <c r="F473" s="414"/>
      <c r="G473" s="416"/>
      <c r="H473" s="415"/>
      <c r="I473" s="196"/>
      <c r="J473" s="363">
        <f>VLOOKUP(40972,'DER-ES NÃO IMPRIMIR'!$A$5:$E$3000,4,FALSE)</f>
        <v>15.28</v>
      </c>
      <c r="K473" s="371"/>
      <c r="L473" s="371"/>
      <c r="M473" s="371"/>
      <c r="N473" s="417"/>
      <c r="O473" s="371"/>
      <c r="P473" s="411">
        <f>+J473</f>
        <v>15.28</v>
      </c>
      <c r="Q473" s="359"/>
      <c r="R473" s="219"/>
      <c r="S473" s="219"/>
      <c r="U473" s="90" t="str">
        <f t="shared" si="117"/>
        <v/>
      </c>
      <c r="V473" s="90">
        <f t="shared" si="118"/>
        <v>15.28</v>
      </c>
      <c r="X473" s="202"/>
    </row>
    <row r="474" spans="1:24" s="281" customFormat="1" ht="15" customHeight="1" x14ac:dyDescent="0.2">
      <c r="A474" s="400"/>
      <c r="B474" s="203" t="s">
        <v>15</v>
      </c>
      <c r="C474" s="401"/>
      <c r="D474" s="205"/>
      <c r="E474" s="402"/>
      <c r="F474" s="401"/>
      <c r="G474" s="403"/>
      <c r="H474" s="402"/>
      <c r="I474" s="206"/>
      <c r="J474" s="208"/>
      <c r="K474" s="404"/>
      <c r="L474" s="404"/>
      <c r="M474" s="404"/>
      <c r="N474" s="405"/>
      <c r="O474" s="404"/>
      <c r="P474" s="412">
        <f>ROUND(SUM(P473:P473),2)</f>
        <v>15.28</v>
      </c>
      <c r="Q474" s="406" t="str">
        <f>IFERROR(VLOOKUP(A472,'Planilha Orçamentária'!$A$8:$H$424,5,FALSE),0)</f>
        <v>%</v>
      </c>
      <c r="R474" s="201"/>
      <c r="S474" s="201"/>
      <c r="U474" s="90">
        <f t="shared" ref="U474:U535" si="130">IF(Q474&lt;&gt;"",P474,"")</f>
        <v>15.28</v>
      </c>
      <c r="V474" s="90">
        <f t="shared" ref="V474:V535" si="131">IF(P474&lt;&gt;"",P474,"")</f>
        <v>15.28</v>
      </c>
      <c r="X474" s="202"/>
    </row>
    <row r="475" spans="1:24" s="281" customFormat="1" ht="15" customHeight="1" x14ac:dyDescent="0.2">
      <c r="A475" s="400"/>
      <c r="B475" s="226"/>
      <c r="C475" s="212"/>
      <c r="D475" s="194"/>
      <c r="E475" s="195"/>
      <c r="F475" s="212"/>
      <c r="G475" s="194"/>
      <c r="H475" s="195"/>
      <c r="I475" s="195"/>
      <c r="J475" s="213"/>
      <c r="K475" s="303"/>
      <c r="M475" s="662"/>
      <c r="N475" s="673"/>
      <c r="O475" s="664" t="s">
        <v>7772</v>
      </c>
      <c r="P475" s="660"/>
      <c r="Q475" s="214"/>
      <c r="R475" s="201"/>
      <c r="S475" s="201"/>
      <c r="U475" s="90" t="str">
        <f t="shared" si="130"/>
        <v/>
      </c>
      <c r="V475" s="90" t="str">
        <f t="shared" si="131"/>
        <v/>
      </c>
      <c r="X475" s="202"/>
    </row>
    <row r="476" spans="1:24" s="281" customFormat="1" ht="15" customHeight="1" collapsed="1" x14ac:dyDescent="0.2">
      <c r="A476" s="191" t="str">
        <f>'Planilha Orçamentária'!A75</f>
        <v>04.15</v>
      </c>
      <c r="B476" s="192" t="str">
        <f>VLOOKUP(A476,'Planilha Orçamentária'!$A$8:$D$916,4,FALSE)</f>
        <v>Transporte de Material Asfáltico (DNIT), inclusive BDI diferenciado (DMT=0,404XP + 0,478XR + 43,200) (XP=544km; XR=0km)</v>
      </c>
      <c r="C476" s="193"/>
      <c r="D476" s="194"/>
      <c r="E476" s="195"/>
      <c r="F476" s="195"/>
      <c r="G476" s="194"/>
      <c r="H476" s="195"/>
      <c r="I476" s="196"/>
      <c r="J476" s="197"/>
      <c r="K476" s="198"/>
      <c r="M476" s="663"/>
      <c r="N476" s="674"/>
      <c r="O476" s="663"/>
      <c r="P476" s="661"/>
      <c r="Q476" s="221">
        <f>P478</f>
        <v>111.2</v>
      </c>
      <c r="R476" s="201"/>
      <c r="S476" s="201"/>
      <c r="U476" s="90">
        <f t="shared" si="130"/>
        <v>0</v>
      </c>
      <c r="V476" s="90" t="str">
        <f t="shared" si="131"/>
        <v/>
      </c>
      <c r="X476" s="202"/>
    </row>
    <row r="477" spans="1:24" s="281" customFormat="1" ht="15" customHeight="1" x14ac:dyDescent="0.2">
      <c r="A477" s="413"/>
      <c r="B477" s="348" t="s">
        <v>7776</v>
      </c>
      <c r="C477" s="349"/>
      <c r="D477" s="350"/>
      <c r="E477" s="351"/>
      <c r="F477" s="349"/>
      <c r="G477" s="350"/>
      <c r="H477" s="351"/>
      <c r="I477" s="352"/>
      <c r="J477" s="353"/>
      <c r="K477" s="355"/>
      <c r="M477" s="355"/>
      <c r="N477" s="355"/>
      <c r="O477" s="355">
        <f>P470</f>
        <v>111.2</v>
      </c>
      <c r="P477" s="356">
        <f>O477</f>
        <v>111.2</v>
      </c>
      <c r="Q477" s="359"/>
      <c r="R477" s="219"/>
      <c r="S477" s="219"/>
      <c r="U477" s="90" t="str">
        <f t="shared" si="130"/>
        <v/>
      </c>
      <c r="V477" s="90">
        <f t="shared" si="131"/>
        <v>111.2</v>
      </c>
      <c r="X477" s="202"/>
    </row>
    <row r="478" spans="1:24" s="281" customFormat="1" ht="15" customHeight="1" x14ac:dyDescent="0.2">
      <c r="A478" s="400"/>
      <c r="B478" s="203" t="s">
        <v>15</v>
      </c>
      <c r="C478" s="401"/>
      <c r="D478" s="205"/>
      <c r="E478" s="402"/>
      <c r="F478" s="401"/>
      <c r="G478" s="403"/>
      <c r="H478" s="402"/>
      <c r="I478" s="206"/>
      <c r="J478" s="208"/>
      <c r="K478" s="404"/>
      <c r="L478" s="404"/>
      <c r="M478" s="404"/>
      <c r="N478" s="405"/>
      <c r="O478" s="404"/>
      <c r="P478" s="412">
        <f>ROUND(SUM(P477:P477),2)</f>
        <v>111.2</v>
      </c>
      <c r="Q478" s="406" t="str">
        <f>IFERROR(VLOOKUP(A476,'Planilha Orçamentária'!$A$8:$H$424,5,FALSE),0)</f>
        <v>T</v>
      </c>
      <c r="R478" s="201"/>
      <c r="S478" s="201"/>
      <c r="U478" s="90">
        <f t="shared" si="130"/>
        <v>111.2</v>
      </c>
      <c r="V478" s="90">
        <f t="shared" si="131"/>
        <v>111.2</v>
      </c>
      <c r="X478" s="202"/>
    </row>
    <row r="479" spans="1:24" s="281" customFormat="1" ht="15" customHeight="1" x14ac:dyDescent="0.2">
      <c r="A479" s="400"/>
      <c r="B479" s="226"/>
      <c r="C479" s="212"/>
      <c r="D479" s="194"/>
      <c r="E479" s="195"/>
      <c r="F479" s="212"/>
      <c r="G479" s="194"/>
      <c r="H479" s="195"/>
      <c r="I479" s="195"/>
      <c r="J479" s="213"/>
      <c r="K479" s="303"/>
      <c r="M479" s="662"/>
      <c r="N479" s="673"/>
      <c r="O479" s="664" t="s">
        <v>7772</v>
      </c>
      <c r="P479" s="660"/>
      <c r="Q479" s="214"/>
      <c r="R479" s="201"/>
      <c r="S479" s="201"/>
      <c r="U479" s="90" t="str">
        <f t="shared" si="130"/>
        <v/>
      </c>
      <c r="V479" s="90" t="str">
        <f t="shared" si="131"/>
        <v/>
      </c>
      <c r="X479" s="202"/>
    </row>
    <row r="480" spans="1:24" s="281" customFormat="1" ht="15" customHeight="1" collapsed="1" x14ac:dyDescent="0.2">
      <c r="A480" s="191" t="str">
        <f>'Planilha Orçamentária'!A76</f>
        <v>04.16</v>
      </c>
      <c r="B480" s="215" t="str">
        <f>VLOOKUP(A480,'Planilha Orçamentária'!$A$8:$D$916,4,FALSE)</f>
        <v>TR-301-00 (Massa Asfáltica) (DMT=0,921XP + 0,956XR + 7,087) (XP=8,2km; XR=1,2km)</v>
      </c>
      <c r="C480" s="193"/>
      <c r="D480" s="194"/>
      <c r="E480" s="195"/>
      <c r="F480" s="195"/>
      <c r="G480" s="194"/>
      <c r="H480" s="195"/>
      <c r="I480" s="196"/>
      <c r="J480" s="197"/>
      <c r="K480" s="198"/>
      <c r="M480" s="663"/>
      <c r="N480" s="674"/>
      <c r="O480" s="663"/>
      <c r="P480" s="661"/>
      <c r="Q480" s="221">
        <f>P482</f>
        <v>2021.74</v>
      </c>
      <c r="R480" s="201"/>
      <c r="S480" s="201"/>
      <c r="U480" s="90">
        <f t="shared" si="130"/>
        <v>0</v>
      </c>
      <c r="V480" s="90" t="str">
        <f t="shared" si="131"/>
        <v/>
      </c>
      <c r="X480" s="202"/>
    </row>
    <row r="481" spans="1:24" s="281" customFormat="1" ht="15" customHeight="1" x14ac:dyDescent="0.2">
      <c r="A481" s="413"/>
      <c r="B481" s="348" t="s">
        <v>7777</v>
      </c>
      <c r="C481" s="349"/>
      <c r="D481" s="350"/>
      <c r="E481" s="351"/>
      <c r="F481" s="349"/>
      <c r="G481" s="350"/>
      <c r="H481" s="351"/>
      <c r="I481" s="352"/>
      <c r="J481" s="353"/>
      <c r="K481" s="355"/>
      <c r="M481" s="355"/>
      <c r="N481" s="355"/>
      <c r="O481" s="355">
        <f>P466</f>
        <v>2021.74</v>
      </c>
      <c r="P481" s="356">
        <f>O481</f>
        <v>2021.74</v>
      </c>
      <c r="Q481" s="359"/>
      <c r="R481" s="219"/>
      <c r="S481" s="219"/>
      <c r="U481" s="90" t="str">
        <f t="shared" si="130"/>
        <v/>
      </c>
      <c r="V481" s="90">
        <f t="shared" si="131"/>
        <v>2021.74</v>
      </c>
      <c r="X481" s="202"/>
    </row>
    <row r="482" spans="1:24" s="281" customFormat="1" ht="15" customHeight="1" x14ac:dyDescent="0.2">
      <c r="A482" s="400"/>
      <c r="B482" s="203" t="s">
        <v>15</v>
      </c>
      <c r="C482" s="401"/>
      <c r="D482" s="205"/>
      <c r="E482" s="402"/>
      <c r="F482" s="401"/>
      <c r="G482" s="403"/>
      <c r="H482" s="402"/>
      <c r="I482" s="206"/>
      <c r="J482" s="208"/>
      <c r="K482" s="404"/>
      <c r="L482" s="404"/>
      <c r="M482" s="404"/>
      <c r="N482" s="405"/>
      <c r="O482" s="404"/>
      <c r="P482" s="412">
        <f>ROUND(SUM(P481:P481),2)</f>
        <v>2021.74</v>
      </c>
      <c r="Q482" s="406" t="str">
        <f>IFERROR(VLOOKUP(A480,'Planilha Orçamentária'!$A$8:$H$424,5,FALSE),0)</f>
        <v>T</v>
      </c>
      <c r="R482" s="201"/>
      <c r="S482" s="201"/>
      <c r="U482" s="90">
        <f t="shared" si="130"/>
        <v>2021.74</v>
      </c>
      <c r="V482" s="90">
        <f t="shared" si="131"/>
        <v>2021.74</v>
      </c>
      <c r="X482" s="202"/>
    </row>
    <row r="483" spans="1:24" s="202" customFormat="1" ht="15" customHeight="1" x14ac:dyDescent="0.2">
      <c r="A483" s="191"/>
      <c r="B483" s="226"/>
      <c r="C483" s="212"/>
      <c r="D483" s="194"/>
      <c r="E483" s="195"/>
      <c r="F483" s="212"/>
      <c r="G483" s="194"/>
      <c r="H483" s="195"/>
      <c r="I483" s="195"/>
      <c r="J483" s="213"/>
      <c r="K483" s="303"/>
      <c r="L483" s="303"/>
      <c r="M483" s="303"/>
      <c r="N483" s="303"/>
      <c r="O483" s="303"/>
      <c r="P483" s="60"/>
      <c r="Q483" s="227"/>
      <c r="R483" s="244"/>
      <c r="S483" s="201"/>
      <c r="U483" s="90" t="str">
        <f t="shared" si="130"/>
        <v/>
      </c>
      <c r="V483" s="90" t="str">
        <f t="shared" si="131"/>
        <v/>
      </c>
    </row>
    <row r="484" spans="1:24" s="202" customFormat="1" ht="15" customHeight="1" x14ac:dyDescent="0.2">
      <c r="A484" s="191" t="str">
        <f>'Planilha Orçamentária'!A77</f>
        <v>04.17</v>
      </c>
      <c r="B484" s="192" t="str">
        <f>VLOOKUP(A484,'Planilha Orçamentária'!$A$8:$D$239,4,FALSE)</f>
        <v>Meio fio de concreto pré-moldado (12 x 30 x 15) cm, inclusive caiação e transporte do meio fio</v>
      </c>
      <c r="C484" s="193"/>
      <c r="D484" s="194"/>
      <c r="E484" s="195"/>
      <c r="F484" s="195"/>
      <c r="G484" s="194"/>
      <c r="H484" s="195"/>
      <c r="I484" s="195"/>
      <c r="J484" s="197"/>
      <c r="K484" s="198"/>
      <c r="L484" s="197"/>
      <c r="M484" s="199"/>
      <c r="N484" s="197"/>
      <c r="O484" s="199"/>
      <c r="P484" s="60"/>
      <c r="Q484" s="225">
        <f>P490</f>
        <v>7935</v>
      </c>
      <c r="R484" s="244"/>
      <c r="S484" s="201"/>
      <c r="U484" s="90">
        <f t="shared" si="130"/>
        <v>0</v>
      </c>
      <c r="V484" s="90" t="str">
        <f t="shared" si="131"/>
        <v/>
      </c>
    </row>
    <row r="485" spans="1:24" s="202" customFormat="1" ht="15" customHeight="1" x14ac:dyDescent="0.2">
      <c r="A485" s="216"/>
      <c r="B485" s="387" t="s">
        <v>16966</v>
      </c>
      <c r="C485" s="369"/>
      <c r="D485" s="217"/>
      <c r="E485" s="196"/>
      <c r="F485" s="369"/>
      <c r="G485" s="217"/>
      <c r="H485" s="196"/>
      <c r="I485" s="196" t="s">
        <v>5692</v>
      </c>
      <c r="J485" s="385"/>
      <c r="K485" s="219">
        <f>SUM(K493:K533)</f>
        <v>1561</v>
      </c>
      <c r="L485" s="197"/>
      <c r="M485" s="371"/>
      <c r="N485" s="197"/>
      <c r="O485" s="197"/>
      <c r="P485" s="218">
        <f>K485</f>
        <v>1561</v>
      </c>
      <c r="Q485" s="372"/>
      <c r="R485" s="219"/>
      <c r="S485" s="219"/>
      <c r="U485" s="90" t="str">
        <f t="shared" si="130"/>
        <v/>
      </c>
      <c r="V485" s="90">
        <f t="shared" si="131"/>
        <v>1561</v>
      </c>
    </row>
    <row r="486" spans="1:24" s="202" customFormat="1" ht="15" customHeight="1" x14ac:dyDescent="0.2">
      <c r="A486" s="216"/>
      <c r="B486" s="387" t="s">
        <v>16966</v>
      </c>
      <c r="C486" s="369"/>
      <c r="D486" s="217"/>
      <c r="E486" s="196"/>
      <c r="F486" s="369"/>
      <c r="G486" s="217"/>
      <c r="H486" s="196"/>
      <c r="I486" s="196" t="s">
        <v>5693</v>
      </c>
      <c r="J486" s="385"/>
      <c r="K486" s="219">
        <f>SUM(K535:K553)</f>
        <v>1537</v>
      </c>
      <c r="L486" s="197"/>
      <c r="M486" s="371"/>
      <c r="N486" s="197"/>
      <c r="O486" s="197"/>
      <c r="P486" s="218">
        <f>K486</f>
        <v>1537</v>
      </c>
      <c r="Q486" s="372"/>
      <c r="R486" s="219"/>
      <c r="S486" s="219"/>
      <c r="U486" s="90" t="str">
        <f t="shared" si="130"/>
        <v/>
      </c>
      <c r="V486" s="90">
        <f t="shared" si="131"/>
        <v>1537</v>
      </c>
    </row>
    <row r="487" spans="1:24" s="202" customFormat="1" ht="15" customHeight="1" x14ac:dyDescent="0.2">
      <c r="A487" s="216"/>
      <c r="B487" s="387" t="s">
        <v>16965</v>
      </c>
      <c r="C487" s="369"/>
      <c r="D487" s="217"/>
      <c r="E487" s="196"/>
      <c r="F487" s="369"/>
      <c r="G487" s="217"/>
      <c r="H487" s="196"/>
      <c r="I487" s="196" t="s">
        <v>5693</v>
      </c>
      <c r="J487" s="385">
        <v>1</v>
      </c>
      <c r="K487" s="219">
        <f>73*20</f>
        <v>1460</v>
      </c>
      <c r="L487" s="197"/>
      <c r="M487" s="371"/>
      <c r="N487" s="197"/>
      <c r="O487" s="197"/>
      <c r="P487" s="218">
        <f>+J487*K487</f>
        <v>1460</v>
      </c>
      <c r="Q487" s="372"/>
      <c r="R487" s="219"/>
      <c r="S487" s="219"/>
      <c r="U487" s="90" t="str">
        <f t="shared" si="130"/>
        <v/>
      </c>
      <c r="V487" s="90">
        <f t="shared" si="131"/>
        <v>1460</v>
      </c>
    </row>
    <row r="488" spans="1:24" s="202" customFormat="1" ht="15" customHeight="1" x14ac:dyDescent="0.2">
      <c r="A488" s="216"/>
      <c r="B488" s="387" t="s">
        <v>7877</v>
      </c>
      <c r="C488" s="369"/>
      <c r="D488" s="217"/>
      <c r="E488" s="196"/>
      <c r="F488" s="369"/>
      <c r="G488" s="217"/>
      <c r="H488" s="196"/>
      <c r="I488" s="196" t="s">
        <v>7878</v>
      </c>
      <c r="J488" s="385">
        <v>2</v>
      </c>
      <c r="K488" s="219">
        <f>73*20</f>
        <v>1460</v>
      </c>
      <c r="L488" s="197"/>
      <c r="M488" s="371"/>
      <c r="N488" s="197"/>
      <c r="O488" s="197"/>
      <c r="P488" s="218">
        <f>+J488*K488</f>
        <v>2920</v>
      </c>
      <c r="Q488" s="372"/>
      <c r="R488" s="219"/>
      <c r="S488" s="219"/>
      <c r="U488" s="90" t="str">
        <f t="shared" si="130"/>
        <v/>
      </c>
      <c r="V488" s="90">
        <f t="shared" si="131"/>
        <v>2920</v>
      </c>
    </row>
    <row r="489" spans="1:24" s="202" customFormat="1" ht="15" customHeight="1" x14ac:dyDescent="0.2">
      <c r="A489" s="216"/>
      <c r="B489" s="387" t="s">
        <v>16967</v>
      </c>
      <c r="C489" s="369"/>
      <c r="D489" s="217"/>
      <c r="E489" s="196"/>
      <c r="F489" s="369"/>
      <c r="G489" s="217"/>
      <c r="H489" s="196"/>
      <c r="I489" s="196" t="s">
        <v>7890</v>
      </c>
      <c r="J489" s="385"/>
      <c r="K489" s="219">
        <f>SUM(K555:K559)</f>
        <v>457</v>
      </c>
      <c r="L489" s="197"/>
      <c r="M489" s="371"/>
      <c r="N489" s="197"/>
      <c r="O489" s="197"/>
      <c r="P489" s="218">
        <f>K489</f>
        <v>457</v>
      </c>
      <c r="Q489" s="372"/>
      <c r="R489" s="219"/>
      <c r="S489" s="219"/>
      <c r="U489" s="90" t="str">
        <f t="shared" si="130"/>
        <v/>
      </c>
      <c r="V489" s="90">
        <f t="shared" si="131"/>
        <v>457</v>
      </c>
    </row>
    <row r="490" spans="1:24" s="202" customFormat="1" ht="15" customHeight="1" x14ac:dyDescent="0.2">
      <c r="A490" s="191"/>
      <c r="B490" s="203" t="s">
        <v>15</v>
      </c>
      <c r="C490" s="204"/>
      <c r="D490" s="205"/>
      <c r="E490" s="206"/>
      <c r="F490" s="204"/>
      <c r="G490" s="205"/>
      <c r="H490" s="206"/>
      <c r="I490" s="206"/>
      <c r="J490" s="207"/>
      <c r="K490" s="208"/>
      <c r="L490" s="208"/>
      <c r="M490" s="208"/>
      <c r="N490" s="208"/>
      <c r="O490" s="208"/>
      <c r="P490" s="209">
        <f>ROUND(SUM(P485:P489),2)</f>
        <v>7935</v>
      </c>
      <c r="Q490" s="210" t="str">
        <f>IFERROR(VLOOKUP(A484,'Planilha Orçamentária'!$A$8:$H$239,5,FALSE),0)</f>
        <v>M</v>
      </c>
      <c r="R490" s="244"/>
      <c r="S490" s="201"/>
      <c r="U490" s="90">
        <f t="shared" si="130"/>
        <v>7935</v>
      </c>
      <c r="V490" s="90">
        <f t="shared" si="131"/>
        <v>7935</v>
      </c>
    </row>
    <row r="491" spans="1:24" s="202" customFormat="1" ht="15" customHeight="1" x14ac:dyDescent="0.2">
      <c r="A491" s="191"/>
      <c r="B491" s="211"/>
      <c r="C491" s="212"/>
      <c r="D491" s="194"/>
      <c r="E491" s="195"/>
      <c r="F491" s="212"/>
      <c r="G491" s="194"/>
      <c r="H491" s="195"/>
      <c r="I491" s="195"/>
      <c r="J491" s="213"/>
      <c r="K491" s="303"/>
      <c r="L491" s="303"/>
      <c r="M491" s="303"/>
      <c r="N491" s="303"/>
      <c r="O491" s="303"/>
      <c r="P491" s="60"/>
      <c r="Q491" s="214"/>
      <c r="R491" s="244"/>
      <c r="S491" s="201"/>
      <c r="U491" s="90" t="str">
        <f t="shared" si="130"/>
        <v/>
      </c>
      <c r="V491" s="90" t="str">
        <f t="shared" si="131"/>
        <v/>
      </c>
    </row>
    <row r="492" spans="1:24" s="202" customFormat="1" ht="15" customHeight="1" x14ac:dyDescent="0.2">
      <c r="A492" s="191" t="str">
        <f>'Planilha Orçamentária'!A78</f>
        <v>04.18</v>
      </c>
      <c r="B492" s="192" t="str">
        <f>VLOOKUP(A492,'Planilha Orçamentária'!$A$8:$D$239,4,FALSE)</f>
        <v>Passeio em concreto, largura 2,00m, acabamento em ladrilho hidráulico podotátil (L=0,40m)</v>
      </c>
      <c r="C492" s="193"/>
      <c r="D492" s="194"/>
      <c r="E492" s="195"/>
      <c r="F492" s="195"/>
      <c r="G492" s="194"/>
      <c r="H492" s="195"/>
      <c r="I492" s="196"/>
      <c r="J492" s="197"/>
      <c r="K492" s="198"/>
      <c r="L492" s="197"/>
      <c r="M492" s="199"/>
      <c r="N492" s="197"/>
      <c r="O492" s="199"/>
      <c r="P492" s="60"/>
      <c r="Q492" s="200">
        <f>P562</f>
        <v>7946.6</v>
      </c>
      <c r="R492" s="244"/>
      <c r="S492" s="201"/>
      <c r="U492" s="90">
        <f t="shared" si="130"/>
        <v>0</v>
      </c>
      <c r="V492" s="90" t="str">
        <f t="shared" si="131"/>
        <v/>
      </c>
    </row>
    <row r="493" spans="1:24" s="202" customFormat="1" ht="15" customHeight="1" x14ac:dyDescent="0.2">
      <c r="A493" s="216"/>
      <c r="B493" s="387" t="s">
        <v>16935</v>
      </c>
      <c r="C493" s="420">
        <v>0</v>
      </c>
      <c r="D493" s="217" t="s">
        <v>5660</v>
      </c>
      <c r="E493" s="196">
        <v>0</v>
      </c>
      <c r="F493" s="421"/>
      <c r="G493" s="217"/>
      <c r="H493" s="196"/>
      <c r="I493" s="196" t="s">
        <v>5692</v>
      </c>
      <c r="J493" s="197"/>
      <c r="K493" s="363">
        <v>12</v>
      </c>
      <c r="L493" s="197">
        <v>2</v>
      </c>
      <c r="M493" s="422"/>
      <c r="N493" s="358">
        <f t="shared" ref="N493:N561" si="132">+K493*L493</f>
        <v>24</v>
      </c>
      <c r="O493" s="197"/>
      <c r="P493" s="218">
        <f>N493</f>
        <v>24</v>
      </c>
      <c r="Q493" s="359"/>
      <c r="R493" s="201"/>
      <c r="S493" s="219"/>
      <c r="U493" s="90" t="str">
        <f t="shared" si="130"/>
        <v/>
      </c>
      <c r="V493" s="90">
        <f t="shared" si="131"/>
        <v>24</v>
      </c>
    </row>
    <row r="494" spans="1:24" s="202" customFormat="1" ht="15" customHeight="1" x14ac:dyDescent="0.2">
      <c r="A494" s="216"/>
      <c r="B494" s="387" t="s">
        <v>16935</v>
      </c>
      <c r="C494" s="420">
        <v>0</v>
      </c>
      <c r="D494" s="217" t="s">
        <v>5660</v>
      </c>
      <c r="E494" s="196">
        <v>0</v>
      </c>
      <c r="F494" s="421">
        <v>1</v>
      </c>
      <c r="G494" s="217" t="s">
        <v>5660</v>
      </c>
      <c r="H494" s="196">
        <v>8</v>
      </c>
      <c r="I494" s="196" t="s">
        <v>5692</v>
      </c>
      <c r="J494" s="197"/>
      <c r="K494" s="363">
        <f t="shared" ref="K494:K532" si="133">(F494*20+H494)-(C494*20+E494)</f>
        <v>28</v>
      </c>
      <c r="L494" s="197">
        <v>2</v>
      </c>
      <c r="M494" s="422"/>
      <c r="N494" s="358">
        <f t="shared" si="132"/>
        <v>56</v>
      </c>
      <c r="O494" s="197"/>
      <c r="P494" s="218">
        <f t="shared" ref="P494:P511" si="134">N494</f>
        <v>56</v>
      </c>
      <c r="Q494" s="359"/>
      <c r="R494" s="201"/>
      <c r="S494" s="219"/>
      <c r="U494" s="90" t="str">
        <f t="shared" si="130"/>
        <v/>
      </c>
      <c r="V494" s="90">
        <f t="shared" si="131"/>
        <v>56</v>
      </c>
    </row>
    <row r="495" spans="1:24" s="202" customFormat="1" ht="15" customHeight="1" x14ac:dyDescent="0.2">
      <c r="A495" s="216"/>
      <c r="B495" s="387" t="s">
        <v>16935</v>
      </c>
      <c r="C495" s="420">
        <v>1</v>
      </c>
      <c r="D495" s="217" t="s">
        <v>5660</v>
      </c>
      <c r="E495" s="196">
        <v>8</v>
      </c>
      <c r="F495" s="421"/>
      <c r="G495" s="217"/>
      <c r="H495" s="196"/>
      <c r="I495" s="196" t="s">
        <v>5692</v>
      </c>
      <c r="J495" s="197"/>
      <c r="K495" s="363">
        <v>10</v>
      </c>
      <c r="L495" s="197">
        <v>2</v>
      </c>
      <c r="M495" s="422"/>
      <c r="N495" s="358">
        <f t="shared" si="132"/>
        <v>20</v>
      </c>
      <c r="O495" s="197"/>
      <c r="P495" s="218">
        <f t="shared" si="134"/>
        <v>20</v>
      </c>
      <c r="Q495" s="359"/>
      <c r="R495" s="201"/>
      <c r="S495" s="219"/>
      <c r="U495" s="90" t="str">
        <f t="shared" si="130"/>
        <v/>
      </c>
      <c r="V495" s="90">
        <f t="shared" si="131"/>
        <v>20</v>
      </c>
    </row>
    <row r="496" spans="1:24" s="202" customFormat="1" ht="15" customHeight="1" x14ac:dyDescent="0.2">
      <c r="A496" s="216"/>
      <c r="B496" s="387" t="s">
        <v>16935</v>
      </c>
      <c r="C496" s="420">
        <v>1</v>
      </c>
      <c r="D496" s="217" t="s">
        <v>5660</v>
      </c>
      <c r="E496" s="196">
        <v>17</v>
      </c>
      <c r="F496" s="421"/>
      <c r="G496" s="217"/>
      <c r="H496" s="196"/>
      <c r="I496" s="196" t="s">
        <v>5692</v>
      </c>
      <c r="J496" s="197"/>
      <c r="K496" s="363">
        <v>10</v>
      </c>
      <c r="L496" s="197">
        <v>2</v>
      </c>
      <c r="M496" s="422"/>
      <c r="N496" s="358">
        <f t="shared" si="132"/>
        <v>20</v>
      </c>
      <c r="O496" s="197"/>
      <c r="P496" s="218">
        <f t="shared" si="134"/>
        <v>20</v>
      </c>
      <c r="Q496" s="359"/>
      <c r="R496" s="201"/>
      <c r="S496" s="219"/>
      <c r="U496" s="90" t="str">
        <f t="shared" si="130"/>
        <v/>
      </c>
      <c r="V496" s="90">
        <f t="shared" si="131"/>
        <v>20</v>
      </c>
    </row>
    <row r="497" spans="1:22" s="202" customFormat="1" ht="15" customHeight="1" x14ac:dyDescent="0.2">
      <c r="A497" s="216"/>
      <c r="B497" s="387" t="s">
        <v>16935</v>
      </c>
      <c r="C497" s="420">
        <v>1</v>
      </c>
      <c r="D497" s="217" t="s">
        <v>5660</v>
      </c>
      <c r="E497" s="196">
        <v>17</v>
      </c>
      <c r="F497" s="421">
        <v>7</v>
      </c>
      <c r="G497" s="217" t="s">
        <v>5660</v>
      </c>
      <c r="H497" s="196">
        <v>8</v>
      </c>
      <c r="I497" s="196" t="s">
        <v>5692</v>
      </c>
      <c r="J497" s="197"/>
      <c r="K497" s="363">
        <f t="shared" si="133"/>
        <v>111</v>
      </c>
      <c r="L497" s="197">
        <v>2</v>
      </c>
      <c r="M497" s="422"/>
      <c r="N497" s="358">
        <f t="shared" si="132"/>
        <v>222</v>
      </c>
      <c r="O497" s="197"/>
      <c r="P497" s="218">
        <f t="shared" si="134"/>
        <v>222</v>
      </c>
      <c r="Q497" s="359"/>
      <c r="R497" s="201"/>
      <c r="S497" s="219"/>
      <c r="U497" s="90" t="str">
        <f t="shared" si="130"/>
        <v/>
      </c>
      <c r="V497" s="90">
        <f t="shared" si="131"/>
        <v>222</v>
      </c>
    </row>
    <row r="498" spans="1:22" s="202" customFormat="1" ht="15" customHeight="1" x14ac:dyDescent="0.2">
      <c r="A498" s="216"/>
      <c r="B498" s="387" t="s">
        <v>16935</v>
      </c>
      <c r="C498" s="421">
        <v>7</v>
      </c>
      <c r="D498" s="217" t="s">
        <v>5660</v>
      </c>
      <c r="E498" s="196">
        <v>8</v>
      </c>
      <c r="F498" s="421"/>
      <c r="G498" s="217"/>
      <c r="H498" s="196"/>
      <c r="I498" s="196" t="s">
        <v>5692</v>
      </c>
      <c r="J498" s="197"/>
      <c r="K498" s="363">
        <v>10</v>
      </c>
      <c r="L498" s="197">
        <v>2</v>
      </c>
      <c r="M498" s="422"/>
      <c r="N498" s="358">
        <f t="shared" si="132"/>
        <v>20</v>
      </c>
      <c r="O498" s="197"/>
      <c r="P498" s="218">
        <f t="shared" si="134"/>
        <v>20</v>
      </c>
      <c r="Q498" s="359"/>
      <c r="R498" s="201"/>
      <c r="S498" s="219"/>
      <c r="U498" s="90" t="str">
        <f t="shared" si="130"/>
        <v/>
      </c>
      <c r="V498" s="90">
        <f t="shared" si="131"/>
        <v>20</v>
      </c>
    </row>
    <row r="499" spans="1:22" s="202" customFormat="1" ht="15" customHeight="1" x14ac:dyDescent="0.2">
      <c r="A499" s="216"/>
      <c r="B499" s="387" t="s">
        <v>16935</v>
      </c>
      <c r="C499" s="420">
        <v>7</v>
      </c>
      <c r="D499" s="217" t="s">
        <v>5660</v>
      </c>
      <c r="E499" s="196">
        <v>17</v>
      </c>
      <c r="F499" s="421"/>
      <c r="G499" s="217"/>
      <c r="H499" s="196"/>
      <c r="I499" s="196" t="s">
        <v>5692</v>
      </c>
      <c r="J499" s="197"/>
      <c r="K499" s="363">
        <v>10</v>
      </c>
      <c r="L499" s="197">
        <v>2</v>
      </c>
      <c r="M499" s="422"/>
      <c r="N499" s="358">
        <f t="shared" si="132"/>
        <v>20</v>
      </c>
      <c r="O499" s="197"/>
      <c r="P499" s="218">
        <f t="shared" si="134"/>
        <v>20</v>
      </c>
      <c r="Q499" s="359"/>
      <c r="R499" s="201"/>
      <c r="S499" s="219"/>
      <c r="U499" s="90" t="str">
        <f t="shared" si="130"/>
        <v/>
      </c>
      <c r="V499" s="90">
        <f t="shared" si="131"/>
        <v>20</v>
      </c>
    </row>
    <row r="500" spans="1:22" s="202" customFormat="1" ht="15" customHeight="1" x14ac:dyDescent="0.2">
      <c r="A500" s="216"/>
      <c r="B500" s="387" t="s">
        <v>16935</v>
      </c>
      <c r="C500" s="420">
        <v>7</v>
      </c>
      <c r="D500" s="217" t="s">
        <v>5660</v>
      </c>
      <c r="E500" s="196">
        <v>17</v>
      </c>
      <c r="F500" s="421">
        <v>13</v>
      </c>
      <c r="G500" s="217" t="s">
        <v>5660</v>
      </c>
      <c r="H500" s="196">
        <v>17</v>
      </c>
      <c r="I500" s="196" t="s">
        <v>5692</v>
      </c>
      <c r="J500" s="197"/>
      <c r="K500" s="363">
        <f t="shared" si="133"/>
        <v>120</v>
      </c>
      <c r="L500" s="197">
        <v>2</v>
      </c>
      <c r="M500" s="422"/>
      <c r="N500" s="358">
        <f t="shared" si="132"/>
        <v>240</v>
      </c>
      <c r="O500" s="197"/>
      <c r="P500" s="218">
        <f t="shared" si="134"/>
        <v>240</v>
      </c>
      <c r="Q500" s="359"/>
      <c r="R500" s="201"/>
      <c r="S500" s="219"/>
      <c r="U500" s="90" t="str">
        <f t="shared" si="130"/>
        <v/>
      </c>
      <c r="V500" s="90">
        <f t="shared" si="131"/>
        <v>240</v>
      </c>
    </row>
    <row r="501" spans="1:22" s="202" customFormat="1" ht="15" customHeight="1" x14ac:dyDescent="0.2">
      <c r="A501" s="216"/>
      <c r="B501" s="387" t="s">
        <v>16935</v>
      </c>
      <c r="C501" s="421">
        <v>13</v>
      </c>
      <c r="D501" s="217" t="s">
        <v>5660</v>
      </c>
      <c r="E501" s="196">
        <v>17</v>
      </c>
      <c r="F501" s="421"/>
      <c r="G501" s="217"/>
      <c r="H501" s="196"/>
      <c r="I501" s="196" t="s">
        <v>5692</v>
      </c>
      <c r="J501" s="197"/>
      <c r="K501" s="363">
        <v>10</v>
      </c>
      <c r="L501" s="197">
        <v>2</v>
      </c>
      <c r="M501" s="422"/>
      <c r="N501" s="358">
        <f t="shared" si="132"/>
        <v>20</v>
      </c>
      <c r="O501" s="197"/>
      <c r="P501" s="218">
        <f t="shared" si="134"/>
        <v>20</v>
      </c>
      <c r="Q501" s="359"/>
      <c r="R501" s="201"/>
      <c r="S501" s="219"/>
      <c r="U501" s="90" t="str">
        <f t="shared" si="130"/>
        <v/>
      </c>
      <c r="V501" s="90">
        <f t="shared" si="131"/>
        <v>20</v>
      </c>
    </row>
    <row r="502" spans="1:22" s="202" customFormat="1" ht="15" customHeight="1" x14ac:dyDescent="0.2">
      <c r="A502" s="216"/>
      <c r="B502" s="387" t="s">
        <v>16935</v>
      </c>
      <c r="C502" s="420">
        <v>14</v>
      </c>
      <c r="D502" s="217" t="s">
        <v>5660</v>
      </c>
      <c r="E502" s="196">
        <v>7</v>
      </c>
      <c r="F502" s="421"/>
      <c r="G502" s="217"/>
      <c r="H502" s="196"/>
      <c r="I502" s="196" t="s">
        <v>5692</v>
      </c>
      <c r="J502" s="197"/>
      <c r="K502" s="363">
        <v>10</v>
      </c>
      <c r="L502" s="197">
        <v>2</v>
      </c>
      <c r="M502" s="422"/>
      <c r="N502" s="358">
        <f t="shared" si="132"/>
        <v>20</v>
      </c>
      <c r="O502" s="197"/>
      <c r="P502" s="218">
        <f t="shared" si="134"/>
        <v>20</v>
      </c>
      <c r="Q502" s="359"/>
      <c r="R502" s="201"/>
      <c r="S502" s="219"/>
      <c r="U502" s="90" t="str">
        <f t="shared" si="130"/>
        <v/>
      </c>
      <c r="V502" s="90">
        <f t="shared" si="131"/>
        <v>20</v>
      </c>
    </row>
    <row r="503" spans="1:22" s="202" customFormat="1" ht="15" customHeight="1" x14ac:dyDescent="0.2">
      <c r="A503" s="216"/>
      <c r="B503" s="387" t="s">
        <v>16935</v>
      </c>
      <c r="C503" s="420">
        <v>14</v>
      </c>
      <c r="D503" s="217" t="s">
        <v>5660</v>
      </c>
      <c r="E503" s="196">
        <v>7</v>
      </c>
      <c r="F503" s="421">
        <v>17</v>
      </c>
      <c r="G503" s="217" t="s">
        <v>5660</v>
      </c>
      <c r="H503" s="196">
        <v>9</v>
      </c>
      <c r="I503" s="196" t="s">
        <v>5692</v>
      </c>
      <c r="J503" s="197"/>
      <c r="K503" s="363">
        <f t="shared" si="133"/>
        <v>62</v>
      </c>
      <c r="L503" s="197">
        <v>2</v>
      </c>
      <c r="M503" s="422"/>
      <c r="N503" s="358">
        <f t="shared" si="132"/>
        <v>124</v>
      </c>
      <c r="O503" s="197"/>
      <c r="P503" s="218">
        <f t="shared" si="134"/>
        <v>124</v>
      </c>
      <c r="Q503" s="359"/>
      <c r="R503" s="201"/>
      <c r="S503" s="219"/>
      <c r="U503" s="90" t="str">
        <f t="shared" si="130"/>
        <v/>
      </c>
      <c r="V503" s="90">
        <f t="shared" si="131"/>
        <v>124</v>
      </c>
    </row>
    <row r="504" spans="1:22" s="202" customFormat="1" ht="15" customHeight="1" x14ac:dyDescent="0.2">
      <c r="A504" s="216"/>
      <c r="B504" s="387" t="s">
        <v>16935</v>
      </c>
      <c r="C504" s="421">
        <v>17</v>
      </c>
      <c r="D504" s="217" t="s">
        <v>5660</v>
      </c>
      <c r="E504" s="196">
        <v>9</v>
      </c>
      <c r="F504" s="421"/>
      <c r="G504" s="217"/>
      <c r="H504" s="196"/>
      <c r="I504" s="196" t="s">
        <v>5692</v>
      </c>
      <c r="J504" s="197"/>
      <c r="K504" s="363">
        <v>10</v>
      </c>
      <c r="L504" s="197">
        <v>2</v>
      </c>
      <c r="M504" s="422"/>
      <c r="N504" s="358">
        <f t="shared" si="132"/>
        <v>20</v>
      </c>
      <c r="O504" s="197"/>
      <c r="P504" s="218">
        <f t="shared" si="134"/>
        <v>20</v>
      </c>
      <c r="Q504" s="359"/>
      <c r="R504" s="201"/>
      <c r="S504" s="219"/>
      <c r="U504" s="90" t="str">
        <f t="shared" si="130"/>
        <v/>
      </c>
      <c r="V504" s="90">
        <f t="shared" si="131"/>
        <v>20</v>
      </c>
    </row>
    <row r="505" spans="1:22" s="202" customFormat="1" ht="15" customHeight="1" x14ac:dyDescent="0.2">
      <c r="A505" s="216"/>
      <c r="B505" s="387" t="s">
        <v>16935</v>
      </c>
      <c r="C505" s="420">
        <v>18</v>
      </c>
      <c r="D505" s="217" t="s">
        <v>5660</v>
      </c>
      <c r="E505" s="196">
        <v>3</v>
      </c>
      <c r="F505" s="421"/>
      <c r="G505" s="217"/>
      <c r="H505" s="196"/>
      <c r="I505" s="196" t="s">
        <v>5692</v>
      </c>
      <c r="J505" s="197"/>
      <c r="K505" s="363">
        <v>10</v>
      </c>
      <c r="L505" s="197">
        <v>2</v>
      </c>
      <c r="M505" s="422"/>
      <c r="N505" s="358">
        <f t="shared" si="132"/>
        <v>20</v>
      </c>
      <c r="O505" s="197"/>
      <c r="P505" s="218">
        <f t="shared" si="134"/>
        <v>20</v>
      </c>
      <c r="Q505" s="359"/>
      <c r="R505" s="201"/>
      <c r="S505" s="219"/>
      <c r="U505" s="90" t="str">
        <f t="shared" si="130"/>
        <v/>
      </c>
      <c r="V505" s="90">
        <f t="shared" si="131"/>
        <v>20</v>
      </c>
    </row>
    <row r="506" spans="1:22" s="202" customFormat="1" ht="15" customHeight="1" x14ac:dyDescent="0.2">
      <c r="A506" s="216"/>
      <c r="B506" s="387" t="s">
        <v>16935</v>
      </c>
      <c r="C506" s="420">
        <v>18</v>
      </c>
      <c r="D506" s="217" t="s">
        <v>5660</v>
      </c>
      <c r="E506" s="196">
        <v>3</v>
      </c>
      <c r="F506" s="421">
        <v>26</v>
      </c>
      <c r="G506" s="217" t="s">
        <v>5660</v>
      </c>
      <c r="H506" s="196">
        <v>10</v>
      </c>
      <c r="I506" s="196" t="s">
        <v>5692</v>
      </c>
      <c r="J506" s="197"/>
      <c r="K506" s="363">
        <f t="shared" si="133"/>
        <v>167</v>
      </c>
      <c r="L506" s="197">
        <v>2</v>
      </c>
      <c r="M506" s="422"/>
      <c r="N506" s="358">
        <f t="shared" si="132"/>
        <v>334</v>
      </c>
      <c r="O506" s="197"/>
      <c r="P506" s="218">
        <f t="shared" si="134"/>
        <v>334</v>
      </c>
      <c r="Q506" s="359"/>
      <c r="R506" s="201"/>
      <c r="S506" s="219"/>
      <c r="U506" s="90" t="str">
        <f t="shared" si="130"/>
        <v/>
      </c>
      <c r="V506" s="90">
        <f t="shared" si="131"/>
        <v>334</v>
      </c>
    </row>
    <row r="507" spans="1:22" s="202" customFormat="1" ht="15" customHeight="1" x14ac:dyDescent="0.2">
      <c r="A507" s="216"/>
      <c r="B507" s="387" t="s">
        <v>16935</v>
      </c>
      <c r="C507" s="421">
        <v>26</v>
      </c>
      <c r="D507" s="217" t="s">
        <v>5660</v>
      </c>
      <c r="E507" s="196">
        <v>10</v>
      </c>
      <c r="F507" s="421"/>
      <c r="G507" s="217"/>
      <c r="H507" s="196"/>
      <c r="I507" s="196" t="s">
        <v>5692</v>
      </c>
      <c r="J507" s="197"/>
      <c r="K507" s="363">
        <v>10</v>
      </c>
      <c r="L507" s="197">
        <v>2</v>
      </c>
      <c r="M507" s="422"/>
      <c r="N507" s="358">
        <f t="shared" si="132"/>
        <v>20</v>
      </c>
      <c r="O507" s="197"/>
      <c r="P507" s="218">
        <f t="shared" si="134"/>
        <v>20</v>
      </c>
      <c r="Q507" s="359"/>
      <c r="R507" s="201"/>
      <c r="S507" s="219"/>
      <c r="U507" s="90" t="str">
        <f t="shared" si="130"/>
        <v/>
      </c>
      <c r="V507" s="90">
        <f t="shared" si="131"/>
        <v>20</v>
      </c>
    </row>
    <row r="508" spans="1:22" s="202" customFormat="1" ht="15" customHeight="1" x14ac:dyDescent="0.2">
      <c r="A508" s="216"/>
      <c r="B508" s="387" t="s">
        <v>16935</v>
      </c>
      <c r="C508" s="420">
        <v>27</v>
      </c>
      <c r="D508" s="217" t="s">
        <v>5660</v>
      </c>
      <c r="E508" s="196">
        <v>0</v>
      </c>
      <c r="F508" s="421"/>
      <c r="G508" s="217"/>
      <c r="H508" s="196"/>
      <c r="I508" s="196" t="s">
        <v>5692</v>
      </c>
      <c r="J508" s="197"/>
      <c r="K508" s="363">
        <v>10</v>
      </c>
      <c r="L508" s="197">
        <v>2</v>
      </c>
      <c r="M508" s="422"/>
      <c r="N508" s="358">
        <f t="shared" si="132"/>
        <v>20</v>
      </c>
      <c r="O508" s="197"/>
      <c r="P508" s="218">
        <f t="shared" si="134"/>
        <v>20</v>
      </c>
      <c r="Q508" s="359"/>
      <c r="R508" s="201"/>
      <c r="S508" s="219"/>
      <c r="U508" s="90" t="str">
        <f t="shared" si="130"/>
        <v/>
      </c>
      <c r="V508" s="90">
        <f t="shared" si="131"/>
        <v>20</v>
      </c>
    </row>
    <row r="509" spans="1:22" s="202" customFormat="1" ht="15" customHeight="1" x14ac:dyDescent="0.2">
      <c r="A509" s="216"/>
      <c r="B509" s="387" t="s">
        <v>16935</v>
      </c>
      <c r="C509" s="420">
        <v>27</v>
      </c>
      <c r="D509" s="217" t="s">
        <v>5660</v>
      </c>
      <c r="E509" s="196">
        <v>0</v>
      </c>
      <c r="F509" s="421">
        <v>30</v>
      </c>
      <c r="G509" s="217" t="s">
        <v>5660</v>
      </c>
      <c r="H509" s="196">
        <v>11</v>
      </c>
      <c r="I509" s="196" t="s">
        <v>5692</v>
      </c>
      <c r="J509" s="197"/>
      <c r="K509" s="363">
        <f t="shared" si="133"/>
        <v>71</v>
      </c>
      <c r="L509" s="197">
        <v>2</v>
      </c>
      <c r="M509" s="422"/>
      <c r="N509" s="358">
        <f t="shared" si="132"/>
        <v>142</v>
      </c>
      <c r="O509" s="197"/>
      <c r="P509" s="218">
        <f t="shared" si="134"/>
        <v>142</v>
      </c>
      <c r="Q509" s="359"/>
      <c r="R509" s="201"/>
      <c r="S509" s="219"/>
      <c r="U509" s="90" t="str">
        <f t="shared" si="130"/>
        <v/>
      </c>
      <c r="V509" s="90">
        <f t="shared" si="131"/>
        <v>142</v>
      </c>
    </row>
    <row r="510" spans="1:22" s="202" customFormat="1" ht="15" customHeight="1" x14ac:dyDescent="0.2">
      <c r="A510" s="216"/>
      <c r="B510" s="387" t="s">
        <v>16935</v>
      </c>
      <c r="C510" s="420">
        <v>30</v>
      </c>
      <c r="D510" s="217" t="s">
        <v>5660</v>
      </c>
      <c r="E510" s="196">
        <v>11</v>
      </c>
      <c r="F510" s="421">
        <v>31</v>
      </c>
      <c r="G510" s="217" t="s">
        <v>5660</v>
      </c>
      <c r="H510" s="196">
        <v>0</v>
      </c>
      <c r="I510" s="196" t="s">
        <v>5692</v>
      </c>
      <c r="J510" s="197"/>
      <c r="K510" s="363">
        <f t="shared" si="133"/>
        <v>9</v>
      </c>
      <c r="L510" s="197">
        <v>1.85</v>
      </c>
      <c r="M510" s="422"/>
      <c r="N510" s="358">
        <f t="shared" si="132"/>
        <v>16.650000000000002</v>
      </c>
      <c r="O510" s="197"/>
      <c r="P510" s="218">
        <f t="shared" si="134"/>
        <v>16.650000000000002</v>
      </c>
      <c r="Q510" s="359"/>
      <c r="R510" s="201"/>
      <c r="S510" s="219"/>
      <c r="U510" s="90" t="str">
        <f t="shared" si="130"/>
        <v/>
      </c>
      <c r="V510" s="90">
        <f t="shared" si="131"/>
        <v>16.650000000000002</v>
      </c>
    </row>
    <row r="511" spans="1:22" s="202" customFormat="1" ht="15" customHeight="1" x14ac:dyDescent="0.2">
      <c r="A511" s="216"/>
      <c r="B511" s="387" t="s">
        <v>16935</v>
      </c>
      <c r="C511" s="420">
        <v>31</v>
      </c>
      <c r="D511" s="217" t="s">
        <v>5660</v>
      </c>
      <c r="E511" s="196">
        <v>0</v>
      </c>
      <c r="F511" s="421">
        <v>31</v>
      </c>
      <c r="G511" s="217" t="s">
        <v>5660</v>
      </c>
      <c r="H511" s="196">
        <v>14</v>
      </c>
      <c r="I511" s="196" t="s">
        <v>5692</v>
      </c>
      <c r="J511" s="197"/>
      <c r="K511" s="363">
        <f t="shared" si="133"/>
        <v>14</v>
      </c>
      <c r="L511" s="197">
        <v>1.2</v>
      </c>
      <c r="M511" s="422"/>
      <c r="N511" s="358">
        <f t="shared" si="132"/>
        <v>16.8</v>
      </c>
      <c r="O511" s="197"/>
      <c r="P511" s="218">
        <f t="shared" si="134"/>
        <v>16.8</v>
      </c>
      <c r="Q511" s="359"/>
      <c r="R511" s="201"/>
      <c r="S511" s="219"/>
      <c r="U511" s="90" t="str">
        <f t="shared" si="130"/>
        <v/>
      </c>
      <c r="V511" s="90">
        <f t="shared" si="131"/>
        <v>16.8</v>
      </c>
    </row>
    <row r="512" spans="1:22" s="202" customFormat="1" ht="15" customHeight="1" x14ac:dyDescent="0.2">
      <c r="A512" s="216"/>
      <c r="B512" s="387" t="s">
        <v>16935</v>
      </c>
      <c r="C512" s="421">
        <v>31</v>
      </c>
      <c r="D512" s="217" t="s">
        <v>5660</v>
      </c>
      <c r="E512" s="196">
        <v>14</v>
      </c>
      <c r="F512" s="421">
        <v>32</v>
      </c>
      <c r="G512" s="217" t="s">
        <v>5660</v>
      </c>
      <c r="H512" s="196">
        <v>9</v>
      </c>
      <c r="I512" s="196" t="s">
        <v>5692</v>
      </c>
      <c r="J512" s="197"/>
      <c r="K512" s="363">
        <f t="shared" si="133"/>
        <v>15</v>
      </c>
      <c r="L512" s="197">
        <v>2</v>
      </c>
      <c r="M512" s="422"/>
      <c r="N512" s="358">
        <f t="shared" ref="N512:N527" si="135">+K512*L512</f>
        <v>30</v>
      </c>
      <c r="O512" s="197"/>
      <c r="P512" s="218">
        <f t="shared" ref="P512:P527" si="136">N512</f>
        <v>30</v>
      </c>
      <c r="Q512" s="359"/>
      <c r="R512" s="201"/>
      <c r="S512" s="219"/>
      <c r="U512" s="90" t="str">
        <f t="shared" si="130"/>
        <v/>
      </c>
      <c r="V512" s="90">
        <f t="shared" si="131"/>
        <v>30</v>
      </c>
    </row>
    <row r="513" spans="1:22" s="202" customFormat="1" ht="15" customHeight="1" x14ac:dyDescent="0.2">
      <c r="A513" s="216"/>
      <c r="B513" s="387" t="s">
        <v>16935</v>
      </c>
      <c r="C513" s="421">
        <v>32</v>
      </c>
      <c r="D513" s="217" t="s">
        <v>5660</v>
      </c>
      <c r="E513" s="196">
        <v>9</v>
      </c>
      <c r="F513" s="421"/>
      <c r="G513" s="217"/>
      <c r="H513" s="196"/>
      <c r="I513" s="196" t="s">
        <v>5692</v>
      </c>
      <c r="J513" s="197"/>
      <c r="K513" s="363">
        <v>10</v>
      </c>
      <c r="L513" s="197">
        <v>2</v>
      </c>
      <c r="M513" s="422"/>
      <c r="N513" s="358">
        <f t="shared" si="135"/>
        <v>20</v>
      </c>
      <c r="O513" s="197"/>
      <c r="P513" s="218">
        <f t="shared" si="136"/>
        <v>20</v>
      </c>
      <c r="Q513" s="359"/>
      <c r="R513" s="201"/>
      <c r="S513" s="219"/>
      <c r="U513" s="90" t="str">
        <f t="shared" si="130"/>
        <v/>
      </c>
      <c r="V513" s="90">
        <f t="shared" si="131"/>
        <v>20</v>
      </c>
    </row>
    <row r="514" spans="1:22" s="202" customFormat="1" ht="15" customHeight="1" x14ac:dyDescent="0.2">
      <c r="A514" s="216"/>
      <c r="B514" s="387" t="s">
        <v>16935</v>
      </c>
      <c r="C514" s="420">
        <v>33</v>
      </c>
      <c r="D514" s="217" t="s">
        <v>5660</v>
      </c>
      <c r="E514" s="196">
        <v>0</v>
      </c>
      <c r="F514" s="421"/>
      <c r="G514" s="217"/>
      <c r="H514" s="196"/>
      <c r="I514" s="196" t="s">
        <v>5692</v>
      </c>
      <c r="J514" s="197"/>
      <c r="K514" s="363">
        <v>10</v>
      </c>
      <c r="L514" s="197">
        <v>4.5</v>
      </c>
      <c r="M514" s="422"/>
      <c r="N514" s="358">
        <f t="shared" si="135"/>
        <v>45</v>
      </c>
      <c r="O514" s="197"/>
      <c r="P514" s="218">
        <f t="shared" si="136"/>
        <v>45</v>
      </c>
      <c r="Q514" s="359"/>
      <c r="R514" s="201"/>
      <c r="S514" s="219"/>
      <c r="U514" s="90" t="str">
        <f t="shared" si="130"/>
        <v/>
      </c>
      <c r="V514" s="90">
        <f t="shared" si="131"/>
        <v>45</v>
      </c>
    </row>
    <row r="515" spans="1:22" s="202" customFormat="1" ht="15" customHeight="1" x14ac:dyDescent="0.2">
      <c r="A515" s="216"/>
      <c r="B515" s="387" t="s">
        <v>16935</v>
      </c>
      <c r="C515" s="420">
        <v>33</v>
      </c>
      <c r="D515" s="217" t="s">
        <v>5660</v>
      </c>
      <c r="E515" s="196">
        <v>0</v>
      </c>
      <c r="F515" s="421">
        <v>35</v>
      </c>
      <c r="G515" s="217" t="s">
        <v>5660</v>
      </c>
      <c r="H515" s="196">
        <v>0</v>
      </c>
      <c r="I515" s="196" t="s">
        <v>5692</v>
      </c>
      <c r="J515" s="197"/>
      <c r="K515" s="363">
        <f t="shared" si="133"/>
        <v>40</v>
      </c>
      <c r="L515" s="197">
        <v>2.4500000000000002</v>
      </c>
      <c r="M515" s="422"/>
      <c r="N515" s="358">
        <f t="shared" si="135"/>
        <v>98</v>
      </c>
      <c r="O515" s="197"/>
      <c r="P515" s="218">
        <f t="shared" si="136"/>
        <v>98</v>
      </c>
      <c r="Q515" s="359"/>
      <c r="R515" s="201"/>
      <c r="S515" s="219"/>
      <c r="U515" s="90" t="str">
        <f t="shared" si="130"/>
        <v/>
      </c>
      <c r="V515" s="90">
        <f t="shared" si="131"/>
        <v>98</v>
      </c>
    </row>
    <row r="516" spans="1:22" s="202" customFormat="1" ht="15" customHeight="1" x14ac:dyDescent="0.2">
      <c r="A516" s="216"/>
      <c r="B516" s="387" t="s">
        <v>16935</v>
      </c>
      <c r="C516" s="421">
        <v>35</v>
      </c>
      <c r="D516" s="217" t="s">
        <v>5660</v>
      </c>
      <c r="E516" s="196">
        <v>0</v>
      </c>
      <c r="F516" s="421">
        <v>37</v>
      </c>
      <c r="G516" s="217" t="s">
        <v>5660</v>
      </c>
      <c r="H516" s="196">
        <v>0</v>
      </c>
      <c r="I516" s="196" t="s">
        <v>5692</v>
      </c>
      <c r="J516" s="197"/>
      <c r="K516" s="363">
        <f t="shared" si="133"/>
        <v>40</v>
      </c>
      <c r="L516" s="197">
        <v>2</v>
      </c>
      <c r="M516" s="422"/>
      <c r="N516" s="358">
        <f t="shared" si="135"/>
        <v>80</v>
      </c>
      <c r="O516" s="197"/>
      <c r="P516" s="218">
        <f t="shared" si="136"/>
        <v>80</v>
      </c>
      <c r="Q516" s="359"/>
      <c r="R516" s="201"/>
      <c r="S516" s="219"/>
      <c r="U516" s="90" t="str">
        <f t="shared" si="130"/>
        <v/>
      </c>
      <c r="V516" s="90">
        <f t="shared" si="131"/>
        <v>80</v>
      </c>
    </row>
    <row r="517" spans="1:22" s="202" customFormat="1" ht="15" customHeight="1" x14ac:dyDescent="0.2">
      <c r="A517" s="216"/>
      <c r="B517" s="387" t="s">
        <v>16935</v>
      </c>
      <c r="C517" s="421">
        <v>37</v>
      </c>
      <c r="D517" s="217" t="s">
        <v>5660</v>
      </c>
      <c r="E517" s="196">
        <v>0</v>
      </c>
      <c r="F517" s="421">
        <v>38</v>
      </c>
      <c r="G517" s="217" t="s">
        <v>5660</v>
      </c>
      <c r="H517" s="196">
        <v>0</v>
      </c>
      <c r="I517" s="196" t="s">
        <v>5692</v>
      </c>
      <c r="J517" s="197"/>
      <c r="K517" s="363">
        <f t="shared" ref="K517" si="137">(F517*20+H517)-(C517*20+E517)</f>
        <v>20</v>
      </c>
      <c r="L517" s="197">
        <v>2.4</v>
      </c>
      <c r="M517" s="422"/>
      <c r="N517" s="358">
        <f t="shared" si="135"/>
        <v>48</v>
      </c>
      <c r="O517" s="197"/>
      <c r="P517" s="218">
        <f t="shared" si="136"/>
        <v>48</v>
      </c>
      <c r="Q517" s="359"/>
      <c r="R517" s="201"/>
      <c r="S517" s="219"/>
      <c r="U517" s="90" t="str">
        <f t="shared" si="130"/>
        <v/>
      </c>
      <c r="V517" s="90">
        <f t="shared" si="131"/>
        <v>48</v>
      </c>
    </row>
    <row r="518" spans="1:22" s="202" customFormat="1" ht="15" customHeight="1" x14ac:dyDescent="0.2">
      <c r="A518" s="216"/>
      <c r="B518" s="387" t="s">
        <v>16935</v>
      </c>
      <c r="C518" s="421">
        <v>38</v>
      </c>
      <c r="D518" s="217" t="s">
        <v>5660</v>
      </c>
      <c r="E518" s="196">
        <v>0</v>
      </c>
      <c r="F518" s="421">
        <v>38</v>
      </c>
      <c r="G518" s="217" t="s">
        <v>5660</v>
      </c>
      <c r="H518" s="196">
        <v>12</v>
      </c>
      <c r="I518" s="196" t="s">
        <v>5692</v>
      </c>
      <c r="J518" s="197"/>
      <c r="K518" s="363">
        <f t="shared" si="133"/>
        <v>12</v>
      </c>
      <c r="L518" s="197">
        <v>10</v>
      </c>
      <c r="M518" s="422"/>
      <c r="N518" s="358">
        <f t="shared" si="135"/>
        <v>120</v>
      </c>
      <c r="O518" s="197"/>
      <c r="P518" s="218">
        <f t="shared" si="136"/>
        <v>120</v>
      </c>
      <c r="Q518" s="359"/>
      <c r="R518" s="201"/>
      <c r="S518" s="219"/>
      <c r="U518" s="90" t="str">
        <f t="shared" si="130"/>
        <v/>
      </c>
      <c r="V518" s="90">
        <f t="shared" si="131"/>
        <v>120</v>
      </c>
    </row>
    <row r="519" spans="1:22" s="202" customFormat="1" ht="15" customHeight="1" x14ac:dyDescent="0.2">
      <c r="A519" s="216"/>
      <c r="B519" s="387" t="s">
        <v>16935</v>
      </c>
      <c r="C519" s="421">
        <v>38</v>
      </c>
      <c r="D519" s="217" t="s">
        <v>5660</v>
      </c>
      <c r="E519" s="196">
        <v>12</v>
      </c>
      <c r="F519" s="421">
        <v>39</v>
      </c>
      <c r="G519" s="217" t="s">
        <v>5660</v>
      </c>
      <c r="H519" s="196">
        <v>0</v>
      </c>
      <c r="I519" s="196" t="s">
        <v>5692</v>
      </c>
      <c r="J519" s="197"/>
      <c r="K519" s="363">
        <f t="shared" si="133"/>
        <v>8</v>
      </c>
      <c r="L519" s="197">
        <v>1.9</v>
      </c>
      <c r="M519" s="422"/>
      <c r="N519" s="358">
        <f t="shared" si="135"/>
        <v>15.2</v>
      </c>
      <c r="O519" s="197"/>
      <c r="P519" s="218">
        <f t="shared" si="136"/>
        <v>15.2</v>
      </c>
      <c r="Q519" s="359"/>
      <c r="R519" s="201"/>
      <c r="S519" s="219"/>
      <c r="U519" s="90" t="str">
        <f t="shared" si="130"/>
        <v/>
      </c>
      <c r="V519" s="90">
        <f t="shared" si="131"/>
        <v>15.2</v>
      </c>
    </row>
    <row r="520" spans="1:22" s="202" customFormat="1" ht="15" customHeight="1" x14ac:dyDescent="0.2">
      <c r="A520" s="216"/>
      <c r="B520" s="387" t="s">
        <v>16935</v>
      </c>
      <c r="C520" s="421">
        <v>39</v>
      </c>
      <c r="D520" s="217" t="s">
        <v>5660</v>
      </c>
      <c r="E520" s="196">
        <v>0</v>
      </c>
      <c r="F520" s="421">
        <v>40</v>
      </c>
      <c r="G520" s="217" t="s">
        <v>5660</v>
      </c>
      <c r="H520" s="196">
        <v>6</v>
      </c>
      <c r="I520" s="196" t="s">
        <v>5692</v>
      </c>
      <c r="J520" s="197"/>
      <c r="K520" s="363">
        <f t="shared" si="133"/>
        <v>26</v>
      </c>
      <c r="L520" s="197">
        <v>2.6</v>
      </c>
      <c r="M520" s="422"/>
      <c r="N520" s="358">
        <f t="shared" si="135"/>
        <v>67.600000000000009</v>
      </c>
      <c r="O520" s="197"/>
      <c r="P520" s="218">
        <f t="shared" si="136"/>
        <v>67.600000000000009</v>
      </c>
      <c r="Q520" s="359"/>
      <c r="R520" s="201"/>
      <c r="S520" s="219"/>
      <c r="U520" s="90" t="str">
        <f t="shared" si="130"/>
        <v/>
      </c>
      <c r="V520" s="90">
        <f t="shared" si="131"/>
        <v>67.600000000000009</v>
      </c>
    </row>
    <row r="521" spans="1:22" s="202" customFormat="1" ht="15" customHeight="1" x14ac:dyDescent="0.2">
      <c r="A521" s="216"/>
      <c r="B521" s="387" t="s">
        <v>16935</v>
      </c>
      <c r="C521" s="421">
        <v>40</v>
      </c>
      <c r="D521" s="217" t="s">
        <v>5660</v>
      </c>
      <c r="E521" s="196">
        <v>6</v>
      </c>
      <c r="F521" s="421">
        <v>41</v>
      </c>
      <c r="G521" s="217" t="s">
        <v>5660</v>
      </c>
      <c r="H521" s="196">
        <v>0</v>
      </c>
      <c r="I521" s="196" t="s">
        <v>5692</v>
      </c>
      <c r="J521" s="197"/>
      <c r="K521" s="363">
        <f t="shared" si="133"/>
        <v>14</v>
      </c>
      <c r="L521" s="197">
        <v>1.8</v>
      </c>
      <c r="M521" s="422"/>
      <c r="N521" s="358">
        <f t="shared" si="135"/>
        <v>25.2</v>
      </c>
      <c r="O521" s="197"/>
      <c r="P521" s="218">
        <f t="shared" si="136"/>
        <v>25.2</v>
      </c>
      <c r="Q521" s="359"/>
      <c r="R521" s="201"/>
      <c r="S521" s="219"/>
      <c r="U521" s="90" t="str">
        <f t="shared" si="130"/>
        <v/>
      </c>
      <c r="V521" s="90">
        <f t="shared" si="131"/>
        <v>25.2</v>
      </c>
    </row>
    <row r="522" spans="1:22" s="202" customFormat="1" ht="15" customHeight="1" x14ac:dyDescent="0.2">
      <c r="A522" s="216"/>
      <c r="B522" s="387" t="s">
        <v>16935</v>
      </c>
      <c r="C522" s="420">
        <v>41</v>
      </c>
      <c r="D522" s="217" t="s">
        <v>5660</v>
      </c>
      <c r="E522" s="196">
        <v>0</v>
      </c>
      <c r="F522" s="420">
        <v>43</v>
      </c>
      <c r="G522" s="217" t="s">
        <v>5660</v>
      </c>
      <c r="H522" s="196">
        <v>0</v>
      </c>
      <c r="I522" s="196" t="s">
        <v>5692</v>
      </c>
      <c r="J522" s="197"/>
      <c r="K522" s="363">
        <f t="shared" si="133"/>
        <v>40</v>
      </c>
      <c r="L522" s="197">
        <v>1.55</v>
      </c>
      <c r="M522" s="422"/>
      <c r="N522" s="358">
        <f t="shared" si="135"/>
        <v>62</v>
      </c>
      <c r="O522" s="197"/>
      <c r="P522" s="218">
        <f t="shared" si="136"/>
        <v>62</v>
      </c>
      <c r="Q522" s="359"/>
      <c r="R522" s="201"/>
      <c r="S522" s="219"/>
      <c r="U522" s="90" t="str">
        <f t="shared" si="130"/>
        <v/>
      </c>
      <c r="V522" s="90">
        <f t="shared" si="131"/>
        <v>62</v>
      </c>
    </row>
    <row r="523" spans="1:22" s="202" customFormat="1" ht="15" customHeight="1" x14ac:dyDescent="0.2">
      <c r="A523" s="216"/>
      <c r="B523" s="387" t="s">
        <v>16935</v>
      </c>
      <c r="C523" s="420">
        <v>43</v>
      </c>
      <c r="D523" s="217" t="s">
        <v>5660</v>
      </c>
      <c r="E523" s="196">
        <v>0</v>
      </c>
      <c r="F523" s="421">
        <v>44</v>
      </c>
      <c r="G523" s="217" t="s">
        <v>5660</v>
      </c>
      <c r="H523" s="196">
        <v>10</v>
      </c>
      <c r="I523" s="196" t="s">
        <v>5692</v>
      </c>
      <c r="J523" s="197"/>
      <c r="K523" s="363">
        <f t="shared" si="133"/>
        <v>30</v>
      </c>
      <c r="L523" s="197">
        <v>2</v>
      </c>
      <c r="M523" s="422"/>
      <c r="N523" s="358">
        <f t="shared" si="135"/>
        <v>60</v>
      </c>
      <c r="O523" s="197"/>
      <c r="P523" s="218">
        <f t="shared" si="136"/>
        <v>60</v>
      </c>
      <c r="Q523" s="359"/>
      <c r="R523" s="201"/>
      <c r="S523" s="219"/>
      <c r="U523" s="90" t="str">
        <f t="shared" si="130"/>
        <v/>
      </c>
      <c r="V523" s="90">
        <f t="shared" si="131"/>
        <v>60</v>
      </c>
    </row>
    <row r="524" spans="1:22" s="202" customFormat="1" ht="15" customHeight="1" x14ac:dyDescent="0.2">
      <c r="A524" s="216"/>
      <c r="B524" s="387" t="s">
        <v>16935</v>
      </c>
      <c r="C524" s="421">
        <v>44</v>
      </c>
      <c r="D524" s="217" t="s">
        <v>5660</v>
      </c>
      <c r="E524" s="196">
        <v>10</v>
      </c>
      <c r="F524" s="421">
        <v>45</v>
      </c>
      <c r="G524" s="217" t="s">
        <v>5660</v>
      </c>
      <c r="H524" s="196">
        <v>2</v>
      </c>
      <c r="I524" s="196" t="s">
        <v>5692</v>
      </c>
      <c r="J524" s="197"/>
      <c r="K524" s="363">
        <f t="shared" si="133"/>
        <v>12</v>
      </c>
      <c r="L524" s="197">
        <v>8.6999999999999993</v>
      </c>
      <c r="M524" s="422"/>
      <c r="N524" s="358">
        <f t="shared" si="135"/>
        <v>104.39999999999999</v>
      </c>
      <c r="O524" s="197"/>
      <c r="P524" s="218">
        <f t="shared" si="136"/>
        <v>104.39999999999999</v>
      </c>
      <c r="Q524" s="359"/>
      <c r="R524" s="201"/>
      <c r="S524" s="219"/>
      <c r="U524" s="90" t="str">
        <f t="shared" si="130"/>
        <v/>
      </c>
      <c r="V524" s="90">
        <f t="shared" si="131"/>
        <v>104.39999999999999</v>
      </c>
    </row>
    <row r="525" spans="1:22" s="202" customFormat="1" ht="15" customHeight="1" x14ac:dyDescent="0.2">
      <c r="A525" s="216"/>
      <c r="B525" s="387" t="s">
        <v>16935</v>
      </c>
      <c r="C525" s="421">
        <v>45</v>
      </c>
      <c r="D525" s="217" t="s">
        <v>5660</v>
      </c>
      <c r="E525" s="196">
        <v>2</v>
      </c>
      <c r="F525" s="421">
        <v>45</v>
      </c>
      <c r="G525" s="217" t="s">
        <v>5660</v>
      </c>
      <c r="H525" s="196">
        <v>15</v>
      </c>
      <c r="I525" s="196" t="s">
        <v>5692</v>
      </c>
      <c r="J525" s="197"/>
      <c r="K525" s="363">
        <f t="shared" si="133"/>
        <v>13</v>
      </c>
      <c r="L525" s="197">
        <v>4.3499999999999996</v>
      </c>
      <c r="M525" s="422"/>
      <c r="N525" s="358">
        <f t="shared" si="135"/>
        <v>56.55</v>
      </c>
      <c r="O525" s="197"/>
      <c r="P525" s="218">
        <f t="shared" si="136"/>
        <v>56.55</v>
      </c>
      <c r="Q525" s="359"/>
      <c r="R525" s="201"/>
      <c r="S525" s="219"/>
      <c r="U525" s="90" t="str">
        <f t="shared" si="130"/>
        <v/>
      </c>
      <c r="V525" s="90">
        <f t="shared" si="131"/>
        <v>56.55</v>
      </c>
    </row>
    <row r="526" spans="1:22" s="202" customFormat="1" ht="15" customHeight="1" x14ac:dyDescent="0.2">
      <c r="A526" s="216"/>
      <c r="B526" s="387" t="s">
        <v>16935</v>
      </c>
      <c r="C526" s="421">
        <v>45</v>
      </c>
      <c r="D526" s="217" t="s">
        <v>5660</v>
      </c>
      <c r="E526" s="196">
        <v>15</v>
      </c>
      <c r="F526" s="421">
        <v>46</v>
      </c>
      <c r="G526" s="217" t="s">
        <v>5660</v>
      </c>
      <c r="H526" s="196">
        <v>1</v>
      </c>
      <c r="I526" s="196" t="s">
        <v>5692</v>
      </c>
      <c r="J526" s="197"/>
      <c r="K526" s="363">
        <f t="shared" si="133"/>
        <v>6</v>
      </c>
      <c r="L526" s="197">
        <v>2</v>
      </c>
      <c r="M526" s="422"/>
      <c r="N526" s="358">
        <f t="shared" si="135"/>
        <v>12</v>
      </c>
      <c r="O526" s="197"/>
      <c r="P526" s="218">
        <f t="shared" si="136"/>
        <v>12</v>
      </c>
      <c r="Q526" s="359"/>
      <c r="R526" s="201"/>
      <c r="S526" s="219"/>
      <c r="U526" s="90" t="str">
        <f t="shared" si="130"/>
        <v/>
      </c>
      <c r="V526" s="90">
        <f t="shared" si="131"/>
        <v>12</v>
      </c>
    </row>
    <row r="527" spans="1:22" s="202" customFormat="1" ht="15" customHeight="1" x14ac:dyDescent="0.2">
      <c r="A527" s="216"/>
      <c r="B527" s="387" t="s">
        <v>16935</v>
      </c>
      <c r="C527" s="421">
        <v>46</v>
      </c>
      <c r="D527" s="217" t="s">
        <v>5660</v>
      </c>
      <c r="E527" s="196">
        <v>1</v>
      </c>
      <c r="F527" s="421"/>
      <c r="G527" s="217"/>
      <c r="H527" s="196"/>
      <c r="I527" s="196" t="s">
        <v>5692</v>
      </c>
      <c r="J527" s="197"/>
      <c r="K527" s="363">
        <v>17</v>
      </c>
      <c r="L527" s="197">
        <v>2.6</v>
      </c>
      <c r="M527" s="422"/>
      <c r="N527" s="358">
        <f t="shared" si="135"/>
        <v>44.2</v>
      </c>
      <c r="O527" s="197"/>
      <c r="P527" s="218">
        <f t="shared" si="136"/>
        <v>44.2</v>
      </c>
      <c r="Q527" s="359"/>
      <c r="R527" s="201"/>
      <c r="S527" s="219"/>
      <c r="U527" s="90" t="str">
        <f t="shared" si="130"/>
        <v/>
      </c>
      <c r="V527" s="90">
        <f t="shared" si="131"/>
        <v>44.2</v>
      </c>
    </row>
    <row r="528" spans="1:22" s="202" customFormat="1" ht="15" customHeight="1" x14ac:dyDescent="0.2">
      <c r="A528" s="216"/>
      <c r="B528" s="387" t="s">
        <v>16935</v>
      </c>
      <c r="C528" s="420">
        <v>47</v>
      </c>
      <c r="D528" s="217" t="s">
        <v>5660</v>
      </c>
      <c r="E528" s="196">
        <v>18</v>
      </c>
      <c r="F528" s="421"/>
      <c r="G528" s="217"/>
      <c r="H528" s="196"/>
      <c r="I528" s="196" t="s">
        <v>5692</v>
      </c>
      <c r="J528" s="197"/>
      <c r="K528" s="363">
        <v>42</v>
      </c>
      <c r="L528" s="197">
        <v>1.4</v>
      </c>
      <c r="M528" s="422"/>
      <c r="N528" s="358">
        <f t="shared" ref="N528:N533" si="138">+K528*L528</f>
        <v>58.8</v>
      </c>
      <c r="O528" s="197"/>
      <c r="P528" s="218">
        <f t="shared" ref="P528:P533" si="139">N528</f>
        <v>58.8</v>
      </c>
      <c r="Q528" s="359"/>
      <c r="R528" s="201"/>
      <c r="S528" s="219"/>
      <c r="U528" s="90" t="str">
        <f t="shared" si="130"/>
        <v/>
      </c>
      <c r="V528" s="90">
        <f t="shared" si="131"/>
        <v>58.8</v>
      </c>
    </row>
    <row r="529" spans="1:22" s="202" customFormat="1" ht="15" customHeight="1" x14ac:dyDescent="0.2">
      <c r="A529" s="216"/>
      <c r="B529" s="387" t="s">
        <v>16935</v>
      </c>
      <c r="C529" s="420">
        <v>47</v>
      </c>
      <c r="D529" s="217" t="s">
        <v>5660</v>
      </c>
      <c r="E529" s="196">
        <v>18</v>
      </c>
      <c r="F529" s="421">
        <v>70</v>
      </c>
      <c r="G529" s="217" t="s">
        <v>5660</v>
      </c>
      <c r="H529" s="196">
        <v>8</v>
      </c>
      <c r="I529" s="196" t="s">
        <v>5692</v>
      </c>
      <c r="J529" s="197"/>
      <c r="K529" s="363">
        <f t="shared" si="133"/>
        <v>450</v>
      </c>
      <c r="L529" s="197">
        <v>1.8</v>
      </c>
      <c r="M529" s="422"/>
      <c r="N529" s="358">
        <f t="shared" si="138"/>
        <v>810</v>
      </c>
      <c r="O529" s="197"/>
      <c r="P529" s="218">
        <f t="shared" si="139"/>
        <v>810</v>
      </c>
      <c r="Q529" s="359"/>
      <c r="R529" s="201"/>
      <c r="S529" s="219"/>
      <c r="U529" s="90" t="str">
        <f t="shared" si="130"/>
        <v/>
      </c>
      <c r="V529" s="90">
        <f t="shared" si="131"/>
        <v>810</v>
      </c>
    </row>
    <row r="530" spans="1:22" s="202" customFormat="1" ht="15" customHeight="1" x14ac:dyDescent="0.2">
      <c r="A530" s="216"/>
      <c r="B530" s="387" t="s">
        <v>16935</v>
      </c>
      <c r="C530" s="421">
        <v>70</v>
      </c>
      <c r="D530" s="217" t="s">
        <v>5660</v>
      </c>
      <c r="E530" s="196">
        <v>8</v>
      </c>
      <c r="F530" s="421">
        <v>72</v>
      </c>
      <c r="G530" s="217" t="s">
        <v>5660</v>
      </c>
      <c r="H530" s="196">
        <v>0</v>
      </c>
      <c r="I530" s="196" t="s">
        <v>5692</v>
      </c>
      <c r="J530" s="197"/>
      <c r="K530" s="363">
        <f t="shared" si="133"/>
        <v>32</v>
      </c>
      <c r="L530" s="197">
        <v>1.7</v>
      </c>
      <c r="M530" s="422"/>
      <c r="N530" s="358">
        <f t="shared" si="138"/>
        <v>54.4</v>
      </c>
      <c r="O530" s="197"/>
      <c r="P530" s="218">
        <f t="shared" si="139"/>
        <v>54.4</v>
      </c>
      <c r="Q530" s="359"/>
      <c r="R530" s="201"/>
      <c r="S530" s="219"/>
      <c r="U530" s="90" t="str">
        <f t="shared" si="130"/>
        <v/>
      </c>
      <c r="V530" s="90">
        <f t="shared" si="131"/>
        <v>54.4</v>
      </c>
    </row>
    <row r="531" spans="1:22" s="202" customFormat="1" ht="15" customHeight="1" x14ac:dyDescent="0.2">
      <c r="A531" s="216"/>
      <c r="B531" s="387" t="s">
        <v>16935</v>
      </c>
      <c r="C531" s="421">
        <v>72</v>
      </c>
      <c r="D531" s="217" t="s">
        <v>5660</v>
      </c>
      <c r="E531" s="196">
        <v>0</v>
      </c>
      <c r="F531" s="421">
        <v>72</v>
      </c>
      <c r="G531" s="217" t="s">
        <v>5660</v>
      </c>
      <c r="H531" s="196">
        <v>10</v>
      </c>
      <c r="I531" s="196" t="s">
        <v>5692</v>
      </c>
      <c r="J531" s="197"/>
      <c r="K531" s="363">
        <f t="shared" si="133"/>
        <v>10</v>
      </c>
      <c r="L531" s="197">
        <v>1</v>
      </c>
      <c r="M531" s="422"/>
      <c r="N531" s="358">
        <f t="shared" si="138"/>
        <v>10</v>
      </c>
      <c r="O531" s="197"/>
      <c r="P531" s="218">
        <f t="shared" si="139"/>
        <v>10</v>
      </c>
      <c r="Q531" s="359"/>
      <c r="R531" s="201"/>
      <c r="S531" s="219"/>
      <c r="U531" s="90" t="str">
        <f t="shared" si="130"/>
        <v/>
      </c>
      <c r="V531" s="90">
        <f t="shared" si="131"/>
        <v>10</v>
      </c>
    </row>
    <row r="532" spans="1:22" s="202" customFormat="1" ht="15" customHeight="1" x14ac:dyDescent="0.2">
      <c r="A532" s="216"/>
      <c r="B532" s="387" t="s">
        <v>16935</v>
      </c>
      <c r="C532" s="421">
        <v>72</v>
      </c>
      <c r="D532" s="217" t="s">
        <v>5660</v>
      </c>
      <c r="E532" s="196">
        <v>10</v>
      </c>
      <c r="F532" s="421">
        <v>73</v>
      </c>
      <c r="G532" s="217" t="s">
        <v>5660</v>
      </c>
      <c r="H532" s="196">
        <v>4</v>
      </c>
      <c r="I532" s="196" t="s">
        <v>5692</v>
      </c>
      <c r="J532" s="197"/>
      <c r="K532" s="363">
        <f t="shared" si="133"/>
        <v>14</v>
      </c>
      <c r="L532" s="197">
        <v>1.7</v>
      </c>
      <c r="M532" s="422"/>
      <c r="N532" s="358">
        <f t="shared" si="138"/>
        <v>23.8</v>
      </c>
      <c r="O532" s="197"/>
      <c r="P532" s="218">
        <f t="shared" si="139"/>
        <v>23.8</v>
      </c>
      <c r="Q532" s="359"/>
      <c r="R532" s="201"/>
      <c r="S532" s="219"/>
      <c r="U532" s="90" t="str">
        <f t="shared" si="130"/>
        <v/>
      </c>
      <c r="V532" s="90">
        <f t="shared" si="131"/>
        <v>23.8</v>
      </c>
    </row>
    <row r="533" spans="1:22" s="202" customFormat="1" ht="15" customHeight="1" x14ac:dyDescent="0.2">
      <c r="A533" s="216"/>
      <c r="B533" s="387" t="s">
        <v>16935</v>
      </c>
      <c r="C533" s="421">
        <v>73</v>
      </c>
      <c r="D533" s="217" t="s">
        <v>5660</v>
      </c>
      <c r="E533" s="196">
        <v>4</v>
      </c>
      <c r="F533" s="421"/>
      <c r="G533" s="217"/>
      <c r="H533" s="196"/>
      <c r="I533" s="196" t="s">
        <v>5692</v>
      </c>
      <c r="J533" s="197"/>
      <c r="K533" s="363">
        <v>6</v>
      </c>
      <c r="L533" s="197">
        <v>0.4</v>
      </c>
      <c r="M533" s="422"/>
      <c r="N533" s="358">
        <f t="shared" si="138"/>
        <v>2.4000000000000004</v>
      </c>
      <c r="O533" s="197"/>
      <c r="P533" s="218">
        <f t="shared" si="139"/>
        <v>2.4000000000000004</v>
      </c>
      <c r="Q533" s="359"/>
      <c r="R533" s="201"/>
      <c r="S533" s="219"/>
      <c r="U533" s="90" t="str">
        <f t="shared" si="130"/>
        <v/>
      </c>
      <c r="V533" s="90">
        <f t="shared" si="131"/>
        <v>2.4000000000000004</v>
      </c>
    </row>
    <row r="534" spans="1:22" s="202" customFormat="1" ht="15" customHeight="1" x14ac:dyDescent="0.2">
      <c r="A534" s="216"/>
      <c r="B534" s="387"/>
      <c r="C534" s="420"/>
      <c r="D534" s="217"/>
      <c r="E534" s="196"/>
      <c r="F534" s="421"/>
      <c r="G534" s="217"/>
      <c r="H534" s="196"/>
      <c r="I534" s="196"/>
      <c r="J534" s="197"/>
      <c r="K534" s="363"/>
      <c r="L534" s="197"/>
      <c r="M534" s="422"/>
      <c r="N534" s="358"/>
      <c r="O534" s="197"/>
      <c r="P534" s="218"/>
      <c r="Q534" s="359"/>
      <c r="R534" s="201"/>
      <c r="S534" s="219"/>
      <c r="U534" s="90" t="str">
        <f t="shared" si="130"/>
        <v/>
      </c>
      <c r="V534" s="90" t="str">
        <f t="shared" si="131"/>
        <v/>
      </c>
    </row>
    <row r="535" spans="1:22" s="202" customFormat="1" ht="15" customHeight="1" x14ac:dyDescent="0.2">
      <c r="A535" s="216"/>
      <c r="B535" s="387" t="s">
        <v>16935</v>
      </c>
      <c r="C535" s="421">
        <v>0</v>
      </c>
      <c r="D535" s="217" t="s">
        <v>5660</v>
      </c>
      <c r="E535" s="196">
        <v>0</v>
      </c>
      <c r="F535" s="421"/>
      <c r="G535" s="217"/>
      <c r="H535" s="196"/>
      <c r="I535" s="196" t="s">
        <v>5693</v>
      </c>
      <c r="J535" s="197"/>
      <c r="K535" s="363">
        <v>12</v>
      </c>
      <c r="L535" s="197">
        <v>2</v>
      </c>
      <c r="M535" s="422"/>
      <c r="N535" s="358">
        <f t="shared" ref="N535:N536" si="140">+K535*L535</f>
        <v>24</v>
      </c>
      <c r="O535" s="197"/>
      <c r="P535" s="218">
        <f t="shared" ref="P535:P536" si="141">N535</f>
        <v>24</v>
      </c>
      <c r="Q535" s="359"/>
      <c r="R535" s="201"/>
      <c r="S535" s="219"/>
      <c r="U535" s="90" t="str">
        <f t="shared" si="130"/>
        <v/>
      </c>
      <c r="V535" s="90">
        <f t="shared" si="131"/>
        <v>24</v>
      </c>
    </row>
    <row r="536" spans="1:22" s="202" customFormat="1" ht="15" customHeight="1" x14ac:dyDescent="0.2">
      <c r="A536" s="216"/>
      <c r="B536" s="387" t="s">
        <v>16935</v>
      </c>
      <c r="C536" s="420">
        <v>0</v>
      </c>
      <c r="D536" s="217" t="s">
        <v>5660</v>
      </c>
      <c r="E536" s="196">
        <v>0</v>
      </c>
      <c r="F536" s="421">
        <v>21</v>
      </c>
      <c r="G536" s="217" t="s">
        <v>5660</v>
      </c>
      <c r="H536" s="196">
        <v>15</v>
      </c>
      <c r="I536" s="196" t="s">
        <v>5693</v>
      </c>
      <c r="J536" s="197"/>
      <c r="K536" s="363">
        <f t="shared" ref="K536" si="142">(F536*20+H536)-(C536*20+E536)</f>
        <v>435</v>
      </c>
      <c r="L536" s="197">
        <v>2</v>
      </c>
      <c r="M536" s="422"/>
      <c r="N536" s="358">
        <f t="shared" si="140"/>
        <v>870</v>
      </c>
      <c r="O536" s="197"/>
      <c r="P536" s="218">
        <f t="shared" si="141"/>
        <v>870</v>
      </c>
      <c r="Q536" s="359"/>
      <c r="R536" s="201"/>
      <c r="S536" s="219"/>
      <c r="U536" s="90" t="str">
        <f t="shared" ref="U536:U599" si="143">IF(Q536&lt;&gt;"",P536,"")</f>
        <v/>
      </c>
      <c r="V536" s="90">
        <f t="shared" ref="V536:V599" si="144">IF(P536&lt;&gt;"",P536,"")</f>
        <v>870</v>
      </c>
    </row>
    <row r="537" spans="1:22" s="202" customFormat="1" ht="15" customHeight="1" x14ac:dyDescent="0.2">
      <c r="A537" s="216"/>
      <c r="B537" s="387" t="s">
        <v>16935</v>
      </c>
      <c r="C537" s="420">
        <v>21</v>
      </c>
      <c r="D537" s="217" t="s">
        <v>5660</v>
      </c>
      <c r="E537" s="196">
        <v>15</v>
      </c>
      <c r="F537" s="421">
        <v>23</v>
      </c>
      <c r="G537" s="217" t="s">
        <v>5660</v>
      </c>
      <c r="H537" s="196">
        <v>0</v>
      </c>
      <c r="I537" s="196" t="s">
        <v>5693</v>
      </c>
      <c r="J537" s="197"/>
      <c r="K537" s="363">
        <v>39</v>
      </c>
      <c r="L537" s="197">
        <v>2</v>
      </c>
      <c r="M537" s="422"/>
      <c r="N537" s="358">
        <f t="shared" ref="N537:N539" si="145">+K537*L537</f>
        <v>78</v>
      </c>
      <c r="O537" s="197"/>
      <c r="P537" s="218">
        <f t="shared" ref="P537:P539" si="146">N537</f>
        <v>78</v>
      </c>
      <c r="Q537" s="359"/>
      <c r="R537" s="201"/>
      <c r="S537" s="219"/>
      <c r="U537" s="90" t="str">
        <f t="shared" si="143"/>
        <v/>
      </c>
      <c r="V537" s="90">
        <f t="shared" si="144"/>
        <v>78</v>
      </c>
    </row>
    <row r="538" spans="1:22" s="202" customFormat="1" ht="15" customHeight="1" x14ac:dyDescent="0.2">
      <c r="A538" s="216"/>
      <c r="B538" s="387" t="s">
        <v>16935</v>
      </c>
      <c r="C538" s="420">
        <v>23</v>
      </c>
      <c r="D538" s="217" t="s">
        <v>5660</v>
      </c>
      <c r="E538" s="196">
        <v>10</v>
      </c>
      <c r="F538" s="421">
        <v>24</v>
      </c>
      <c r="G538" s="217" t="s">
        <v>5660</v>
      </c>
      <c r="H538" s="196">
        <v>0</v>
      </c>
      <c r="I538" s="196" t="s">
        <v>5693</v>
      </c>
      <c r="J538" s="197"/>
      <c r="K538" s="363">
        <v>25</v>
      </c>
      <c r="L538" s="197">
        <v>2</v>
      </c>
      <c r="M538" s="422"/>
      <c r="N538" s="358">
        <f t="shared" si="145"/>
        <v>50</v>
      </c>
      <c r="O538" s="197"/>
      <c r="P538" s="218">
        <f t="shared" si="146"/>
        <v>50</v>
      </c>
      <c r="Q538" s="359"/>
      <c r="R538" s="201"/>
      <c r="S538" s="219"/>
      <c r="U538" s="90" t="str">
        <f t="shared" si="143"/>
        <v/>
      </c>
      <c r="V538" s="90">
        <f t="shared" si="144"/>
        <v>50</v>
      </c>
    </row>
    <row r="539" spans="1:22" s="202" customFormat="1" ht="15" customHeight="1" x14ac:dyDescent="0.2">
      <c r="A539" s="216"/>
      <c r="B539" s="387" t="s">
        <v>16935</v>
      </c>
      <c r="C539" s="421">
        <v>24</v>
      </c>
      <c r="D539" s="217" t="s">
        <v>5660</v>
      </c>
      <c r="E539" s="196">
        <v>0</v>
      </c>
      <c r="F539" s="421">
        <v>40</v>
      </c>
      <c r="G539" s="217" t="s">
        <v>5660</v>
      </c>
      <c r="H539" s="196">
        <v>0</v>
      </c>
      <c r="I539" s="196" t="s">
        <v>5693</v>
      </c>
      <c r="J539" s="197"/>
      <c r="K539" s="363">
        <f t="shared" ref="K539" si="147">(F539*20+H539)-(C539*20+E539)</f>
        <v>320</v>
      </c>
      <c r="L539" s="197">
        <v>2</v>
      </c>
      <c r="M539" s="422"/>
      <c r="N539" s="358">
        <f t="shared" si="145"/>
        <v>640</v>
      </c>
      <c r="O539" s="197"/>
      <c r="P539" s="218">
        <f t="shared" si="146"/>
        <v>640</v>
      </c>
      <c r="Q539" s="359"/>
      <c r="R539" s="201"/>
      <c r="S539" s="219"/>
      <c r="U539" s="90" t="str">
        <f t="shared" si="143"/>
        <v/>
      </c>
      <c r="V539" s="90">
        <f t="shared" si="144"/>
        <v>640</v>
      </c>
    </row>
    <row r="540" spans="1:22" s="202" customFormat="1" ht="15" customHeight="1" x14ac:dyDescent="0.2">
      <c r="A540" s="216"/>
      <c r="B540" s="387" t="s">
        <v>16935</v>
      </c>
      <c r="C540" s="420">
        <v>40</v>
      </c>
      <c r="D540" s="217" t="s">
        <v>5660</v>
      </c>
      <c r="E540" s="196">
        <v>0</v>
      </c>
      <c r="F540" s="421"/>
      <c r="G540" s="217"/>
      <c r="H540" s="196"/>
      <c r="I540" s="196" t="s">
        <v>5693</v>
      </c>
      <c r="J540" s="197"/>
      <c r="K540" s="363">
        <v>22</v>
      </c>
      <c r="L540" s="197">
        <v>2</v>
      </c>
      <c r="M540" s="422"/>
      <c r="N540" s="358">
        <f t="shared" ref="N540:N542" si="148">+K540*L540</f>
        <v>44</v>
      </c>
      <c r="O540" s="197"/>
      <c r="P540" s="218">
        <f t="shared" ref="P540:P542" si="149">N540</f>
        <v>44</v>
      </c>
      <c r="Q540" s="359"/>
      <c r="R540" s="201"/>
      <c r="S540" s="219"/>
      <c r="U540" s="90" t="str">
        <f t="shared" si="143"/>
        <v/>
      </c>
      <c r="V540" s="90">
        <f t="shared" si="144"/>
        <v>44</v>
      </c>
    </row>
    <row r="541" spans="1:22" s="202" customFormat="1" ht="15" customHeight="1" x14ac:dyDescent="0.2">
      <c r="A541" s="216"/>
      <c r="B541" s="387" t="s">
        <v>16935</v>
      </c>
      <c r="C541" s="420">
        <v>40</v>
      </c>
      <c r="D541" s="217" t="s">
        <v>5660</v>
      </c>
      <c r="E541" s="196">
        <v>8</v>
      </c>
      <c r="F541" s="421"/>
      <c r="G541" s="217"/>
      <c r="H541" s="196"/>
      <c r="I541" s="196" t="s">
        <v>5693</v>
      </c>
      <c r="J541" s="197"/>
      <c r="K541" s="363">
        <v>21</v>
      </c>
      <c r="L541" s="197">
        <v>2</v>
      </c>
      <c r="M541" s="422"/>
      <c r="N541" s="358">
        <f t="shared" si="148"/>
        <v>42</v>
      </c>
      <c r="O541" s="197"/>
      <c r="P541" s="218">
        <f t="shared" si="149"/>
        <v>42</v>
      </c>
      <c r="Q541" s="359"/>
      <c r="R541" s="201"/>
      <c r="S541" s="219"/>
      <c r="U541" s="90" t="str">
        <f t="shared" si="143"/>
        <v/>
      </c>
      <c r="V541" s="90">
        <f t="shared" si="144"/>
        <v>42</v>
      </c>
    </row>
    <row r="542" spans="1:22" s="202" customFormat="1" ht="15" customHeight="1" x14ac:dyDescent="0.2">
      <c r="A542" s="216"/>
      <c r="B542" s="387" t="s">
        <v>16935</v>
      </c>
      <c r="C542" s="420">
        <v>40</v>
      </c>
      <c r="D542" s="217" t="s">
        <v>5660</v>
      </c>
      <c r="E542" s="196">
        <v>8</v>
      </c>
      <c r="F542" s="421">
        <v>48</v>
      </c>
      <c r="G542" s="217" t="s">
        <v>5660</v>
      </c>
      <c r="H542" s="196">
        <v>5</v>
      </c>
      <c r="I542" s="196" t="s">
        <v>5693</v>
      </c>
      <c r="J542" s="197"/>
      <c r="K542" s="363">
        <f t="shared" ref="K542:K552" si="150">(F542*20+H542)-(C542*20+E542)</f>
        <v>157</v>
      </c>
      <c r="L542" s="197">
        <v>2</v>
      </c>
      <c r="M542" s="422"/>
      <c r="N542" s="358">
        <f t="shared" si="148"/>
        <v>314</v>
      </c>
      <c r="O542" s="197"/>
      <c r="P542" s="218">
        <f t="shared" si="149"/>
        <v>314</v>
      </c>
      <c r="Q542" s="359"/>
      <c r="R542" s="201"/>
      <c r="S542" s="219"/>
      <c r="U542" s="90" t="str">
        <f t="shared" si="143"/>
        <v/>
      </c>
      <c r="V542" s="90">
        <f t="shared" si="144"/>
        <v>314</v>
      </c>
    </row>
    <row r="543" spans="1:22" s="202" customFormat="1" ht="15" customHeight="1" x14ac:dyDescent="0.2">
      <c r="A543" s="216"/>
      <c r="B543" s="387" t="s">
        <v>16935</v>
      </c>
      <c r="C543" s="421">
        <v>48</v>
      </c>
      <c r="D543" s="217" t="s">
        <v>5660</v>
      </c>
      <c r="E543" s="196">
        <v>5</v>
      </c>
      <c r="F543" s="349">
        <v>49</v>
      </c>
      <c r="G543" s="350" t="s">
        <v>5660</v>
      </c>
      <c r="H543" s="351">
        <v>0</v>
      </c>
      <c r="I543" s="196" t="s">
        <v>5693</v>
      </c>
      <c r="J543" s="197"/>
      <c r="K543" s="363">
        <f t="shared" si="150"/>
        <v>15</v>
      </c>
      <c r="L543" s="197">
        <v>7.4</v>
      </c>
      <c r="M543" s="422"/>
      <c r="N543" s="358">
        <f t="shared" ref="N543:N553" si="151">+K543*L543</f>
        <v>111</v>
      </c>
      <c r="O543" s="197"/>
      <c r="P543" s="218">
        <f t="shared" ref="P543:P553" si="152">N543</f>
        <v>111</v>
      </c>
      <c r="Q543" s="359"/>
      <c r="R543" s="201"/>
      <c r="S543" s="219"/>
      <c r="U543" s="90" t="str">
        <f t="shared" si="143"/>
        <v/>
      </c>
      <c r="V543" s="90">
        <f t="shared" si="144"/>
        <v>111</v>
      </c>
    </row>
    <row r="544" spans="1:22" s="202" customFormat="1" ht="15" customHeight="1" x14ac:dyDescent="0.2">
      <c r="A544" s="216"/>
      <c r="B544" s="387" t="s">
        <v>16935</v>
      </c>
      <c r="C544" s="423">
        <v>49</v>
      </c>
      <c r="D544" s="350" t="s">
        <v>5660</v>
      </c>
      <c r="E544" s="351">
        <v>0</v>
      </c>
      <c r="F544" s="423">
        <v>55</v>
      </c>
      <c r="G544" s="350" t="s">
        <v>5660</v>
      </c>
      <c r="H544" s="351">
        <v>0</v>
      </c>
      <c r="I544" s="196" t="s">
        <v>5693</v>
      </c>
      <c r="J544" s="197"/>
      <c r="K544" s="363">
        <f t="shared" si="150"/>
        <v>120</v>
      </c>
      <c r="L544" s="197">
        <v>2.15</v>
      </c>
      <c r="M544" s="422"/>
      <c r="N544" s="358">
        <f t="shared" si="151"/>
        <v>258</v>
      </c>
      <c r="O544" s="197"/>
      <c r="P544" s="218">
        <f t="shared" si="152"/>
        <v>258</v>
      </c>
      <c r="Q544" s="359"/>
      <c r="R544" s="201"/>
      <c r="S544" s="219"/>
      <c r="U544" s="90" t="str">
        <f t="shared" si="143"/>
        <v/>
      </c>
      <c r="V544" s="90">
        <f t="shared" si="144"/>
        <v>258</v>
      </c>
    </row>
    <row r="545" spans="1:22" s="202" customFormat="1" ht="15" customHeight="1" x14ac:dyDescent="0.2">
      <c r="A545" s="216"/>
      <c r="B545" s="387" t="s">
        <v>16935</v>
      </c>
      <c r="C545" s="423">
        <v>55</v>
      </c>
      <c r="D545" s="350" t="s">
        <v>5660</v>
      </c>
      <c r="E545" s="351">
        <v>0</v>
      </c>
      <c r="F545" s="349">
        <v>58</v>
      </c>
      <c r="G545" s="350" t="s">
        <v>5660</v>
      </c>
      <c r="H545" s="351">
        <v>10</v>
      </c>
      <c r="I545" s="196" t="s">
        <v>5693</v>
      </c>
      <c r="J545" s="197"/>
      <c r="K545" s="363">
        <f t="shared" si="150"/>
        <v>70</v>
      </c>
      <c r="L545" s="197">
        <v>4.5</v>
      </c>
      <c r="M545" s="422"/>
      <c r="N545" s="358">
        <f t="shared" si="151"/>
        <v>315</v>
      </c>
      <c r="O545" s="197"/>
      <c r="P545" s="218">
        <f t="shared" si="152"/>
        <v>315</v>
      </c>
      <c r="Q545" s="359"/>
      <c r="R545" s="201"/>
      <c r="S545" s="219"/>
      <c r="U545" s="90" t="str">
        <f t="shared" si="143"/>
        <v/>
      </c>
      <c r="V545" s="90">
        <f t="shared" si="144"/>
        <v>315</v>
      </c>
    </row>
    <row r="546" spans="1:22" s="202" customFormat="1" ht="15" customHeight="1" x14ac:dyDescent="0.2">
      <c r="A546" s="216"/>
      <c r="B546" s="387" t="s">
        <v>16935</v>
      </c>
      <c r="C546" s="349">
        <f>F545</f>
        <v>58</v>
      </c>
      <c r="D546" s="350" t="str">
        <f>G545</f>
        <v>+</v>
      </c>
      <c r="E546" s="351">
        <f>H545</f>
        <v>10</v>
      </c>
      <c r="F546" s="349">
        <v>59</v>
      </c>
      <c r="G546" s="350" t="s">
        <v>5660</v>
      </c>
      <c r="H546" s="351">
        <v>1</v>
      </c>
      <c r="I546" s="196" t="s">
        <v>5693</v>
      </c>
      <c r="J546" s="197"/>
      <c r="K546" s="363">
        <f t="shared" si="150"/>
        <v>11</v>
      </c>
      <c r="L546" s="197">
        <v>8.5500000000000007</v>
      </c>
      <c r="M546" s="422"/>
      <c r="N546" s="358">
        <f t="shared" si="151"/>
        <v>94.050000000000011</v>
      </c>
      <c r="O546" s="197"/>
      <c r="P546" s="218">
        <f t="shared" si="152"/>
        <v>94.050000000000011</v>
      </c>
      <c r="Q546" s="359"/>
      <c r="R546" s="201"/>
      <c r="S546" s="219"/>
      <c r="U546" s="90" t="str">
        <f t="shared" si="143"/>
        <v/>
      </c>
      <c r="V546" s="90">
        <f t="shared" si="144"/>
        <v>94.050000000000011</v>
      </c>
    </row>
    <row r="547" spans="1:22" s="202" customFormat="1" ht="15" customHeight="1" x14ac:dyDescent="0.2">
      <c r="A547" s="216"/>
      <c r="B547" s="387" t="s">
        <v>16935</v>
      </c>
      <c r="C547" s="349">
        <f t="shared" ref="C547:C548" si="153">F546</f>
        <v>59</v>
      </c>
      <c r="D547" s="350" t="str">
        <f t="shared" ref="D547:D548" si="154">G546</f>
        <v>+</v>
      </c>
      <c r="E547" s="351">
        <f t="shared" ref="E547:E548" si="155">H546</f>
        <v>1</v>
      </c>
      <c r="F547" s="349">
        <v>59</v>
      </c>
      <c r="G547" s="350" t="s">
        <v>5660</v>
      </c>
      <c r="H547" s="351">
        <v>11</v>
      </c>
      <c r="I547" s="196" t="s">
        <v>5693</v>
      </c>
      <c r="J547" s="197"/>
      <c r="K547" s="363">
        <f t="shared" si="150"/>
        <v>10</v>
      </c>
      <c r="L547" s="197">
        <v>5</v>
      </c>
      <c r="M547" s="422"/>
      <c r="N547" s="358">
        <f t="shared" si="151"/>
        <v>50</v>
      </c>
      <c r="O547" s="197"/>
      <c r="P547" s="218">
        <f t="shared" si="152"/>
        <v>50</v>
      </c>
      <c r="Q547" s="359"/>
      <c r="R547" s="201"/>
      <c r="S547" s="219"/>
      <c r="U547" s="90" t="str">
        <f t="shared" si="143"/>
        <v/>
      </c>
      <c r="V547" s="90">
        <f t="shared" si="144"/>
        <v>50</v>
      </c>
    </row>
    <row r="548" spans="1:22" s="202" customFormat="1" ht="15" customHeight="1" x14ac:dyDescent="0.2">
      <c r="A548" s="216"/>
      <c r="B548" s="387" t="s">
        <v>16935</v>
      </c>
      <c r="C548" s="349">
        <f t="shared" si="153"/>
        <v>59</v>
      </c>
      <c r="D548" s="350" t="str">
        <f t="shared" si="154"/>
        <v>+</v>
      </c>
      <c r="E548" s="351">
        <f t="shared" si="155"/>
        <v>11</v>
      </c>
      <c r="F548" s="349">
        <v>61</v>
      </c>
      <c r="G548" s="350" t="s">
        <v>5660</v>
      </c>
      <c r="H548" s="351">
        <v>2</v>
      </c>
      <c r="I548" s="196" t="s">
        <v>5693</v>
      </c>
      <c r="J548" s="197"/>
      <c r="K548" s="363">
        <f t="shared" si="150"/>
        <v>31</v>
      </c>
      <c r="L548" s="197">
        <v>8.9499999999999993</v>
      </c>
      <c r="M548" s="422"/>
      <c r="N548" s="358">
        <f t="shared" si="151"/>
        <v>277.45</v>
      </c>
      <c r="O548" s="197"/>
      <c r="P548" s="218">
        <f t="shared" si="152"/>
        <v>277.45</v>
      </c>
      <c r="Q548" s="359"/>
      <c r="R548" s="201"/>
      <c r="S548" s="219"/>
      <c r="U548" s="90" t="str">
        <f t="shared" si="143"/>
        <v/>
      </c>
      <c r="V548" s="90">
        <f t="shared" si="144"/>
        <v>277.45</v>
      </c>
    </row>
    <row r="549" spans="1:22" s="202" customFormat="1" ht="15" customHeight="1" x14ac:dyDescent="0.2">
      <c r="A549" s="216"/>
      <c r="B549" s="387" t="s">
        <v>16935</v>
      </c>
      <c r="C549" s="349">
        <f t="shared" ref="C549:C551" si="156">F548</f>
        <v>61</v>
      </c>
      <c r="D549" s="350" t="str">
        <f t="shared" ref="D549:D551" si="157">G548</f>
        <v>+</v>
      </c>
      <c r="E549" s="351">
        <f t="shared" ref="E549:E551" si="158">H548</f>
        <v>2</v>
      </c>
      <c r="F549" s="349">
        <v>61</v>
      </c>
      <c r="G549" s="350" t="s">
        <v>5660</v>
      </c>
      <c r="H549" s="351">
        <v>12</v>
      </c>
      <c r="I549" s="196" t="s">
        <v>5693</v>
      </c>
      <c r="J549" s="197"/>
      <c r="K549" s="363">
        <f t="shared" si="150"/>
        <v>10</v>
      </c>
      <c r="L549" s="197">
        <v>2</v>
      </c>
      <c r="M549" s="422"/>
      <c r="N549" s="358">
        <f t="shared" si="151"/>
        <v>20</v>
      </c>
      <c r="O549" s="197"/>
      <c r="P549" s="218">
        <f t="shared" si="152"/>
        <v>20</v>
      </c>
      <c r="Q549" s="359"/>
      <c r="R549" s="201"/>
      <c r="S549" s="219"/>
      <c r="U549" s="90" t="str">
        <f t="shared" si="143"/>
        <v/>
      </c>
      <c r="V549" s="90">
        <f t="shared" si="144"/>
        <v>20</v>
      </c>
    </row>
    <row r="550" spans="1:22" s="202" customFormat="1" ht="15" customHeight="1" x14ac:dyDescent="0.2">
      <c r="A550" s="216"/>
      <c r="B550" s="387" t="s">
        <v>16935</v>
      </c>
      <c r="C550" s="349">
        <f t="shared" si="156"/>
        <v>61</v>
      </c>
      <c r="D550" s="350" t="str">
        <f t="shared" si="157"/>
        <v>+</v>
      </c>
      <c r="E550" s="351">
        <f t="shared" si="158"/>
        <v>12</v>
      </c>
      <c r="F550" s="349">
        <v>67</v>
      </c>
      <c r="G550" s="350" t="s">
        <v>5660</v>
      </c>
      <c r="H550" s="351">
        <v>9</v>
      </c>
      <c r="I550" s="196" t="s">
        <v>5693</v>
      </c>
      <c r="J550" s="197"/>
      <c r="K550" s="363">
        <f t="shared" si="150"/>
        <v>117</v>
      </c>
      <c r="L550" s="197">
        <v>3.1</v>
      </c>
      <c r="M550" s="422"/>
      <c r="N550" s="358">
        <f t="shared" si="151"/>
        <v>362.7</v>
      </c>
      <c r="O550" s="197"/>
      <c r="P550" s="218">
        <f t="shared" si="152"/>
        <v>362.7</v>
      </c>
      <c r="Q550" s="359"/>
      <c r="R550" s="201"/>
      <c r="S550" s="219"/>
      <c r="U550" s="90" t="str">
        <f t="shared" si="143"/>
        <v/>
      </c>
      <c r="V550" s="90">
        <f t="shared" si="144"/>
        <v>362.7</v>
      </c>
    </row>
    <row r="551" spans="1:22" s="202" customFormat="1" ht="15" customHeight="1" x14ac:dyDescent="0.2">
      <c r="A551" s="216"/>
      <c r="B551" s="387" t="s">
        <v>16935</v>
      </c>
      <c r="C551" s="349">
        <f t="shared" si="156"/>
        <v>67</v>
      </c>
      <c r="D551" s="350" t="str">
        <f t="shared" si="157"/>
        <v>+</v>
      </c>
      <c r="E551" s="351">
        <f t="shared" si="158"/>
        <v>9</v>
      </c>
      <c r="F551" s="349">
        <v>68</v>
      </c>
      <c r="G551" s="350" t="s">
        <v>5660</v>
      </c>
      <c r="H551" s="351">
        <v>9</v>
      </c>
      <c r="I551" s="196" t="s">
        <v>5693</v>
      </c>
      <c r="J551" s="197"/>
      <c r="K551" s="363">
        <f t="shared" si="150"/>
        <v>20</v>
      </c>
      <c r="L551" s="197">
        <v>5</v>
      </c>
      <c r="M551" s="422"/>
      <c r="N551" s="358">
        <f t="shared" si="151"/>
        <v>100</v>
      </c>
      <c r="O551" s="197"/>
      <c r="P551" s="218">
        <f t="shared" si="152"/>
        <v>100</v>
      </c>
      <c r="Q551" s="359"/>
      <c r="R551" s="201"/>
      <c r="S551" s="219"/>
      <c r="U551" s="90" t="str">
        <f t="shared" si="143"/>
        <v/>
      </c>
      <c r="V551" s="90">
        <f t="shared" si="144"/>
        <v>100</v>
      </c>
    </row>
    <row r="552" spans="1:22" s="202" customFormat="1" ht="15" customHeight="1" x14ac:dyDescent="0.2">
      <c r="A552" s="216"/>
      <c r="B552" s="387" t="s">
        <v>16935</v>
      </c>
      <c r="C552" s="349">
        <f t="shared" ref="C552" si="159">F551</f>
        <v>68</v>
      </c>
      <c r="D552" s="350" t="str">
        <f t="shared" ref="D552" si="160">G551</f>
        <v>+</v>
      </c>
      <c r="E552" s="351">
        <f t="shared" ref="E552" si="161">H551</f>
        <v>9</v>
      </c>
      <c r="F552" s="421">
        <v>73</v>
      </c>
      <c r="G552" s="217" t="s">
        <v>5660</v>
      </c>
      <c r="H552" s="196">
        <v>4</v>
      </c>
      <c r="I552" s="196" t="s">
        <v>5693</v>
      </c>
      <c r="J552" s="197"/>
      <c r="K552" s="363">
        <f t="shared" si="150"/>
        <v>95</v>
      </c>
      <c r="L552" s="197">
        <v>2</v>
      </c>
      <c r="M552" s="422"/>
      <c r="N552" s="358">
        <f t="shared" si="151"/>
        <v>190</v>
      </c>
      <c r="O552" s="197"/>
      <c r="P552" s="218">
        <f t="shared" si="152"/>
        <v>190</v>
      </c>
      <c r="Q552" s="359"/>
      <c r="R552" s="201"/>
      <c r="S552" s="219"/>
      <c r="U552" s="90" t="str">
        <f t="shared" si="143"/>
        <v/>
      </c>
      <c r="V552" s="90">
        <f t="shared" si="144"/>
        <v>190</v>
      </c>
    </row>
    <row r="553" spans="1:22" s="202" customFormat="1" ht="15" customHeight="1" x14ac:dyDescent="0.2">
      <c r="A553" s="216"/>
      <c r="B553" s="387" t="s">
        <v>16935</v>
      </c>
      <c r="C553" s="421">
        <v>73</v>
      </c>
      <c r="D553" s="217" t="s">
        <v>5660</v>
      </c>
      <c r="E553" s="196">
        <v>4</v>
      </c>
      <c r="F553" s="349"/>
      <c r="G553" s="350"/>
      <c r="H553" s="351"/>
      <c r="I553" s="196" t="s">
        <v>5693</v>
      </c>
      <c r="J553" s="197"/>
      <c r="K553" s="363">
        <v>7</v>
      </c>
      <c r="L553" s="197">
        <v>2</v>
      </c>
      <c r="M553" s="422"/>
      <c r="N553" s="358">
        <f t="shared" si="151"/>
        <v>14</v>
      </c>
      <c r="O553" s="197"/>
      <c r="P553" s="218">
        <f t="shared" si="152"/>
        <v>14</v>
      </c>
      <c r="Q553" s="359"/>
      <c r="R553" s="201"/>
      <c r="S553" s="219"/>
      <c r="U553" s="90" t="str">
        <f t="shared" si="143"/>
        <v/>
      </c>
      <c r="V553" s="90">
        <f t="shared" si="144"/>
        <v>14</v>
      </c>
    </row>
    <row r="554" spans="1:22" s="202" customFormat="1" ht="15" customHeight="1" x14ac:dyDescent="0.2">
      <c r="A554" s="216"/>
      <c r="B554" s="387"/>
      <c r="C554" s="423"/>
      <c r="D554" s="350"/>
      <c r="E554" s="351"/>
      <c r="F554" s="349"/>
      <c r="G554" s="350"/>
      <c r="H554" s="351"/>
      <c r="I554" s="196"/>
      <c r="J554" s="197"/>
      <c r="K554" s="363"/>
      <c r="L554" s="197"/>
      <c r="M554" s="422"/>
      <c r="N554" s="358"/>
      <c r="O554" s="197"/>
      <c r="P554" s="218"/>
      <c r="Q554" s="359"/>
      <c r="R554" s="201"/>
      <c r="S554" s="219"/>
      <c r="U554" s="90" t="str">
        <f t="shared" si="143"/>
        <v/>
      </c>
      <c r="V554" s="90" t="str">
        <f t="shared" si="144"/>
        <v/>
      </c>
    </row>
    <row r="555" spans="1:22" s="202" customFormat="1" ht="15" customHeight="1" x14ac:dyDescent="0.2">
      <c r="A555" s="216"/>
      <c r="B555" s="387" t="s">
        <v>16936</v>
      </c>
      <c r="C555" s="423"/>
      <c r="D555" s="350"/>
      <c r="E555" s="351"/>
      <c r="F555" s="349"/>
      <c r="G555" s="350"/>
      <c r="H555" s="351"/>
      <c r="I555" s="196"/>
      <c r="J555" s="197"/>
      <c r="K555" s="363">
        <v>44</v>
      </c>
      <c r="L555" s="197">
        <v>1.9</v>
      </c>
      <c r="M555" s="422"/>
      <c r="N555" s="358">
        <f t="shared" ref="N555:N559" si="162">+K555*L555</f>
        <v>83.6</v>
      </c>
      <c r="O555" s="197"/>
      <c r="P555" s="218">
        <f t="shared" ref="P555:P559" si="163">N555</f>
        <v>83.6</v>
      </c>
      <c r="Q555" s="359"/>
      <c r="R555" s="201"/>
      <c r="S555" s="219"/>
      <c r="U555" s="90" t="str">
        <f t="shared" si="143"/>
        <v/>
      </c>
      <c r="V555" s="90">
        <f t="shared" si="144"/>
        <v>83.6</v>
      </c>
    </row>
    <row r="556" spans="1:22" s="202" customFormat="1" ht="15" customHeight="1" x14ac:dyDescent="0.2">
      <c r="A556" s="216"/>
      <c r="B556" s="387" t="s">
        <v>16936</v>
      </c>
      <c r="C556" s="423"/>
      <c r="D556" s="350"/>
      <c r="E556" s="351"/>
      <c r="F556" s="349"/>
      <c r="G556" s="350"/>
      <c r="H556" s="351"/>
      <c r="I556" s="196"/>
      <c r="J556" s="197"/>
      <c r="K556" s="363">
        <v>44</v>
      </c>
      <c r="L556" s="197">
        <v>2</v>
      </c>
      <c r="M556" s="422"/>
      <c r="N556" s="358">
        <f t="shared" si="162"/>
        <v>88</v>
      </c>
      <c r="O556" s="197"/>
      <c r="P556" s="218">
        <f t="shared" si="163"/>
        <v>88</v>
      </c>
      <c r="Q556" s="359"/>
      <c r="R556" s="201"/>
      <c r="S556" s="219"/>
      <c r="U556" s="90" t="str">
        <f t="shared" si="143"/>
        <v/>
      </c>
      <c r="V556" s="90">
        <f t="shared" si="144"/>
        <v>88</v>
      </c>
    </row>
    <row r="557" spans="1:22" s="202" customFormat="1" ht="15" customHeight="1" x14ac:dyDescent="0.2">
      <c r="A557" s="216"/>
      <c r="B557" s="387" t="s">
        <v>16936</v>
      </c>
      <c r="C557" s="423"/>
      <c r="D557" s="350"/>
      <c r="E557" s="351"/>
      <c r="F557" s="349"/>
      <c r="G557" s="350"/>
      <c r="H557" s="351"/>
      <c r="I557" s="196"/>
      <c r="J557" s="197"/>
      <c r="K557" s="363">
        <v>70</v>
      </c>
      <c r="L557" s="197">
        <v>2</v>
      </c>
      <c r="M557" s="422"/>
      <c r="N557" s="358">
        <f t="shared" si="162"/>
        <v>140</v>
      </c>
      <c r="O557" s="197"/>
      <c r="P557" s="218">
        <f t="shared" si="163"/>
        <v>140</v>
      </c>
      <c r="Q557" s="359"/>
      <c r="R557" s="201"/>
      <c r="S557" s="219"/>
      <c r="U557" s="90" t="str">
        <f t="shared" si="143"/>
        <v/>
      </c>
      <c r="V557" s="90">
        <f t="shared" si="144"/>
        <v>140</v>
      </c>
    </row>
    <row r="558" spans="1:22" s="202" customFormat="1" ht="15" customHeight="1" x14ac:dyDescent="0.2">
      <c r="A558" s="216"/>
      <c r="B558" s="387" t="s">
        <v>16936</v>
      </c>
      <c r="C558" s="423"/>
      <c r="D558" s="350"/>
      <c r="E558" s="351"/>
      <c r="F558" s="349"/>
      <c r="G558" s="350"/>
      <c r="H558" s="351"/>
      <c r="I558" s="196"/>
      <c r="J558" s="197"/>
      <c r="K558" s="363">
        <v>137</v>
      </c>
      <c r="L558" s="197">
        <v>2</v>
      </c>
      <c r="M558" s="422"/>
      <c r="N558" s="358">
        <f t="shared" si="162"/>
        <v>274</v>
      </c>
      <c r="O558" s="197"/>
      <c r="P558" s="218">
        <f t="shared" si="163"/>
        <v>274</v>
      </c>
      <c r="Q558" s="359"/>
      <c r="R558" s="201"/>
      <c r="S558" s="219"/>
      <c r="U558" s="90" t="str">
        <f t="shared" si="143"/>
        <v/>
      </c>
      <c r="V558" s="90">
        <f t="shared" si="144"/>
        <v>274</v>
      </c>
    </row>
    <row r="559" spans="1:22" s="202" customFormat="1" ht="15" customHeight="1" x14ac:dyDescent="0.2">
      <c r="A559" s="216"/>
      <c r="B559" s="387" t="s">
        <v>16936</v>
      </c>
      <c r="C559" s="423"/>
      <c r="D559" s="350"/>
      <c r="E559" s="351"/>
      <c r="F559" s="349"/>
      <c r="G559" s="350"/>
      <c r="H559" s="351"/>
      <c r="I559" s="196"/>
      <c r="J559" s="197"/>
      <c r="K559" s="363">
        <v>162</v>
      </c>
      <c r="L559" s="197">
        <v>1.65</v>
      </c>
      <c r="M559" s="422"/>
      <c r="N559" s="358">
        <f t="shared" si="162"/>
        <v>267.3</v>
      </c>
      <c r="O559" s="197"/>
      <c r="P559" s="218">
        <f t="shared" si="163"/>
        <v>267.3</v>
      </c>
      <c r="Q559" s="359"/>
      <c r="R559" s="201"/>
      <c r="S559" s="219"/>
      <c r="U559" s="90" t="str">
        <f t="shared" si="143"/>
        <v/>
      </c>
      <c r="V559" s="90">
        <f t="shared" si="144"/>
        <v>267.3</v>
      </c>
    </row>
    <row r="560" spans="1:22" s="202" customFormat="1" ht="15" customHeight="1" x14ac:dyDescent="0.2">
      <c r="A560" s="216"/>
      <c r="B560" s="387"/>
      <c r="C560" s="349"/>
      <c r="D560" s="349"/>
      <c r="E560" s="351"/>
      <c r="F560" s="349"/>
      <c r="G560" s="350"/>
      <c r="H560" s="351"/>
      <c r="I560" s="196"/>
      <c r="J560" s="353"/>
      <c r="K560" s="363"/>
      <c r="L560" s="197"/>
      <c r="M560" s="422"/>
      <c r="N560" s="358"/>
      <c r="O560" s="197"/>
      <c r="P560" s="218"/>
      <c r="Q560" s="359"/>
      <c r="R560" s="201"/>
      <c r="S560" s="219"/>
      <c r="U560" s="90" t="str">
        <f t="shared" si="143"/>
        <v/>
      </c>
      <c r="V560" s="90" t="str">
        <f t="shared" si="144"/>
        <v/>
      </c>
    </row>
    <row r="561" spans="1:22" s="202" customFormat="1" ht="15" customHeight="1" x14ac:dyDescent="0.2">
      <c r="A561" s="216"/>
      <c r="B561" s="387" t="s">
        <v>7879</v>
      </c>
      <c r="C561" s="349"/>
      <c r="D561" s="349"/>
      <c r="E561" s="351"/>
      <c r="F561" s="349"/>
      <c r="G561" s="350"/>
      <c r="H561" s="351"/>
      <c r="I561" s="196"/>
      <c r="J561" s="353">
        <v>11</v>
      </c>
      <c r="K561" s="363">
        <v>3</v>
      </c>
      <c r="L561" s="197">
        <v>0.5</v>
      </c>
      <c r="M561" s="422"/>
      <c r="N561" s="358">
        <f t="shared" si="132"/>
        <v>1.5</v>
      </c>
      <c r="O561" s="197"/>
      <c r="P561" s="218">
        <f>N561*J561</f>
        <v>16.5</v>
      </c>
      <c r="Q561" s="359"/>
      <c r="R561" s="201"/>
      <c r="S561" s="219"/>
      <c r="U561" s="90" t="str">
        <f t="shared" si="143"/>
        <v/>
      </c>
      <c r="V561" s="90">
        <f t="shared" si="144"/>
        <v>16.5</v>
      </c>
    </row>
    <row r="562" spans="1:22" s="202" customFormat="1" ht="15" customHeight="1" x14ac:dyDescent="0.2">
      <c r="A562" s="191"/>
      <c r="B562" s="203" t="s">
        <v>15</v>
      </c>
      <c r="C562" s="204"/>
      <c r="D562" s="205"/>
      <c r="E562" s="206"/>
      <c r="F562" s="204"/>
      <c r="G562" s="205"/>
      <c r="H562" s="206"/>
      <c r="I562" s="206"/>
      <c r="J562" s="207"/>
      <c r="K562" s="208"/>
      <c r="L562" s="208"/>
      <c r="M562" s="208"/>
      <c r="N562" s="208"/>
      <c r="O562" s="208"/>
      <c r="P562" s="209">
        <f>ROUND(SUM(P492:P561),2)</f>
        <v>7946.6</v>
      </c>
      <c r="Q562" s="210" t="str">
        <f>IFERROR(VLOOKUP(A492,'Planilha Orçamentária'!$A$8:$H$239,5,FALSE),0)</f>
        <v>M2</v>
      </c>
      <c r="R562" s="244"/>
      <c r="S562" s="201"/>
      <c r="U562" s="90">
        <f t="shared" si="143"/>
        <v>7946.6</v>
      </c>
      <c r="V562" s="90">
        <f t="shared" si="144"/>
        <v>7946.6</v>
      </c>
    </row>
    <row r="563" spans="1:22" s="202" customFormat="1" ht="15" customHeight="1" x14ac:dyDescent="0.2">
      <c r="A563" s="191"/>
      <c r="B563" s="211"/>
      <c r="C563" s="212"/>
      <c r="D563" s="194"/>
      <c r="E563" s="195"/>
      <c r="F563" s="212"/>
      <c r="G563" s="194"/>
      <c r="H563" s="195"/>
      <c r="I563" s="195"/>
      <c r="J563" s="213"/>
      <c r="K563" s="303"/>
      <c r="L563" s="303"/>
      <c r="M563" s="303"/>
      <c r="N563" s="303"/>
      <c r="O563" s="303"/>
      <c r="P563" s="60"/>
      <c r="Q563" s="214"/>
      <c r="R563" s="244"/>
      <c r="S563" s="201"/>
      <c r="T563" s="201"/>
      <c r="U563" s="90" t="str">
        <f t="shared" si="143"/>
        <v/>
      </c>
      <c r="V563" s="90" t="str">
        <f t="shared" si="144"/>
        <v/>
      </c>
    </row>
    <row r="564" spans="1:22" s="202" customFormat="1" ht="15" customHeight="1" x14ac:dyDescent="0.2">
      <c r="A564" s="144" t="str">
        <f>'Planilha Orçamentária'!A81</f>
        <v>05</v>
      </c>
      <c r="B564" s="145" t="str">
        <f>VLOOKUP(A564,'Planilha Orçamentária'!$A$8:$D$239,4,FALSE)</f>
        <v>SINALIZAÇÃO</v>
      </c>
      <c r="C564" s="146"/>
      <c r="D564" s="147"/>
      <c r="E564" s="148"/>
      <c r="F564" s="148"/>
      <c r="G564" s="147"/>
      <c r="H564" s="148"/>
      <c r="I564" s="149"/>
      <c r="J564" s="150"/>
      <c r="K564" s="151"/>
      <c r="L564" s="150"/>
      <c r="M564" s="152"/>
      <c r="N564" s="153"/>
      <c r="O564" s="152"/>
      <c r="P564" s="154"/>
      <c r="Q564" s="155"/>
      <c r="R564" s="244"/>
      <c r="S564" s="201"/>
      <c r="U564" s="90" t="str">
        <f t="shared" si="143"/>
        <v/>
      </c>
      <c r="V564" s="90" t="str">
        <f t="shared" si="144"/>
        <v/>
      </c>
    </row>
    <row r="565" spans="1:22" s="202" customFormat="1" ht="15" customHeight="1" x14ac:dyDescent="0.2">
      <c r="A565" s="191" t="str">
        <f>'Planilha Orçamentária'!A82</f>
        <v>05.01</v>
      </c>
      <c r="B565" s="215" t="str">
        <f>VLOOKUP(A565,'Planilha Orçamentária'!$A$8:$D$239,4,FALSE)</f>
        <v>Sinalização vertical com chapa em esmalte sintético</v>
      </c>
      <c r="C565" s="193"/>
      <c r="D565" s="194"/>
      <c r="E565" s="195"/>
      <c r="F565" s="195"/>
      <c r="G565" s="194"/>
      <c r="H565" s="195"/>
      <c r="I565" s="196"/>
      <c r="J565" s="197"/>
      <c r="K565" s="198"/>
      <c r="L565" s="197"/>
      <c r="M565" s="199"/>
      <c r="N565" s="197"/>
      <c r="O565" s="199"/>
      <c r="P565" s="60"/>
      <c r="Q565" s="200">
        <f>P569</f>
        <v>6.1</v>
      </c>
      <c r="R565" s="244"/>
      <c r="S565" s="201"/>
      <c r="U565" s="90">
        <f t="shared" si="143"/>
        <v>0</v>
      </c>
      <c r="V565" s="90" t="str">
        <f t="shared" si="144"/>
        <v/>
      </c>
    </row>
    <row r="566" spans="1:22" s="202" customFormat="1" ht="15" customHeight="1" x14ac:dyDescent="0.2">
      <c r="A566" s="216"/>
      <c r="B566" s="424" t="s">
        <v>7880</v>
      </c>
      <c r="C566" s="217"/>
      <c r="E566" s="196"/>
      <c r="F566" s="196"/>
      <c r="G566" s="217"/>
      <c r="H566" s="196"/>
      <c r="I566" s="196"/>
      <c r="J566" s="197">
        <v>10</v>
      </c>
      <c r="K566" s="220"/>
      <c r="L566" s="197"/>
      <c r="M566" s="197"/>
      <c r="N566" s="197">
        <v>0.3</v>
      </c>
      <c r="O566" s="197"/>
      <c r="P566" s="425">
        <f t="shared" ref="P566:P568" si="164">+J566*N566</f>
        <v>3</v>
      </c>
      <c r="Q566" s="221"/>
      <c r="U566" s="90" t="str">
        <f t="shared" si="143"/>
        <v/>
      </c>
      <c r="V566" s="90">
        <f t="shared" si="144"/>
        <v>3</v>
      </c>
    </row>
    <row r="567" spans="1:22" s="202" customFormat="1" ht="15" customHeight="1" x14ac:dyDescent="0.2">
      <c r="A567" s="216"/>
      <c r="B567" s="424" t="s">
        <v>7881</v>
      </c>
      <c r="C567" s="217"/>
      <c r="E567" s="196"/>
      <c r="F567" s="196"/>
      <c r="G567" s="217"/>
      <c r="H567" s="196"/>
      <c r="I567" s="196"/>
      <c r="J567" s="197">
        <v>4</v>
      </c>
      <c r="K567" s="220"/>
      <c r="L567" s="197"/>
      <c r="M567" s="197"/>
      <c r="N567" s="197">
        <v>0.12570000000000001</v>
      </c>
      <c r="O567" s="197"/>
      <c r="P567" s="425">
        <f t="shared" si="164"/>
        <v>0.50280000000000002</v>
      </c>
      <c r="Q567" s="221"/>
      <c r="U567" s="90" t="str">
        <f t="shared" si="143"/>
        <v/>
      </c>
      <c r="V567" s="90">
        <f t="shared" si="144"/>
        <v>0.50280000000000002</v>
      </c>
    </row>
    <row r="568" spans="1:22" s="202" customFormat="1" ht="15" customHeight="1" x14ac:dyDescent="0.2">
      <c r="A568" s="216"/>
      <c r="B568" s="424" t="s">
        <v>7882</v>
      </c>
      <c r="C568" s="217"/>
      <c r="E568" s="196"/>
      <c r="F568" s="196"/>
      <c r="G568" s="217"/>
      <c r="H568" s="196"/>
      <c r="I568" s="196"/>
      <c r="J568" s="197">
        <v>13</v>
      </c>
      <c r="K568" s="220"/>
      <c r="L568" s="197"/>
      <c r="M568" s="197"/>
      <c r="N568" s="426">
        <v>0.2</v>
      </c>
      <c r="O568" s="426"/>
      <c r="P568" s="425">
        <f t="shared" si="164"/>
        <v>2.6</v>
      </c>
      <c r="Q568" s="359"/>
      <c r="R568" s="219"/>
      <c r="S568" s="219"/>
      <c r="U568" s="90" t="str">
        <f t="shared" si="143"/>
        <v/>
      </c>
      <c r="V568" s="90">
        <f t="shared" si="144"/>
        <v>2.6</v>
      </c>
    </row>
    <row r="569" spans="1:22" s="202" customFormat="1" ht="15" customHeight="1" x14ac:dyDescent="0.2">
      <c r="A569" s="216"/>
      <c r="B569" s="203" t="s">
        <v>15</v>
      </c>
      <c r="C569" s="204"/>
      <c r="D569" s="205"/>
      <c r="E569" s="206"/>
      <c r="F569" s="204"/>
      <c r="G569" s="205"/>
      <c r="H569" s="206"/>
      <c r="I569" s="206"/>
      <c r="J569" s="207"/>
      <c r="K569" s="208"/>
      <c r="L569" s="208"/>
      <c r="M569" s="208"/>
      <c r="N569" s="208"/>
      <c r="O569" s="208"/>
      <c r="P569" s="209">
        <f>ROUND(SUM(P565:P568),2)</f>
        <v>6.1</v>
      </c>
      <c r="Q569" s="210" t="str">
        <f>IFERROR(VLOOKUP(A565,'Planilha Orçamentária'!$A$8:$H$239,5,FALSE),0)</f>
        <v>M2</v>
      </c>
      <c r="R569" s="244"/>
      <c r="S569" s="201"/>
      <c r="U569" s="90">
        <f t="shared" si="143"/>
        <v>6.1</v>
      </c>
      <c r="V569" s="90">
        <f t="shared" si="144"/>
        <v>6.1</v>
      </c>
    </row>
    <row r="570" spans="1:22" s="202" customFormat="1" ht="15" customHeight="1" x14ac:dyDescent="0.2">
      <c r="A570" s="216"/>
      <c r="B570" s="226"/>
      <c r="C570" s="212"/>
      <c r="D570" s="194"/>
      <c r="E570" s="195"/>
      <c r="F570" s="212"/>
      <c r="G570" s="194"/>
      <c r="H570" s="195"/>
      <c r="I570" s="195"/>
      <c r="J570" s="213"/>
      <c r="K570" s="303"/>
      <c r="L570" s="303"/>
      <c r="M570" s="303"/>
      <c r="N570" s="303"/>
      <c r="O570" s="303"/>
      <c r="P570" s="60"/>
      <c r="Q570" s="227"/>
      <c r="R570" s="244"/>
      <c r="S570" s="201"/>
      <c r="U570" s="90" t="str">
        <f t="shared" si="143"/>
        <v/>
      </c>
      <c r="V570" s="90" t="str">
        <f t="shared" si="144"/>
        <v/>
      </c>
    </row>
    <row r="571" spans="1:22" s="202" customFormat="1" ht="15" customHeight="1" x14ac:dyDescent="0.2">
      <c r="A571" s="191" t="str">
        <f>'Planilha Orçamentária'!A83</f>
        <v>05.02</v>
      </c>
      <c r="B571" s="192" t="str">
        <f>VLOOKUP(A571,'Planilha Orçamentária'!$A$8:$D$239,4,FALSE)</f>
        <v>Sinalização horizontal TMD=600, vida útil 2 a 3 anos, taxa=0,80 L/m²</v>
      </c>
      <c r="C571" s="193"/>
      <c r="D571" s="194"/>
      <c r="E571" s="195"/>
      <c r="F571" s="195"/>
      <c r="G571" s="194"/>
      <c r="H571" s="195"/>
      <c r="I571" s="196"/>
      <c r="J571" s="197"/>
      <c r="K571" s="198"/>
      <c r="L571" s="197"/>
      <c r="M571" s="199"/>
      <c r="N571" s="197"/>
      <c r="O571" s="199"/>
      <c r="P571" s="60"/>
      <c r="Q571" s="200">
        <f>P592</f>
        <v>518.54</v>
      </c>
      <c r="R571" s="244"/>
      <c r="S571" s="201"/>
      <c r="U571" s="90">
        <f t="shared" si="143"/>
        <v>0</v>
      </c>
      <c r="V571" s="90" t="str">
        <f t="shared" si="144"/>
        <v/>
      </c>
    </row>
    <row r="572" spans="1:22" s="202" customFormat="1" ht="15" customHeight="1" x14ac:dyDescent="0.2">
      <c r="A572" s="216"/>
      <c r="B572" s="222" t="s">
        <v>16955</v>
      </c>
      <c r="C572" s="369">
        <v>22</v>
      </c>
      <c r="D572" s="217" t="s">
        <v>5660</v>
      </c>
      <c r="E572" s="196">
        <v>10</v>
      </c>
      <c r="F572" s="369">
        <v>23</v>
      </c>
      <c r="G572" s="217" t="s">
        <v>5660</v>
      </c>
      <c r="H572" s="196">
        <v>10</v>
      </c>
      <c r="I572" s="196"/>
      <c r="J572" s="426">
        <v>1</v>
      </c>
      <c r="K572" s="363">
        <f>(F572*20+H572)-(C572*20+E572)</f>
        <v>20</v>
      </c>
      <c r="L572" s="426">
        <v>0.1</v>
      </c>
      <c r="M572" s="426"/>
      <c r="N572" s="426">
        <f>+K572*L572/2</f>
        <v>1</v>
      </c>
      <c r="P572" s="425">
        <f>J572*N572</f>
        <v>1</v>
      </c>
      <c r="Q572" s="221"/>
      <c r="U572" s="90" t="str">
        <f t="shared" si="143"/>
        <v/>
      </c>
      <c r="V572" s="90">
        <f t="shared" si="144"/>
        <v>1</v>
      </c>
    </row>
    <row r="573" spans="1:22" s="202" customFormat="1" ht="15" customHeight="1" x14ac:dyDescent="0.2">
      <c r="A573" s="216"/>
      <c r="B573" s="222" t="s">
        <v>16955</v>
      </c>
      <c r="C573" s="369">
        <v>46</v>
      </c>
      <c r="D573" s="217" t="s">
        <v>5660</v>
      </c>
      <c r="E573" s="196">
        <v>0</v>
      </c>
      <c r="F573" s="369">
        <v>47</v>
      </c>
      <c r="G573" s="217" t="s">
        <v>5660</v>
      </c>
      <c r="H573" s="196">
        <v>15</v>
      </c>
      <c r="I573" s="196"/>
      <c r="J573" s="426">
        <v>1</v>
      </c>
      <c r="K573" s="363">
        <f>(F573*20+H573)-(C573*20+E573)</f>
        <v>35</v>
      </c>
      <c r="L573" s="426">
        <v>0.1</v>
      </c>
      <c r="M573" s="426"/>
      <c r="N573" s="426">
        <f>+K573*L573/2</f>
        <v>1.75</v>
      </c>
      <c r="P573" s="425">
        <f>J573*N573</f>
        <v>1.75</v>
      </c>
      <c r="Q573" s="221"/>
      <c r="U573" s="90" t="str">
        <f t="shared" si="143"/>
        <v/>
      </c>
      <c r="V573" s="90">
        <f t="shared" si="144"/>
        <v>1.75</v>
      </c>
    </row>
    <row r="574" spans="1:22" s="202" customFormat="1" ht="15" customHeight="1" x14ac:dyDescent="0.2">
      <c r="A574" s="216"/>
      <c r="B574" s="222" t="s">
        <v>16956</v>
      </c>
      <c r="C574" s="369">
        <v>0</v>
      </c>
      <c r="D574" s="217" t="s">
        <v>5660</v>
      </c>
      <c r="E574" s="196">
        <v>0</v>
      </c>
      <c r="F574" s="369">
        <v>0</v>
      </c>
      <c r="G574" s="217" t="s">
        <v>5660</v>
      </c>
      <c r="H574" s="196">
        <v>4</v>
      </c>
      <c r="I574" s="196"/>
      <c r="J574" s="426">
        <v>2</v>
      </c>
      <c r="K574" s="363">
        <f t="shared" ref="K574:K587" si="165">(F574*20+H574)-(C574*20+E574)</f>
        <v>4</v>
      </c>
      <c r="L574" s="426">
        <v>0.1</v>
      </c>
      <c r="M574" s="426"/>
      <c r="N574" s="426">
        <f>+K574*L574</f>
        <v>0.4</v>
      </c>
      <c r="P574" s="425">
        <f t="shared" ref="P574:P587" si="166">J574*N574</f>
        <v>0.8</v>
      </c>
      <c r="Q574" s="221"/>
      <c r="U574" s="90" t="str">
        <f t="shared" si="143"/>
        <v/>
      </c>
      <c r="V574" s="90">
        <f t="shared" si="144"/>
        <v>0.8</v>
      </c>
    </row>
    <row r="575" spans="1:22" s="202" customFormat="1" ht="15" customHeight="1" x14ac:dyDescent="0.2">
      <c r="A575" s="216"/>
      <c r="B575" s="222" t="s">
        <v>16956</v>
      </c>
      <c r="C575" s="369">
        <v>0</v>
      </c>
      <c r="D575" s="217" t="s">
        <v>5660</v>
      </c>
      <c r="E575" s="196">
        <v>9</v>
      </c>
      <c r="F575" s="369">
        <v>1</v>
      </c>
      <c r="G575" s="217" t="s">
        <v>5660</v>
      </c>
      <c r="H575" s="196">
        <v>8</v>
      </c>
      <c r="I575" s="196"/>
      <c r="J575" s="426">
        <v>2</v>
      </c>
      <c r="K575" s="363">
        <f t="shared" si="165"/>
        <v>19</v>
      </c>
      <c r="L575" s="426">
        <v>0.1</v>
      </c>
      <c r="M575" s="426"/>
      <c r="N575" s="426">
        <f t="shared" ref="N575:N587" si="167">+K575*L575</f>
        <v>1.9000000000000001</v>
      </c>
      <c r="P575" s="425">
        <f t="shared" si="166"/>
        <v>3.8000000000000003</v>
      </c>
      <c r="Q575" s="221"/>
      <c r="U575" s="90" t="str">
        <f t="shared" si="143"/>
        <v/>
      </c>
      <c r="V575" s="90">
        <f t="shared" si="144"/>
        <v>3.8000000000000003</v>
      </c>
    </row>
    <row r="576" spans="1:22" s="202" customFormat="1" ht="15" customHeight="1" x14ac:dyDescent="0.2">
      <c r="A576" s="216"/>
      <c r="B576" s="222" t="s">
        <v>16956</v>
      </c>
      <c r="C576" s="369">
        <v>2</v>
      </c>
      <c r="D576" s="217" t="s">
        <v>5660</v>
      </c>
      <c r="E576" s="196">
        <v>9</v>
      </c>
      <c r="F576" s="369">
        <v>7</v>
      </c>
      <c r="G576" s="217" t="s">
        <v>5660</v>
      </c>
      <c r="H576" s="196">
        <v>5</v>
      </c>
      <c r="I576" s="196"/>
      <c r="J576" s="426">
        <v>2</v>
      </c>
      <c r="K576" s="363">
        <f t="shared" si="165"/>
        <v>96</v>
      </c>
      <c r="L576" s="426">
        <v>0.1</v>
      </c>
      <c r="M576" s="426"/>
      <c r="N576" s="426">
        <f t="shared" si="167"/>
        <v>9.6000000000000014</v>
      </c>
      <c r="P576" s="425">
        <f t="shared" si="166"/>
        <v>19.200000000000003</v>
      </c>
      <c r="Q576" s="221"/>
      <c r="U576" s="90" t="str">
        <f t="shared" si="143"/>
        <v/>
      </c>
      <c r="V576" s="90">
        <f t="shared" si="144"/>
        <v>19.200000000000003</v>
      </c>
    </row>
    <row r="577" spans="1:22" s="202" customFormat="1" ht="15" customHeight="1" x14ac:dyDescent="0.2">
      <c r="A577" s="216"/>
      <c r="B577" s="222" t="s">
        <v>16956</v>
      </c>
      <c r="C577" s="369">
        <v>8</v>
      </c>
      <c r="D577" s="217" t="s">
        <v>5660</v>
      </c>
      <c r="E577" s="196">
        <v>8</v>
      </c>
      <c r="F577" s="369">
        <v>13</v>
      </c>
      <c r="G577" s="217" t="s">
        <v>5660</v>
      </c>
      <c r="H577" s="196">
        <v>15</v>
      </c>
      <c r="I577" s="196"/>
      <c r="J577" s="426">
        <v>2</v>
      </c>
      <c r="K577" s="363">
        <f t="shared" si="165"/>
        <v>107</v>
      </c>
      <c r="L577" s="426">
        <v>0.1</v>
      </c>
      <c r="M577" s="426"/>
      <c r="N577" s="426">
        <f t="shared" si="167"/>
        <v>10.700000000000001</v>
      </c>
      <c r="P577" s="425">
        <f t="shared" si="166"/>
        <v>21.400000000000002</v>
      </c>
      <c r="Q577" s="221"/>
      <c r="U577" s="90" t="str">
        <f t="shared" si="143"/>
        <v/>
      </c>
      <c r="V577" s="90">
        <f t="shared" si="144"/>
        <v>21.400000000000002</v>
      </c>
    </row>
    <row r="578" spans="1:22" s="202" customFormat="1" ht="15" customHeight="1" x14ac:dyDescent="0.2">
      <c r="A578" s="216"/>
      <c r="B578" s="222" t="s">
        <v>16956</v>
      </c>
      <c r="C578" s="369">
        <v>14</v>
      </c>
      <c r="D578" s="217" t="s">
        <v>5660</v>
      </c>
      <c r="E578" s="196">
        <v>17</v>
      </c>
      <c r="F578" s="369">
        <v>17</v>
      </c>
      <c r="G578" s="217" t="s">
        <v>5660</v>
      </c>
      <c r="H578" s="196">
        <v>8</v>
      </c>
      <c r="I578" s="196"/>
      <c r="J578" s="426">
        <v>2</v>
      </c>
      <c r="K578" s="363">
        <f t="shared" si="165"/>
        <v>51</v>
      </c>
      <c r="L578" s="426">
        <v>0.1</v>
      </c>
      <c r="M578" s="426"/>
      <c r="N578" s="426">
        <f t="shared" si="167"/>
        <v>5.1000000000000005</v>
      </c>
      <c r="P578" s="425">
        <f t="shared" si="166"/>
        <v>10.200000000000001</v>
      </c>
      <c r="Q578" s="221"/>
      <c r="U578" s="90" t="str">
        <f t="shared" si="143"/>
        <v/>
      </c>
      <c r="V578" s="90">
        <f t="shared" si="144"/>
        <v>10.200000000000001</v>
      </c>
    </row>
    <row r="579" spans="1:22" s="202" customFormat="1" ht="15" customHeight="1" x14ac:dyDescent="0.2">
      <c r="A579" s="216"/>
      <c r="B579" s="222" t="s">
        <v>16956</v>
      </c>
      <c r="C579" s="369">
        <v>18</v>
      </c>
      <c r="D579" s="217" t="s">
        <v>5660</v>
      </c>
      <c r="E579" s="196">
        <v>11</v>
      </c>
      <c r="F579" s="369">
        <v>22</v>
      </c>
      <c r="G579" s="217" t="s">
        <v>5660</v>
      </c>
      <c r="H579" s="196">
        <v>10</v>
      </c>
      <c r="I579" s="196"/>
      <c r="J579" s="426">
        <v>2</v>
      </c>
      <c r="K579" s="363">
        <f t="shared" si="165"/>
        <v>79</v>
      </c>
      <c r="L579" s="426">
        <v>0.1</v>
      </c>
      <c r="M579" s="426"/>
      <c r="N579" s="426">
        <f t="shared" si="167"/>
        <v>7.9</v>
      </c>
      <c r="P579" s="425">
        <f t="shared" si="166"/>
        <v>15.8</v>
      </c>
      <c r="Q579" s="221"/>
      <c r="U579" s="90" t="str">
        <f t="shared" si="143"/>
        <v/>
      </c>
      <c r="V579" s="90">
        <f t="shared" si="144"/>
        <v>15.8</v>
      </c>
    </row>
    <row r="580" spans="1:22" s="202" customFormat="1" ht="15" customHeight="1" x14ac:dyDescent="0.2">
      <c r="A580" s="216"/>
      <c r="B580" s="222" t="s">
        <v>16956</v>
      </c>
      <c r="C580" s="369">
        <v>23</v>
      </c>
      <c r="D580" s="217" t="s">
        <v>5660</v>
      </c>
      <c r="E580" s="196">
        <v>10</v>
      </c>
      <c r="F580" s="369">
        <v>26</v>
      </c>
      <c r="G580" s="217" t="s">
        <v>5660</v>
      </c>
      <c r="H580" s="196">
        <v>7</v>
      </c>
      <c r="I580" s="196"/>
      <c r="J580" s="426">
        <v>2</v>
      </c>
      <c r="K580" s="363">
        <f t="shared" si="165"/>
        <v>57</v>
      </c>
      <c r="L580" s="426">
        <v>0.1</v>
      </c>
      <c r="M580" s="426"/>
      <c r="N580" s="426">
        <f t="shared" si="167"/>
        <v>5.7</v>
      </c>
      <c r="P580" s="425">
        <f t="shared" si="166"/>
        <v>11.4</v>
      </c>
      <c r="Q580" s="221"/>
      <c r="U580" s="90" t="str">
        <f t="shared" si="143"/>
        <v/>
      </c>
      <c r="V580" s="90">
        <f t="shared" si="144"/>
        <v>11.4</v>
      </c>
    </row>
    <row r="581" spans="1:22" s="202" customFormat="1" ht="15" customHeight="1" x14ac:dyDescent="0.2">
      <c r="A581" s="216"/>
      <c r="B581" s="222" t="s">
        <v>16956</v>
      </c>
      <c r="C581" s="369">
        <v>27</v>
      </c>
      <c r="D581" s="217" t="s">
        <v>5660</v>
      </c>
      <c r="E581" s="196">
        <v>8</v>
      </c>
      <c r="F581" s="369">
        <v>33</v>
      </c>
      <c r="G581" s="217" t="s">
        <v>5660</v>
      </c>
      <c r="H581" s="196">
        <v>4</v>
      </c>
      <c r="I581" s="196"/>
      <c r="J581" s="426">
        <v>2</v>
      </c>
      <c r="K581" s="363">
        <f t="shared" si="165"/>
        <v>116</v>
      </c>
      <c r="L581" s="426">
        <v>0.1</v>
      </c>
      <c r="M581" s="426"/>
      <c r="N581" s="426">
        <f t="shared" si="167"/>
        <v>11.600000000000001</v>
      </c>
      <c r="P581" s="425">
        <f t="shared" si="166"/>
        <v>23.200000000000003</v>
      </c>
      <c r="Q581" s="221"/>
      <c r="U581" s="90" t="str">
        <f t="shared" si="143"/>
        <v/>
      </c>
      <c r="V581" s="90">
        <f t="shared" si="144"/>
        <v>23.200000000000003</v>
      </c>
    </row>
    <row r="582" spans="1:22" s="202" customFormat="1" ht="15" customHeight="1" x14ac:dyDescent="0.2">
      <c r="A582" s="216"/>
      <c r="B582" s="222" t="s">
        <v>16956</v>
      </c>
      <c r="C582" s="369">
        <v>33</v>
      </c>
      <c r="D582" s="217" t="s">
        <v>5660</v>
      </c>
      <c r="E582" s="196">
        <v>11</v>
      </c>
      <c r="F582" s="369">
        <v>39</v>
      </c>
      <c r="G582" s="217" t="s">
        <v>5660</v>
      </c>
      <c r="H582" s="196">
        <v>18</v>
      </c>
      <c r="I582" s="196"/>
      <c r="J582" s="426">
        <v>2</v>
      </c>
      <c r="K582" s="363">
        <f t="shared" si="165"/>
        <v>127</v>
      </c>
      <c r="L582" s="426">
        <v>0.1</v>
      </c>
      <c r="M582" s="426"/>
      <c r="N582" s="426">
        <f t="shared" si="167"/>
        <v>12.700000000000001</v>
      </c>
      <c r="P582" s="425">
        <f t="shared" si="166"/>
        <v>25.400000000000002</v>
      </c>
      <c r="Q582" s="221"/>
      <c r="U582" s="90" t="str">
        <f t="shared" si="143"/>
        <v/>
      </c>
      <c r="V582" s="90">
        <f t="shared" si="144"/>
        <v>25.400000000000002</v>
      </c>
    </row>
    <row r="583" spans="1:22" s="202" customFormat="1" ht="15" customHeight="1" x14ac:dyDescent="0.2">
      <c r="A583" s="216"/>
      <c r="B583" s="222" t="s">
        <v>16956</v>
      </c>
      <c r="C583" s="369">
        <v>40</v>
      </c>
      <c r="D583" s="217" t="s">
        <v>5660</v>
      </c>
      <c r="E583" s="196">
        <v>16</v>
      </c>
      <c r="F583" s="369">
        <v>45</v>
      </c>
      <c r="G583" s="217" t="s">
        <v>5660</v>
      </c>
      <c r="H583" s="196">
        <v>16</v>
      </c>
      <c r="I583" s="196"/>
      <c r="J583" s="426">
        <v>2</v>
      </c>
      <c r="K583" s="363">
        <f t="shared" si="165"/>
        <v>100</v>
      </c>
      <c r="L583" s="426">
        <v>0.1</v>
      </c>
      <c r="M583" s="426"/>
      <c r="N583" s="426">
        <f t="shared" si="167"/>
        <v>10</v>
      </c>
      <c r="P583" s="425">
        <f t="shared" si="166"/>
        <v>20</v>
      </c>
      <c r="Q583" s="221"/>
      <c r="U583" s="90" t="str">
        <f t="shared" si="143"/>
        <v/>
      </c>
      <c r="V583" s="90">
        <f t="shared" si="144"/>
        <v>20</v>
      </c>
    </row>
    <row r="584" spans="1:22" s="202" customFormat="1" ht="15" customHeight="1" x14ac:dyDescent="0.2">
      <c r="A584" s="216"/>
      <c r="B584" s="222" t="s">
        <v>16956</v>
      </c>
      <c r="C584" s="369">
        <v>47</v>
      </c>
      <c r="D584" s="217" t="s">
        <v>5660</v>
      </c>
      <c r="E584" s="196">
        <v>15</v>
      </c>
      <c r="F584" s="369">
        <v>48</v>
      </c>
      <c r="G584" s="217" t="s">
        <v>5660</v>
      </c>
      <c r="H584" s="196">
        <v>14</v>
      </c>
      <c r="I584" s="196"/>
      <c r="J584" s="426">
        <v>2</v>
      </c>
      <c r="K584" s="363">
        <f t="shared" si="165"/>
        <v>19</v>
      </c>
      <c r="L584" s="426">
        <v>0.1</v>
      </c>
      <c r="M584" s="426"/>
      <c r="N584" s="426">
        <f t="shared" si="167"/>
        <v>1.9000000000000001</v>
      </c>
      <c r="P584" s="425">
        <f t="shared" si="166"/>
        <v>3.8000000000000003</v>
      </c>
      <c r="Q584" s="221"/>
      <c r="U584" s="90" t="str">
        <f t="shared" si="143"/>
        <v/>
      </c>
      <c r="V584" s="90">
        <f t="shared" si="144"/>
        <v>3.8000000000000003</v>
      </c>
    </row>
    <row r="585" spans="1:22" s="202" customFormat="1" ht="15" customHeight="1" x14ac:dyDescent="0.2">
      <c r="A585" s="216"/>
      <c r="B585" s="222" t="s">
        <v>16956</v>
      </c>
      <c r="C585" s="369">
        <v>48</v>
      </c>
      <c r="D585" s="217" t="s">
        <v>5660</v>
      </c>
      <c r="E585" s="196">
        <v>18</v>
      </c>
      <c r="F585" s="369">
        <v>59</v>
      </c>
      <c r="G585" s="217" t="s">
        <v>5660</v>
      </c>
      <c r="H585" s="196">
        <v>17</v>
      </c>
      <c r="I585" s="196"/>
      <c r="J585" s="426">
        <v>2</v>
      </c>
      <c r="K585" s="363">
        <f t="shared" si="165"/>
        <v>219</v>
      </c>
      <c r="L585" s="426">
        <v>0.1</v>
      </c>
      <c r="M585" s="426"/>
      <c r="N585" s="426">
        <f t="shared" si="167"/>
        <v>21.900000000000002</v>
      </c>
      <c r="P585" s="425">
        <f t="shared" si="166"/>
        <v>43.800000000000004</v>
      </c>
      <c r="Q585" s="221"/>
      <c r="U585" s="90" t="str">
        <f t="shared" si="143"/>
        <v/>
      </c>
      <c r="V585" s="90">
        <f t="shared" si="144"/>
        <v>43.800000000000004</v>
      </c>
    </row>
    <row r="586" spans="1:22" s="202" customFormat="1" ht="15" customHeight="1" x14ac:dyDescent="0.2">
      <c r="A586" s="216"/>
      <c r="B586" s="222" t="s">
        <v>16956</v>
      </c>
      <c r="C586" s="369">
        <v>60</v>
      </c>
      <c r="D586" s="217" t="s">
        <v>5660</v>
      </c>
      <c r="E586" s="196">
        <v>2</v>
      </c>
      <c r="F586" s="369">
        <v>72</v>
      </c>
      <c r="G586" s="217" t="s">
        <v>5660</v>
      </c>
      <c r="H586" s="196">
        <v>13</v>
      </c>
      <c r="I586" s="196"/>
      <c r="J586" s="426">
        <v>2</v>
      </c>
      <c r="K586" s="363">
        <f t="shared" si="165"/>
        <v>251</v>
      </c>
      <c r="L586" s="426">
        <v>0.1</v>
      </c>
      <c r="M586" s="426"/>
      <c r="N586" s="426">
        <f t="shared" si="167"/>
        <v>25.1</v>
      </c>
      <c r="P586" s="425">
        <f t="shared" si="166"/>
        <v>50.2</v>
      </c>
      <c r="Q586" s="221"/>
      <c r="U586" s="90" t="str">
        <f t="shared" si="143"/>
        <v/>
      </c>
      <c r="V586" s="90">
        <f t="shared" si="144"/>
        <v>50.2</v>
      </c>
    </row>
    <row r="587" spans="1:22" s="202" customFormat="1" ht="15" customHeight="1" x14ac:dyDescent="0.2">
      <c r="A587" s="216"/>
      <c r="B587" s="222" t="s">
        <v>16956</v>
      </c>
      <c r="C587" s="369">
        <v>72</v>
      </c>
      <c r="D587" s="217" t="s">
        <v>5660</v>
      </c>
      <c r="E587" s="196">
        <v>18</v>
      </c>
      <c r="F587" s="369">
        <v>73</v>
      </c>
      <c r="G587" s="217" t="s">
        <v>5660</v>
      </c>
      <c r="H587" s="196">
        <v>7</v>
      </c>
      <c r="I587" s="196"/>
      <c r="J587" s="426">
        <v>2</v>
      </c>
      <c r="K587" s="363">
        <f t="shared" si="165"/>
        <v>9</v>
      </c>
      <c r="L587" s="426">
        <v>0.1</v>
      </c>
      <c r="M587" s="426"/>
      <c r="N587" s="426">
        <f t="shared" si="167"/>
        <v>0.9</v>
      </c>
      <c r="P587" s="425">
        <f t="shared" si="166"/>
        <v>1.8</v>
      </c>
      <c r="Q587" s="221"/>
      <c r="U587" s="90" t="str">
        <f t="shared" si="143"/>
        <v/>
      </c>
      <c r="V587" s="90">
        <f t="shared" si="144"/>
        <v>1.8</v>
      </c>
    </row>
    <row r="588" spans="1:22" s="202" customFormat="1" ht="15" customHeight="1" x14ac:dyDescent="0.2">
      <c r="A588" s="216"/>
      <c r="B588" s="222" t="s">
        <v>16957</v>
      </c>
      <c r="C588" s="369"/>
      <c r="D588" s="217"/>
      <c r="E588" s="196"/>
      <c r="F588" s="369"/>
      <c r="G588" s="217"/>
      <c r="H588" s="196"/>
      <c r="I588" s="196"/>
      <c r="J588" s="426"/>
      <c r="K588" s="363">
        <v>1125</v>
      </c>
      <c r="L588" s="426">
        <v>0.1</v>
      </c>
      <c r="M588" s="426"/>
      <c r="N588" s="426">
        <f>+K588*L588/2</f>
        <v>56.25</v>
      </c>
      <c r="P588" s="425">
        <f>N588</f>
        <v>56.25</v>
      </c>
      <c r="Q588" s="221"/>
      <c r="U588" s="90" t="str">
        <f t="shared" si="143"/>
        <v/>
      </c>
      <c r="V588" s="90">
        <f t="shared" si="144"/>
        <v>56.25</v>
      </c>
    </row>
    <row r="589" spans="1:22" s="202" customFormat="1" ht="15" customHeight="1" x14ac:dyDescent="0.2">
      <c r="A589" s="216"/>
      <c r="B589" s="222" t="s">
        <v>16958</v>
      </c>
      <c r="C589" s="369"/>
      <c r="D589" s="217"/>
      <c r="E589" s="196"/>
      <c r="F589" s="369"/>
      <c r="G589" s="217"/>
      <c r="H589" s="196"/>
      <c r="I589" s="196"/>
      <c r="J589" s="426">
        <v>4.7</v>
      </c>
      <c r="K589" s="427">
        <v>3</v>
      </c>
      <c r="L589" s="426">
        <v>0.4</v>
      </c>
      <c r="M589" s="426"/>
      <c r="N589" s="426">
        <f>+K589*L589</f>
        <v>1.2000000000000002</v>
      </c>
      <c r="P589" s="425">
        <f t="shared" ref="P589:P590" si="168">J589*N589</f>
        <v>5.6400000000000015</v>
      </c>
      <c r="Q589" s="221"/>
      <c r="U589" s="90" t="str">
        <f t="shared" si="143"/>
        <v/>
      </c>
      <c r="V589" s="90">
        <f t="shared" si="144"/>
        <v>5.6400000000000015</v>
      </c>
    </row>
    <row r="590" spans="1:22" s="202" customFormat="1" ht="15" customHeight="1" x14ac:dyDescent="0.2">
      <c r="A590" s="216"/>
      <c r="B590" s="222" t="s">
        <v>16959</v>
      </c>
      <c r="C590" s="420"/>
      <c r="D590" s="217"/>
      <c r="E590" s="196"/>
      <c r="F590" s="196"/>
      <c r="G590" s="217"/>
      <c r="H590" s="196"/>
      <c r="I590" s="196"/>
      <c r="J590" s="426">
        <f>12*9</f>
        <v>108</v>
      </c>
      <c r="K590" s="427">
        <v>3</v>
      </c>
      <c r="L590" s="426">
        <v>0.4</v>
      </c>
      <c r="M590" s="426"/>
      <c r="N590" s="426">
        <f>+K590*L590</f>
        <v>1.2000000000000002</v>
      </c>
      <c r="P590" s="425">
        <f t="shared" si="168"/>
        <v>129.60000000000002</v>
      </c>
      <c r="Q590" s="221"/>
      <c r="U590" s="90" t="str">
        <f t="shared" si="143"/>
        <v/>
      </c>
      <c r="V590" s="90">
        <f t="shared" si="144"/>
        <v>129.60000000000002</v>
      </c>
    </row>
    <row r="591" spans="1:22" s="202" customFormat="1" ht="15" customHeight="1" x14ac:dyDescent="0.2">
      <c r="A591" s="216"/>
      <c r="B591" s="222" t="s">
        <v>7885</v>
      </c>
      <c r="C591" s="369">
        <v>0</v>
      </c>
      <c r="D591" s="217" t="s">
        <v>5660</v>
      </c>
      <c r="E591" s="196">
        <v>0</v>
      </c>
      <c r="F591" s="369">
        <v>73</v>
      </c>
      <c r="G591" s="217" t="s">
        <v>5660</v>
      </c>
      <c r="H591" s="196">
        <v>10</v>
      </c>
      <c r="I591" s="196"/>
      <c r="J591" s="426">
        <v>1</v>
      </c>
      <c r="K591" s="363">
        <f>(F591*20+H591)-(C591*20+E591)</f>
        <v>1470</v>
      </c>
      <c r="L591" s="426">
        <v>0.1</v>
      </c>
      <c r="M591" s="426"/>
      <c r="N591" s="426">
        <f>+K591*L591/2</f>
        <v>73.5</v>
      </c>
      <c r="P591" s="425">
        <f>J591*N591</f>
        <v>73.5</v>
      </c>
      <c r="Q591" s="221"/>
      <c r="U591" s="90" t="str">
        <f t="shared" si="143"/>
        <v/>
      </c>
      <c r="V591" s="90">
        <f t="shared" si="144"/>
        <v>73.5</v>
      </c>
    </row>
    <row r="592" spans="1:22" s="202" customFormat="1" ht="15" customHeight="1" x14ac:dyDescent="0.2">
      <c r="A592" s="338"/>
      <c r="B592" s="203" t="s">
        <v>15</v>
      </c>
      <c r="C592" s="204"/>
      <c r="D592" s="205"/>
      <c r="E592" s="206"/>
      <c r="F592" s="204"/>
      <c r="G592" s="205"/>
      <c r="H592" s="206"/>
      <c r="I592" s="206"/>
      <c r="J592" s="207"/>
      <c r="K592" s="208"/>
      <c r="L592" s="208"/>
      <c r="M592" s="208"/>
      <c r="N592" s="208"/>
      <c r="O592" s="208"/>
      <c r="P592" s="209">
        <f>ROUND(SUM(P571:P591),2)</f>
        <v>518.54</v>
      </c>
      <c r="Q592" s="210" t="str">
        <f>IFERROR(VLOOKUP(A571,'Planilha Orçamentária'!$A$8:$H$239,5,FALSE),0)</f>
        <v>M2</v>
      </c>
      <c r="R592" s="244"/>
      <c r="S592" s="201"/>
      <c r="U592" s="90">
        <f t="shared" si="143"/>
        <v>518.54</v>
      </c>
      <c r="V592" s="90">
        <f t="shared" si="144"/>
        <v>518.54</v>
      </c>
    </row>
    <row r="593" spans="1:22" s="202" customFormat="1" ht="15" customHeight="1" x14ac:dyDescent="0.2">
      <c r="A593" s="216"/>
      <c r="B593" s="226"/>
      <c r="C593" s="212"/>
      <c r="D593" s="194"/>
      <c r="E593" s="195"/>
      <c r="F593" s="212"/>
      <c r="G593" s="194"/>
      <c r="H593" s="195"/>
      <c r="I593" s="195"/>
      <c r="J593" s="213"/>
      <c r="K593" s="303"/>
      <c r="L593" s="303"/>
      <c r="M593" s="303"/>
      <c r="N593" s="303"/>
      <c r="O593" s="303"/>
      <c r="P593" s="60"/>
      <c r="Q593" s="227"/>
      <c r="R593" s="244"/>
      <c r="S593" s="201"/>
      <c r="U593" s="90" t="str">
        <f t="shared" si="143"/>
        <v/>
      </c>
      <c r="V593" s="90" t="str">
        <f t="shared" si="144"/>
        <v/>
      </c>
    </row>
    <row r="594" spans="1:22" s="202" customFormat="1" ht="15" customHeight="1" x14ac:dyDescent="0.2">
      <c r="A594" s="191" t="str">
        <f>'Planilha Orçamentária'!A84</f>
        <v>05.03</v>
      </c>
      <c r="B594" s="192" t="str">
        <f>VLOOKUP(A594,'Planilha Orçamentária'!$A$8:$D$239,4,FALSE)</f>
        <v>Pintura de setas e zebrados em material termoplástico - 5 anos ( por extrusão)</v>
      </c>
      <c r="C594" s="193"/>
      <c r="D594" s="194"/>
      <c r="E594" s="195"/>
      <c r="F594" s="195"/>
      <c r="G594" s="194"/>
      <c r="H594" s="195"/>
      <c r="I594" s="196"/>
      <c r="J594" s="197"/>
      <c r="K594" s="198"/>
      <c r="L594" s="197"/>
      <c r="M594" s="199"/>
      <c r="N594" s="197"/>
      <c r="O594" s="199"/>
      <c r="P594" s="60"/>
      <c r="Q594" s="200">
        <f>P600</f>
        <v>268.17</v>
      </c>
      <c r="R594" s="244"/>
      <c r="S594" s="201"/>
      <c r="U594" s="90">
        <f t="shared" si="143"/>
        <v>0</v>
      </c>
      <c r="V594" s="90" t="str">
        <f t="shared" si="144"/>
        <v/>
      </c>
    </row>
    <row r="595" spans="1:22" s="202" customFormat="1" ht="15" customHeight="1" x14ac:dyDescent="0.2">
      <c r="A595" s="216"/>
      <c r="B595" s="387" t="s">
        <v>7886</v>
      </c>
      <c r="C595" s="428" t="s">
        <v>7887</v>
      </c>
      <c r="D595" s="429"/>
      <c r="E595" s="429"/>
      <c r="F595" s="429"/>
      <c r="G595" s="429"/>
      <c r="H595" s="429"/>
      <c r="I595" s="196"/>
      <c r="J595" s="426"/>
      <c r="K595" s="427"/>
      <c r="L595" s="426"/>
      <c r="M595" s="429"/>
      <c r="N595" s="426">
        <f>7.5552+172.1873+21.3107+0.7202+97.57</f>
        <v>299.34339999999997</v>
      </c>
      <c r="O595" s="429"/>
      <c r="P595" s="425">
        <f>ROUND(N595/2,2)</f>
        <v>149.66999999999999</v>
      </c>
      <c r="Q595" s="221"/>
      <c r="U595" s="90" t="str">
        <f t="shared" si="143"/>
        <v/>
      </c>
      <c r="V595" s="90">
        <f t="shared" si="144"/>
        <v>149.66999999999999</v>
      </c>
    </row>
    <row r="596" spans="1:22" s="202" customFormat="1" ht="15" customHeight="1" x14ac:dyDescent="0.2">
      <c r="A596" s="216"/>
      <c r="B596" s="387" t="s">
        <v>7888</v>
      </c>
      <c r="C596" s="428" t="s">
        <v>7887</v>
      </c>
      <c r="D596" s="429"/>
      <c r="E596" s="429"/>
      <c r="F596" s="429"/>
      <c r="G596" s="429"/>
      <c r="H596" s="429"/>
      <c r="I596" s="196"/>
      <c r="J596" s="426"/>
      <c r="K596" s="427"/>
      <c r="L596" s="426"/>
      <c r="M596" s="429"/>
      <c r="N596" s="426">
        <f>18*2+6.144+15.7737+20.6251+6.2955+5.3551+5.6104+11.5889</f>
        <v>107.39269999999999</v>
      </c>
      <c r="O596" s="429"/>
      <c r="P596" s="425">
        <f>ROUND(N596/2,2)</f>
        <v>53.7</v>
      </c>
      <c r="Q596" s="221"/>
      <c r="U596" s="90" t="str">
        <f t="shared" si="143"/>
        <v/>
      </c>
      <c r="V596" s="90">
        <f t="shared" si="144"/>
        <v>53.7</v>
      </c>
    </row>
    <row r="597" spans="1:22" s="202" customFormat="1" ht="15" customHeight="1" x14ac:dyDescent="0.2">
      <c r="A597" s="216"/>
      <c r="B597" s="387" t="s">
        <v>7889</v>
      </c>
      <c r="C597" s="430"/>
      <c r="D597" s="429"/>
      <c r="E597" s="429"/>
      <c r="F597" s="429"/>
      <c r="G597" s="429"/>
      <c r="H597" s="429"/>
      <c r="I597" s="196"/>
      <c r="J597" s="426">
        <v>13</v>
      </c>
      <c r="K597" s="427"/>
      <c r="L597" s="426"/>
      <c r="M597" s="426"/>
      <c r="N597" s="426">
        <v>1.5</v>
      </c>
      <c r="P597" s="425">
        <f t="shared" ref="P597:P598" si="169">J597*N597</f>
        <v>19.5</v>
      </c>
      <c r="Q597" s="431"/>
      <c r="U597" s="90" t="str">
        <f t="shared" si="143"/>
        <v/>
      </c>
      <c r="V597" s="90">
        <f t="shared" si="144"/>
        <v>19.5</v>
      </c>
    </row>
    <row r="598" spans="1:22" s="202" customFormat="1" ht="15" customHeight="1" x14ac:dyDescent="0.2">
      <c r="A598" s="216"/>
      <c r="B598" s="387" t="s">
        <v>7891</v>
      </c>
      <c r="C598" s="430"/>
      <c r="D598" s="429"/>
      <c r="E598" s="429"/>
      <c r="F598" s="429"/>
      <c r="G598" s="429"/>
      <c r="H598" s="429"/>
      <c r="I598" s="196"/>
      <c r="J598" s="426">
        <v>2</v>
      </c>
      <c r="K598" s="427"/>
      <c r="L598" s="426"/>
      <c r="M598" s="426"/>
      <c r="N598" s="426">
        <v>2.85</v>
      </c>
      <c r="P598" s="425">
        <f t="shared" si="169"/>
        <v>5.7</v>
      </c>
      <c r="Q598" s="431"/>
      <c r="U598" s="90" t="str">
        <f t="shared" si="143"/>
        <v/>
      </c>
      <c r="V598" s="90">
        <f t="shared" si="144"/>
        <v>5.7</v>
      </c>
    </row>
    <row r="599" spans="1:22" s="202" customFormat="1" ht="15" customHeight="1" x14ac:dyDescent="0.2">
      <c r="A599" s="216"/>
      <c r="B599" s="222" t="s">
        <v>16960</v>
      </c>
      <c r="C599" s="369"/>
      <c r="D599" s="217"/>
      <c r="E599" s="196"/>
      <c r="F599" s="369"/>
      <c r="G599" s="217"/>
      <c r="H599" s="196"/>
      <c r="I599" s="196"/>
      <c r="J599" s="426">
        <v>24</v>
      </c>
      <c r="K599" s="363"/>
      <c r="L599" s="426"/>
      <c r="M599" s="426"/>
      <c r="N599" s="426">
        <v>1.65</v>
      </c>
      <c r="P599" s="425">
        <f>N599*J599</f>
        <v>39.599999999999994</v>
      </c>
      <c r="Q599" s="221"/>
      <c r="U599" s="90" t="str">
        <f t="shared" si="143"/>
        <v/>
      </c>
      <c r="V599" s="90">
        <f t="shared" si="144"/>
        <v>39.599999999999994</v>
      </c>
    </row>
    <row r="600" spans="1:22" s="202" customFormat="1" ht="15" customHeight="1" x14ac:dyDescent="0.2">
      <c r="A600" s="338"/>
      <c r="B600" s="203" t="s">
        <v>15</v>
      </c>
      <c r="C600" s="204"/>
      <c r="D600" s="205"/>
      <c r="E600" s="206"/>
      <c r="F600" s="204"/>
      <c r="G600" s="205"/>
      <c r="H600" s="206"/>
      <c r="I600" s="206"/>
      <c r="J600" s="207"/>
      <c r="K600" s="208"/>
      <c r="L600" s="208"/>
      <c r="M600" s="208"/>
      <c r="N600" s="208"/>
      <c r="O600" s="208"/>
      <c r="P600" s="209">
        <f>ROUND(SUM(P594:P599),2)</f>
        <v>268.17</v>
      </c>
      <c r="Q600" s="210" t="str">
        <f>IFERROR(VLOOKUP(A594,'Planilha Orçamentária'!$A$8:$H$239,5,FALSE),0)</f>
        <v>M2</v>
      </c>
      <c r="R600" s="244"/>
      <c r="S600" s="201"/>
      <c r="U600" s="90">
        <f t="shared" ref="U600:U662" si="170">IF(Q600&lt;&gt;"",P600,"")</f>
        <v>268.17</v>
      </c>
      <c r="V600" s="90">
        <f t="shared" ref="V600:V662" si="171">IF(P600&lt;&gt;"",P600,"")</f>
        <v>268.17</v>
      </c>
    </row>
    <row r="601" spans="1:22" s="202" customFormat="1" ht="15" customHeight="1" x14ac:dyDescent="0.2">
      <c r="A601" s="191"/>
      <c r="B601" s="211"/>
      <c r="C601" s="212"/>
      <c r="D601" s="194"/>
      <c r="E601" s="195"/>
      <c r="F601" s="212"/>
      <c r="G601" s="194"/>
      <c r="H601" s="195"/>
      <c r="I601" s="195"/>
      <c r="J601" s="213"/>
      <c r="K601" s="303"/>
      <c r="L601" s="303"/>
      <c r="M601" s="303"/>
      <c r="N601" s="303"/>
      <c r="O601" s="303"/>
      <c r="P601" s="60"/>
      <c r="Q601" s="214"/>
      <c r="R601" s="244"/>
      <c r="S601" s="201"/>
      <c r="T601" s="201"/>
      <c r="U601" s="90" t="str">
        <f t="shared" si="170"/>
        <v/>
      </c>
      <c r="V601" s="90" t="str">
        <f t="shared" si="171"/>
        <v/>
      </c>
    </row>
    <row r="602" spans="1:22" s="202" customFormat="1" ht="15" customHeight="1" x14ac:dyDescent="0.2">
      <c r="A602" s="191" t="str">
        <f>'Planilha Orçamentária'!A85</f>
        <v>05.04</v>
      </c>
      <c r="B602" s="192" t="str">
        <f>VLOOKUP(A602,'Planilha Orçamentária'!$A$8:$D$733,4,FALSE)</f>
        <v>Tacha refletiva birrefletorizada, fornecimento e aplicação</v>
      </c>
      <c r="C602" s="193"/>
      <c r="D602" s="194"/>
      <c r="E602" s="195"/>
      <c r="F602" s="195"/>
      <c r="G602" s="194"/>
      <c r="H602" s="195"/>
      <c r="I602" s="196"/>
      <c r="J602" s="197"/>
      <c r="K602" s="198"/>
      <c r="L602" s="197"/>
      <c r="M602" s="199"/>
      <c r="N602" s="197"/>
      <c r="O602" s="199"/>
      <c r="P602" s="60"/>
      <c r="Q602" s="431">
        <f>P605</f>
        <v>328</v>
      </c>
      <c r="R602" s="244"/>
      <c r="S602" s="219"/>
      <c r="U602" s="90">
        <f t="shared" si="170"/>
        <v>0</v>
      </c>
      <c r="V602" s="90" t="str">
        <f t="shared" si="171"/>
        <v/>
      </c>
    </row>
    <row r="603" spans="1:22" s="202" customFormat="1" ht="15" customHeight="1" x14ac:dyDescent="0.2">
      <c r="A603" s="216"/>
      <c r="B603" s="222" t="s">
        <v>7883</v>
      </c>
      <c r="C603" s="432"/>
      <c r="D603" s="194"/>
      <c r="E603" s="195"/>
      <c r="F603" s="195"/>
      <c r="G603" s="194"/>
      <c r="H603" s="195"/>
      <c r="I603" s="196"/>
      <c r="J603" s="426">
        <f>ROUNDUP(K603/4,0)</f>
        <v>14</v>
      </c>
      <c r="K603" s="427">
        <f>SUM(K572:K573)</f>
        <v>55</v>
      </c>
      <c r="L603" s="426"/>
      <c r="M603" s="213"/>
      <c r="N603" s="426"/>
      <c r="O603" s="213"/>
      <c r="P603" s="425">
        <f>J603</f>
        <v>14</v>
      </c>
      <c r="Q603" s="221"/>
      <c r="U603" s="90" t="str">
        <f t="shared" si="170"/>
        <v/>
      </c>
      <c r="V603" s="90">
        <f t="shared" si="171"/>
        <v>14</v>
      </c>
    </row>
    <row r="604" spans="1:22" s="202" customFormat="1" ht="15" customHeight="1" x14ac:dyDescent="0.2">
      <c r="A604" s="191"/>
      <c r="B604" s="222" t="s">
        <v>7884</v>
      </c>
      <c r="C604" s="432"/>
      <c r="D604" s="194"/>
      <c r="E604" s="195"/>
      <c r="F604" s="195"/>
      <c r="G604" s="194"/>
      <c r="H604" s="195"/>
      <c r="I604" s="196"/>
      <c r="J604" s="426">
        <f>ROUNDUP(K604/4,0)</f>
        <v>314</v>
      </c>
      <c r="K604" s="427">
        <f>SUM(K574:K587)</f>
        <v>1254</v>
      </c>
      <c r="L604" s="426"/>
      <c r="M604" s="213"/>
      <c r="N604" s="426"/>
      <c r="O604" s="213"/>
      <c r="P604" s="425">
        <f>J604</f>
        <v>314</v>
      </c>
      <c r="Q604" s="431"/>
      <c r="U604" s="90" t="str">
        <f t="shared" si="170"/>
        <v/>
      </c>
      <c r="V604" s="90">
        <f t="shared" si="171"/>
        <v>314</v>
      </c>
    </row>
    <row r="605" spans="1:22" s="202" customFormat="1" ht="15" customHeight="1" x14ac:dyDescent="0.2">
      <c r="A605" s="191"/>
      <c r="B605" s="203" t="s">
        <v>15</v>
      </c>
      <c r="C605" s="204"/>
      <c r="D605" s="205"/>
      <c r="E605" s="206"/>
      <c r="F605" s="204"/>
      <c r="G605" s="205"/>
      <c r="H605" s="206"/>
      <c r="I605" s="206"/>
      <c r="J605" s="207"/>
      <c r="K605" s="208"/>
      <c r="L605" s="208"/>
      <c r="M605" s="208"/>
      <c r="N605" s="208"/>
      <c r="O605" s="208"/>
      <c r="P605" s="209">
        <f>ROUND(SUM(P602:P604),2)</f>
        <v>328</v>
      </c>
      <c r="Q605" s="406" t="str">
        <f>IFERROR(VLOOKUP(A602,'Planilha Orçamentária'!$A$8:$H$260,5,FALSE),0)</f>
        <v>Ud</v>
      </c>
      <c r="R605" s="244"/>
      <c r="S605" s="219"/>
      <c r="U605" s="90">
        <f t="shared" si="170"/>
        <v>328</v>
      </c>
      <c r="V605" s="90">
        <f t="shared" si="171"/>
        <v>328</v>
      </c>
    </row>
    <row r="606" spans="1:22" s="202" customFormat="1" ht="15" customHeight="1" x14ac:dyDescent="0.2">
      <c r="A606" s="191"/>
      <c r="B606" s="211"/>
      <c r="C606" s="212"/>
      <c r="D606" s="194"/>
      <c r="E606" s="195"/>
      <c r="F606" s="212"/>
      <c r="G606" s="194"/>
      <c r="H606" s="195"/>
      <c r="I606" s="195"/>
      <c r="J606" s="213"/>
      <c r="K606" s="303"/>
      <c r="L606" s="303"/>
      <c r="M606" s="303"/>
      <c r="N606" s="303"/>
      <c r="O606" s="303"/>
      <c r="P606" s="60"/>
      <c r="Q606" s="214"/>
      <c r="R606" s="244"/>
      <c r="S606" s="201"/>
      <c r="T606" s="201"/>
      <c r="U606" s="90" t="str">
        <f t="shared" si="170"/>
        <v/>
      </c>
      <c r="V606" s="90" t="str">
        <f t="shared" si="171"/>
        <v/>
      </c>
    </row>
    <row r="607" spans="1:22" s="202" customFormat="1" ht="15" customHeight="1" x14ac:dyDescent="0.2">
      <c r="A607" s="191" t="str">
        <f>'Planilha Orçamentária'!A86</f>
        <v>05.05</v>
      </c>
      <c r="B607" s="192" t="str">
        <f>VLOOKUP(A607,'Planilha Orçamentária'!$A$8:$D$733,4,FALSE)</f>
        <v>Pintura acrílica sobre capa asfáltica</v>
      </c>
      <c r="C607" s="193"/>
      <c r="D607" s="194"/>
      <c r="E607" s="195"/>
      <c r="F607" s="195"/>
      <c r="G607" s="194"/>
      <c r="H607" s="195"/>
      <c r="I607" s="196"/>
      <c r="J607" s="197"/>
      <c r="K607" s="198"/>
      <c r="L607" s="197"/>
      <c r="M607" s="199"/>
      <c r="N607" s="197"/>
      <c r="O607" s="199"/>
      <c r="P607" s="60"/>
      <c r="Q607" s="431">
        <f>P609</f>
        <v>3657.5</v>
      </c>
      <c r="R607" s="244"/>
      <c r="S607" s="219"/>
      <c r="U607" s="90">
        <f t="shared" si="170"/>
        <v>0</v>
      </c>
      <c r="V607" s="90" t="str">
        <f t="shared" si="171"/>
        <v/>
      </c>
    </row>
    <row r="608" spans="1:22" s="202" customFormat="1" ht="15" customHeight="1" x14ac:dyDescent="0.2">
      <c r="A608" s="216"/>
      <c r="B608" s="222" t="s">
        <v>7892</v>
      </c>
      <c r="C608" s="369">
        <v>0</v>
      </c>
      <c r="D608" s="217" t="s">
        <v>5660</v>
      </c>
      <c r="E608" s="196">
        <v>0</v>
      </c>
      <c r="F608" s="369">
        <v>73</v>
      </c>
      <c r="G608" s="217" t="s">
        <v>5660</v>
      </c>
      <c r="H608" s="196">
        <v>3</v>
      </c>
      <c r="I608" s="196"/>
      <c r="J608" s="353"/>
      <c r="K608" s="363">
        <f>(F608*20+H608)-(C608*20+E608)</f>
        <v>1463</v>
      </c>
      <c r="L608" s="197">
        <v>2.5</v>
      </c>
      <c r="M608" s="197"/>
      <c r="N608" s="358">
        <f t="shared" ref="N608" si="172">ROUND(L608*K608,2)</f>
        <v>3657.5</v>
      </c>
      <c r="O608" s="197"/>
      <c r="P608" s="218">
        <f t="shared" ref="P608" si="173">N608</f>
        <v>3657.5</v>
      </c>
      <c r="Q608" s="221"/>
      <c r="U608" s="90" t="str">
        <f t="shared" si="170"/>
        <v/>
      </c>
      <c r="V608" s="90">
        <f t="shared" si="171"/>
        <v>3657.5</v>
      </c>
    </row>
    <row r="609" spans="1:22" s="202" customFormat="1" ht="15" customHeight="1" x14ac:dyDescent="0.2">
      <c r="A609" s="191"/>
      <c r="B609" s="203" t="s">
        <v>15</v>
      </c>
      <c r="C609" s="204"/>
      <c r="D609" s="205"/>
      <c r="E609" s="206"/>
      <c r="F609" s="204"/>
      <c r="G609" s="205"/>
      <c r="H609" s="206"/>
      <c r="I609" s="206"/>
      <c r="J609" s="207"/>
      <c r="K609" s="208"/>
      <c r="L609" s="208"/>
      <c r="M609" s="208"/>
      <c r="N609" s="208"/>
      <c r="O609" s="208"/>
      <c r="P609" s="209">
        <f>ROUND(SUM(P607:P608),2)</f>
        <v>3657.5</v>
      </c>
      <c r="Q609" s="406" t="str">
        <f>IFERROR(VLOOKUP(A607,'Planilha Orçamentária'!$A$8:$H$260,5,FALSE),0)</f>
        <v>M2</v>
      </c>
      <c r="R609" s="244"/>
      <c r="S609" s="219"/>
      <c r="U609" s="90">
        <f t="shared" si="170"/>
        <v>3657.5</v>
      </c>
      <c r="V609" s="90">
        <f t="shared" si="171"/>
        <v>3657.5</v>
      </c>
    </row>
    <row r="610" spans="1:22" s="202" customFormat="1" ht="15" customHeight="1" x14ac:dyDescent="0.2">
      <c r="A610" s="191"/>
      <c r="B610" s="211"/>
      <c r="C610" s="212"/>
      <c r="D610" s="194"/>
      <c r="E610" s="195"/>
      <c r="F610" s="212"/>
      <c r="G610" s="194"/>
      <c r="H610" s="195"/>
      <c r="I610" s="195"/>
      <c r="J610" s="213"/>
      <c r="K610" s="303"/>
      <c r="L610" s="303"/>
      <c r="M610" s="303"/>
      <c r="N610" s="303"/>
      <c r="O610" s="303"/>
      <c r="P610" s="60"/>
      <c r="Q610" s="214"/>
      <c r="R610" s="244"/>
      <c r="S610" s="201"/>
      <c r="T610" s="201"/>
      <c r="U610" s="90" t="str">
        <f t="shared" si="170"/>
        <v/>
      </c>
      <c r="V610" s="90" t="str">
        <f t="shared" si="171"/>
        <v/>
      </c>
    </row>
    <row r="611" spans="1:22" s="202" customFormat="1" ht="15" customHeight="1" x14ac:dyDescent="0.2">
      <c r="A611" s="144" t="str">
        <f>'Planilha Orçamentária'!A89</f>
        <v>06</v>
      </c>
      <c r="B611" s="145" t="str">
        <f>VLOOKUP(A611,'Planilha Orçamentária'!$A$8:$D$239,4,FALSE)</f>
        <v>SERVIÇOS COMPLEMENTARES</v>
      </c>
      <c r="C611" s="146"/>
      <c r="D611" s="147"/>
      <c r="E611" s="148"/>
      <c r="F611" s="148"/>
      <c r="G611" s="147"/>
      <c r="H611" s="148"/>
      <c r="I611" s="149"/>
      <c r="J611" s="150"/>
      <c r="K611" s="151"/>
      <c r="L611" s="150"/>
      <c r="M611" s="152"/>
      <c r="N611" s="153"/>
      <c r="O611" s="152"/>
      <c r="P611" s="154"/>
      <c r="Q611" s="155"/>
      <c r="R611" s="244"/>
      <c r="S611" s="201"/>
      <c r="U611" s="90" t="str">
        <f t="shared" si="170"/>
        <v/>
      </c>
      <c r="V611" s="90" t="str">
        <f t="shared" si="171"/>
        <v/>
      </c>
    </row>
    <row r="612" spans="1:22" s="202" customFormat="1" ht="15" customHeight="1" x14ac:dyDescent="0.2">
      <c r="A612" s="191" t="str">
        <f>'Planilha Orçamentária'!A90</f>
        <v>06.01</v>
      </c>
      <c r="B612" s="675" t="str">
        <f>VLOOKUP(A612,'Planilha Orçamentária'!$A$8:$D$239,4,FALSE)</f>
        <v>Remanejamento de ligação e religação de redes de esgoto, em Vias Urbanas</v>
      </c>
      <c r="C612" s="676"/>
      <c r="D612" s="676"/>
      <c r="E612" s="676"/>
      <c r="F612" s="676"/>
      <c r="G612" s="676"/>
      <c r="H612" s="676"/>
      <c r="I612" s="676"/>
      <c r="J612" s="676"/>
      <c r="K612" s="676"/>
      <c r="L612" s="676"/>
      <c r="M612" s="676"/>
      <c r="N612" s="676"/>
      <c r="O612" s="676"/>
      <c r="P612" s="677"/>
      <c r="Q612" s="200">
        <f>P615</f>
        <v>60</v>
      </c>
      <c r="R612" s="244"/>
      <c r="S612" s="201"/>
      <c r="U612" s="90">
        <f t="shared" si="170"/>
        <v>0</v>
      </c>
      <c r="V612" s="90" t="str">
        <f t="shared" si="171"/>
        <v/>
      </c>
    </row>
    <row r="613" spans="1:22" s="202" customFormat="1" ht="15" customHeight="1" x14ac:dyDescent="0.2">
      <c r="A613" s="191"/>
      <c r="B613" s="433" t="s">
        <v>7893</v>
      </c>
      <c r="C613" s="434"/>
      <c r="D613" s="434"/>
      <c r="E613" s="434"/>
      <c r="F613" s="434"/>
      <c r="G613" s="434"/>
      <c r="H613" s="434"/>
      <c r="I613" s="434"/>
      <c r="J613" s="434"/>
      <c r="K613" s="434"/>
      <c r="L613" s="434"/>
      <c r="M613" s="434"/>
      <c r="N613" s="434"/>
      <c r="O613" s="434"/>
      <c r="P613" s="435"/>
      <c r="Q613" s="200"/>
      <c r="R613" s="244"/>
      <c r="S613" s="201"/>
      <c r="U613" s="90" t="str">
        <f t="shared" si="170"/>
        <v/>
      </c>
      <c r="V613" s="90" t="str">
        <f t="shared" si="171"/>
        <v/>
      </c>
    </row>
    <row r="614" spans="1:22" s="202" customFormat="1" ht="15" customHeight="1" x14ac:dyDescent="0.2">
      <c r="A614" s="191"/>
      <c r="B614" s="436" t="s">
        <v>7778</v>
      </c>
      <c r="C614" s="349">
        <v>0</v>
      </c>
      <c r="D614" s="350" t="s">
        <v>5660</v>
      </c>
      <c r="E614" s="351">
        <v>0</v>
      </c>
      <c r="F614" s="349">
        <v>73</v>
      </c>
      <c r="G614" s="350" t="s">
        <v>5660</v>
      </c>
      <c r="H614" s="351">
        <v>15</v>
      </c>
      <c r="I614" s="437" t="s">
        <v>7779</v>
      </c>
      <c r="J614" s="438">
        <f>ROUND((K614/50),0)*2</f>
        <v>60</v>
      </c>
      <c r="K614" s="439">
        <f t="shared" ref="K614" si="174">(F614*20+H614)-(C614*20+E614)</f>
        <v>1475</v>
      </c>
      <c r="L614" s="438">
        <v>1</v>
      </c>
      <c r="M614" s="438"/>
      <c r="N614" s="438"/>
      <c r="O614" s="438"/>
      <c r="P614" s="425">
        <f>J614*L614</f>
        <v>60</v>
      </c>
      <c r="Q614" s="200"/>
      <c r="R614" s="244"/>
      <c r="S614" s="201"/>
      <c r="U614" s="90" t="str">
        <f t="shared" si="170"/>
        <v/>
      </c>
      <c r="V614" s="90">
        <f t="shared" si="171"/>
        <v>60</v>
      </c>
    </row>
    <row r="615" spans="1:22" s="202" customFormat="1" ht="15" customHeight="1" x14ac:dyDescent="0.2">
      <c r="A615" s="216"/>
      <c r="B615" s="203" t="s">
        <v>15</v>
      </c>
      <c r="C615" s="204"/>
      <c r="D615" s="205"/>
      <c r="E615" s="206"/>
      <c r="F615" s="204"/>
      <c r="G615" s="205"/>
      <c r="H615" s="206"/>
      <c r="I615" s="206"/>
      <c r="J615" s="207"/>
      <c r="K615" s="208"/>
      <c r="L615" s="208"/>
      <c r="M615" s="208"/>
      <c r="N615" s="208"/>
      <c r="O615" s="208"/>
      <c r="P615" s="209">
        <f>ROUND(SUM(P612:P614),2)</f>
        <v>60</v>
      </c>
      <c r="Q615" s="210" t="str">
        <f>IFERROR(VLOOKUP(A612,'Planilha Orçamentária'!$A$8:$H$239,5,FALSE),0)</f>
        <v>M</v>
      </c>
      <c r="R615" s="244"/>
      <c r="S615" s="201"/>
      <c r="U615" s="90">
        <f t="shared" si="170"/>
        <v>60</v>
      </c>
      <c r="V615" s="90">
        <f t="shared" si="171"/>
        <v>60</v>
      </c>
    </row>
    <row r="616" spans="1:22" s="202" customFormat="1" ht="15" customHeight="1" x14ac:dyDescent="0.2">
      <c r="A616" s="216"/>
      <c r="B616" s="440"/>
      <c r="C616" s="340"/>
      <c r="D616" s="341"/>
      <c r="E616" s="342"/>
      <c r="F616" s="340"/>
      <c r="G616" s="341"/>
      <c r="H616" s="342"/>
      <c r="I616" s="342"/>
      <c r="J616" s="343"/>
      <c r="K616" s="344"/>
      <c r="L616" s="344"/>
      <c r="M616" s="344"/>
      <c r="N616" s="344"/>
      <c r="O616" s="344"/>
      <c r="P616" s="345"/>
      <c r="Q616" s="214"/>
      <c r="R616" s="244"/>
      <c r="S616" s="201"/>
      <c r="T616" s="201"/>
      <c r="U616" s="90" t="str">
        <f t="shared" si="170"/>
        <v/>
      </c>
      <c r="V616" s="90" t="str">
        <f t="shared" si="171"/>
        <v/>
      </c>
    </row>
    <row r="617" spans="1:22" s="202" customFormat="1" ht="15" customHeight="1" x14ac:dyDescent="0.2">
      <c r="A617" s="191" t="str">
        <f>'Planilha Orçamentária'!A91</f>
        <v>06.02</v>
      </c>
      <c r="B617" s="670" t="str">
        <f>VLOOKUP(A617,'Planilha Orçamentária'!$A$8:$D$239,4,FALSE)</f>
        <v>Religação de rede de água em PVC DN 20 mm, inclusive conexões, em Vias Urbanas</v>
      </c>
      <c r="C617" s="671"/>
      <c r="D617" s="671"/>
      <c r="E617" s="671"/>
      <c r="F617" s="671"/>
      <c r="G617" s="671"/>
      <c r="H617" s="671"/>
      <c r="I617" s="671"/>
      <c r="J617" s="671"/>
      <c r="K617" s="671"/>
      <c r="L617" s="671"/>
      <c r="M617" s="671"/>
      <c r="N617" s="671"/>
      <c r="O617" s="671"/>
      <c r="P617" s="672"/>
      <c r="Q617" s="200">
        <f>P620</f>
        <v>60</v>
      </c>
      <c r="R617" s="244"/>
      <c r="S617" s="201"/>
      <c r="U617" s="90">
        <f t="shared" si="170"/>
        <v>0</v>
      </c>
      <c r="V617" s="90" t="str">
        <f t="shared" si="171"/>
        <v/>
      </c>
    </row>
    <row r="618" spans="1:22" s="202" customFormat="1" ht="15" customHeight="1" x14ac:dyDescent="0.2">
      <c r="A618" s="191"/>
      <c r="B618" s="433" t="s">
        <v>7893</v>
      </c>
      <c r="C618" s="434"/>
      <c r="D618" s="434"/>
      <c r="E618" s="434"/>
      <c r="F618" s="434"/>
      <c r="G618" s="434"/>
      <c r="H618" s="434"/>
      <c r="I618" s="434"/>
      <c r="J618" s="434"/>
      <c r="K618" s="434"/>
      <c r="L618" s="434"/>
      <c r="M618" s="434"/>
      <c r="N618" s="434"/>
      <c r="O618" s="434"/>
      <c r="P618" s="435"/>
      <c r="Q618" s="200"/>
      <c r="R618" s="244"/>
      <c r="S618" s="201"/>
      <c r="U618" s="90" t="str">
        <f t="shared" si="170"/>
        <v/>
      </c>
      <c r="V618" s="90" t="str">
        <f t="shared" si="171"/>
        <v/>
      </c>
    </row>
    <row r="619" spans="1:22" s="202" customFormat="1" ht="15" customHeight="1" x14ac:dyDescent="0.2">
      <c r="A619" s="191"/>
      <c r="B619" s="436" t="s">
        <v>7778</v>
      </c>
      <c r="C619" s="349">
        <v>0</v>
      </c>
      <c r="D619" s="350" t="s">
        <v>5660</v>
      </c>
      <c r="E619" s="351">
        <v>0</v>
      </c>
      <c r="F619" s="349">
        <v>73</v>
      </c>
      <c r="G619" s="350" t="s">
        <v>5660</v>
      </c>
      <c r="H619" s="351">
        <v>15</v>
      </c>
      <c r="I619" s="437" t="s">
        <v>7779</v>
      </c>
      <c r="J619" s="438">
        <f>ROUND((K619/50),0)*2</f>
        <v>60</v>
      </c>
      <c r="K619" s="439">
        <f t="shared" ref="K619" si="175">(F619*20+H619)-(C619*20+E619)</f>
        <v>1475</v>
      </c>
      <c r="L619" s="438">
        <v>1</v>
      </c>
      <c r="M619" s="438"/>
      <c r="N619" s="438"/>
      <c r="O619" s="438"/>
      <c r="P619" s="425">
        <f>J619*L619</f>
        <v>60</v>
      </c>
      <c r="Q619" s="200"/>
      <c r="R619" s="244"/>
      <c r="S619" s="201"/>
      <c r="U619" s="90" t="str">
        <f t="shared" si="170"/>
        <v/>
      </c>
      <c r="V619" s="90">
        <f t="shared" si="171"/>
        <v>60</v>
      </c>
    </row>
    <row r="620" spans="1:22" s="202" customFormat="1" ht="15" customHeight="1" x14ac:dyDescent="0.2">
      <c r="A620" s="216"/>
      <c r="B620" s="203" t="s">
        <v>15</v>
      </c>
      <c r="C620" s="204"/>
      <c r="D620" s="205"/>
      <c r="E620" s="206"/>
      <c r="F620" s="204"/>
      <c r="G620" s="205"/>
      <c r="H620" s="206"/>
      <c r="I620" s="206"/>
      <c r="J620" s="207"/>
      <c r="K620" s="208"/>
      <c r="L620" s="208"/>
      <c r="M620" s="208"/>
      <c r="N620" s="208"/>
      <c r="O620" s="208"/>
      <c r="P620" s="209">
        <f>ROUND(SUM(P617:P619),2)</f>
        <v>60</v>
      </c>
      <c r="Q620" s="210" t="str">
        <f>IFERROR(VLOOKUP(A617,'Planilha Orçamentária'!$A$8:$H$239,5,FALSE),0)</f>
        <v>M</v>
      </c>
      <c r="R620" s="244"/>
      <c r="S620" s="201"/>
      <c r="U620" s="90">
        <f t="shared" si="170"/>
        <v>60</v>
      </c>
      <c r="V620" s="90">
        <f t="shared" si="171"/>
        <v>60</v>
      </c>
    </row>
    <row r="621" spans="1:22" s="202" customFormat="1" ht="15" customHeight="1" x14ac:dyDescent="0.2">
      <c r="A621" s="216"/>
      <c r="B621" s="440"/>
      <c r="C621" s="340"/>
      <c r="D621" s="341"/>
      <c r="E621" s="342"/>
      <c r="F621" s="340"/>
      <c r="G621" s="341"/>
      <c r="H621" s="342"/>
      <c r="I621" s="342"/>
      <c r="J621" s="343"/>
      <c r="K621" s="344"/>
      <c r="L621" s="344"/>
      <c r="M621" s="344"/>
      <c r="N621" s="344"/>
      <c r="O621" s="344"/>
      <c r="P621" s="345"/>
      <c r="Q621" s="214"/>
      <c r="R621" s="244"/>
      <c r="S621" s="201"/>
      <c r="T621" s="201"/>
      <c r="U621" s="90" t="str">
        <f t="shared" si="170"/>
        <v/>
      </c>
      <c r="V621" s="90" t="str">
        <f t="shared" si="171"/>
        <v/>
      </c>
    </row>
    <row r="622" spans="1:22" s="202" customFormat="1" ht="15" customHeight="1" x14ac:dyDescent="0.2">
      <c r="A622" s="191" t="str">
        <f>'Planilha Orçamentária'!A92</f>
        <v>06.03</v>
      </c>
      <c r="B622" s="670" t="str">
        <f>VLOOKUP(A622,'Planilha Orçamentária'!$A$8:$D$239,4,FALSE)</f>
        <v>Revestimento vegetal com grama em placas, inclusive transporte de grama</v>
      </c>
      <c r="C622" s="671"/>
      <c r="D622" s="671"/>
      <c r="E622" s="671"/>
      <c r="F622" s="671"/>
      <c r="G622" s="671"/>
      <c r="H622" s="671"/>
      <c r="I622" s="671"/>
      <c r="J622" s="671"/>
      <c r="K622" s="671"/>
      <c r="L622" s="671"/>
      <c r="M622" s="671"/>
      <c r="N622" s="671"/>
      <c r="O622" s="671"/>
      <c r="P622" s="672"/>
      <c r="Q622" s="200">
        <f>P624</f>
        <v>575.64</v>
      </c>
      <c r="R622" s="244"/>
      <c r="S622" s="201"/>
      <c r="U622" s="90">
        <f t="shared" si="170"/>
        <v>0</v>
      </c>
      <c r="V622" s="90" t="str">
        <f t="shared" si="171"/>
        <v/>
      </c>
    </row>
    <row r="623" spans="1:22" s="202" customFormat="1" ht="15" customHeight="1" x14ac:dyDescent="0.2">
      <c r="A623" s="191"/>
      <c r="B623" s="436" t="s">
        <v>7912</v>
      </c>
      <c r="C623" s="349"/>
      <c r="D623" s="350"/>
      <c r="E623" s="351"/>
      <c r="F623" s="349"/>
      <c r="G623" s="350"/>
      <c r="H623" s="351"/>
      <c r="I623" s="437"/>
      <c r="J623" s="438"/>
      <c r="K623" s="439"/>
      <c r="L623" s="438"/>
      <c r="M623" s="438"/>
      <c r="N623" s="438">
        <v>575.64</v>
      </c>
      <c r="O623" s="438"/>
      <c r="P623" s="425">
        <f>N623</f>
        <v>575.64</v>
      </c>
      <c r="Q623" s="200"/>
      <c r="R623" s="244"/>
      <c r="S623" s="201"/>
      <c r="U623" s="90" t="str">
        <f t="shared" si="170"/>
        <v/>
      </c>
      <c r="V623" s="90">
        <f t="shared" si="171"/>
        <v>575.64</v>
      </c>
    </row>
    <row r="624" spans="1:22" s="202" customFormat="1" ht="15" customHeight="1" x14ac:dyDescent="0.2">
      <c r="A624" s="216"/>
      <c r="B624" s="203" t="s">
        <v>15</v>
      </c>
      <c r="C624" s="204"/>
      <c r="D624" s="205"/>
      <c r="E624" s="206"/>
      <c r="F624" s="204"/>
      <c r="G624" s="205"/>
      <c r="H624" s="206"/>
      <c r="I624" s="206"/>
      <c r="J624" s="207"/>
      <c r="K624" s="208"/>
      <c r="L624" s="208"/>
      <c r="M624" s="208"/>
      <c r="N624" s="208"/>
      <c r="O624" s="208"/>
      <c r="P624" s="209">
        <f>ROUND(SUM(P622:P623),2)</f>
        <v>575.64</v>
      </c>
      <c r="Q624" s="210" t="str">
        <f>IFERROR(VLOOKUP(A622,'Planilha Orçamentária'!$A$8:$H$239,5,FALSE),0)</f>
        <v>M2</v>
      </c>
      <c r="R624" s="244"/>
      <c r="S624" s="201"/>
      <c r="U624" s="90">
        <f t="shared" si="170"/>
        <v>575.64</v>
      </c>
      <c r="V624" s="90">
        <f t="shared" si="171"/>
        <v>575.64</v>
      </c>
    </row>
    <row r="625" spans="1:22" s="202" customFormat="1" ht="15" customHeight="1" x14ac:dyDescent="0.2">
      <c r="A625" s="216"/>
      <c r="B625" s="440"/>
      <c r="C625" s="340"/>
      <c r="D625" s="341"/>
      <c r="E625" s="342"/>
      <c r="F625" s="340"/>
      <c r="G625" s="341"/>
      <c r="H625" s="342"/>
      <c r="I625" s="342"/>
      <c r="J625" s="343"/>
      <c r="K625" s="344"/>
      <c r="L625" s="344"/>
      <c r="M625" s="344"/>
      <c r="N625" s="344"/>
      <c r="O625" s="344"/>
      <c r="P625" s="345"/>
      <c r="Q625" s="214"/>
      <c r="R625" s="244"/>
      <c r="S625" s="201"/>
      <c r="T625" s="201"/>
      <c r="U625" s="90" t="str">
        <f t="shared" si="170"/>
        <v/>
      </c>
      <c r="V625" s="90" t="str">
        <f t="shared" si="171"/>
        <v/>
      </c>
    </row>
    <row r="626" spans="1:22" s="202" customFormat="1" ht="15" customHeight="1" x14ac:dyDescent="0.2">
      <c r="A626" s="191" t="str">
        <f>'Planilha Orçamentária'!A93</f>
        <v>06.04</v>
      </c>
      <c r="B626" s="670" t="str">
        <f>VLOOKUP(A626,'Planilha Orçamentária'!$A$8:$D$239,4,FALSE)</f>
        <v>Remoção e reassentamento de postes de concreto ou madeira</v>
      </c>
      <c r="C626" s="671"/>
      <c r="D626" s="671"/>
      <c r="E626" s="671"/>
      <c r="F626" s="671"/>
      <c r="G626" s="671"/>
      <c r="H626" s="671"/>
      <c r="I626" s="671"/>
      <c r="J626" s="671"/>
      <c r="K626" s="671"/>
      <c r="L626" s="671"/>
      <c r="M626" s="671"/>
      <c r="N626" s="671"/>
      <c r="O626" s="671"/>
      <c r="P626" s="672"/>
      <c r="Q626" s="200">
        <f>P628</f>
        <v>1</v>
      </c>
      <c r="R626" s="244"/>
      <c r="S626" s="201"/>
      <c r="U626" s="90">
        <f t="shared" si="170"/>
        <v>0</v>
      </c>
      <c r="V626" s="90" t="str">
        <f t="shared" si="171"/>
        <v/>
      </c>
    </row>
    <row r="627" spans="1:22" s="202" customFormat="1" ht="15" customHeight="1" x14ac:dyDescent="0.2">
      <c r="A627" s="191"/>
      <c r="B627" s="436"/>
      <c r="C627" s="349">
        <v>30</v>
      </c>
      <c r="D627" s="350" t="s">
        <v>5660</v>
      </c>
      <c r="E627" s="351">
        <v>7</v>
      </c>
      <c r="F627" s="349"/>
      <c r="G627" s="350"/>
      <c r="H627" s="351"/>
      <c r="I627" s="437"/>
      <c r="J627" s="438">
        <v>1</v>
      </c>
      <c r="K627" s="439"/>
      <c r="L627" s="438"/>
      <c r="M627" s="438"/>
      <c r="N627" s="438"/>
      <c r="O627" s="438"/>
      <c r="P627" s="425">
        <f>J627</f>
        <v>1</v>
      </c>
      <c r="Q627" s="200"/>
      <c r="R627" s="244"/>
      <c r="S627" s="201"/>
      <c r="U627" s="90" t="str">
        <f t="shared" si="170"/>
        <v/>
      </c>
      <c r="V627" s="90">
        <f t="shared" si="171"/>
        <v>1</v>
      </c>
    </row>
    <row r="628" spans="1:22" s="202" customFormat="1" ht="15" customHeight="1" x14ac:dyDescent="0.2">
      <c r="A628" s="216"/>
      <c r="B628" s="203" t="s">
        <v>15</v>
      </c>
      <c r="C628" s="204"/>
      <c r="D628" s="205"/>
      <c r="E628" s="206"/>
      <c r="F628" s="204"/>
      <c r="G628" s="205"/>
      <c r="H628" s="206"/>
      <c r="I628" s="206"/>
      <c r="J628" s="207"/>
      <c r="K628" s="208"/>
      <c r="L628" s="208"/>
      <c r="M628" s="208"/>
      <c r="N628" s="208"/>
      <c r="O628" s="208"/>
      <c r="P628" s="209">
        <f>ROUND(SUM(P626:P627),2)</f>
        <v>1</v>
      </c>
      <c r="Q628" s="210" t="str">
        <f>IFERROR(VLOOKUP(A626,'Planilha Orçamentária'!$A$8:$H$239,5,FALSE),0)</f>
        <v>Ud</v>
      </c>
      <c r="R628" s="244"/>
      <c r="S628" s="201"/>
      <c r="U628" s="90">
        <f t="shared" si="170"/>
        <v>1</v>
      </c>
      <c r="V628" s="90">
        <f t="shared" si="171"/>
        <v>1</v>
      </c>
    </row>
    <row r="629" spans="1:22" s="202" customFormat="1" ht="15" customHeight="1" x14ac:dyDescent="0.2">
      <c r="A629" s="338"/>
      <c r="B629" s="339"/>
      <c r="C629" s="340"/>
      <c r="D629" s="341"/>
      <c r="E629" s="342"/>
      <c r="F629" s="340"/>
      <c r="G629" s="341"/>
      <c r="H629" s="342"/>
      <c r="I629" s="342"/>
      <c r="J629" s="343"/>
      <c r="K629" s="344"/>
      <c r="L629" s="344"/>
      <c r="M629" s="344"/>
      <c r="N629" s="344"/>
      <c r="O629" s="344"/>
      <c r="P629" s="345"/>
      <c r="Q629" s="346"/>
      <c r="R629" s="244"/>
      <c r="S629" s="201"/>
      <c r="T629" s="201"/>
      <c r="U629" s="90" t="str">
        <f t="shared" si="170"/>
        <v/>
      </c>
      <c r="V629" s="90" t="str">
        <f t="shared" si="171"/>
        <v/>
      </c>
    </row>
    <row r="630" spans="1:22" s="202" customFormat="1" ht="15" customHeight="1" x14ac:dyDescent="0.2">
      <c r="A630" s="191" t="str">
        <f>'Planilha Orçamentária'!A94</f>
        <v>06.05</v>
      </c>
      <c r="B630" s="670" t="str">
        <f>VLOOKUP(A630,'Planilha Orçamentária'!$A$8:$D$239,4,FALSE)</f>
        <v>Demolição mecânica de concreto em Vias Urbanas</v>
      </c>
      <c r="C630" s="671"/>
      <c r="D630" s="671"/>
      <c r="E630" s="671"/>
      <c r="F630" s="671"/>
      <c r="G630" s="671"/>
      <c r="H630" s="671"/>
      <c r="I630" s="671"/>
      <c r="J630" s="671"/>
      <c r="K630" s="671"/>
      <c r="L630" s="671"/>
      <c r="M630" s="671"/>
      <c r="N630" s="671"/>
      <c r="O630" s="671"/>
      <c r="P630" s="672"/>
      <c r="Q630" s="200">
        <f>P644</f>
        <v>61.04</v>
      </c>
      <c r="R630" s="244"/>
      <c r="S630" s="201"/>
      <c r="U630" s="90">
        <f t="shared" si="170"/>
        <v>0</v>
      </c>
      <c r="V630" s="90" t="str">
        <f t="shared" si="171"/>
        <v/>
      </c>
    </row>
    <row r="631" spans="1:22" s="202" customFormat="1" ht="15" customHeight="1" x14ac:dyDescent="0.2">
      <c r="A631" s="191"/>
      <c r="B631" s="436" t="s">
        <v>16974</v>
      </c>
      <c r="C631" s="349">
        <v>46</v>
      </c>
      <c r="D631" s="350" t="s">
        <v>5660</v>
      </c>
      <c r="E631" s="351">
        <v>0</v>
      </c>
      <c r="F631" s="349"/>
      <c r="G631" s="350"/>
      <c r="H631" s="351"/>
      <c r="I631" s="437"/>
      <c r="J631" s="438"/>
      <c r="K631" s="439"/>
      <c r="L631" s="438"/>
      <c r="M631" s="438">
        <v>0.25</v>
      </c>
      <c r="N631" s="438">
        <v>12.59</v>
      </c>
      <c r="O631" s="438">
        <f>M631*N631</f>
        <v>3.1475</v>
      </c>
      <c r="P631" s="425">
        <f>O631</f>
        <v>3.1475</v>
      </c>
      <c r="Q631" s="200"/>
      <c r="R631" s="244"/>
      <c r="S631" s="201"/>
      <c r="U631" s="90" t="str">
        <f t="shared" si="170"/>
        <v/>
      </c>
      <c r="V631" s="90">
        <f t="shared" si="171"/>
        <v>3.1475</v>
      </c>
    </row>
    <row r="632" spans="1:22" s="202" customFormat="1" ht="15" customHeight="1" x14ac:dyDescent="0.2">
      <c r="A632" s="191"/>
      <c r="B632" s="436" t="s">
        <v>16974</v>
      </c>
      <c r="C632" s="349">
        <v>49</v>
      </c>
      <c r="D632" s="350" t="s">
        <v>5660</v>
      </c>
      <c r="E632" s="351">
        <v>10</v>
      </c>
      <c r="F632" s="349"/>
      <c r="G632" s="350"/>
      <c r="H632" s="351"/>
      <c r="I632" s="437"/>
      <c r="J632" s="438"/>
      <c r="K632" s="439"/>
      <c r="L632" s="438"/>
      <c r="M632" s="438">
        <v>0.25</v>
      </c>
      <c r="N632" s="438">
        <v>23.96</v>
      </c>
      <c r="O632" s="438">
        <f t="shared" ref="O632:O643" si="176">M632*N632</f>
        <v>5.99</v>
      </c>
      <c r="P632" s="425">
        <f t="shared" ref="P632:P643" si="177">O632</f>
        <v>5.99</v>
      </c>
      <c r="Q632" s="200"/>
      <c r="R632" s="244"/>
      <c r="S632" s="201"/>
      <c r="U632" s="90" t="str">
        <f t="shared" si="170"/>
        <v/>
      </c>
      <c r="V632" s="90">
        <f t="shared" si="171"/>
        <v>5.99</v>
      </c>
    </row>
    <row r="633" spans="1:22" s="202" customFormat="1" ht="15" customHeight="1" x14ac:dyDescent="0.2">
      <c r="A633" s="191"/>
      <c r="B633" s="436" t="s">
        <v>16974</v>
      </c>
      <c r="C633" s="349">
        <v>51</v>
      </c>
      <c r="D633" s="350" t="s">
        <v>5660</v>
      </c>
      <c r="E633" s="351">
        <v>7</v>
      </c>
      <c r="F633" s="349"/>
      <c r="G633" s="350"/>
      <c r="H633" s="351"/>
      <c r="I633" s="437"/>
      <c r="J633" s="438"/>
      <c r="K633" s="439"/>
      <c r="L633" s="438"/>
      <c r="M633" s="438">
        <v>0.25</v>
      </c>
      <c r="N633" s="438">
        <v>12.81</v>
      </c>
      <c r="O633" s="438">
        <f t="shared" si="176"/>
        <v>3.2025000000000001</v>
      </c>
      <c r="P633" s="425">
        <f t="shared" si="177"/>
        <v>3.2025000000000001</v>
      </c>
      <c r="Q633" s="200"/>
      <c r="R633" s="244"/>
      <c r="S633" s="201"/>
      <c r="U633" s="90" t="str">
        <f t="shared" si="170"/>
        <v/>
      </c>
      <c r="V633" s="90">
        <f t="shared" si="171"/>
        <v>3.2025000000000001</v>
      </c>
    </row>
    <row r="634" spans="1:22" s="202" customFormat="1" ht="15" customHeight="1" x14ac:dyDescent="0.2">
      <c r="A634" s="191"/>
      <c r="B634" s="436" t="s">
        <v>16974</v>
      </c>
      <c r="C634" s="349">
        <v>52</v>
      </c>
      <c r="D634" s="350" t="s">
        <v>5660</v>
      </c>
      <c r="E634" s="351">
        <v>0</v>
      </c>
      <c r="F634" s="349"/>
      <c r="G634" s="350"/>
      <c r="H634" s="351"/>
      <c r="I634" s="437"/>
      <c r="J634" s="438"/>
      <c r="K634" s="439"/>
      <c r="L634" s="438"/>
      <c r="M634" s="438">
        <v>0.25</v>
      </c>
      <c r="N634" s="438">
        <v>17.440000000000001</v>
      </c>
      <c r="O634" s="438">
        <f t="shared" si="176"/>
        <v>4.3600000000000003</v>
      </c>
      <c r="P634" s="425">
        <f t="shared" si="177"/>
        <v>4.3600000000000003</v>
      </c>
      <c r="Q634" s="200"/>
      <c r="R634" s="244"/>
      <c r="S634" s="201"/>
      <c r="U634" s="90" t="str">
        <f t="shared" si="170"/>
        <v/>
      </c>
      <c r="V634" s="90">
        <f t="shared" si="171"/>
        <v>4.3600000000000003</v>
      </c>
    </row>
    <row r="635" spans="1:22" s="202" customFormat="1" ht="15" customHeight="1" x14ac:dyDescent="0.2">
      <c r="A635" s="191"/>
      <c r="B635" s="436" t="s">
        <v>16974</v>
      </c>
      <c r="C635" s="349">
        <v>54</v>
      </c>
      <c r="D635" s="350" t="s">
        <v>5660</v>
      </c>
      <c r="E635" s="351">
        <v>8</v>
      </c>
      <c r="F635" s="349"/>
      <c r="G635" s="350"/>
      <c r="H635" s="351"/>
      <c r="I635" s="437"/>
      <c r="J635" s="438"/>
      <c r="K635" s="439"/>
      <c r="L635" s="438"/>
      <c r="M635" s="438">
        <v>0.25</v>
      </c>
      <c r="N635" s="438">
        <v>17.59</v>
      </c>
      <c r="O635" s="438">
        <f t="shared" si="176"/>
        <v>4.3975</v>
      </c>
      <c r="P635" s="425">
        <f t="shared" si="177"/>
        <v>4.3975</v>
      </c>
      <c r="Q635" s="200"/>
      <c r="R635" s="244"/>
      <c r="S635" s="201"/>
      <c r="U635" s="90" t="str">
        <f t="shared" si="170"/>
        <v/>
      </c>
      <c r="V635" s="90">
        <f t="shared" si="171"/>
        <v>4.3975</v>
      </c>
    </row>
    <row r="636" spans="1:22" s="202" customFormat="1" ht="15" customHeight="1" x14ac:dyDescent="0.2">
      <c r="A636" s="191"/>
      <c r="B636" s="436" t="s">
        <v>16974</v>
      </c>
      <c r="C636" s="349">
        <v>55</v>
      </c>
      <c r="D636" s="350" t="s">
        <v>5660</v>
      </c>
      <c r="E636" s="351">
        <v>0</v>
      </c>
      <c r="F636" s="349"/>
      <c r="G636" s="350"/>
      <c r="H636" s="351"/>
      <c r="I636" s="437"/>
      <c r="J636" s="438"/>
      <c r="K636" s="439"/>
      <c r="L636" s="438"/>
      <c r="M636" s="438">
        <v>0.25</v>
      </c>
      <c r="N636" s="438">
        <v>23.96</v>
      </c>
      <c r="O636" s="438">
        <f t="shared" si="176"/>
        <v>5.99</v>
      </c>
      <c r="P636" s="425">
        <f t="shared" si="177"/>
        <v>5.99</v>
      </c>
      <c r="Q636" s="200"/>
      <c r="R636" s="244"/>
      <c r="S636" s="201"/>
      <c r="U636" s="90" t="str">
        <f t="shared" si="170"/>
        <v/>
      </c>
      <c r="V636" s="90">
        <f t="shared" si="171"/>
        <v>5.99</v>
      </c>
    </row>
    <row r="637" spans="1:22" s="202" customFormat="1" ht="15" customHeight="1" x14ac:dyDescent="0.2">
      <c r="A637" s="191"/>
      <c r="B637" s="436" t="s">
        <v>16974</v>
      </c>
      <c r="C637" s="349">
        <v>55</v>
      </c>
      <c r="D637" s="350" t="s">
        <v>5660</v>
      </c>
      <c r="E637" s="351">
        <v>12</v>
      </c>
      <c r="F637" s="349"/>
      <c r="G637" s="350"/>
      <c r="H637" s="351"/>
      <c r="I637" s="437"/>
      <c r="J637" s="438"/>
      <c r="K637" s="439"/>
      <c r="L637" s="438"/>
      <c r="M637" s="438">
        <v>0.25</v>
      </c>
      <c r="N637" s="438">
        <v>21.99</v>
      </c>
      <c r="O637" s="438">
        <f t="shared" si="176"/>
        <v>5.4974999999999996</v>
      </c>
      <c r="P637" s="425">
        <f t="shared" si="177"/>
        <v>5.4974999999999996</v>
      </c>
      <c r="Q637" s="200"/>
      <c r="R637" s="244"/>
      <c r="S637" s="201"/>
      <c r="U637" s="90" t="str">
        <f t="shared" si="170"/>
        <v/>
      </c>
      <c r="V637" s="90">
        <f t="shared" si="171"/>
        <v>5.4974999999999996</v>
      </c>
    </row>
    <row r="638" spans="1:22" s="202" customFormat="1" ht="15" customHeight="1" x14ac:dyDescent="0.2">
      <c r="A638" s="191"/>
      <c r="B638" s="436" t="s">
        <v>16974</v>
      </c>
      <c r="C638" s="349">
        <v>59</v>
      </c>
      <c r="D638" s="350" t="s">
        <v>5660</v>
      </c>
      <c r="E638" s="351">
        <v>9</v>
      </c>
      <c r="F638" s="349"/>
      <c r="G638" s="350"/>
      <c r="H638" s="351"/>
      <c r="I638" s="437"/>
      <c r="J638" s="438"/>
      <c r="K638" s="439"/>
      <c r="L638" s="438"/>
      <c r="M638" s="438">
        <v>0.25</v>
      </c>
      <c r="N638" s="438">
        <v>17.440000000000001</v>
      </c>
      <c r="O638" s="438">
        <f t="shared" si="176"/>
        <v>4.3600000000000003</v>
      </c>
      <c r="P638" s="425">
        <f t="shared" si="177"/>
        <v>4.3600000000000003</v>
      </c>
      <c r="Q638" s="200"/>
      <c r="R638" s="244"/>
      <c r="S638" s="201"/>
      <c r="U638" s="90" t="str">
        <f t="shared" si="170"/>
        <v/>
      </c>
      <c r="V638" s="90">
        <f t="shared" si="171"/>
        <v>4.3600000000000003</v>
      </c>
    </row>
    <row r="639" spans="1:22" s="202" customFormat="1" ht="15" customHeight="1" x14ac:dyDescent="0.2">
      <c r="A639" s="191"/>
      <c r="B639" s="436" t="s">
        <v>16974</v>
      </c>
      <c r="C639" s="349">
        <v>59</v>
      </c>
      <c r="D639" s="350" t="s">
        <v>5660</v>
      </c>
      <c r="E639" s="351">
        <v>15</v>
      </c>
      <c r="F639" s="349"/>
      <c r="G639" s="350"/>
      <c r="H639" s="351"/>
      <c r="I639" s="437"/>
      <c r="J639" s="438"/>
      <c r="K639" s="439"/>
      <c r="L639" s="438"/>
      <c r="M639" s="438">
        <v>0.25</v>
      </c>
      <c r="N639" s="438">
        <v>15.68</v>
      </c>
      <c r="O639" s="438">
        <f t="shared" si="176"/>
        <v>3.92</v>
      </c>
      <c r="P639" s="425">
        <f t="shared" si="177"/>
        <v>3.92</v>
      </c>
      <c r="Q639" s="200"/>
      <c r="R639" s="244"/>
      <c r="S639" s="201"/>
      <c r="U639" s="90" t="str">
        <f t="shared" si="170"/>
        <v/>
      </c>
      <c r="V639" s="90">
        <f t="shared" si="171"/>
        <v>3.92</v>
      </c>
    </row>
    <row r="640" spans="1:22" s="202" customFormat="1" ht="15" customHeight="1" x14ac:dyDescent="0.2">
      <c r="A640" s="191"/>
      <c r="B640" s="436" t="s">
        <v>16974</v>
      </c>
      <c r="C640" s="349">
        <v>61</v>
      </c>
      <c r="D640" s="350" t="s">
        <v>5660</v>
      </c>
      <c r="E640" s="351">
        <v>0</v>
      </c>
      <c r="F640" s="349"/>
      <c r="G640" s="350"/>
      <c r="H640" s="351"/>
      <c r="I640" s="437"/>
      <c r="J640" s="438"/>
      <c r="K640" s="439"/>
      <c r="L640" s="438"/>
      <c r="M640" s="438">
        <v>0.25</v>
      </c>
      <c r="N640" s="438">
        <v>12</v>
      </c>
      <c r="O640" s="438">
        <f t="shared" si="176"/>
        <v>3</v>
      </c>
      <c r="P640" s="425">
        <f t="shared" si="177"/>
        <v>3</v>
      </c>
      <c r="Q640" s="200"/>
      <c r="R640" s="244"/>
      <c r="S640" s="201"/>
      <c r="U640" s="90" t="str">
        <f t="shared" si="170"/>
        <v/>
      </c>
      <c r="V640" s="90">
        <f t="shared" si="171"/>
        <v>3</v>
      </c>
    </row>
    <row r="641" spans="1:22" s="202" customFormat="1" ht="15" customHeight="1" x14ac:dyDescent="0.2">
      <c r="A641" s="191"/>
      <c r="B641" s="436" t="s">
        <v>16974</v>
      </c>
      <c r="C641" s="349">
        <v>64</v>
      </c>
      <c r="D641" s="350" t="s">
        <v>5660</v>
      </c>
      <c r="E641" s="351">
        <v>17</v>
      </c>
      <c r="F641" s="349"/>
      <c r="G641" s="350"/>
      <c r="H641" s="351"/>
      <c r="I641" s="437"/>
      <c r="J641" s="438"/>
      <c r="K641" s="439"/>
      <c r="L641" s="438"/>
      <c r="M641" s="438">
        <v>0.25</v>
      </c>
      <c r="N641" s="438">
        <v>21.07</v>
      </c>
      <c r="O641" s="438">
        <f t="shared" si="176"/>
        <v>5.2675000000000001</v>
      </c>
      <c r="P641" s="425">
        <f t="shared" si="177"/>
        <v>5.2675000000000001</v>
      </c>
      <c r="Q641" s="200"/>
      <c r="R641" s="244"/>
      <c r="S641" s="201"/>
      <c r="U641" s="90" t="str">
        <f t="shared" si="170"/>
        <v/>
      </c>
      <c r="V641" s="90">
        <f t="shared" si="171"/>
        <v>5.2675000000000001</v>
      </c>
    </row>
    <row r="642" spans="1:22" s="202" customFormat="1" ht="15" customHeight="1" x14ac:dyDescent="0.2">
      <c r="A642" s="191"/>
      <c r="B642" s="436" t="s">
        <v>16974</v>
      </c>
      <c r="C642" s="349">
        <v>66</v>
      </c>
      <c r="D642" s="350" t="s">
        <v>5660</v>
      </c>
      <c r="E642" s="351">
        <v>0</v>
      </c>
      <c r="F642" s="349"/>
      <c r="G642" s="350"/>
      <c r="H642" s="351"/>
      <c r="I642" s="437"/>
      <c r="J642" s="438"/>
      <c r="K642" s="439"/>
      <c r="L642" s="438"/>
      <c r="M642" s="438">
        <v>0.25</v>
      </c>
      <c r="N642" s="438">
        <v>41.55</v>
      </c>
      <c r="O642" s="438">
        <f t="shared" si="176"/>
        <v>10.387499999999999</v>
      </c>
      <c r="P642" s="425">
        <f t="shared" si="177"/>
        <v>10.387499999999999</v>
      </c>
      <c r="Q642" s="200"/>
      <c r="R642" s="244"/>
      <c r="S642" s="201"/>
      <c r="U642" s="90" t="str">
        <f t="shared" si="170"/>
        <v/>
      </c>
      <c r="V642" s="90">
        <f t="shared" si="171"/>
        <v>10.387499999999999</v>
      </c>
    </row>
    <row r="643" spans="1:22" s="202" customFormat="1" ht="15" customHeight="1" x14ac:dyDescent="0.2">
      <c r="A643" s="191"/>
      <c r="B643" s="436" t="s">
        <v>16974</v>
      </c>
      <c r="C643" s="349">
        <v>67</v>
      </c>
      <c r="D643" s="350" t="s">
        <v>5660</v>
      </c>
      <c r="E643" s="351">
        <v>0</v>
      </c>
      <c r="F643" s="349"/>
      <c r="G643" s="350"/>
      <c r="H643" s="351"/>
      <c r="I643" s="437"/>
      <c r="J643" s="438"/>
      <c r="K643" s="439"/>
      <c r="L643" s="438"/>
      <c r="M643" s="438">
        <v>0.25</v>
      </c>
      <c r="N643" s="438">
        <v>6.09</v>
      </c>
      <c r="O643" s="438">
        <f t="shared" si="176"/>
        <v>1.5225</v>
      </c>
      <c r="P643" s="425">
        <f t="shared" si="177"/>
        <v>1.5225</v>
      </c>
      <c r="Q643" s="200"/>
      <c r="R643" s="244"/>
      <c r="S643" s="201"/>
      <c r="U643" s="90" t="str">
        <f t="shared" si="170"/>
        <v/>
      </c>
      <c r="V643" s="90">
        <f t="shared" si="171"/>
        <v>1.5225</v>
      </c>
    </row>
    <row r="644" spans="1:22" s="202" customFormat="1" ht="15" customHeight="1" x14ac:dyDescent="0.2">
      <c r="A644" s="216"/>
      <c r="B644" s="203" t="s">
        <v>15</v>
      </c>
      <c r="C644" s="204"/>
      <c r="D644" s="205"/>
      <c r="E644" s="206"/>
      <c r="F644" s="204"/>
      <c r="G644" s="205"/>
      <c r="H644" s="206"/>
      <c r="I644" s="206"/>
      <c r="J644" s="207"/>
      <c r="K644" s="208"/>
      <c r="L644" s="208"/>
      <c r="M644" s="208"/>
      <c r="N644" s="208"/>
      <c r="O644" s="208"/>
      <c r="P644" s="209">
        <f>ROUND(SUM(P630:P643),2)</f>
        <v>61.04</v>
      </c>
      <c r="Q644" s="210" t="str">
        <f>IFERROR(VLOOKUP(A630,'Planilha Orçamentária'!$A$8:$H$239,5,FALSE),0)</f>
        <v>M3</v>
      </c>
      <c r="R644" s="244"/>
      <c r="S644" s="201"/>
      <c r="U644" s="90">
        <f t="shared" si="170"/>
        <v>61.04</v>
      </c>
      <c r="V644" s="90">
        <f t="shared" si="171"/>
        <v>61.04</v>
      </c>
    </row>
    <row r="645" spans="1:22" s="202" customFormat="1" ht="15" customHeight="1" x14ac:dyDescent="0.2">
      <c r="A645" s="338"/>
      <c r="B645" s="339"/>
      <c r="C645" s="340"/>
      <c r="D645" s="341"/>
      <c r="E645" s="342"/>
      <c r="F645" s="340"/>
      <c r="G645" s="341"/>
      <c r="H645" s="342"/>
      <c r="I645" s="342"/>
      <c r="J645" s="343"/>
      <c r="K645" s="344"/>
      <c r="L645" s="344"/>
      <c r="M645" s="344"/>
      <c r="N645" s="344"/>
      <c r="O645" s="344"/>
      <c r="P645" s="345"/>
      <c r="Q645" s="346"/>
      <c r="R645" s="244"/>
      <c r="S645" s="201"/>
      <c r="T645" s="201"/>
      <c r="U645" s="90" t="str">
        <f t="shared" si="170"/>
        <v/>
      </c>
      <c r="V645" s="90" t="str">
        <f t="shared" si="171"/>
        <v/>
      </c>
    </row>
    <row r="646" spans="1:22" s="202" customFormat="1" ht="15" customHeight="1" x14ac:dyDescent="0.2">
      <c r="A646" s="191" t="str">
        <f>'Planilha Orçamentária'!A95</f>
        <v>06.06</v>
      </c>
      <c r="B646" s="215" t="str">
        <f>VLOOKUP(A646,'Planilha Orçamentária'!$A$8:$D$239,4,FALSE)</f>
        <v>Transporte Local de Materiais (TR-101-01) (Vias urbanas - Caminhão basculante) (DMT=0,956XP + 1,275XR + 1,593) (XP=18,1km; XR=3,1km)</v>
      </c>
      <c r="C646" s="193"/>
      <c r="D646" s="194"/>
      <c r="E646" s="195"/>
      <c r="F646" s="195"/>
      <c r="G646" s="194"/>
      <c r="H646" s="195"/>
      <c r="I646" s="196"/>
      <c r="J646" s="197"/>
      <c r="K646" s="198"/>
      <c r="L646" s="303"/>
      <c r="M646" s="303"/>
      <c r="N646" s="366" t="s">
        <v>8727</v>
      </c>
      <c r="O646" s="303"/>
      <c r="P646" s="367"/>
      <c r="Q646" s="225">
        <f>P648</f>
        <v>146.5</v>
      </c>
      <c r="R646" s="244"/>
      <c r="S646" s="201"/>
      <c r="U646" s="90">
        <f t="shared" si="170"/>
        <v>0</v>
      </c>
      <c r="V646" s="90" t="str">
        <f t="shared" si="171"/>
        <v/>
      </c>
    </row>
    <row r="647" spans="1:22" s="219" customFormat="1" ht="15" customHeight="1" x14ac:dyDescent="0.2">
      <c r="A647" s="347"/>
      <c r="B647" s="361" t="s">
        <v>16975</v>
      </c>
      <c r="C647" s="349"/>
      <c r="D647" s="350"/>
      <c r="E647" s="351"/>
      <c r="F647" s="349"/>
      <c r="G647" s="350"/>
      <c r="H647" s="351"/>
      <c r="I647" s="352"/>
      <c r="J647" s="353"/>
      <c r="K647" s="355"/>
      <c r="L647" s="355"/>
      <c r="M647" s="355"/>
      <c r="N647" s="358">
        <v>2.4</v>
      </c>
      <c r="O647" s="355">
        <f>P644</f>
        <v>61.04</v>
      </c>
      <c r="P647" s="368">
        <f>N647*O647</f>
        <v>146.49599999999998</v>
      </c>
      <c r="Q647" s="357"/>
      <c r="R647" s="244"/>
      <c r="U647" s="90" t="str">
        <f t="shared" si="170"/>
        <v/>
      </c>
      <c r="V647" s="90">
        <f t="shared" si="171"/>
        <v>146.49599999999998</v>
      </c>
    </row>
    <row r="648" spans="1:22" s="202" customFormat="1" ht="15" customHeight="1" x14ac:dyDescent="0.2">
      <c r="A648" s="191"/>
      <c r="B648" s="203" t="s">
        <v>15</v>
      </c>
      <c r="C648" s="204"/>
      <c r="D648" s="205"/>
      <c r="E648" s="206"/>
      <c r="F648" s="204"/>
      <c r="G648" s="205"/>
      <c r="H648" s="206"/>
      <c r="I648" s="206"/>
      <c r="J648" s="207"/>
      <c r="K648" s="208"/>
      <c r="L648" s="208"/>
      <c r="M648" s="208"/>
      <c r="N648" s="208"/>
      <c r="O648" s="208"/>
      <c r="P648" s="209">
        <f>ROUND(SUM(P646:P647),2)</f>
        <v>146.5</v>
      </c>
      <c r="Q648" s="210" t="str">
        <f>IFERROR(VLOOKUP(A646,'Planilha Orçamentária'!$A$8:$H$239,5,FALSE),0)</f>
        <v>t</v>
      </c>
      <c r="R648" s="244"/>
      <c r="S648" s="201"/>
      <c r="U648" s="90">
        <f t="shared" si="170"/>
        <v>146.5</v>
      </c>
      <c r="V648" s="90">
        <f t="shared" si="171"/>
        <v>146.5</v>
      </c>
    </row>
    <row r="649" spans="1:22" s="202" customFormat="1" ht="15" customHeight="1" x14ac:dyDescent="0.2">
      <c r="A649" s="191"/>
      <c r="B649" s="226"/>
      <c r="C649" s="212"/>
      <c r="D649" s="194"/>
      <c r="E649" s="195"/>
      <c r="F649" s="212"/>
      <c r="G649" s="194"/>
      <c r="H649" s="195"/>
      <c r="I649" s="195"/>
      <c r="J649" s="213"/>
      <c r="K649" s="303"/>
      <c r="L649" s="303"/>
      <c r="M649" s="303"/>
      <c r="N649" s="303"/>
      <c r="O649" s="303"/>
      <c r="P649" s="60"/>
      <c r="Q649" s="227"/>
      <c r="R649" s="244"/>
      <c r="S649" s="201"/>
      <c r="T649" s="201"/>
      <c r="U649" s="90" t="str">
        <f t="shared" si="170"/>
        <v/>
      </c>
      <c r="V649" s="90" t="str">
        <f t="shared" si="171"/>
        <v/>
      </c>
    </row>
    <row r="650" spans="1:22" s="202" customFormat="1" ht="15" customHeight="1" x14ac:dyDescent="0.2">
      <c r="A650" s="144" t="str">
        <f>'Planilha Orçamentária'!A98</f>
        <v>07</v>
      </c>
      <c r="B650" s="145" t="str">
        <f>VLOOKUP(A650,'Planilha Orçamentária'!$A$8:$D$557,4,FALSE)</f>
        <v>URBANISMO DO PARQUE LINEAR</v>
      </c>
      <c r="C650" s="146"/>
      <c r="D650" s="147"/>
      <c r="E650" s="148"/>
      <c r="F650" s="148"/>
      <c r="G650" s="147"/>
      <c r="H650" s="148"/>
      <c r="I650" s="149"/>
      <c r="J650" s="150"/>
      <c r="K650" s="151"/>
      <c r="L650" s="150"/>
      <c r="M650" s="152"/>
      <c r="N650" s="153"/>
      <c r="O650" s="152"/>
      <c r="P650" s="154"/>
      <c r="Q650" s="155"/>
      <c r="R650" s="201"/>
      <c r="S650" s="201"/>
      <c r="U650" s="90" t="str">
        <f t="shared" si="170"/>
        <v/>
      </c>
      <c r="V650" s="90" t="str">
        <f t="shared" si="171"/>
        <v/>
      </c>
    </row>
    <row r="651" spans="1:22" s="335" customFormat="1" ht="15" customHeight="1" x14ac:dyDescent="0.2">
      <c r="A651" s="322" t="str">
        <f>'Planilha Orçamentária'!A99</f>
        <v>07.01</v>
      </c>
      <c r="B651" s="323" t="str">
        <f>VLOOKUP(A651,'Planilha Orçamentária'!$A$8:$D$557,4,FALSE)</f>
        <v>TERRAPLENAGEM</v>
      </c>
      <c r="C651" s="324"/>
      <c r="D651" s="325"/>
      <c r="E651" s="326"/>
      <c r="F651" s="326"/>
      <c r="G651" s="325"/>
      <c r="H651" s="326"/>
      <c r="I651" s="327"/>
      <c r="J651" s="328"/>
      <c r="K651" s="329"/>
      <c r="L651" s="328"/>
      <c r="M651" s="330"/>
      <c r="N651" s="331"/>
      <c r="O651" s="330"/>
      <c r="P651" s="332"/>
      <c r="Q651" s="333"/>
      <c r="R651" s="334"/>
      <c r="S651" s="334"/>
      <c r="U651" s="90" t="str">
        <f t="shared" si="170"/>
        <v/>
      </c>
      <c r="V651" s="90" t="str">
        <f t="shared" si="171"/>
        <v/>
      </c>
    </row>
    <row r="652" spans="1:22" s="202" customFormat="1" ht="15" customHeight="1" x14ac:dyDescent="0.2">
      <c r="A652" s="191" t="str">
        <f>'Planilha Orçamentária'!A100</f>
        <v>07.01.01</v>
      </c>
      <c r="B652" s="192" t="str">
        <f>VLOOKUP(A652,'Planilha Orçamentária'!$A$8:$D$582,4,FALSE)</f>
        <v>Compactação de aterros 100% PN em Vias Urbanas</v>
      </c>
      <c r="C652" s="193"/>
      <c r="D652" s="194"/>
      <c r="E652" s="195"/>
      <c r="F652" s="195"/>
      <c r="G652" s="194"/>
      <c r="H652" s="195"/>
      <c r="I652" s="196"/>
      <c r="J652" s="197"/>
      <c r="K652" s="198"/>
      <c r="L652" s="197"/>
      <c r="M652" s="199"/>
      <c r="N652" s="197"/>
      <c r="O652" s="199"/>
      <c r="P652" s="60"/>
      <c r="Q652" s="225">
        <f>P655</f>
        <v>3506.13</v>
      </c>
      <c r="R652" s="201"/>
      <c r="S652" s="201"/>
      <c r="U652" s="90">
        <f t="shared" si="170"/>
        <v>0</v>
      </c>
      <c r="V652" s="90" t="str">
        <f t="shared" si="171"/>
        <v/>
      </c>
    </row>
    <row r="653" spans="1:22" s="219" customFormat="1" ht="15" customHeight="1" x14ac:dyDescent="0.2">
      <c r="A653" s="347"/>
      <c r="B653" s="348" t="s">
        <v>17040</v>
      </c>
      <c r="C653" s="349"/>
      <c r="D653" s="350"/>
      <c r="E653" s="351"/>
      <c r="F653" s="349"/>
      <c r="G653" s="350"/>
      <c r="H653" s="351"/>
      <c r="I653" s="352"/>
      <c r="J653" s="353"/>
      <c r="K653" s="355"/>
      <c r="L653" s="355"/>
      <c r="M653" s="355">
        <v>0.5</v>
      </c>
      <c r="N653" s="364">
        <f>SUM(N754:N769,N773:N774,N778,N782:N785)</f>
        <v>6188.07</v>
      </c>
      <c r="O653" s="355">
        <f>M653*N653</f>
        <v>3094.0349999999999</v>
      </c>
      <c r="P653" s="356">
        <f>O653</f>
        <v>3094.0349999999999</v>
      </c>
      <c r="Q653" s="357"/>
      <c r="U653" s="90" t="str">
        <f t="shared" si="170"/>
        <v/>
      </c>
      <c r="V653" s="90">
        <f t="shared" si="171"/>
        <v>3094.0349999999999</v>
      </c>
    </row>
    <row r="654" spans="1:22" s="219" customFormat="1" ht="15" customHeight="1" x14ac:dyDescent="0.2">
      <c r="A654" s="347"/>
      <c r="B654" s="348" t="s">
        <v>17041</v>
      </c>
      <c r="C654" s="349"/>
      <c r="D654" s="350"/>
      <c r="E654" s="351"/>
      <c r="F654" s="349"/>
      <c r="G654" s="350"/>
      <c r="H654" s="351"/>
      <c r="I654" s="352"/>
      <c r="J654" s="353"/>
      <c r="K654" s="355"/>
      <c r="L654" s="355"/>
      <c r="M654" s="355">
        <v>0.5</v>
      </c>
      <c r="N654" s="364">
        <f>SUM(P681:P689)</f>
        <v>824.18000000000006</v>
      </c>
      <c r="O654" s="355">
        <f>M654*N654</f>
        <v>412.09000000000003</v>
      </c>
      <c r="P654" s="356">
        <f>O654</f>
        <v>412.09000000000003</v>
      </c>
      <c r="Q654" s="357"/>
      <c r="U654" s="90" t="str">
        <f t="shared" si="170"/>
        <v/>
      </c>
      <c r="V654" s="90">
        <f t="shared" si="171"/>
        <v>412.09000000000003</v>
      </c>
    </row>
    <row r="655" spans="1:22" s="202" customFormat="1" ht="15" customHeight="1" x14ac:dyDescent="0.2">
      <c r="A655" s="191"/>
      <c r="B655" s="203" t="s">
        <v>15</v>
      </c>
      <c r="C655" s="204"/>
      <c r="D655" s="205"/>
      <c r="E655" s="206"/>
      <c r="F655" s="204"/>
      <c r="G655" s="205"/>
      <c r="H655" s="206"/>
      <c r="I655" s="206"/>
      <c r="J655" s="207"/>
      <c r="K655" s="208"/>
      <c r="L655" s="208"/>
      <c r="M655" s="208"/>
      <c r="N655" s="208"/>
      <c r="O655" s="208"/>
      <c r="P655" s="209">
        <f>ROUND(SUM(P652:P654),2)</f>
        <v>3506.13</v>
      </c>
      <c r="Q655" s="210" t="str">
        <f>IFERROR(VLOOKUP(A652,'Planilha Orçamentária'!$A$8:$H$582,5,FALSE),0)</f>
        <v>M3</v>
      </c>
      <c r="R655" s="201"/>
      <c r="S655" s="201"/>
      <c r="U655" s="90">
        <f t="shared" si="170"/>
        <v>3506.13</v>
      </c>
      <c r="V655" s="90">
        <f t="shared" si="171"/>
        <v>3506.13</v>
      </c>
    </row>
    <row r="656" spans="1:22" s="202" customFormat="1" ht="15" customHeight="1" x14ac:dyDescent="0.2">
      <c r="A656" s="191"/>
      <c r="B656" s="226"/>
      <c r="C656" s="212"/>
      <c r="D656" s="194"/>
      <c r="E656" s="195"/>
      <c r="F656" s="212"/>
      <c r="G656" s="194"/>
      <c r="H656" s="195"/>
      <c r="I656" s="195"/>
      <c r="J656" s="213"/>
      <c r="K656" s="303"/>
      <c r="L656" s="303"/>
      <c r="M656" s="303"/>
      <c r="N656" s="303"/>
      <c r="O656" s="303"/>
      <c r="P656" s="60"/>
      <c r="Q656" s="227"/>
      <c r="R656" s="201"/>
      <c r="S656" s="201"/>
      <c r="U656" s="90" t="str">
        <f t="shared" si="170"/>
        <v/>
      </c>
      <c r="V656" s="90" t="str">
        <f t="shared" si="171"/>
        <v/>
      </c>
    </row>
    <row r="657" spans="1:23" s="202" customFormat="1" ht="15" customHeight="1" x14ac:dyDescent="0.2">
      <c r="A657" s="191" t="str">
        <f>'Planilha Orçamentária'!A101</f>
        <v>07.01.02</v>
      </c>
      <c r="B657" s="192" t="str">
        <f>VLOOKUP(A657,'Planilha Orçamentária'!$A$8:$D$582,4,FALSE)</f>
        <v>Aquisição de solo de jazida comercial (saibreira)</v>
      </c>
      <c r="C657" s="193"/>
      <c r="D657" s="194"/>
      <c r="E657" s="195"/>
      <c r="F657" s="195"/>
      <c r="G657" s="194"/>
      <c r="H657" s="195"/>
      <c r="I657" s="196"/>
      <c r="J657" s="197"/>
      <c r="K657" s="198"/>
      <c r="L657" s="197"/>
      <c r="M657" s="199"/>
      <c r="N657" s="472" t="s">
        <v>17039</v>
      </c>
      <c r="O657" s="199"/>
      <c r="P657" s="60"/>
      <c r="Q657" s="225">
        <f>P659</f>
        <v>4382.66</v>
      </c>
      <c r="R657" s="201"/>
      <c r="S657" s="201"/>
      <c r="U657" s="90">
        <f t="shared" si="170"/>
        <v>0</v>
      </c>
      <c r="V657" s="90" t="str">
        <f t="shared" si="171"/>
        <v/>
      </c>
      <c r="W657" s="249"/>
    </row>
    <row r="658" spans="1:23" s="219" customFormat="1" ht="15" customHeight="1" x14ac:dyDescent="0.2">
      <c r="A658" s="347"/>
      <c r="B658" s="348"/>
      <c r="C658" s="349"/>
      <c r="D658" s="350"/>
      <c r="E658" s="351"/>
      <c r="F658" s="349"/>
      <c r="G658" s="350"/>
      <c r="H658" s="351"/>
      <c r="I658" s="352"/>
      <c r="J658" s="353"/>
      <c r="K658" s="355"/>
      <c r="L658" s="355"/>
      <c r="M658" s="355"/>
      <c r="N658" s="355">
        <v>1.25</v>
      </c>
      <c r="O658" s="355">
        <f>P655</f>
        <v>3506.13</v>
      </c>
      <c r="P658" s="356">
        <f>O658*N658</f>
        <v>4382.6625000000004</v>
      </c>
      <c r="Q658" s="357"/>
      <c r="U658" s="90" t="str">
        <f t="shared" si="170"/>
        <v/>
      </c>
      <c r="V658" s="90">
        <f t="shared" si="171"/>
        <v>4382.6625000000004</v>
      </c>
    </row>
    <row r="659" spans="1:23" s="202" customFormat="1" ht="15" customHeight="1" x14ac:dyDescent="0.2">
      <c r="A659" s="191"/>
      <c r="B659" s="203" t="s">
        <v>15</v>
      </c>
      <c r="C659" s="204"/>
      <c r="D659" s="205"/>
      <c r="E659" s="206"/>
      <c r="F659" s="204"/>
      <c r="G659" s="205"/>
      <c r="H659" s="206"/>
      <c r="I659" s="206"/>
      <c r="J659" s="207"/>
      <c r="K659" s="208"/>
      <c r="L659" s="208"/>
      <c r="M659" s="208"/>
      <c r="N659" s="208"/>
      <c r="O659" s="208"/>
      <c r="P659" s="209">
        <f>ROUND(SUM(P657:P658),2)</f>
        <v>4382.66</v>
      </c>
      <c r="Q659" s="210" t="str">
        <f>IFERROR(VLOOKUP(A657,'Planilha Orçamentária'!$A$8:$H$582,5,FALSE),0)</f>
        <v>M3</v>
      </c>
      <c r="R659" s="201"/>
      <c r="S659" s="201"/>
      <c r="U659" s="90">
        <f t="shared" si="170"/>
        <v>4382.66</v>
      </c>
      <c r="V659" s="90">
        <f t="shared" si="171"/>
        <v>4382.66</v>
      </c>
    </row>
    <row r="660" spans="1:23" s="202" customFormat="1" ht="12.75" customHeight="1" x14ac:dyDescent="0.2">
      <c r="A660" s="191"/>
      <c r="B660" s="226"/>
      <c r="C660" s="212"/>
      <c r="D660" s="194"/>
      <c r="E660" s="195"/>
      <c r="F660" s="212"/>
      <c r="G660" s="194"/>
      <c r="H660" s="195"/>
      <c r="I660" s="195"/>
      <c r="J660" s="213"/>
      <c r="K660" s="303"/>
      <c r="L660" s="665"/>
      <c r="M660" s="663"/>
      <c r="N660" s="665" t="s">
        <v>5652</v>
      </c>
      <c r="O660" s="663" t="s">
        <v>1495</v>
      </c>
      <c r="P660" s="661"/>
      <c r="Q660" s="227"/>
      <c r="R660" s="201"/>
      <c r="S660" s="201"/>
      <c r="U660" s="90" t="str">
        <f t="shared" si="170"/>
        <v/>
      </c>
      <c r="V660" s="90" t="str">
        <f t="shared" si="171"/>
        <v/>
      </c>
    </row>
    <row r="661" spans="1:23" s="202" customFormat="1" ht="15" customHeight="1" x14ac:dyDescent="0.2">
      <c r="A661" s="191" t="str">
        <f>'Planilha Orçamentária'!A102</f>
        <v>07.01.03</v>
      </c>
      <c r="B661" s="192" t="str">
        <f>VLOOKUP(A661,'Planilha Orçamentária'!$A$8:$D$582,4,FALSE)</f>
        <v>Transporte Local de Materiais (TR-101-01) (Vias urbanas - Caminhão basculante) (DMT=0,956XP + 1,275XR + 1,593) (XP=22,6km; XR=0,9km)</v>
      </c>
      <c r="C661" s="193"/>
      <c r="D661" s="194"/>
      <c r="E661" s="195"/>
      <c r="F661" s="195"/>
      <c r="G661" s="194"/>
      <c r="H661" s="195"/>
      <c r="I661" s="196"/>
      <c r="J661" s="197"/>
      <c r="K661" s="198"/>
      <c r="L661" s="665"/>
      <c r="M661" s="663"/>
      <c r="N661" s="665"/>
      <c r="O661" s="663"/>
      <c r="P661" s="661"/>
      <c r="Q661" s="225">
        <f>P663</f>
        <v>7012.26</v>
      </c>
      <c r="R661" s="201"/>
      <c r="S661" s="201"/>
      <c r="U661" s="90">
        <f t="shared" si="170"/>
        <v>0</v>
      </c>
      <c r="V661" s="90" t="str">
        <f t="shared" si="171"/>
        <v/>
      </c>
    </row>
    <row r="662" spans="1:23" s="219" customFormat="1" ht="15" customHeight="1" x14ac:dyDescent="0.2">
      <c r="A662" s="347"/>
      <c r="B662" s="361" t="s">
        <v>7495</v>
      </c>
      <c r="C662" s="349"/>
      <c r="D662" s="350"/>
      <c r="E662" s="351"/>
      <c r="F662" s="349"/>
      <c r="G662" s="350"/>
      <c r="H662" s="351"/>
      <c r="I662" s="352"/>
      <c r="J662" s="353"/>
      <c r="K662" s="355"/>
      <c r="L662" s="355"/>
      <c r="M662" s="355"/>
      <c r="N662" s="358">
        <v>1.6</v>
      </c>
      <c r="O662" s="355">
        <f>P659</f>
        <v>4382.66</v>
      </c>
      <c r="P662" s="368">
        <f>N662*O662</f>
        <v>7012.2560000000003</v>
      </c>
      <c r="Q662" s="357"/>
      <c r="R662" s="201"/>
      <c r="U662" s="90" t="str">
        <f t="shared" si="170"/>
        <v/>
      </c>
      <c r="V662" s="90">
        <f t="shared" si="171"/>
        <v>7012.2560000000003</v>
      </c>
    </row>
    <row r="663" spans="1:23" s="202" customFormat="1" ht="15" customHeight="1" x14ac:dyDescent="0.2">
      <c r="A663" s="191"/>
      <c r="B663" s="203" t="s">
        <v>15</v>
      </c>
      <c r="C663" s="204"/>
      <c r="D663" s="205"/>
      <c r="E663" s="206"/>
      <c r="F663" s="204"/>
      <c r="G663" s="205"/>
      <c r="H663" s="206"/>
      <c r="I663" s="206"/>
      <c r="J663" s="207"/>
      <c r="K663" s="208"/>
      <c r="L663" s="208"/>
      <c r="M663" s="208"/>
      <c r="N663" s="208"/>
      <c r="O663" s="208"/>
      <c r="P663" s="209">
        <f>ROUND(SUM(P662:P662),2)</f>
        <v>7012.26</v>
      </c>
      <c r="Q663" s="210" t="str">
        <f>IFERROR(VLOOKUP(A661,'Planilha Orçamentária'!$A$8:$H$582,5,FALSE),0)</f>
        <v>t</v>
      </c>
      <c r="R663" s="201"/>
      <c r="S663" s="201"/>
      <c r="U663" s="90">
        <f t="shared" ref="U663:U725" si="178">IF(Q663&lt;&gt;"",P663,"")</f>
        <v>7012.26</v>
      </c>
      <c r="V663" s="90">
        <f t="shared" ref="V663:V725" si="179">IF(P663&lt;&gt;"",P663,"")</f>
        <v>7012.26</v>
      </c>
    </row>
    <row r="664" spans="1:23" s="202" customFormat="1" ht="15" customHeight="1" x14ac:dyDescent="0.2">
      <c r="A664" s="191"/>
      <c r="B664" s="226"/>
      <c r="C664" s="212"/>
      <c r="D664" s="194"/>
      <c r="E664" s="195"/>
      <c r="F664" s="212"/>
      <c r="G664" s="194"/>
      <c r="H664" s="195"/>
      <c r="I664" s="195"/>
      <c r="J664" s="213"/>
      <c r="K664" s="303"/>
      <c r="L664" s="303"/>
      <c r="M664" s="303"/>
      <c r="N664" s="303"/>
      <c r="O664" s="303"/>
      <c r="P664" s="60"/>
      <c r="Q664" s="227"/>
      <c r="R664" s="201"/>
      <c r="S664" s="201"/>
      <c r="U664" s="90" t="str">
        <f t="shared" si="178"/>
        <v/>
      </c>
      <c r="V664" s="90" t="str">
        <f t="shared" si="179"/>
        <v/>
      </c>
    </row>
    <row r="665" spans="1:23" s="335" customFormat="1" ht="15" customHeight="1" x14ac:dyDescent="0.2">
      <c r="A665" s="322" t="str">
        <f>'Planilha Orçamentária'!A105</f>
        <v>07.02</v>
      </c>
      <c r="B665" s="323" t="str">
        <f>VLOOKUP(A665,'Planilha Orçamentária'!$A$8:$D$557,4,FALSE)</f>
        <v>PAVIMENTAÇÃO</v>
      </c>
      <c r="C665" s="324"/>
      <c r="D665" s="325"/>
      <c r="E665" s="326"/>
      <c r="F665" s="326"/>
      <c r="G665" s="325"/>
      <c r="H665" s="326"/>
      <c r="I665" s="327"/>
      <c r="J665" s="328"/>
      <c r="K665" s="329"/>
      <c r="L665" s="328"/>
      <c r="M665" s="330"/>
      <c r="N665" s="331"/>
      <c r="O665" s="330"/>
      <c r="P665" s="332"/>
      <c r="Q665" s="333"/>
      <c r="R665" s="334"/>
      <c r="S665" s="334"/>
      <c r="U665" s="90" t="str">
        <f t="shared" si="178"/>
        <v/>
      </c>
      <c r="V665" s="90" t="str">
        <f t="shared" si="179"/>
        <v/>
      </c>
    </row>
    <row r="666" spans="1:23" s="202" customFormat="1" ht="15" customHeight="1" x14ac:dyDescent="0.2">
      <c r="A666" s="191" t="str">
        <f>'Planilha Orçamentária'!A106</f>
        <v>07.02.01</v>
      </c>
      <c r="B666" s="192" t="str">
        <f>VLOOKUP(A666,'Planilha Orçamentária'!$A$8:$D$847,4,FALSE)</f>
        <v>Regularização e compactação do sub-leito (100% P.I.) H = 0,20 m</v>
      </c>
      <c r="C666" s="193"/>
      <c r="D666" s="194"/>
      <c r="E666" s="195"/>
      <c r="F666" s="195"/>
      <c r="G666" s="194"/>
      <c r="H666" s="195"/>
      <c r="I666" s="196"/>
      <c r="J666" s="197"/>
      <c r="K666" s="198"/>
      <c r="L666" s="199"/>
      <c r="M666" s="199"/>
      <c r="N666" s="197"/>
      <c r="O666" s="199"/>
      <c r="P666" s="60"/>
      <c r="Q666" s="200">
        <f>P677</f>
        <v>824.18</v>
      </c>
      <c r="R666" s="201"/>
      <c r="S666" s="201"/>
      <c r="U666" s="90">
        <f t="shared" si="178"/>
        <v>0</v>
      </c>
      <c r="V666" s="90" t="str">
        <f t="shared" si="179"/>
        <v/>
      </c>
    </row>
    <row r="667" spans="1:23" s="202" customFormat="1" ht="15" customHeight="1" x14ac:dyDescent="0.2">
      <c r="A667" s="216"/>
      <c r="B667" s="441" t="s">
        <v>9258</v>
      </c>
      <c r="C667" s="349"/>
      <c r="D667" s="350"/>
      <c r="E667" s="351"/>
      <c r="F667" s="349"/>
      <c r="G667" s="350"/>
      <c r="H667" s="351"/>
      <c r="I667" s="352"/>
      <c r="J667" s="353"/>
      <c r="K667" s="363"/>
      <c r="L667" s="355"/>
      <c r="M667" s="355"/>
      <c r="N667" s="358"/>
      <c r="O667" s="355"/>
      <c r="P667" s="218"/>
      <c r="Q667" s="359"/>
      <c r="R667" s="201"/>
      <c r="S667" s="219"/>
      <c r="U667" s="90" t="str">
        <f t="shared" si="178"/>
        <v/>
      </c>
      <c r="V667" s="90" t="str">
        <f t="shared" si="179"/>
        <v/>
      </c>
    </row>
    <row r="668" spans="1:23" s="202" customFormat="1" ht="15" customHeight="1" x14ac:dyDescent="0.2">
      <c r="A668" s="216"/>
      <c r="B668" s="348" t="s">
        <v>16937</v>
      </c>
      <c r="C668" s="349">
        <v>41</v>
      </c>
      <c r="D668" s="350" t="s">
        <v>5660</v>
      </c>
      <c r="E668" s="351">
        <v>17</v>
      </c>
      <c r="F668" s="349">
        <v>42</v>
      </c>
      <c r="G668" s="350" t="s">
        <v>5660</v>
      </c>
      <c r="H668" s="351">
        <v>5</v>
      </c>
      <c r="I668" s="196"/>
      <c r="J668" s="353"/>
      <c r="K668" s="363">
        <f t="shared" ref="K668:K671" si="180">(F668*20+H668)-(C668*20+E668)</f>
        <v>8</v>
      </c>
      <c r="L668" s="197"/>
      <c r="M668" s="197"/>
      <c r="N668" s="358">
        <v>109.1</v>
      </c>
      <c r="O668" s="197"/>
      <c r="P668" s="218">
        <f t="shared" ref="P668" si="181">N668</f>
        <v>109.1</v>
      </c>
      <c r="Q668" s="359"/>
      <c r="R668" s="201"/>
      <c r="S668" s="219"/>
      <c r="U668" s="90" t="str">
        <f t="shared" si="178"/>
        <v/>
      </c>
      <c r="V668" s="90">
        <f t="shared" si="179"/>
        <v>109.1</v>
      </c>
    </row>
    <row r="669" spans="1:23" s="202" customFormat="1" ht="15" customHeight="1" x14ac:dyDescent="0.2">
      <c r="A669" s="216"/>
      <c r="B669" s="348" t="s">
        <v>16938</v>
      </c>
      <c r="C669" s="349">
        <v>43</v>
      </c>
      <c r="D669" s="350" t="s">
        <v>5660</v>
      </c>
      <c r="E669" s="351">
        <v>5</v>
      </c>
      <c r="F669" s="349">
        <v>44</v>
      </c>
      <c r="G669" s="350" t="s">
        <v>5660</v>
      </c>
      <c r="H669" s="351">
        <v>0</v>
      </c>
      <c r="I669" s="196"/>
      <c r="J669" s="353">
        <v>2</v>
      </c>
      <c r="K669" s="363">
        <f t="shared" si="180"/>
        <v>15</v>
      </c>
      <c r="L669" s="197"/>
      <c r="M669" s="197"/>
      <c r="N669" s="358">
        <v>45</v>
      </c>
      <c r="O669" s="197"/>
      <c r="P669" s="218">
        <f>N669*J669</f>
        <v>90</v>
      </c>
      <c r="Q669" s="359"/>
      <c r="R669" s="201"/>
      <c r="S669" s="219"/>
      <c r="U669" s="90" t="str">
        <f t="shared" si="178"/>
        <v/>
      </c>
      <c r="V669" s="90">
        <f t="shared" si="179"/>
        <v>90</v>
      </c>
    </row>
    <row r="670" spans="1:23" s="202" customFormat="1" ht="15" customHeight="1" x14ac:dyDescent="0.2">
      <c r="A670" s="216"/>
      <c r="B670" s="348" t="s">
        <v>16939</v>
      </c>
      <c r="C670" s="349">
        <v>44</v>
      </c>
      <c r="D670" s="350" t="s">
        <v>5660</v>
      </c>
      <c r="E670" s="351">
        <v>12</v>
      </c>
      <c r="F670" s="349">
        <v>45</v>
      </c>
      <c r="G670" s="350" t="s">
        <v>5660</v>
      </c>
      <c r="H670" s="351">
        <v>4</v>
      </c>
      <c r="I670" s="196"/>
      <c r="J670" s="353"/>
      <c r="K670" s="363">
        <f t="shared" si="180"/>
        <v>12</v>
      </c>
      <c r="L670" s="197"/>
      <c r="M670" s="197"/>
      <c r="N670" s="358">
        <v>81.64</v>
      </c>
      <c r="O670" s="197"/>
      <c r="P670" s="218">
        <f t="shared" ref="P670:P671" si="182">N670</f>
        <v>81.64</v>
      </c>
      <c r="Q670" s="359"/>
      <c r="R670" s="201"/>
      <c r="S670" s="219"/>
      <c r="U670" s="90" t="str">
        <f t="shared" si="178"/>
        <v/>
      </c>
      <c r="V670" s="90">
        <f t="shared" si="179"/>
        <v>81.64</v>
      </c>
    </row>
    <row r="671" spans="1:23" s="202" customFormat="1" ht="15" customHeight="1" x14ac:dyDescent="0.2">
      <c r="A671" s="216"/>
      <c r="B671" s="348" t="s">
        <v>16940</v>
      </c>
      <c r="C671" s="349">
        <v>45</v>
      </c>
      <c r="D671" s="350" t="s">
        <v>5660</v>
      </c>
      <c r="E671" s="351">
        <v>16</v>
      </c>
      <c r="F671" s="349">
        <v>46</v>
      </c>
      <c r="G671" s="350" t="s">
        <v>5660</v>
      </c>
      <c r="H671" s="351">
        <v>9</v>
      </c>
      <c r="I671" s="196"/>
      <c r="J671" s="353"/>
      <c r="K671" s="363">
        <f t="shared" si="180"/>
        <v>13</v>
      </c>
      <c r="L671" s="197"/>
      <c r="M671" s="197"/>
      <c r="N671" s="358">
        <v>95.19</v>
      </c>
      <c r="O671" s="197"/>
      <c r="P671" s="218">
        <f t="shared" si="182"/>
        <v>95.19</v>
      </c>
      <c r="Q671" s="359"/>
      <c r="R671" s="201"/>
      <c r="S671" s="219"/>
      <c r="U671" s="90" t="str">
        <f t="shared" si="178"/>
        <v/>
      </c>
      <c r="V671" s="90">
        <f t="shared" si="179"/>
        <v>95.19</v>
      </c>
    </row>
    <row r="672" spans="1:23" s="202" customFormat="1" ht="15" customHeight="1" x14ac:dyDescent="0.2">
      <c r="A672" s="216"/>
      <c r="B672" s="441" t="s">
        <v>9259</v>
      </c>
      <c r="C672" s="349"/>
      <c r="D672" s="350"/>
      <c r="E672" s="351"/>
      <c r="F672" s="349"/>
      <c r="G672" s="350"/>
      <c r="H672" s="351"/>
      <c r="I672" s="352"/>
      <c r="J672" s="353"/>
      <c r="K672" s="363"/>
      <c r="L672" s="355"/>
      <c r="M672" s="355"/>
      <c r="N672" s="358"/>
      <c r="O672" s="355"/>
      <c r="P672" s="218"/>
      <c r="Q672" s="359"/>
      <c r="R672" s="201"/>
      <c r="S672" s="219"/>
      <c r="U672" s="90" t="str">
        <f t="shared" si="178"/>
        <v/>
      </c>
      <c r="V672" s="90" t="str">
        <f t="shared" si="179"/>
        <v/>
      </c>
    </row>
    <row r="673" spans="1:22" s="202" customFormat="1" ht="15" customHeight="1" x14ac:dyDescent="0.2">
      <c r="A673" s="216"/>
      <c r="B673" s="387" t="s">
        <v>16941</v>
      </c>
      <c r="C673" s="349">
        <v>42</v>
      </c>
      <c r="D673" s="350" t="s">
        <v>5660</v>
      </c>
      <c r="E673" s="351">
        <v>17</v>
      </c>
      <c r="F673" s="349">
        <v>43</v>
      </c>
      <c r="G673" s="350" t="s">
        <v>5660</v>
      </c>
      <c r="H673" s="351">
        <v>5</v>
      </c>
      <c r="I673" s="196"/>
      <c r="J673" s="353"/>
      <c r="K673" s="363">
        <f t="shared" ref="K673:K676" si="183">(F673*20+H673)-(C673*20+E673)</f>
        <v>8</v>
      </c>
      <c r="L673" s="197"/>
      <c r="M673" s="197"/>
      <c r="N673" s="358">
        <v>106.17</v>
      </c>
      <c r="O673" s="197"/>
      <c r="P673" s="218">
        <f t="shared" ref="P673:P676" si="184">N673</f>
        <v>106.17</v>
      </c>
      <c r="Q673" s="359"/>
      <c r="R673" s="201"/>
      <c r="S673" s="219"/>
      <c r="U673" s="90" t="str">
        <f t="shared" si="178"/>
        <v/>
      </c>
      <c r="V673" s="90">
        <f t="shared" si="179"/>
        <v>106.17</v>
      </c>
    </row>
    <row r="674" spans="1:22" s="202" customFormat="1" ht="15" customHeight="1" x14ac:dyDescent="0.2">
      <c r="A674" s="216"/>
      <c r="B674" s="387" t="s">
        <v>16942</v>
      </c>
      <c r="C674" s="349">
        <v>44</v>
      </c>
      <c r="D674" s="350" t="s">
        <v>5660</v>
      </c>
      <c r="E674" s="351">
        <v>0</v>
      </c>
      <c r="F674" s="349">
        <v>44</v>
      </c>
      <c r="G674" s="350" t="s">
        <v>5660</v>
      </c>
      <c r="H674" s="351">
        <v>12</v>
      </c>
      <c r="I674" s="196"/>
      <c r="J674" s="353"/>
      <c r="K674" s="363">
        <f t="shared" si="183"/>
        <v>12</v>
      </c>
      <c r="L674" s="197"/>
      <c r="M674" s="197"/>
      <c r="N674" s="358">
        <v>165.8</v>
      </c>
      <c r="O674" s="197"/>
      <c r="P674" s="218">
        <f t="shared" si="184"/>
        <v>165.8</v>
      </c>
      <c r="Q674" s="359"/>
      <c r="R674" s="201"/>
      <c r="S674" s="219"/>
      <c r="U674" s="90" t="str">
        <f t="shared" si="178"/>
        <v/>
      </c>
      <c r="V674" s="90">
        <f t="shared" si="179"/>
        <v>165.8</v>
      </c>
    </row>
    <row r="675" spans="1:22" s="202" customFormat="1" ht="15" customHeight="1" x14ac:dyDescent="0.2">
      <c r="A675" s="216"/>
      <c r="B675" s="387" t="s">
        <v>16943</v>
      </c>
      <c r="C675" s="349">
        <v>45</v>
      </c>
      <c r="D675" s="350" t="s">
        <v>5660</v>
      </c>
      <c r="E675" s="351">
        <v>4</v>
      </c>
      <c r="F675" s="349">
        <v>45</v>
      </c>
      <c r="G675" s="350" t="s">
        <v>5660</v>
      </c>
      <c r="H675" s="351">
        <v>16</v>
      </c>
      <c r="I675" s="196"/>
      <c r="J675" s="353"/>
      <c r="K675" s="363">
        <f t="shared" si="183"/>
        <v>12</v>
      </c>
      <c r="L675" s="197"/>
      <c r="M675" s="197"/>
      <c r="N675" s="358">
        <v>118.06</v>
      </c>
      <c r="O675" s="197"/>
      <c r="P675" s="218">
        <f t="shared" si="184"/>
        <v>118.06</v>
      </c>
      <c r="Q675" s="359"/>
      <c r="R675" s="201"/>
      <c r="S675" s="219"/>
      <c r="U675" s="90" t="str">
        <f t="shared" si="178"/>
        <v/>
      </c>
      <c r="V675" s="90">
        <f t="shared" si="179"/>
        <v>118.06</v>
      </c>
    </row>
    <row r="676" spans="1:22" s="202" customFormat="1" ht="15" customHeight="1" x14ac:dyDescent="0.2">
      <c r="A676" s="216"/>
      <c r="B676" s="387" t="s">
        <v>16944</v>
      </c>
      <c r="C676" s="349">
        <v>46</v>
      </c>
      <c r="D676" s="350" t="s">
        <v>5660</v>
      </c>
      <c r="E676" s="351">
        <v>9</v>
      </c>
      <c r="F676" s="349">
        <v>47</v>
      </c>
      <c r="G676" s="350" t="s">
        <v>5660</v>
      </c>
      <c r="H676" s="351">
        <v>7</v>
      </c>
      <c r="I676" s="196"/>
      <c r="J676" s="353"/>
      <c r="K676" s="363">
        <f t="shared" si="183"/>
        <v>18</v>
      </c>
      <c r="L676" s="197"/>
      <c r="M676" s="197"/>
      <c r="N676" s="358">
        <v>58.22</v>
      </c>
      <c r="O676" s="197"/>
      <c r="P676" s="218">
        <f t="shared" si="184"/>
        <v>58.22</v>
      </c>
      <c r="Q676" s="359"/>
      <c r="R676" s="201"/>
      <c r="S676" s="219"/>
      <c r="U676" s="90" t="str">
        <f t="shared" si="178"/>
        <v/>
      </c>
      <c r="V676" s="90">
        <f t="shared" si="179"/>
        <v>58.22</v>
      </c>
    </row>
    <row r="677" spans="1:22" s="202" customFormat="1" ht="15" customHeight="1" x14ac:dyDescent="0.2">
      <c r="A677" s="191"/>
      <c r="B677" s="203" t="s">
        <v>15</v>
      </c>
      <c r="C677" s="204"/>
      <c r="D677" s="205"/>
      <c r="E677" s="206"/>
      <c r="F677" s="204"/>
      <c r="G677" s="205"/>
      <c r="H677" s="206"/>
      <c r="I677" s="206"/>
      <c r="J677" s="207"/>
      <c r="K677" s="208"/>
      <c r="L677" s="208"/>
      <c r="M677" s="208"/>
      <c r="N677" s="208"/>
      <c r="O677" s="208"/>
      <c r="P677" s="209">
        <f>ROUND(SUM(P666:P676),2)</f>
        <v>824.18</v>
      </c>
      <c r="Q677" s="210" t="str">
        <f>IFERROR(VLOOKUP(A666,'Planilha Orçamentária'!$A$8:H640,5,FALSE),0)</f>
        <v>M2</v>
      </c>
      <c r="R677" s="201"/>
      <c r="S677" s="201"/>
      <c r="U677" s="90">
        <f t="shared" si="178"/>
        <v>824.18</v>
      </c>
      <c r="V677" s="90">
        <f t="shared" si="179"/>
        <v>824.18</v>
      </c>
    </row>
    <row r="678" spans="1:22" s="202" customFormat="1" ht="15" customHeight="1" x14ac:dyDescent="0.2">
      <c r="A678" s="191"/>
      <c r="B678" s="211"/>
      <c r="C678" s="212"/>
      <c r="D678" s="194"/>
      <c r="E678" s="195"/>
      <c r="F678" s="212"/>
      <c r="G678" s="194"/>
      <c r="H678" s="195"/>
      <c r="I678" s="195"/>
      <c r="J678" s="213"/>
      <c r="K678" s="303"/>
      <c r="L678" s="303"/>
      <c r="M678" s="303"/>
      <c r="N678" s="303"/>
      <c r="O678" s="303"/>
      <c r="P678" s="60"/>
      <c r="Q678" s="214"/>
      <c r="R678" s="201"/>
      <c r="S678" s="201"/>
      <c r="U678" s="90" t="str">
        <f t="shared" si="178"/>
        <v/>
      </c>
      <c r="V678" s="90" t="str">
        <f t="shared" si="179"/>
        <v/>
      </c>
    </row>
    <row r="679" spans="1:22" s="202" customFormat="1" ht="15" customHeight="1" x14ac:dyDescent="0.2">
      <c r="A679" s="191" t="str">
        <f>'Planilha Orçamentária'!A107</f>
        <v>07.02.02</v>
      </c>
      <c r="B679" s="192" t="str">
        <f>VLOOKUP(A679,'Planilha Orçamentária'!$A$8:$D$847,4,FALSE)</f>
        <v>Passeio pavimentado em blocos de concreto esp.=6cm, colorido, resistência 35 MPa, colchão de areia 5cm, inclusive transporte dos blocos e da areia</v>
      </c>
      <c r="C679" s="193"/>
      <c r="D679" s="194"/>
      <c r="E679" s="195"/>
      <c r="F679" s="195"/>
      <c r="G679" s="194"/>
      <c r="H679" s="195"/>
      <c r="I679" s="196"/>
      <c r="J679" s="197"/>
      <c r="K679" s="198"/>
      <c r="L679" s="199"/>
      <c r="M679" s="199"/>
      <c r="N679" s="197"/>
      <c r="O679" s="199"/>
      <c r="P679" s="60"/>
      <c r="Q679" s="200">
        <f>P690</f>
        <v>824.18</v>
      </c>
      <c r="R679" s="201"/>
      <c r="S679" s="201"/>
      <c r="U679" s="90">
        <f t="shared" si="178"/>
        <v>0</v>
      </c>
      <c r="V679" s="90" t="str">
        <f t="shared" si="179"/>
        <v/>
      </c>
    </row>
    <row r="680" spans="1:22" s="202" customFormat="1" ht="15" customHeight="1" x14ac:dyDescent="0.2">
      <c r="A680" s="216"/>
      <c r="B680" s="441" t="s">
        <v>9258</v>
      </c>
      <c r="C680" s="349"/>
      <c r="D680" s="350"/>
      <c r="E680" s="351"/>
      <c r="F680" s="349"/>
      <c r="G680" s="350"/>
      <c r="H680" s="351"/>
      <c r="I680" s="352"/>
      <c r="J680" s="353"/>
      <c r="K680" s="363"/>
      <c r="L680" s="355"/>
      <c r="M680" s="355"/>
      <c r="N680" s="358"/>
      <c r="O680" s="355"/>
      <c r="P680" s="218"/>
      <c r="Q680" s="359"/>
      <c r="R680" s="201"/>
      <c r="S680" s="219"/>
      <c r="U680" s="90" t="str">
        <f t="shared" si="178"/>
        <v/>
      </c>
      <c r="V680" s="90" t="str">
        <f t="shared" si="179"/>
        <v/>
      </c>
    </row>
    <row r="681" spans="1:22" s="202" customFormat="1" ht="15" customHeight="1" x14ac:dyDescent="0.2">
      <c r="A681" s="216"/>
      <c r="B681" s="348" t="s">
        <v>16937</v>
      </c>
      <c r="C681" s="349">
        <v>41</v>
      </c>
      <c r="D681" s="350" t="s">
        <v>5660</v>
      </c>
      <c r="E681" s="351">
        <v>17</v>
      </c>
      <c r="F681" s="349">
        <v>42</v>
      </c>
      <c r="G681" s="350" t="s">
        <v>5660</v>
      </c>
      <c r="H681" s="351">
        <v>5</v>
      </c>
      <c r="I681" s="196"/>
      <c r="J681" s="353"/>
      <c r="K681" s="363">
        <f t="shared" ref="K681:K689" si="185">(F681*20+H681)-(C681*20+E681)</f>
        <v>8</v>
      </c>
      <c r="L681" s="197"/>
      <c r="M681" s="197"/>
      <c r="N681" s="358">
        <v>109.1</v>
      </c>
      <c r="O681" s="197"/>
      <c r="P681" s="218">
        <f t="shared" ref="P681:P689" si="186">N681</f>
        <v>109.1</v>
      </c>
      <c r="Q681" s="359"/>
      <c r="R681" s="201"/>
      <c r="S681" s="219"/>
      <c r="U681" s="90" t="str">
        <f t="shared" si="178"/>
        <v/>
      </c>
      <c r="V681" s="90">
        <f t="shared" si="179"/>
        <v>109.1</v>
      </c>
    </row>
    <row r="682" spans="1:22" s="202" customFormat="1" ht="15" customHeight="1" x14ac:dyDescent="0.2">
      <c r="A682" s="216"/>
      <c r="B682" s="348" t="s">
        <v>16938</v>
      </c>
      <c r="C682" s="349">
        <v>43</v>
      </c>
      <c r="D682" s="350" t="s">
        <v>5660</v>
      </c>
      <c r="E682" s="351">
        <v>5</v>
      </c>
      <c r="F682" s="349">
        <v>44</v>
      </c>
      <c r="G682" s="350" t="s">
        <v>5660</v>
      </c>
      <c r="H682" s="351">
        <v>0</v>
      </c>
      <c r="I682" s="196"/>
      <c r="J682" s="353">
        <v>2</v>
      </c>
      <c r="K682" s="363">
        <f t="shared" si="185"/>
        <v>15</v>
      </c>
      <c r="L682" s="197"/>
      <c r="M682" s="197"/>
      <c r="N682" s="358">
        <v>45</v>
      </c>
      <c r="O682" s="197"/>
      <c r="P682" s="218">
        <f>N682*J682</f>
        <v>90</v>
      </c>
      <c r="Q682" s="359"/>
      <c r="R682" s="201"/>
      <c r="S682" s="219"/>
      <c r="U682" s="90" t="str">
        <f t="shared" si="178"/>
        <v/>
      </c>
      <c r="V682" s="90">
        <f t="shared" si="179"/>
        <v>90</v>
      </c>
    </row>
    <row r="683" spans="1:22" s="202" customFormat="1" ht="15" customHeight="1" x14ac:dyDescent="0.2">
      <c r="A683" s="216"/>
      <c r="B683" s="348" t="s">
        <v>16939</v>
      </c>
      <c r="C683" s="349">
        <v>44</v>
      </c>
      <c r="D683" s="350" t="s">
        <v>5660</v>
      </c>
      <c r="E683" s="351">
        <v>12</v>
      </c>
      <c r="F683" s="349">
        <v>45</v>
      </c>
      <c r="G683" s="350" t="s">
        <v>5660</v>
      </c>
      <c r="H683" s="351">
        <v>4</v>
      </c>
      <c r="I683" s="196"/>
      <c r="J683" s="353"/>
      <c r="K683" s="363">
        <f t="shared" si="185"/>
        <v>12</v>
      </c>
      <c r="L683" s="197"/>
      <c r="M683" s="197"/>
      <c r="N683" s="358">
        <v>81.64</v>
      </c>
      <c r="O683" s="197"/>
      <c r="P683" s="218">
        <f t="shared" ref="P683:P684" si="187">N683</f>
        <v>81.64</v>
      </c>
      <c r="Q683" s="359"/>
      <c r="R683" s="201"/>
      <c r="S683" s="219"/>
      <c r="U683" s="90" t="str">
        <f t="shared" si="178"/>
        <v/>
      </c>
      <c r="V683" s="90">
        <f t="shared" si="179"/>
        <v>81.64</v>
      </c>
    </row>
    <row r="684" spans="1:22" s="202" customFormat="1" ht="15" customHeight="1" x14ac:dyDescent="0.2">
      <c r="A684" s="216"/>
      <c r="B684" s="348" t="s">
        <v>16940</v>
      </c>
      <c r="C684" s="349">
        <v>45</v>
      </c>
      <c r="D684" s="350" t="s">
        <v>5660</v>
      </c>
      <c r="E684" s="351">
        <v>16</v>
      </c>
      <c r="F684" s="349">
        <v>46</v>
      </c>
      <c r="G684" s="350" t="s">
        <v>5660</v>
      </c>
      <c r="H684" s="351">
        <v>9</v>
      </c>
      <c r="I684" s="196"/>
      <c r="J684" s="353"/>
      <c r="K684" s="363">
        <f t="shared" si="185"/>
        <v>13</v>
      </c>
      <c r="L684" s="197"/>
      <c r="M684" s="197"/>
      <c r="N684" s="358">
        <v>95.19</v>
      </c>
      <c r="O684" s="197"/>
      <c r="P684" s="218">
        <f t="shared" si="187"/>
        <v>95.19</v>
      </c>
      <c r="Q684" s="359"/>
      <c r="R684" s="201"/>
      <c r="S684" s="219"/>
      <c r="U684" s="90" t="str">
        <f t="shared" si="178"/>
        <v/>
      </c>
      <c r="V684" s="90">
        <f t="shared" si="179"/>
        <v>95.19</v>
      </c>
    </row>
    <row r="685" spans="1:22" s="202" customFormat="1" ht="15" customHeight="1" x14ac:dyDescent="0.2">
      <c r="A685" s="216"/>
      <c r="B685" s="441" t="s">
        <v>9259</v>
      </c>
      <c r="C685" s="349"/>
      <c r="D685" s="350"/>
      <c r="E685" s="351"/>
      <c r="F685" s="349"/>
      <c r="G685" s="350"/>
      <c r="H685" s="351"/>
      <c r="I685" s="352"/>
      <c r="J685" s="353"/>
      <c r="K685" s="363"/>
      <c r="L685" s="355"/>
      <c r="M685" s="355"/>
      <c r="N685" s="358"/>
      <c r="O685" s="355"/>
      <c r="P685" s="218"/>
      <c r="Q685" s="359"/>
      <c r="R685" s="201"/>
      <c r="S685" s="219"/>
      <c r="U685" s="90" t="str">
        <f t="shared" si="178"/>
        <v/>
      </c>
      <c r="V685" s="90" t="str">
        <f t="shared" si="179"/>
        <v/>
      </c>
    </row>
    <row r="686" spans="1:22" s="202" customFormat="1" ht="15" customHeight="1" x14ac:dyDescent="0.2">
      <c r="A686" s="216"/>
      <c r="B686" s="387" t="s">
        <v>16941</v>
      </c>
      <c r="C686" s="349">
        <v>42</v>
      </c>
      <c r="D686" s="350" t="s">
        <v>5660</v>
      </c>
      <c r="E686" s="351">
        <v>17</v>
      </c>
      <c r="F686" s="349">
        <v>43</v>
      </c>
      <c r="G686" s="350" t="s">
        <v>5660</v>
      </c>
      <c r="H686" s="351">
        <v>5</v>
      </c>
      <c r="I686" s="196"/>
      <c r="J686" s="353"/>
      <c r="K686" s="363">
        <f t="shared" si="185"/>
        <v>8</v>
      </c>
      <c r="L686" s="197"/>
      <c r="M686" s="197"/>
      <c r="N686" s="358">
        <v>106.17</v>
      </c>
      <c r="O686" s="197"/>
      <c r="P686" s="218">
        <f t="shared" si="186"/>
        <v>106.17</v>
      </c>
      <c r="Q686" s="359"/>
      <c r="R686" s="201"/>
      <c r="S686" s="219"/>
      <c r="U686" s="90" t="str">
        <f t="shared" si="178"/>
        <v/>
      </c>
      <c r="V686" s="90">
        <f t="shared" si="179"/>
        <v>106.17</v>
      </c>
    </row>
    <row r="687" spans="1:22" s="202" customFormat="1" ht="15" customHeight="1" x14ac:dyDescent="0.2">
      <c r="A687" s="216"/>
      <c r="B687" s="387" t="s">
        <v>16942</v>
      </c>
      <c r="C687" s="349">
        <v>44</v>
      </c>
      <c r="D687" s="350" t="s">
        <v>5660</v>
      </c>
      <c r="E687" s="351">
        <v>0</v>
      </c>
      <c r="F687" s="349">
        <v>44</v>
      </c>
      <c r="G687" s="350" t="s">
        <v>5660</v>
      </c>
      <c r="H687" s="351">
        <v>12</v>
      </c>
      <c r="I687" s="196"/>
      <c r="J687" s="353"/>
      <c r="K687" s="363">
        <f t="shared" si="185"/>
        <v>12</v>
      </c>
      <c r="L687" s="197"/>
      <c r="M687" s="197"/>
      <c r="N687" s="358">
        <v>165.8</v>
      </c>
      <c r="O687" s="197"/>
      <c r="P687" s="218">
        <f t="shared" si="186"/>
        <v>165.8</v>
      </c>
      <c r="Q687" s="359"/>
      <c r="R687" s="201"/>
      <c r="S687" s="219"/>
      <c r="U687" s="90" t="str">
        <f t="shared" si="178"/>
        <v/>
      </c>
      <c r="V687" s="90">
        <f t="shared" si="179"/>
        <v>165.8</v>
      </c>
    </row>
    <row r="688" spans="1:22" s="202" customFormat="1" ht="15" customHeight="1" x14ac:dyDescent="0.2">
      <c r="A688" s="216"/>
      <c r="B688" s="387" t="s">
        <v>16943</v>
      </c>
      <c r="C688" s="349">
        <v>45</v>
      </c>
      <c r="D688" s="350" t="s">
        <v>5660</v>
      </c>
      <c r="E688" s="351">
        <v>4</v>
      </c>
      <c r="F688" s="349">
        <v>45</v>
      </c>
      <c r="G688" s="350" t="s">
        <v>5660</v>
      </c>
      <c r="H688" s="351">
        <v>16</v>
      </c>
      <c r="I688" s="196"/>
      <c r="J688" s="353"/>
      <c r="K688" s="363">
        <f t="shared" si="185"/>
        <v>12</v>
      </c>
      <c r="L688" s="197"/>
      <c r="M688" s="197"/>
      <c r="N688" s="358">
        <v>118.06</v>
      </c>
      <c r="O688" s="197"/>
      <c r="P688" s="218">
        <f t="shared" si="186"/>
        <v>118.06</v>
      </c>
      <c r="Q688" s="359"/>
      <c r="R688" s="201"/>
      <c r="S688" s="219"/>
      <c r="U688" s="90" t="str">
        <f t="shared" si="178"/>
        <v/>
      </c>
      <c r="V688" s="90">
        <f t="shared" si="179"/>
        <v>118.06</v>
      </c>
    </row>
    <row r="689" spans="1:22" s="202" customFormat="1" ht="15" customHeight="1" x14ac:dyDescent="0.2">
      <c r="A689" s="216"/>
      <c r="B689" s="387" t="s">
        <v>16944</v>
      </c>
      <c r="C689" s="349">
        <v>46</v>
      </c>
      <c r="D689" s="350" t="s">
        <v>5660</v>
      </c>
      <c r="E689" s="351">
        <v>9</v>
      </c>
      <c r="F689" s="349">
        <v>47</v>
      </c>
      <c r="G689" s="350" t="s">
        <v>5660</v>
      </c>
      <c r="H689" s="351">
        <v>7</v>
      </c>
      <c r="I689" s="196"/>
      <c r="J689" s="353"/>
      <c r="K689" s="363">
        <f t="shared" si="185"/>
        <v>18</v>
      </c>
      <c r="L689" s="197"/>
      <c r="M689" s="197"/>
      <c r="N689" s="358">
        <v>58.22</v>
      </c>
      <c r="O689" s="197"/>
      <c r="P689" s="218">
        <f t="shared" si="186"/>
        <v>58.22</v>
      </c>
      <c r="Q689" s="359"/>
      <c r="R689" s="201"/>
      <c r="S689" s="219"/>
      <c r="U689" s="90" t="str">
        <f t="shared" si="178"/>
        <v/>
      </c>
      <c r="V689" s="90">
        <f t="shared" si="179"/>
        <v>58.22</v>
      </c>
    </row>
    <row r="690" spans="1:22" s="202" customFormat="1" ht="15" customHeight="1" x14ac:dyDescent="0.2">
      <c r="A690" s="191"/>
      <c r="B690" s="203" t="s">
        <v>15</v>
      </c>
      <c r="C690" s="204"/>
      <c r="D690" s="205"/>
      <c r="E690" s="206"/>
      <c r="F690" s="204"/>
      <c r="G690" s="205"/>
      <c r="H690" s="206"/>
      <c r="I690" s="206"/>
      <c r="J690" s="207"/>
      <c r="K690" s="208"/>
      <c r="L690" s="208"/>
      <c r="M690" s="208"/>
      <c r="N690" s="208"/>
      <c r="O690" s="208"/>
      <c r="P690" s="209">
        <f>ROUND(SUM(P679:P689),2)</f>
        <v>824.18</v>
      </c>
      <c r="Q690" s="210" t="str">
        <f>IFERROR(VLOOKUP(A679,'Planilha Orçamentária'!A8:H644,5,FALSE),0)</f>
        <v>M2</v>
      </c>
      <c r="R690" s="201"/>
      <c r="S690" s="201"/>
      <c r="U690" s="90">
        <f t="shared" si="178"/>
        <v>824.18</v>
      </c>
      <c r="V690" s="90">
        <f t="shared" si="179"/>
        <v>824.18</v>
      </c>
    </row>
    <row r="691" spans="1:22" s="202" customFormat="1" ht="15" customHeight="1" x14ac:dyDescent="0.2">
      <c r="A691" s="191"/>
      <c r="B691" s="226"/>
      <c r="C691" s="212"/>
      <c r="D691" s="194"/>
      <c r="E691" s="195"/>
      <c r="F691" s="212"/>
      <c r="G691" s="194"/>
      <c r="H691" s="195"/>
      <c r="I691" s="195"/>
      <c r="J691" s="213"/>
      <c r="K691" s="303"/>
      <c r="L691" s="303"/>
      <c r="M691" s="303"/>
      <c r="N691" s="303"/>
      <c r="O691" s="303"/>
      <c r="P691" s="60"/>
      <c r="Q691" s="227"/>
      <c r="R691" s="201"/>
      <c r="S691" s="201"/>
      <c r="U691" s="90" t="str">
        <f t="shared" si="178"/>
        <v/>
      </c>
      <c r="V691" s="90" t="str">
        <f t="shared" si="179"/>
        <v/>
      </c>
    </row>
    <row r="692" spans="1:22" s="202" customFormat="1" ht="15" customHeight="1" x14ac:dyDescent="0.2">
      <c r="A692" s="191" t="str">
        <f>'Planilha Orçamentária'!A108</f>
        <v>07.02.03</v>
      </c>
      <c r="B692" s="192" t="str">
        <f>VLOOKUP(A692,'Planilha Orçamentária'!$A$8:$D$557,4,FALSE)</f>
        <v>Meio fio de concreto pré-moldado (12 x 30 x 15) cm, inclusive caiação e transporte do meio fio em Vias Urbanas</v>
      </c>
      <c r="C692" s="193"/>
      <c r="D692" s="194"/>
      <c r="E692" s="195"/>
      <c r="F692" s="195"/>
      <c r="G692" s="194"/>
      <c r="H692" s="195"/>
      <c r="I692" s="195"/>
      <c r="J692" s="197"/>
      <c r="K692" s="198"/>
      <c r="L692" s="197"/>
      <c r="M692" s="199"/>
      <c r="N692" s="197"/>
      <c r="O692" s="199"/>
      <c r="P692" s="60"/>
      <c r="Q692" s="225">
        <f>P728</f>
        <v>422.56</v>
      </c>
      <c r="R692" s="201"/>
      <c r="S692" s="201"/>
      <c r="U692" s="90">
        <f t="shared" si="178"/>
        <v>0</v>
      </c>
      <c r="V692" s="90" t="str">
        <f t="shared" si="179"/>
        <v/>
      </c>
    </row>
    <row r="693" spans="1:22" s="202" customFormat="1" ht="15" customHeight="1" x14ac:dyDescent="0.2">
      <c r="A693" s="216"/>
      <c r="B693" s="387" t="s">
        <v>16945</v>
      </c>
      <c r="C693" s="369"/>
      <c r="D693" s="217"/>
      <c r="E693" s="196"/>
      <c r="F693" s="369"/>
      <c r="G693" s="217"/>
      <c r="H693" s="196"/>
      <c r="I693" s="196"/>
      <c r="J693" s="385"/>
      <c r="K693" s="363">
        <v>2.98</v>
      </c>
      <c r="L693" s="197"/>
      <c r="M693" s="199"/>
      <c r="N693" s="197"/>
      <c r="O693" s="199"/>
      <c r="P693" s="218">
        <f>+K693</f>
        <v>2.98</v>
      </c>
      <c r="Q693" s="372"/>
      <c r="R693" s="219"/>
      <c r="S693" s="219"/>
      <c r="U693" s="90" t="str">
        <f t="shared" si="178"/>
        <v/>
      </c>
      <c r="V693" s="90">
        <f t="shared" si="179"/>
        <v>2.98</v>
      </c>
    </row>
    <row r="694" spans="1:22" s="202" customFormat="1" ht="15" customHeight="1" x14ac:dyDescent="0.2">
      <c r="A694" s="216"/>
      <c r="B694" s="387" t="s">
        <v>16945</v>
      </c>
      <c r="C694" s="369"/>
      <c r="D694" s="217"/>
      <c r="E694" s="196"/>
      <c r="F694" s="369"/>
      <c r="G694" s="217"/>
      <c r="H694" s="196"/>
      <c r="I694" s="196"/>
      <c r="J694" s="385"/>
      <c r="K694" s="363">
        <v>11.88</v>
      </c>
      <c r="L694" s="197"/>
      <c r="M694" s="199"/>
      <c r="N694" s="197"/>
      <c r="O694" s="199"/>
      <c r="P694" s="218">
        <f>+K694</f>
        <v>11.88</v>
      </c>
      <c r="Q694" s="372"/>
      <c r="R694" s="219"/>
      <c r="S694" s="219"/>
      <c r="U694" s="90" t="str">
        <f t="shared" si="178"/>
        <v/>
      </c>
      <c r="V694" s="90">
        <f t="shared" si="179"/>
        <v>11.88</v>
      </c>
    </row>
    <row r="695" spans="1:22" s="202" customFormat="1" ht="15" customHeight="1" x14ac:dyDescent="0.2">
      <c r="A695" s="216"/>
      <c r="B695" s="387" t="s">
        <v>16945</v>
      </c>
      <c r="C695" s="369"/>
      <c r="D695" s="217"/>
      <c r="E695" s="196"/>
      <c r="F695" s="369"/>
      <c r="G695" s="217"/>
      <c r="H695" s="196"/>
      <c r="I695" s="196"/>
      <c r="J695" s="385"/>
      <c r="K695" s="363">
        <v>6.56</v>
      </c>
      <c r="L695" s="197"/>
      <c r="M695" s="199"/>
      <c r="N695" s="197"/>
      <c r="O695" s="199"/>
      <c r="P695" s="218">
        <f t="shared" ref="P695:P727" si="188">+K695</f>
        <v>6.56</v>
      </c>
      <c r="Q695" s="372"/>
      <c r="R695" s="219"/>
      <c r="S695" s="219"/>
      <c r="U695" s="90" t="str">
        <f t="shared" si="178"/>
        <v/>
      </c>
      <c r="V695" s="90">
        <f t="shared" si="179"/>
        <v>6.56</v>
      </c>
    </row>
    <row r="696" spans="1:22" s="202" customFormat="1" ht="15" customHeight="1" x14ac:dyDescent="0.2">
      <c r="A696" s="216"/>
      <c r="B696" s="387" t="s">
        <v>16945</v>
      </c>
      <c r="C696" s="369"/>
      <c r="D696" s="217"/>
      <c r="E696" s="196"/>
      <c r="F696" s="369"/>
      <c r="G696" s="217"/>
      <c r="H696" s="196"/>
      <c r="I696" s="196"/>
      <c r="J696" s="385"/>
      <c r="K696" s="363">
        <v>8.4499999999999993</v>
      </c>
      <c r="L696" s="197"/>
      <c r="M696" s="199"/>
      <c r="N696" s="197"/>
      <c r="O696" s="199"/>
      <c r="P696" s="218">
        <f t="shared" si="188"/>
        <v>8.4499999999999993</v>
      </c>
      <c r="Q696" s="372"/>
      <c r="R696" s="219"/>
      <c r="S696" s="219"/>
      <c r="U696" s="90" t="str">
        <f t="shared" si="178"/>
        <v/>
      </c>
      <c r="V696" s="90">
        <f t="shared" si="179"/>
        <v>8.4499999999999993</v>
      </c>
    </row>
    <row r="697" spans="1:22" s="202" customFormat="1" ht="15" customHeight="1" x14ac:dyDescent="0.2">
      <c r="A697" s="216"/>
      <c r="B697" s="387" t="s">
        <v>16945</v>
      </c>
      <c r="C697" s="369"/>
      <c r="D697" s="217"/>
      <c r="E697" s="196"/>
      <c r="F697" s="369"/>
      <c r="G697" s="217"/>
      <c r="H697" s="196"/>
      <c r="I697" s="196"/>
      <c r="J697" s="385"/>
      <c r="K697" s="363">
        <v>13.86</v>
      </c>
      <c r="L697" s="197"/>
      <c r="M697" s="199"/>
      <c r="N697" s="197"/>
      <c r="O697" s="199"/>
      <c r="P697" s="218">
        <f t="shared" si="188"/>
        <v>13.86</v>
      </c>
      <c r="Q697" s="372"/>
      <c r="R697" s="219"/>
      <c r="S697" s="219"/>
      <c r="U697" s="90" t="str">
        <f t="shared" si="178"/>
        <v/>
      </c>
      <c r="V697" s="90">
        <f t="shared" si="179"/>
        <v>13.86</v>
      </c>
    </row>
    <row r="698" spans="1:22" s="202" customFormat="1" ht="15" customHeight="1" x14ac:dyDescent="0.2">
      <c r="A698" s="216"/>
      <c r="B698" s="387" t="s">
        <v>16945</v>
      </c>
      <c r="C698" s="369"/>
      <c r="D698" s="217"/>
      <c r="E698" s="196"/>
      <c r="F698" s="369"/>
      <c r="G698" s="217"/>
      <c r="H698" s="196"/>
      <c r="I698" s="196"/>
      <c r="J698" s="385"/>
      <c r="K698" s="363">
        <v>9.65</v>
      </c>
      <c r="L698" s="197"/>
      <c r="M698" s="199"/>
      <c r="N698" s="197"/>
      <c r="O698" s="199"/>
      <c r="P698" s="218">
        <f t="shared" si="188"/>
        <v>9.65</v>
      </c>
      <c r="Q698" s="372"/>
      <c r="R698" s="219"/>
      <c r="S698" s="219"/>
      <c r="U698" s="90" t="str">
        <f t="shared" si="178"/>
        <v/>
      </c>
      <c r="V698" s="90">
        <f t="shared" si="179"/>
        <v>9.65</v>
      </c>
    </row>
    <row r="699" spans="1:22" s="202" customFormat="1" ht="15" customHeight="1" x14ac:dyDescent="0.2">
      <c r="A699" s="216"/>
      <c r="B699" s="387" t="s">
        <v>16945</v>
      </c>
      <c r="C699" s="369"/>
      <c r="D699" s="217"/>
      <c r="E699" s="196"/>
      <c r="F699" s="369"/>
      <c r="G699" s="217"/>
      <c r="H699" s="196"/>
      <c r="I699" s="196"/>
      <c r="J699" s="385"/>
      <c r="K699" s="363">
        <v>21.78</v>
      </c>
      <c r="L699" s="197"/>
      <c r="M699" s="199"/>
      <c r="N699" s="197"/>
      <c r="O699" s="199"/>
      <c r="P699" s="218">
        <f t="shared" si="188"/>
        <v>21.78</v>
      </c>
      <c r="Q699" s="372"/>
      <c r="R699" s="219"/>
      <c r="S699" s="219"/>
      <c r="U699" s="90" t="str">
        <f t="shared" si="178"/>
        <v/>
      </c>
      <c r="V699" s="90">
        <f t="shared" si="179"/>
        <v>21.78</v>
      </c>
    </row>
    <row r="700" spans="1:22" s="202" customFormat="1" ht="15" customHeight="1" x14ac:dyDescent="0.2">
      <c r="A700" s="216"/>
      <c r="B700" s="387" t="s">
        <v>16945</v>
      </c>
      <c r="C700" s="369"/>
      <c r="D700" s="217"/>
      <c r="E700" s="196"/>
      <c r="F700" s="369"/>
      <c r="G700" s="217"/>
      <c r="H700" s="196"/>
      <c r="I700" s="196"/>
      <c r="J700" s="385"/>
      <c r="K700" s="363">
        <v>37.11</v>
      </c>
      <c r="L700" s="197"/>
      <c r="M700" s="199"/>
      <c r="N700" s="197"/>
      <c r="O700" s="199"/>
      <c r="P700" s="218">
        <f t="shared" si="188"/>
        <v>37.11</v>
      </c>
      <c r="Q700" s="372"/>
      <c r="R700" s="219"/>
      <c r="S700" s="219"/>
      <c r="U700" s="90" t="str">
        <f t="shared" si="178"/>
        <v/>
      </c>
      <c r="V700" s="90">
        <f t="shared" si="179"/>
        <v>37.11</v>
      </c>
    </row>
    <row r="701" spans="1:22" s="202" customFormat="1" ht="15" customHeight="1" x14ac:dyDescent="0.2">
      <c r="A701" s="216"/>
      <c r="B701" s="387" t="s">
        <v>16945</v>
      </c>
      <c r="C701" s="369"/>
      <c r="D701" s="217"/>
      <c r="E701" s="196"/>
      <c r="F701" s="369"/>
      <c r="G701" s="217"/>
      <c r="H701" s="196"/>
      <c r="I701" s="196"/>
      <c r="J701" s="385"/>
      <c r="K701" s="363">
        <v>9.7100000000000009</v>
      </c>
      <c r="L701" s="197"/>
      <c r="M701" s="199"/>
      <c r="N701" s="197"/>
      <c r="O701" s="199"/>
      <c r="P701" s="218">
        <f t="shared" si="188"/>
        <v>9.7100000000000009</v>
      </c>
      <c r="Q701" s="372"/>
      <c r="R701" s="219"/>
      <c r="S701" s="219"/>
      <c r="U701" s="90" t="str">
        <f t="shared" si="178"/>
        <v/>
      </c>
      <c r="V701" s="90">
        <f t="shared" si="179"/>
        <v>9.7100000000000009</v>
      </c>
    </row>
    <row r="702" spans="1:22" s="202" customFormat="1" ht="15" customHeight="1" x14ac:dyDescent="0.2">
      <c r="A702" s="216"/>
      <c r="B702" s="387" t="s">
        <v>16945</v>
      </c>
      <c r="C702" s="369"/>
      <c r="D702" s="217"/>
      <c r="E702" s="196"/>
      <c r="F702" s="369"/>
      <c r="G702" s="217"/>
      <c r="H702" s="196"/>
      <c r="I702" s="196"/>
      <c r="J702" s="385"/>
      <c r="K702" s="363">
        <v>5.16</v>
      </c>
      <c r="L702" s="197"/>
      <c r="M702" s="199"/>
      <c r="N702" s="197"/>
      <c r="O702" s="199"/>
      <c r="P702" s="218">
        <f t="shared" si="188"/>
        <v>5.16</v>
      </c>
      <c r="Q702" s="372"/>
      <c r="R702" s="219"/>
      <c r="S702" s="219"/>
      <c r="U702" s="90" t="str">
        <f t="shared" si="178"/>
        <v/>
      </c>
      <c r="V702" s="90">
        <f t="shared" si="179"/>
        <v>5.16</v>
      </c>
    </row>
    <row r="703" spans="1:22" s="202" customFormat="1" ht="15" customHeight="1" x14ac:dyDescent="0.2">
      <c r="A703" s="216"/>
      <c r="B703" s="387" t="s">
        <v>16945</v>
      </c>
      <c r="C703" s="369"/>
      <c r="D703" s="217"/>
      <c r="E703" s="196"/>
      <c r="F703" s="369"/>
      <c r="G703" s="217"/>
      <c r="H703" s="196"/>
      <c r="I703" s="196"/>
      <c r="J703" s="385"/>
      <c r="K703" s="363">
        <v>2.02</v>
      </c>
      <c r="L703" s="197"/>
      <c r="M703" s="199"/>
      <c r="N703" s="197"/>
      <c r="O703" s="199"/>
      <c r="P703" s="218">
        <f t="shared" si="188"/>
        <v>2.02</v>
      </c>
      <c r="Q703" s="372"/>
      <c r="R703" s="219"/>
      <c r="S703" s="219"/>
      <c r="U703" s="90" t="str">
        <f t="shared" si="178"/>
        <v/>
      </c>
      <c r="V703" s="90">
        <f t="shared" si="179"/>
        <v>2.02</v>
      </c>
    </row>
    <row r="704" spans="1:22" s="202" customFormat="1" ht="15" customHeight="1" x14ac:dyDescent="0.2">
      <c r="A704" s="216"/>
      <c r="B704" s="387" t="s">
        <v>16945</v>
      </c>
      <c r="C704" s="369"/>
      <c r="D704" s="217"/>
      <c r="E704" s="196"/>
      <c r="F704" s="369"/>
      <c r="G704" s="217"/>
      <c r="H704" s="196"/>
      <c r="I704" s="196"/>
      <c r="J704" s="385"/>
      <c r="K704" s="363">
        <v>3.65</v>
      </c>
      <c r="L704" s="197"/>
      <c r="M704" s="199"/>
      <c r="N704" s="197"/>
      <c r="O704" s="199"/>
      <c r="P704" s="218">
        <f t="shared" si="188"/>
        <v>3.65</v>
      </c>
      <c r="Q704" s="372"/>
      <c r="R704" s="219"/>
      <c r="S704" s="219"/>
      <c r="U704" s="90" t="str">
        <f t="shared" si="178"/>
        <v/>
      </c>
      <c r="V704" s="90">
        <f t="shared" si="179"/>
        <v>3.65</v>
      </c>
    </row>
    <row r="705" spans="1:22" s="202" customFormat="1" ht="15" customHeight="1" x14ac:dyDescent="0.2">
      <c r="A705" s="216"/>
      <c r="B705" s="387" t="s">
        <v>16945</v>
      </c>
      <c r="C705" s="369"/>
      <c r="D705" s="217"/>
      <c r="E705" s="196"/>
      <c r="F705" s="369"/>
      <c r="G705" s="217"/>
      <c r="H705" s="196"/>
      <c r="I705" s="196"/>
      <c r="J705" s="385"/>
      <c r="K705" s="363">
        <v>9.89</v>
      </c>
      <c r="L705" s="197"/>
      <c r="M705" s="199"/>
      <c r="N705" s="197"/>
      <c r="O705" s="199"/>
      <c r="P705" s="218">
        <f t="shared" si="188"/>
        <v>9.89</v>
      </c>
      <c r="Q705" s="372"/>
      <c r="R705" s="219"/>
      <c r="S705" s="219"/>
      <c r="U705" s="90" t="str">
        <f t="shared" si="178"/>
        <v/>
      </c>
      <c r="V705" s="90">
        <f t="shared" si="179"/>
        <v>9.89</v>
      </c>
    </row>
    <row r="706" spans="1:22" s="202" customFormat="1" ht="15" customHeight="1" x14ac:dyDescent="0.2">
      <c r="A706" s="216"/>
      <c r="B706" s="387" t="s">
        <v>16945</v>
      </c>
      <c r="C706" s="369"/>
      <c r="D706" s="217"/>
      <c r="E706" s="196"/>
      <c r="F706" s="369"/>
      <c r="G706" s="217"/>
      <c r="H706" s="196"/>
      <c r="I706" s="196"/>
      <c r="J706" s="385"/>
      <c r="K706" s="363">
        <v>14.86</v>
      </c>
      <c r="L706" s="197"/>
      <c r="M706" s="199"/>
      <c r="N706" s="197"/>
      <c r="O706" s="199"/>
      <c r="P706" s="218">
        <f t="shared" si="188"/>
        <v>14.86</v>
      </c>
      <c r="Q706" s="372"/>
      <c r="R706" s="219"/>
      <c r="S706" s="219"/>
      <c r="U706" s="90" t="str">
        <f t="shared" si="178"/>
        <v/>
      </c>
      <c r="V706" s="90">
        <f t="shared" si="179"/>
        <v>14.86</v>
      </c>
    </row>
    <row r="707" spans="1:22" s="202" customFormat="1" ht="15" customHeight="1" x14ac:dyDescent="0.2">
      <c r="A707" s="216"/>
      <c r="B707" s="387" t="s">
        <v>16945</v>
      </c>
      <c r="C707" s="369"/>
      <c r="D707" s="217"/>
      <c r="E707" s="196"/>
      <c r="F707" s="369"/>
      <c r="G707" s="217"/>
      <c r="H707" s="196"/>
      <c r="I707" s="196"/>
      <c r="J707" s="385"/>
      <c r="K707" s="363">
        <v>7.89</v>
      </c>
      <c r="L707" s="197"/>
      <c r="M707" s="199"/>
      <c r="N707" s="197"/>
      <c r="O707" s="199"/>
      <c r="P707" s="218">
        <f t="shared" si="188"/>
        <v>7.89</v>
      </c>
      <c r="Q707" s="372"/>
      <c r="R707" s="219"/>
      <c r="S707" s="219"/>
      <c r="U707" s="90" t="str">
        <f t="shared" si="178"/>
        <v/>
      </c>
      <c r="V707" s="90">
        <f t="shared" si="179"/>
        <v>7.89</v>
      </c>
    </row>
    <row r="708" spans="1:22" s="202" customFormat="1" ht="15" customHeight="1" x14ac:dyDescent="0.2">
      <c r="A708" s="216"/>
      <c r="B708" s="387" t="s">
        <v>16945</v>
      </c>
      <c r="C708" s="369"/>
      <c r="D708" s="217"/>
      <c r="E708" s="196"/>
      <c r="F708" s="369"/>
      <c r="G708" s="217"/>
      <c r="H708" s="196"/>
      <c r="I708" s="196"/>
      <c r="J708" s="385"/>
      <c r="K708" s="363">
        <v>23.78</v>
      </c>
      <c r="L708" s="197"/>
      <c r="M708" s="199"/>
      <c r="N708" s="197"/>
      <c r="O708" s="199"/>
      <c r="P708" s="218">
        <f t="shared" si="188"/>
        <v>23.78</v>
      </c>
      <c r="Q708" s="372"/>
      <c r="R708" s="219"/>
      <c r="S708" s="219"/>
      <c r="U708" s="90" t="str">
        <f t="shared" si="178"/>
        <v/>
      </c>
      <c r="V708" s="90">
        <f t="shared" si="179"/>
        <v>23.78</v>
      </c>
    </row>
    <row r="709" spans="1:22" s="202" customFormat="1" ht="15" customHeight="1" x14ac:dyDescent="0.2">
      <c r="A709" s="216"/>
      <c r="B709" s="387" t="s">
        <v>16945</v>
      </c>
      <c r="C709" s="369"/>
      <c r="D709" s="217"/>
      <c r="E709" s="196"/>
      <c r="F709" s="369"/>
      <c r="G709" s="217"/>
      <c r="H709" s="196"/>
      <c r="I709" s="196"/>
      <c r="J709" s="385"/>
      <c r="K709" s="363">
        <v>14.85</v>
      </c>
      <c r="L709" s="197"/>
      <c r="M709" s="199"/>
      <c r="N709" s="197"/>
      <c r="O709" s="199"/>
      <c r="P709" s="218">
        <f t="shared" si="188"/>
        <v>14.85</v>
      </c>
      <c r="Q709" s="372"/>
      <c r="R709" s="219"/>
      <c r="S709" s="219"/>
      <c r="U709" s="90" t="str">
        <f t="shared" si="178"/>
        <v/>
      </c>
      <c r="V709" s="90">
        <f t="shared" si="179"/>
        <v>14.85</v>
      </c>
    </row>
    <row r="710" spans="1:22" s="202" customFormat="1" ht="15" customHeight="1" x14ac:dyDescent="0.2">
      <c r="A710" s="216"/>
      <c r="B710" s="387" t="s">
        <v>16945</v>
      </c>
      <c r="C710" s="369"/>
      <c r="D710" s="217"/>
      <c r="E710" s="196"/>
      <c r="F710" s="369"/>
      <c r="G710" s="217"/>
      <c r="H710" s="196"/>
      <c r="I710" s="196"/>
      <c r="J710" s="385"/>
      <c r="K710" s="363">
        <v>41.66</v>
      </c>
      <c r="L710" s="197"/>
      <c r="M710" s="199"/>
      <c r="N710" s="197"/>
      <c r="O710" s="199"/>
      <c r="P710" s="218">
        <f t="shared" si="188"/>
        <v>41.66</v>
      </c>
      <c r="Q710" s="372"/>
      <c r="R710" s="219"/>
      <c r="S710" s="219"/>
      <c r="U710" s="90" t="str">
        <f t="shared" si="178"/>
        <v/>
      </c>
      <c r="V710" s="90">
        <f t="shared" si="179"/>
        <v>41.66</v>
      </c>
    </row>
    <row r="711" spans="1:22" s="202" customFormat="1" ht="15" customHeight="1" x14ac:dyDescent="0.2">
      <c r="A711" s="216"/>
      <c r="B711" s="387" t="s">
        <v>16945</v>
      </c>
      <c r="C711" s="369"/>
      <c r="D711" s="217"/>
      <c r="E711" s="196"/>
      <c r="F711" s="369"/>
      <c r="G711" s="217"/>
      <c r="H711" s="196"/>
      <c r="I711" s="196"/>
      <c r="J711" s="385"/>
      <c r="K711" s="363">
        <v>31.12</v>
      </c>
      <c r="L711" s="197"/>
      <c r="M711" s="199"/>
      <c r="N711" s="197"/>
      <c r="O711" s="199"/>
      <c r="P711" s="218">
        <f t="shared" si="188"/>
        <v>31.12</v>
      </c>
      <c r="Q711" s="372"/>
      <c r="R711" s="219"/>
      <c r="S711" s="219"/>
      <c r="U711" s="90" t="str">
        <f t="shared" si="178"/>
        <v/>
      </c>
      <c r="V711" s="90">
        <f t="shared" si="179"/>
        <v>31.12</v>
      </c>
    </row>
    <row r="712" spans="1:22" s="202" customFormat="1" ht="15" customHeight="1" x14ac:dyDescent="0.2">
      <c r="A712" s="216"/>
      <c r="B712" s="387" t="s">
        <v>16945</v>
      </c>
      <c r="C712" s="369"/>
      <c r="D712" s="217"/>
      <c r="E712" s="196"/>
      <c r="F712" s="369"/>
      <c r="G712" s="217"/>
      <c r="H712" s="196"/>
      <c r="I712" s="196"/>
      <c r="J712" s="385"/>
      <c r="K712" s="363">
        <v>7.99</v>
      </c>
      <c r="L712" s="197"/>
      <c r="M712" s="199"/>
      <c r="N712" s="197"/>
      <c r="O712" s="199"/>
      <c r="P712" s="218">
        <f t="shared" si="188"/>
        <v>7.99</v>
      </c>
      <c r="Q712" s="372"/>
      <c r="R712" s="219"/>
      <c r="S712" s="219"/>
      <c r="U712" s="90" t="str">
        <f t="shared" si="178"/>
        <v/>
      </c>
      <c r="V712" s="90">
        <f t="shared" si="179"/>
        <v>7.99</v>
      </c>
    </row>
    <row r="713" spans="1:22" s="202" customFormat="1" ht="15" customHeight="1" x14ac:dyDescent="0.2">
      <c r="A713" s="216"/>
      <c r="B713" s="387" t="s">
        <v>16946</v>
      </c>
      <c r="C713" s="369"/>
      <c r="D713" s="217"/>
      <c r="E713" s="196"/>
      <c r="F713" s="369"/>
      <c r="G713" s="217"/>
      <c r="H713" s="196"/>
      <c r="I713" s="196"/>
      <c r="J713" s="385"/>
      <c r="K713" s="363">
        <v>2</v>
      </c>
      <c r="L713" s="197"/>
      <c r="M713" s="199"/>
      <c r="N713" s="197"/>
      <c r="O713" s="199"/>
      <c r="P713" s="218">
        <f t="shared" si="188"/>
        <v>2</v>
      </c>
      <c r="Q713" s="372"/>
      <c r="R713" s="219"/>
      <c r="S713" s="219"/>
      <c r="U713" s="90" t="str">
        <f t="shared" si="178"/>
        <v/>
      </c>
      <c r="V713" s="90">
        <f t="shared" si="179"/>
        <v>2</v>
      </c>
    </row>
    <row r="714" spans="1:22" s="202" customFormat="1" ht="15" customHeight="1" x14ac:dyDescent="0.2">
      <c r="A714" s="216"/>
      <c r="B714" s="387" t="s">
        <v>16946</v>
      </c>
      <c r="C714" s="369"/>
      <c r="D714" s="217"/>
      <c r="E714" s="196"/>
      <c r="F714" s="369"/>
      <c r="G714" s="217"/>
      <c r="H714" s="196"/>
      <c r="I714" s="196"/>
      <c r="J714" s="385"/>
      <c r="K714" s="363">
        <v>10.210000000000001</v>
      </c>
      <c r="L714" s="197"/>
      <c r="M714" s="199"/>
      <c r="N714" s="197"/>
      <c r="O714" s="199"/>
      <c r="P714" s="218">
        <f t="shared" si="188"/>
        <v>10.210000000000001</v>
      </c>
      <c r="Q714" s="372"/>
      <c r="R714" s="219"/>
      <c r="S714" s="219"/>
      <c r="U714" s="90" t="str">
        <f t="shared" si="178"/>
        <v/>
      </c>
      <c r="V714" s="90">
        <f t="shared" si="179"/>
        <v>10.210000000000001</v>
      </c>
    </row>
    <row r="715" spans="1:22" s="202" customFormat="1" ht="15" customHeight="1" x14ac:dyDescent="0.2">
      <c r="A715" s="216"/>
      <c r="B715" s="387" t="s">
        <v>16946</v>
      </c>
      <c r="C715" s="369"/>
      <c r="D715" s="217"/>
      <c r="E715" s="196"/>
      <c r="F715" s="369"/>
      <c r="G715" s="217"/>
      <c r="H715" s="196"/>
      <c r="I715" s="196"/>
      <c r="J715" s="385"/>
      <c r="K715" s="363">
        <v>2</v>
      </c>
      <c r="L715" s="197"/>
      <c r="M715" s="199"/>
      <c r="N715" s="197"/>
      <c r="O715" s="199"/>
      <c r="P715" s="218">
        <f t="shared" si="188"/>
        <v>2</v>
      </c>
      <c r="Q715" s="372"/>
      <c r="R715" s="219"/>
      <c r="S715" s="219"/>
      <c r="U715" s="90" t="str">
        <f t="shared" si="178"/>
        <v/>
      </c>
      <c r="V715" s="90">
        <f t="shared" si="179"/>
        <v>2</v>
      </c>
    </row>
    <row r="716" spans="1:22" s="202" customFormat="1" ht="15" customHeight="1" x14ac:dyDescent="0.2">
      <c r="A716" s="216"/>
      <c r="B716" s="387" t="s">
        <v>16946</v>
      </c>
      <c r="C716" s="369"/>
      <c r="D716" s="217"/>
      <c r="E716" s="196"/>
      <c r="F716" s="369"/>
      <c r="G716" s="217"/>
      <c r="H716" s="196"/>
      <c r="I716" s="196"/>
      <c r="J716" s="385"/>
      <c r="K716" s="363">
        <v>10.16</v>
      </c>
      <c r="L716" s="197"/>
      <c r="M716" s="199"/>
      <c r="N716" s="197"/>
      <c r="O716" s="199"/>
      <c r="P716" s="218">
        <f t="shared" si="188"/>
        <v>10.16</v>
      </c>
      <c r="Q716" s="372"/>
      <c r="R716" s="219"/>
      <c r="S716" s="219"/>
      <c r="U716" s="90" t="str">
        <f t="shared" si="178"/>
        <v/>
      </c>
      <c r="V716" s="90">
        <f t="shared" si="179"/>
        <v>10.16</v>
      </c>
    </row>
    <row r="717" spans="1:22" s="202" customFormat="1" ht="15" customHeight="1" x14ac:dyDescent="0.2">
      <c r="A717" s="216"/>
      <c r="B717" s="387" t="s">
        <v>16946</v>
      </c>
      <c r="C717" s="369"/>
      <c r="D717" s="217"/>
      <c r="E717" s="196"/>
      <c r="F717" s="369"/>
      <c r="G717" s="217"/>
      <c r="H717" s="196"/>
      <c r="I717" s="196"/>
      <c r="J717" s="385"/>
      <c r="K717" s="363">
        <v>2</v>
      </c>
      <c r="L717" s="197"/>
      <c r="M717" s="199"/>
      <c r="N717" s="197"/>
      <c r="O717" s="199"/>
      <c r="P717" s="218">
        <f t="shared" si="188"/>
        <v>2</v>
      </c>
      <c r="Q717" s="372"/>
      <c r="R717" s="219"/>
      <c r="S717" s="219"/>
      <c r="U717" s="90" t="str">
        <f t="shared" si="178"/>
        <v/>
      </c>
      <c r="V717" s="90">
        <f t="shared" si="179"/>
        <v>2</v>
      </c>
    </row>
    <row r="718" spans="1:22" s="202" customFormat="1" ht="15" customHeight="1" x14ac:dyDescent="0.2">
      <c r="A718" s="216"/>
      <c r="B718" s="387" t="s">
        <v>16946</v>
      </c>
      <c r="C718" s="369"/>
      <c r="D718" s="217"/>
      <c r="E718" s="196"/>
      <c r="F718" s="369"/>
      <c r="G718" s="217"/>
      <c r="H718" s="196"/>
      <c r="I718" s="196"/>
      <c r="J718" s="385"/>
      <c r="K718" s="363">
        <v>9.7200000000000006</v>
      </c>
      <c r="L718" s="197"/>
      <c r="M718" s="199"/>
      <c r="N718" s="197"/>
      <c r="O718" s="199"/>
      <c r="P718" s="218">
        <f t="shared" si="188"/>
        <v>9.7200000000000006</v>
      </c>
      <c r="Q718" s="372"/>
      <c r="R718" s="219"/>
      <c r="S718" s="219"/>
      <c r="U718" s="90" t="str">
        <f t="shared" si="178"/>
        <v/>
      </c>
      <c r="V718" s="90">
        <f t="shared" si="179"/>
        <v>9.7200000000000006</v>
      </c>
    </row>
    <row r="719" spans="1:22" s="202" customFormat="1" ht="15" customHeight="1" x14ac:dyDescent="0.2">
      <c r="A719" s="216"/>
      <c r="B719" s="387" t="s">
        <v>16946</v>
      </c>
      <c r="C719" s="369"/>
      <c r="D719" s="217"/>
      <c r="E719" s="196"/>
      <c r="F719" s="369"/>
      <c r="G719" s="217"/>
      <c r="H719" s="196"/>
      <c r="I719" s="196"/>
      <c r="J719" s="385"/>
      <c r="K719" s="363">
        <v>2</v>
      </c>
      <c r="L719" s="197"/>
      <c r="M719" s="199"/>
      <c r="N719" s="197"/>
      <c r="O719" s="199"/>
      <c r="P719" s="218">
        <f t="shared" si="188"/>
        <v>2</v>
      </c>
      <c r="Q719" s="372"/>
      <c r="R719" s="219"/>
      <c r="S719" s="219"/>
      <c r="U719" s="90" t="str">
        <f t="shared" si="178"/>
        <v/>
      </c>
      <c r="V719" s="90">
        <f t="shared" si="179"/>
        <v>2</v>
      </c>
    </row>
    <row r="720" spans="1:22" s="202" customFormat="1" ht="15" customHeight="1" x14ac:dyDescent="0.2">
      <c r="A720" s="216"/>
      <c r="B720" s="387" t="s">
        <v>16946</v>
      </c>
      <c r="C720" s="369"/>
      <c r="D720" s="217"/>
      <c r="E720" s="196"/>
      <c r="F720" s="369"/>
      <c r="G720" s="217"/>
      <c r="H720" s="196"/>
      <c r="I720" s="196"/>
      <c r="J720" s="385"/>
      <c r="K720" s="363">
        <v>9.67</v>
      </c>
      <c r="L720" s="197"/>
      <c r="M720" s="199"/>
      <c r="N720" s="197"/>
      <c r="O720" s="199"/>
      <c r="P720" s="218">
        <f t="shared" si="188"/>
        <v>9.67</v>
      </c>
      <c r="Q720" s="372"/>
      <c r="R720" s="219"/>
      <c r="S720" s="219"/>
      <c r="U720" s="90" t="str">
        <f t="shared" si="178"/>
        <v/>
      </c>
      <c r="V720" s="90">
        <f t="shared" si="179"/>
        <v>9.67</v>
      </c>
    </row>
    <row r="721" spans="1:22" s="202" customFormat="1" ht="15" customHeight="1" x14ac:dyDescent="0.2">
      <c r="A721" s="216"/>
      <c r="B721" s="387" t="s">
        <v>16947</v>
      </c>
      <c r="C721" s="369"/>
      <c r="D721" s="217"/>
      <c r="E721" s="196"/>
      <c r="F721" s="369"/>
      <c r="G721" s="217"/>
      <c r="H721" s="196"/>
      <c r="I721" s="196"/>
      <c r="J721" s="385"/>
      <c r="K721" s="363">
        <v>15</v>
      </c>
      <c r="L721" s="197"/>
      <c r="M721" s="199"/>
      <c r="N721" s="197"/>
      <c r="O721" s="199"/>
      <c r="P721" s="218">
        <f t="shared" si="188"/>
        <v>15</v>
      </c>
      <c r="Q721" s="372"/>
      <c r="R721" s="219"/>
      <c r="S721" s="219"/>
      <c r="U721" s="90" t="str">
        <f t="shared" si="178"/>
        <v/>
      </c>
      <c r="V721" s="90">
        <f t="shared" si="179"/>
        <v>15</v>
      </c>
    </row>
    <row r="722" spans="1:22" s="202" customFormat="1" ht="15" customHeight="1" x14ac:dyDescent="0.2">
      <c r="A722" s="216"/>
      <c r="B722" s="387" t="s">
        <v>16947</v>
      </c>
      <c r="C722" s="369"/>
      <c r="D722" s="217"/>
      <c r="E722" s="196"/>
      <c r="F722" s="369"/>
      <c r="G722" s="217"/>
      <c r="H722" s="196"/>
      <c r="I722" s="196"/>
      <c r="J722" s="385"/>
      <c r="K722" s="363">
        <v>9.23</v>
      </c>
      <c r="L722" s="197"/>
      <c r="M722" s="199"/>
      <c r="N722" s="197"/>
      <c r="O722" s="199"/>
      <c r="P722" s="218">
        <f t="shared" si="188"/>
        <v>9.23</v>
      </c>
      <c r="Q722" s="372"/>
      <c r="R722" s="219"/>
      <c r="S722" s="219"/>
      <c r="U722" s="90" t="str">
        <f t="shared" si="178"/>
        <v/>
      </c>
      <c r="V722" s="90">
        <f t="shared" si="179"/>
        <v>9.23</v>
      </c>
    </row>
    <row r="723" spans="1:22" s="202" customFormat="1" ht="15" customHeight="1" x14ac:dyDescent="0.2">
      <c r="A723" s="216"/>
      <c r="B723" s="387" t="s">
        <v>16947</v>
      </c>
      <c r="C723" s="369"/>
      <c r="D723" s="217"/>
      <c r="E723" s="196"/>
      <c r="F723" s="369"/>
      <c r="G723" s="217"/>
      <c r="H723" s="196"/>
      <c r="I723" s="196"/>
      <c r="J723" s="385"/>
      <c r="K723" s="363">
        <v>14.99</v>
      </c>
      <c r="L723" s="197"/>
      <c r="M723" s="199"/>
      <c r="N723" s="197"/>
      <c r="O723" s="199"/>
      <c r="P723" s="218">
        <f t="shared" si="188"/>
        <v>14.99</v>
      </c>
      <c r="Q723" s="372"/>
      <c r="R723" s="219"/>
      <c r="S723" s="219"/>
      <c r="U723" s="90" t="str">
        <f t="shared" si="178"/>
        <v/>
      </c>
      <c r="V723" s="90">
        <f t="shared" si="179"/>
        <v>14.99</v>
      </c>
    </row>
    <row r="724" spans="1:22" s="202" customFormat="1" ht="15" customHeight="1" x14ac:dyDescent="0.2">
      <c r="A724" s="216"/>
      <c r="B724" s="387" t="s">
        <v>16947</v>
      </c>
      <c r="C724" s="369"/>
      <c r="D724" s="217"/>
      <c r="E724" s="196"/>
      <c r="F724" s="369"/>
      <c r="G724" s="217"/>
      <c r="H724" s="196"/>
      <c r="I724" s="196"/>
      <c r="J724" s="385"/>
      <c r="K724" s="363">
        <v>9.59</v>
      </c>
      <c r="L724" s="197"/>
      <c r="M724" s="199"/>
      <c r="N724" s="197"/>
      <c r="O724" s="199"/>
      <c r="P724" s="218">
        <f t="shared" si="188"/>
        <v>9.59</v>
      </c>
      <c r="Q724" s="372"/>
      <c r="R724" s="219"/>
      <c r="S724" s="219"/>
      <c r="U724" s="90" t="str">
        <f t="shared" si="178"/>
        <v/>
      </c>
      <c r="V724" s="90">
        <f t="shared" si="179"/>
        <v>9.59</v>
      </c>
    </row>
    <row r="725" spans="1:22" s="202" customFormat="1" ht="15" customHeight="1" x14ac:dyDescent="0.2">
      <c r="A725" s="216"/>
      <c r="B725" s="387" t="s">
        <v>16946</v>
      </c>
      <c r="C725" s="369"/>
      <c r="D725" s="217"/>
      <c r="E725" s="196"/>
      <c r="F725" s="369"/>
      <c r="G725" s="217"/>
      <c r="H725" s="196"/>
      <c r="I725" s="196"/>
      <c r="J725" s="385"/>
      <c r="K725" s="363">
        <v>26.21</v>
      </c>
      <c r="L725" s="197"/>
      <c r="M725" s="199"/>
      <c r="N725" s="197"/>
      <c r="O725" s="199"/>
      <c r="P725" s="218">
        <f t="shared" si="188"/>
        <v>26.21</v>
      </c>
      <c r="Q725" s="372"/>
      <c r="R725" s="219"/>
      <c r="S725" s="219"/>
      <c r="U725" s="90" t="str">
        <f t="shared" si="178"/>
        <v/>
      </c>
      <c r="V725" s="90">
        <f t="shared" si="179"/>
        <v>26.21</v>
      </c>
    </row>
    <row r="726" spans="1:22" s="202" customFormat="1" ht="15" customHeight="1" x14ac:dyDescent="0.2">
      <c r="A726" s="216"/>
      <c r="B726" s="387" t="s">
        <v>16946</v>
      </c>
      <c r="C726" s="369"/>
      <c r="D726" s="217"/>
      <c r="E726" s="196"/>
      <c r="F726" s="369"/>
      <c r="G726" s="217"/>
      <c r="H726" s="196"/>
      <c r="I726" s="196"/>
      <c r="J726" s="385"/>
      <c r="K726" s="363">
        <v>12.52</v>
      </c>
      <c r="L726" s="197"/>
      <c r="M726" s="199"/>
      <c r="N726" s="197"/>
      <c r="O726" s="199"/>
      <c r="P726" s="218">
        <f t="shared" si="188"/>
        <v>12.52</v>
      </c>
      <c r="Q726" s="372"/>
      <c r="R726" s="219"/>
      <c r="S726" s="219"/>
      <c r="U726" s="90" t="str">
        <f t="shared" ref="U726:U789" si="189">IF(Q726&lt;&gt;"",P726,"")</f>
        <v/>
      </c>
      <c r="V726" s="90">
        <f t="shared" ref="V726:V789" si="190">IF(P726&lt;&gt;"",P726,"")</f>
        <v>12.52</v>
      </c>
    </row>
    <row r="727" spans="1:22" s="202" customFormat="1" ht="15" customHeight="1" x14ac:dyDescent="0.2">
      <c r="A727" s="216"/>
      <c r="B727" s="387" t="s">
        <v>16946</v>
      </c>
      <c r="C727" s="369"/>
      <c r="D727" s="217"/>
      <c r="E727" s="196"/>
      <c r="F727" s="369"/>
      <c r="G727" s="217"/>
      <c r="H727" s="196"/>
      <c r="I727" s="196"/>
      <c r="J727" s="385"/>
      <c r="K727" s="363">
        <v>2.41</v>
      </c>
      <c r="L727" s="197"/>
      <c r="M727" s="199"/>
      <c r="N727" s="197"/>
      <c r="O727" s="199"/>
      <c r="P727" s="218">
        <f t="shared" si="188"/>
        <v>2.41</v>
      </c>
      <c r="Q727" s="372"/>
      <c r="R727" s="219"/>
      <c r="S727" s="219"/>
      <c r="U727" s="90" t="str">
        <f t="shared" si="189"/>
        <v/>
      </c>
      <c r="V727" s="90">
        <f t="shared" si="190"/>
        <v>2.41</v>
      </c>
    </row>
    <row r="728" spans="1:22" s="202" customFormat="1" ht="15" customHeight="1" x14ac:dyDescent="0.2">
      <c r="A728" s="191"/>
      <c r="B728" s="203" t="s">
        <v>15</v>
      </c>
      <c r="C728" s="204"/>
      <c r="D728" s="205"/>
      <c r="E728" s="206"/>
      <c r="F728" s="204"/>
      <c r="G728" s="205"/>
      <c r="H728" s="206"/>
      <c r="I728" s="206"/>
      <c r="J728" s="207"/>
      <c r="K728" s="208"/>
      <c r="L728" s="208"/>
      <c r="M728" s="208"/>
      <c r="N728" s="208"/>
      <c r="O728" s="208"/>
      <c r="P728" s="209">
        <f>ROUND(SUM(P693:P727),2)</f>
        <v>422.56</v>
      </c>
      <c r="Q728" s="210" t="str">
        <f>IFERROR(VLOOKUP(A692,'Planilha Orçamentária'!$A$8:$H$557,5,FALSE),0)</f>
        <v>M</v>
      </c>
      <c r="R728" s="201"/>
      <c r="S728" s="201"/>
      <c r="U728" s="90">
        <f t="shared" si="189"/>
        <v>422.56</v>
      </c>
      <c r="V728" s="90">
        <f t="shared" si="190"/>
        <v>422.56</v>
      </c>
    </row>
    <row r="729" spans="1:22" s="202" customFormat="1" ht="15" customHeight="1" x14ac:dyDescent="0.2">
      <c r="A729" s="191"/>
      <c r="B729" s="211"/>
      <c r="C729" s="212"/>
      <c r="D729" s="194"/>
      <c r="E729" s="195"/>
      <c r="F729" s="212"/>
      <c r="G729" s="194"/>
      <c r="H729" s="195"/>
      <c r="I729" s="195"/>
      <c r="J729" s="213"/>
      <c r="K729" s="303"/>
      <c r="L729" s="303"/>
      <c r="M729" s="303"/>
      <c r="N729" s="303"/>
      <c r="O729" s="303"/>
      <c r="P729" s="60"/>
      <c r="Q729" s="214"/>
      <c r="R729" s="201"/>
      <c r="S729" s="201"/>
      <c r="T729" s="201"/>
      <c r="U729" s="90" t="str">
        <f t="shared" si="189"/>
        <v/>
      </c>
      <c r="V729" s="90" t="str">
        <f t="shared" si="190"/>
        <v/>
      </c>
    </row>
    <row r="730" spans="1:22" s="335" customFormat="1" ht="15" customHeight="1" x14ac:dyDescent="0.2">
      <c r="A730" s="322" t="str">
        <f>'Planilha Orçamentária'!A111</f>
        <v>07.03</v>
      </c>
      <c r="B730" s="323" t="str">
        <f>VLOOKUP(A730,'Planilha Orçamentária'!$A$8:$D$557,4,FALSE)</f>
        <v>MOBILIÁRIO</v>
      </c>
      <c r="C730" s="324"/>
      <c r="D730" s="325"/>
      <c r="E730" s="326"/>
      <c r="F730" s="326"/>
      <c r="G730" s="325"/>
      <c r="H730" s="326"/>
      <c r="I730" s="327"/>
      <c r="J730" s="328"/>
      <c r="K730" s="329"/>
      <c r="L730" s="328"/>
      <c r="M730" s="330"/>
      <c r="N730" s="331"/>
      <c r="O730" s="330"/>
      <c r="P730" s="332"/>
      <c r="Q730" s="333"/>
      <c r="R730" s="334"/>
      <c r="S730" s="334"/>
      <c r="U730" s="90" t="str">
        <f t="shared" si="189"/>
        <v/>
      </c>
      <c r="V730" s="90" t="str">
        <f t="shared" si="190"/>
        <v/>
      </c>
    </row>
    <row r="731" spans="1:22" s="202" customFormat="1" ht="15" customHeight="1" x14ac:dyDescent="0.2">
      <c r="A731" s="191" t="str">
        <f>'Planilha Orçamentária'!A112</f>
        <v>07.03.01</v>
      </c>
      <c r="B731" s="192" t="str">
        <f>VLOOKUP(A731,'Planilha Orçamentária'!$A$8:$D$557,4,FALSE)</f>
        <v>Fornecimento e Instalação de Banco Concreto-madeira  (3,00x0,50m), tudo incluido conforme detalhes de projeto</v>
      </c>
      <c r="C731" s="193"/>
      <c r="D731" s="194"/>
      <c r="E731" s="195"/>
      <c r="F731" s="195"/>
      <c r="G731" s="194"/>
      <c r="H731" s="195"/>
      <c r="I731" s="196"/>
      <c r="J731" s="197"/>
      <c r="K731" s="198"/>
      <c r="L731" s="197"/>
      <c r="M731" s="199"/>
      <c r="N731" s="197"/>
      <c r="O731" s="199"/>
      <c r="P731" s="60"/>
      <c r="Q731" s="200">
        <f>P733</f>
        <v>22</v>
      </c>
      <c r="R731" s="201"/>
      <c r="S731" s="201"/>
      <c r="U731" s="90">
        <f t="shared" si="189"/>
        <v>0</v>
      </c>
      <c r="V731" s="90" t="str">
        <f t="shared" si="190"/>
        <v/>
      </c>
    </row>
    <row r="732" spans="1:22" s="202" customFormat="1" ht="15" customHeight="1" x14ac:dyDescent="0.2">
      <c r="A732" s="216"/>
      <c r="B732" s="424"/>
      <c r="C732" s="217"/>
      <c r="E732" s="196"/>
      <c r="F732" s="196"/>
      <c r="G732" s="217"/>
      <c r="H732" s="196"/>
      <c r="I732" s="196"/>
      <c r="J732" s="197">
        <v>22</v>
      </c>
      <c r="K732" s="220"/>
      <c r="L732" s="197"/>
      <c r="M732" s="197"/>
      <c r="N732" s="197"/>
      <c r="O732" s="197"/>
      <c r="P732" s="425">
        <f>J732</f>
        <v>22</v>
      </c>
      <c r="Q732" s="221"/>
      <c r="U732" s="90" t="str">
        <f t="shared" si="189"/>
        <v/>
      </c>
      <c r="V732" s="90">
        <f t="shared" si="190"/>
        <v>22</v>
      </c>
    </row>
    <row r="733" spans="1:22" s="202" customFormat="1" ht="15" customHeight="1" x14ac:dyDescent="0.2">
      <c r="A733" s="216"/>
      <c r="B733" s="203" t="s">
        <v>15</v>
      </c>
      <c r="C733" s="204"/>
      <c r="D733" s="205"/>
      <c r="E733" s="206"/>
      <c r="F733" s="204"/>
      <c r="G733" s="205"/>
      <c r="H733" s="206"/>
      <c r="I733" s="206"/>
      <c r="J733" s="207"/>
      <c r="K733" s="208"/>
      <c r="L733" s="208"/>
      <c r="M733" s="208"/>
      <c r="N733" s="208"/>
      <c r="O733" s="208"/>
      <c r="P733" s="209">
        <f>ROUND(SUM(P731:P732),2)</f>
        <v>22</v>
      </c>
      <c r="Q733" s="210" t="str">
        <f>IFERROR(VLOOKUP(A731,'Planilha Orçamentária'!$A$8:$H$557,5,FALSE),0)</f>
        <v>und</v>
      </c>
      <c r="R733" s="201"/>
      <c r="S733" s="201"/>
      <c r="U733" s="90">
        <f t="shared" si="189"/>
        <v>22</v>
      </c>
      <c r="V733" s="90">
        <f t="shared" si="190"/>
        <v>22</v>
      </c>
    </row>
    <row r="734" spans="1:22" s="202" customFormat="1" ht="15" customHeight="1" x14ac:dyDescent="0.2">
      <c r="A734" s="216"/>
      <c r="B734" s="226"/>
      <c r="C734" s="212"/>
      <c r="D734" s="194"/>
      <c r="E734" s="195"/>
      <c r="F734" s="212"/>
      <c r="G734" s="194"/>
      <c r="H734" s="195"/>
      <c r="I734" s="195"/>
      <c r="J734" s="213"/>
      <c r="K734" s="303"/>
      <c r="L734" s="303"/>
      <c r="M734" s="303"/>
      <c r="N734" s="303"/>
      <c r="O734" s="303"/>
      <c r="P734" s="60"/>
      <c r="Q734" s="227"/>
      <c r="R734" s="201"/>
      <c r="S734" s="201"/>
      <c r="U734" s="90" t="str">
        <f t="shared" si="189"/>
        <v/>
      </c>
      <c r="V734" s="90" t="str">
        <f t="shared" si="190"/>
        <v/>
      </c>
    </row>
    <row r="735" spans="1:22" s="202" customFormat="1" ht="15" customHeight="1" x14ac:dyDescent="0.2">
      <c r="A735" s="191" t="str">
        <f>'Planilha Orçamentária'!A113</f>
        <v>07.03.02</v>
      </c>
      <c r="B735" s="192" t="str">
        <f>VLOOKUP(A735,'Planilha Orçamentária'!$A$8:$D$557,4,FALSE)</f>
        <v>Fornecimento de Lixeira conforme detalhe de projeto</v>
      </c>
      <c r="C735" s="193"/>
      <c r="D735" s="194"/>
      <c r="E735" s="195"/>
      <c r="F735" s="195"/>
      <c r="G735" s="194"/>
      <c r="H735" s="195"/>
      <c r="I735" s="196"/>
      <c r="J735" s="197"/>
      <c r="K735" s="198"/>
      <c r="L735" s="197"/>
      <c r="M735" s="199"/>
      <c r="N735" s="197"/>
      <c r="O735" s="199"/>
      <c r="P735" s="60"/>
      <c r="Q735" s="200">
        <f>P737</f>
        <v>34</v>
      </c>
      <c r="R735" s="201"/>
      <c r="S735" s="201"/>
      <c r="U735" s="90">
        <f t="shared" si="189"/>
        <v>0</v>
      </c>
      <c r="V735" s="90" t="str">
        <f t="shared" si="190"/>
        <v/>
      </c>
    </row>
    <row r="736" spans="1:22" s="202" customFormat="1" ht="15" customHeight="1" x14ac:dyDescent="0.2">
      <c r="A736" s="216"/>
      <c r="B736" s="387"/>
      <c r="C736" s="420"/>
      <c r="D736" s="217"/>
      <c r="E736" s="196"/>
      <c r="F736" s="196"/>
      <c r="G736" s="217"/>
      <c r="H736" s="196"/>
      <c r="I736" s="196"/>
      <c r="J736" s="426">
        <v>34</v>
      </c>
      <c r="K736" s="427"/>
      <c r="L736" s="426"/>
      <c r="M736" s="426"/>
      <c r="N736" s="426"/>
      <c r="O736" s="426"/>
      <c r="P736" s="425">
        <f>J736</f>
        <v>34</v>
      </c>
      <c r="Q736" s="221"/>
      <c r="U736" s="90" t="str">
        <f t="shared" si="189"/>
        <v/>
      </c>
      <c r="V736" s="90">
        <f t="shared" si="190"/>
        <v>34</v>
      </c>
    </row>
    <row r="737" spans="1:22" s="202" customFormat="1" ht="15" customHeight="1" x14ac:dyDescent="0.2">
      <c r="A737" s="338"/>
      <c r="B737" s="203" t="s">
        <v>15</v>
      </c>
      <c r="C737" s="204"/>
      <c r="D737" s="205"/>
      <c r="E737" s="206"/>
      <c r="F737" s="204"/>
      <c r="G737" s="205"/>
      <c r="H737" s="206"/>
      <c r="I737" s="206"/>
      <c r="J737" s="207"/>
      <c r="K737" s="208"/>
      <c r="L737" s="208"/>
      <c r="M737" s="208"/>
      <c r="N737" s="208"/>
      <c r="O737" s="208"/>
      <c r="P737" s="209">
        <f>ROUND(SUM(P735:P736),2)</f>
        <v>34</v>
      </c>
      <c r="Q737" s="210" t="str">
        <f>IFERROR(VLOOKUP(A735,'Planilha Orçamentária'!$A$8:$H$557,5,FALSE),0)</f>
        <v>und</v>
      </c>
      <c r="R737" s="201"/>
      <c r="S737" s="201"/>
      <c r="U737" s="90">
        <f t="shared" si="189"/>
        <v>34</v>
      </c>
      <c r="V737" s="90">
        <f t="shared" si="190"/>
        <v>34</v>
      </c>
    </row>
    <row r="738" spans="1:22" s="202" customFormat="1" ht="15" customHeight="1" x14ac:dyDescent="0.2">
      <c r="A738" s="191"/>
      <c r="B738" s="211"/>
      <c r="C738" s="212"/>
      <c r="D738" s="194"/>
      <c r="E738" s="195"/>
      <c r="F738" s="212"/>
      <c r="G738" s="194"/>
      <c r="H738" s="195"/>
      <c r="I738" s="195"/>
      <c r="J738" s="213"/>
      <c r="K738" s="303"/>
      <c r="L738" s="303"/>
      <c r="M738" s="303"/>
      <c r="N738" s="303"/>
      <c r="O738" s="303"/>
      <c r="P738" s="60"/>
      <c r="Q738" s="214"/>
      <c r="R738" s="201"/>
      <c r="S738" s="201"/>
      <c r="T738" s="201"/>
      <c r="U738" s="90" t="str">
        <f t="shared" si="189"/>
        <v/>
      </c>
      <c r="V738" s="90" t="str">
        <f t="shared" si="190"/>
        <v/>
      </c>
    </row>
    <row r="739" spans="1:22" s="202" customFormat="1" ht="15" customHeight="1" x14ac:dyDescent="0.2">
      <c r="A739" s="191" t="str">
        <f>'Planilha Orçamentária'!A114</f>
        <v>07.03.03</v>
      </c>
      <c r="B739" s="192" t="str">
        <f>VLOOKUP(A739,'Planilha Orçamentária'!$A$8:$D$674,4,FALSE)</f>
        <v>Bicicletário em tubo de ferro galvanizado 1" e ferro liso 1/2", inclusive pintura, conforme projeto padrão SEDU</v>
      </c>
      <c r="C739" s="193"/>
      <c r="D739" s="194"/>
      <c r="E739" s="195"/>
      <c r="F739" s="195"/>
      <c r="G739" s="194"/>
      <c r="H739" s="195"/>
      <c r="I739" s="196"/>
      <c r="J739" s="197"/>
      <c r="K739" s="198"/>
      <c r="L739" s="197"/>
      <c r="M739" s="199"/>
      <c r="N739" s="197"/>
      <c r="O739" s="199"/>
      <c r="P739" s="60"/>
      <c r="Q739" s="431">
        <f>P741</f>
        <v>2</v>
      </c>
      <c r="R739" s="201"/>
      <c r="S739" s="219"/>
      <c r="U739" s="90">
        <f t="shared" si="189"/>
        <v>0</v>
      </c>
      <c r="V739" s="90" t="str">
        <f t="shared" si="190"/>
        <v/>
      </c>
    </row>
    <row r="740" spans="1:22" s="202" customFormat="1" ht="15" customHeight="1" x14ac:dyDescent="0.2">
      <c r="A740" s="216"/>
      <c r="B740" s="222"/>
      <c r="C740" s="432"/>
      <c r="D740" s="194"/>
      <c r="E740" s="195"/>
      <c r="F740" s="195"/>
      <c r="G740" s="194"/>
      <c r="H740" s="195"/>
      <c r="I740" s="196"/>
      <c r="J740" s="426">
        <v>2</v>
      </c>
      <c r="K740" s="427"/>
      <c r="L740" s="426"/>
      <c r="M740" s="213"/>
      <c r="N740" s="426"/>
      <c r="O740" s="213"/>
      <c r="P740" s="425">
        <f>J740</f>
        <v>2</v>
      </c>
      <c r="Q740" s="221"/>
      <c r="U740" s="90" t="str">
        <f t="shared" si="189"/>
        <v/>
      </c>
      <c r="V740" s="90">
        <f t="shared" si="190"/>
        <v>2</v>
      </c>
    </row>
    <row r="741" spans="1:22" s="202" customFormat="1" ht="15" customHeight="1" x14ac:dyDescent="0.2">
      <c r="A741" s="191"/>
      <c r="B741" s="203" t="s">
        <v>15</v>
      </c>
      <c r="C741" s="204"/>
      <c r="D741" s="205"/>
      <c r="E741" s="206"/>
      <c r="F741" s="204"/>
      <c r="G741" s="205"/>
      <c r="H741" s="206"/>
      <c r="I741" s="206"/>
      <c r="J741" s="207"/>
      <c r="K741" s="208"/>
      <c r="L741" s="208"/>
      <c r="M741" s="208"/>
      <c r="N741" s="208"/>
      <c r="O741" s="208"/>
      <c r="P741" s="209">
        <f>ROUND(SUM(P739:P740),2)</f>
        <v>2</v>
      </c>
      <c r="Q741" s="406" t="str">
        <f>IFERROR(VLOOKUP(A739,'Planilha Orçamentária'!$A$8:$H$193,5,FALSE),0)</f>
        <v>m</v>
      </c>
      <c r="R741" s="201"/>
      <c r="S741" s="219"/>
      <c r="U741" s="90">
        <f t="shared" si="189"/>
        <v>2</v>
      </c>
      <c r="V741" s="90">
        <f t="shared" si="190"/>
        <v>2</v>
      </c>
    </row>
    <row r="742" spans="1:22" s="202" customFormat="1" ht="15" customHeight="1" x14ac:dyDescent="0.2">
      <c r="A742" s="191"/>
      <c r="B742" s="211"/>
      <c r="C742" s="212"/>
      <c r="D742" s="194"/>
      <c r="E742" s="195"/>
      <c r="F742" s="212"/>
      <c r="G742" s="194"/>
      <c r="H742" s="195"/>
      <c r="I742" s="195"/>
      <c r="J742" s="213"/>
      <c r="K742" s="303"/>
      <c r="L742" s="303"/>
      <c r="M742" s="303"/>
      <c r="N742" s="303"/>
      <c r="O742" s="303"/>
      <c r="P742" s="60"/>
      <c r="Q742" s="214"/>
      <c r="R742" s="201"/>
      <c r="S742" s="201"/>
      <c r="T742" s="201"/>
      <c r="U742" s="90" t="str">
        <f t="shared" si="189"/>
        <v/>
      </c>
      <c r="V742" s="90" t="str">
        <f t="shared" si="190"/>
        <v/>
      </c>
    </row>
    <row r="743" spans="1:22" s="202" customFormat="1" ht="15" customHeight="1" x14ac:dyDescent="0.2">
      <c r="A743" s="191" t="str">
        <f>'Planilha Orçamentária'!A115</f>
        <v>07.03.04</v>
      </c>
      <c r="B743" s="192" t="str">
        <f>VLOOKUP(A743,'Planilha Orçamentária'!$A$8:$D$674,4,FALSE)</f>
        <v>Fornecimento e Instalação de Pergolado conforme detalhe de projeto, inclusive pintura em verniz três demãos e base de concreto armado</v>
      </c>
      <c r="C743" s="193"/>
      <c r="D743" s="194"/>
      <c r="E743" s="195"/>
      <c r="F743" s="195"/>
      <c r="G743" s="194"/>
      <c r="H743" s="195"/>
      <c r="I743" s="196"/>
      <c r="J743" s="197"/>
      <c r="K743" s="198"/>
      <c r="L743" s="197"/>
      <c r="M743" s="199"/>
      <c r="N743" s="197"/>
      <c r="O743" s="199"/>
      <c r="P743" s="60"/>
      <c r="Q743" s="431">
        <f>P745</f>
        <v>4</v>
      </c>
      <c r="R743" s="201"/>
      <c r="S743" s="219"/>
      <c r="U743" s="90">
        <f t="shared" si="189"/>
        <v>0</v>
      </c>
      <c r="V743" s="90" t="str">
        <f t="shared" si="190"/>
        <v/>
      </c>
    </row>
    <row r="744" spans="1:22" s="202" customFormat="1" ht="15" customHeight="1" x14ac:dyDescent="0.2">
      <c r="A744" s="216"/>
      <c r="B744" s="222"/>
      <c r="C744" s="349"/>
      <c r="D744" s="350"/>
      <c r="E744" s="351"/>
      <c r="F744" s="349"/>
      <c r="G744" s="350"/>
      <c r="H744" s="351"/>
      <c r="I744" s="196"/>
      <c r="J744" s="353">
        <v>4</v>
      </c>
      <c r="K744" s="363"/>
      <c r="L744" s="197"/>
      <c r="M744" s="197"/>
      <c r="N744" s="358"/>
      <c r="O744" s="197"/>
      <c r="P744" s="218">
        <f>J744</f>
        <v>4</v>
      </c>
      <c r="Q744" s="221"/>
      <c r="U744" s="90" t="str">
        <f t="shared" si="189"/>
        <v/>
      </c>
      <c r="V744" s="90">
        <f t="shared" si="190"/>
        <v>4</v>
      </c>
    </row>
    <row r="745" spans="1:22" s="202" customFormat="1" ht="15" customHeight="1" x14ac:dyDescent="0.2">
      <c r="A745" s="191"/>
      <c r="B745" s="203" t="s">
        <v>15</v>
      </c>
      <c r="C745" s="204"/>
      <c r="D745" s="205"/>
      <c r="E745" s="206"/>
      <c r="F745" s="204"/>
      <c r="G745" s="205"/>
      <c r="H745" s="206"/>
      <c r="I745" s="206"/>
      <c r="J745" s="207"/>
      <c r="K745" s="208"/>
      <c r="L745" s="208"/>
      <c r="M745" s="208"/>
      <c r="N745" s="208"/>
      <c r="O745" s="208"/>
      <c r="P745" s="209">
        <f>ROUND(SUM(P743:P744),2)</f>
        <v>4</v>
      </c>
      <c r="Q745" s="406" t="str">
        <f>IFERROR(VLOOKUP(A743,'Planilha Orçamentária'!$A$8:$H$193,5,FALSE),0)</f>
        <v>und</v>
      </c>
      <c r="R745" s="201"/>
      <c r="S745" s="219"/>
      <c r="U745" s="90">
        <f t="shared" si="189"/>
        <v>4</v>
      </c>
      <c r="V745" s="90">
        <f t="shared" si="190"/>
        <v>4</v>
      </c>
    </row>
    <row r="746" spans="1:22" s="202" customFormat="1" ht="15" customHeight="1" x14ac:dyDescent="0.2">
      <c r="A746" s="191"/>
      <c r="B746" s="211"/>
      <c r="C746" s="212"/>
      <c r="D746" s="194"/>
      <c r="E746" s="195"/>
      <c r="F746" s="212"/>
      <c r="G746" s="194"/>
      <c r="H746" s="195"/>
      <c r="I746" s="195"/>
      <c r="J746" s="213"/>
      <c r="K746" s="303"/>
      <c r="L746" s="303"/>
      <c r="M746" s="303"/>
      <c r="N746" s="303"/>
      <c r="O746" s="303"/>
      <c r="P746" s="60"/>
      <c r="Q746" s="214"/>
      <c r="R746" s="201"/>
      <c r="S746" s="201"/>
      <c r="T746" s="201"/>
      <c r="U746" s="90" t="str">
        <f t="shared" si="189"/>
        <v/>
      </c>
      <c r="V746" s="90" t="str">
        <f t="shared" si="190"/>
        <v/>
      </c>
    </row>
    <row r="747" spans="1:22" s="202" customFormat="1" ht="15" customHeight="1" x14ac:dyDescent="0.2">
      <c r="A747" s="191" t="str">
        <f>'Planilha Orçamentária'!A116</f>
        <v>07.03.05</v>
      </c>
      <c r="B747" s="192" t="str">
        <f>VLOOKUP(A747,'Planilha Orçamentária'!$A$8:$D$674,4,FALSE)</f>
        <v>Guarda corpo de tubo de ferro galvanizado, diâm. 3" e 2", h=0.8 m inclusive pintura a óleo ou esmalte</v>
      </c>
      <c r="C747" s="193"/>
      <c r="D747" s="194"/>
      <c r="E747" s="195"/>
      <c r="F747" s="195"/>
      <c r="G747" s="194"/>
      <c r="H747" s="195"/>
      <c r="I747" s="196"/>
      <c r="J747" s="197"/>
      <c r="K747" s="198"/>
      <c r="L747" s="197"/>
      <c r="M747" s="199"/>
      <c r="N747" s="197"/>
      <c r="O747" s="199"/>
      <c r="P747" s="60"/>
      <c r="Q747" s="431">
        <f>P750</f>
        <v>115</v>
      </c>
      <c r="R747" s="201"/>
      <c r="S747" s="219"/>
      <c r="U747" s="90">
        <f t="shared" si="189"/>
        <v>0</v>
      </c>
      <c r="V747" s="90" t="str">
        <f t="shared" si="190"/>
        <v/>
      </c>
    </row>
    <row r="748" spans="1:22" s="202" customFormat="1" ht="15" customHeight="1" x14ac:dyDescent="0.2">
      <c r="A748" s="216"/>
      <c r="B748" s="222"/>
      <c r="C748" s="349">
        <v>28</v>
      </c>
      <c r="D748" s="350" t="s">
        <v>5660</v>
      </c>
      <c r="E748" s="351">
        <v>0</v>
      </c>
      <c r="F748" s="349">
        <v>33</v>
      </c>
      <c r="G748" s="350" t="s">
        <v>5660</v>
      </c>
      <c r="H748" s="351">
        <v>0</v>
      </c>
      <c r="I748" s="196"/>
      <c r="J748" s="353"/>
      <c r="K748" s="363">
        <f>(F748*20+H748)-(C748*20+E748)</f>
        <v>100</v>
      </c>
      <c r="L748" s="197"/>
      <c r="M748" s="197"/>
      <c r="N748" s="358"/>
      <c r="O748" s="197"/>
      <c r="P748" s="218">
        <f t="shared" ref="P748:P749" si="191">K748</f>
        <v>100</v>
      </c>
      <c r="Q748" s="221"/>
      <c r="U748" s="90" t="str">
        <f t="shared" si="189"/>
        <v/>
      </c>
      <c r="V748" s="90">
        <f t="shared" si="190"/>
        <v>100</v>
      </c>
    </row>
    <row r="749" spans="1:22" s="202" customFormat="1" ht="15" customHeight="1" x14ac:dyDescent="0.2">
      <c r="A749" s="216"/>
      <c r="B749" s="222"/>
      <c r="C749" s="349">
        <v>40</v>
      </c>
      <c r="D749" s="350" t="s">
        <v>5660</v>
      </c>
      <c r="E749" s="351">
        <v>0</v>
      </c>
      <c r="F749" s="349"/>
      <c r="G749" s="350"/>
      <c r="H749" s="351"/>
      <c r="I749" s="196"/>
      <c r="J749" s="353"/>
      <c r="K749" s="363">
        <v>15</v>
      </c>
      <c r="L749" s="197"/>
      <c r="M749" s="197"/>
      <c r="N749" s="358"/>
      <c r="O749" s="197"/>
      <c r="P749" s="218">
        <f t="shared" si="191"/>
        <v>15</v>
      </c>
      <c r="Q749" s="221"/>
      <c r="U749" s="90" t="str">
        <f t="shared" si="189"/>
        <v/>
      </c>
      <c r="V749" s="90">
        <f t="shared" si="190"/>
        <v>15</v>
      </c>
    </row>
    <row r="750" spans="1:22" s="202" customFormat="1" ht="15" customHeight="1" x14ac:dyDescent="0.2">
      <c r="A750" s="191"/>
      <c r="B750" s="203" t="s">
        <v>15</v>
      </c>
      <c r="C750" s="204"/>
      <c r="D750" s="205"/>
      <c r="E750" s="206"/>
      <c r="F750" s="204"/>
      <c r="G750" s="205"/>
      <c r="H750" s="206"/>
      <c r="I750" s="206"/>
      <c r="J750" s="207"/>
      <c r="K750" s="208"/>
      <c r="L750" s="208"/>
      <c r="M750" s="208"/>
      <c r="N750" s="208"/>
      <c r="O750" s="208"/>
      <c r="P750" s="209">
        <f>ROUND(SUM(P747:P749),2)</f>
        <v>115</v>
      </c>
      <c r="Q750" s="406" t="str">
        <f>IFERROR(VLOOKUP(A747,'Planilha Orçamentária'!$A$8:$H$193,5,FALSE),0)</f>
        <v>m</v>
      </c>
      <c r="R750" s="201"/>
      <c r="S750" s="219"/>
      <c r="U750" s="90">
        <f t="shared" si="189"/>
        <v>115</v>
      </c>
      <c r="V750" s="90">
        <f t="shared" si="190"/>
        <v>115</v>
      </c>
    </row>
    <row r="751" spans="1:22" s="202" customFormat="1" ht="15" customHeight="1" x14ac:dyDescent="0.2">
      <c r="A751" s="191"/>
      <c r="B751" s="211"/>
      <c r="C751" s="212"/>
      <c r="D751" s="194"/>
      <c r="E751" s="195"/>
      <c r="F751" s="212"/>
      <c r="G751" s="194"/>
      <c r="H751" s="195"/>
      <c r="I751" s="195"/>
      <c r="J751" s="213"/>
      <c r="K751" s="303"/>
      <c r="L751" s="303"/>
      <c r="M751" s="303"/>
      <c r="N751" s="303"/>
      <c r="O751" s="303"/>
      <c r="P751" s="60"/>
      <c r="Q751" s="214"/>
      <c r="R751" s="201"/>
      <c r="S751" s="201"/>
      <c r="T751" s="201"/>
      <c r="U751" s="90" t="str">
        <f t="shared" si="189"/>
        <v/>
      </c>
      <c r="V751" s="90" t="str">
        <f t="shared" si="190"/>
        <v/>
      </c>
    </row>
    <row r="752" spans="1:22" s="335" customFormat="1" ht="15" customHeight="1" x14ac:dyDescent="0.2">
      <c r="A752" s="322" t="str">
        <f>'Planilha Orçamentária'!A119</f>
        <v>07.04</v>
      </c>
      <c r="B752" s="323" t="str">
        <f>VLOOKUP(A752,'Planilha Orçamentária'!$A$8:$D$557,4,FALSE)</f>
        <v>PAISAGISMO</v>
      </c>
      <c r="C752" s="324"/>
      <c r="D752" s="325"/>
      <c r="E752" s="326"/>
      <c r="F752" s="326"/>
      <c r="G752" s="325"/>
      <c r="H752" s="326"/>
      <c r="I752" s="327"/>
      <c r="J752" s="328"/>
      <c r="K752" s="329"/>
      <c r="L752" s="328"/>
      <c r="M752" s="330"/>
      <c r="N752" s="331"/>
      <c r="O752" s="330"/>
      <c r="P752" s="332"/>
      <c r="Q752" s="333"/>
      <c r="R752" s="334"/>
      <c r="S752" s="334"/>
      <c r="U752" s="90" t="str">
        <f t="shared" si="189"/>
        <v/>
      </c>
      <c r="V752" s="90" t="str">
        <f t="shared" si="190"/>
        <v/>
      </c>
    </row>
    <row r="753" spans="1:22" s="202" customFormat="1" ht="15" customHeight="1" x14ac:dyDescent="0.2">
      <c r="A753" s="191" t="str">
        <f>'Planilha Orçamentária'!A120</f>
        <v>07.04.01</v>
      </c>
      <c r="B753" s="215" t="str">
        <f>VLOOKUP(A753,'Planilha Orçamentária'!$A$8:$D$557,4,FALSE)</f>
        <v>Revestimento vegetal com grama em placas, inclusive transporte de grama</v>
      </c>
      <c r="C753" s="193"/>
      <c r="D753" s="194"/>
      <c r="E753" s="195"/>
      <c r="F753" s="195"/>
      <c r="G753" s="194"/>
      <c r="H753" s="195"/>
      <c r="I753" s="196"/>
      <c r="J753" s="197"/>
      <c r="K753" s="198"/>
      <c r="L753" s="197"/>
      <c r="M753" s="199"/>
      <c r="N753" s="197"/>
      <c r="O753" s="199"/>
      <c r="P753" s="60"/>
      <c r="Q753" s="200">
        <f>P770</f>
        <v>5110.1400000000003</v>
      </c>
      <c r="R753" s="201"/>
      <c r="S753" s="201"/>
      <c r="U753" s="90">
        <f t="shared" si="189"/>
        <v>0</v>
      </c>
      <c r="V753" s="90" t="str">
        <f t="shared" si="190"/>
        <v/>
      </c>
    </row>
    <row r="754" spans="1:22" s="202" customFormat="1" ht="15" customHeight="1" x14ac:dyDescent="0.2">
      <c r="A754" s="216"/>
      <c r="B754" s="387" t="s">
        <v>16948</v>
      </c>
      <c r="C754" s="442">
        <v>0</v>
      </c>
      <c r="D754" s="115" t="s">
        <v>5660</v>
      </c>
      <c r="E754" s="196">
        <v>0</v>
      </c>
      <c r="F754" s="421">
        <v>2</v>
      </c>
      <c r="G754" s="217" t="s">
        <v>5660</v>
      </c>
      <c r="H754" s="196">
        <v>0</v>
      </c>
      <c r="I754" s="196"/>
      <c r="J754" s="197"/>
      <c r="K754" s="220"/>
      <c r="L754" s="197"/>
      <c r="M754" s="197"/>
      <c r="N754" s="197">
        <v>99.15</v>
      </c>
      <c r="O754" s="197"/>
      <c r="P754" s="218">
        <f>+N754</f>
        <v>99.15</v>
      </c>
      <c r="Q754" s="221"/>
      <c r="U754" s="90" t="str">
        <f t="shared" si="189"/>
        <v/>
      </c>
      <c r="V754" s="90">
        <f t="shared" si="190"/>
        <v>99.15</v>
      </c>
    </row>
    <row r="755" spans="1:22" s="202" customFormat="1" ht="15" customHeight="1" x14ac:dyDescent="0.2">
      <c r="A755" s="216"/>
      <c r="B755" s="387" t="s">
        <v>16948</v>
      </c>
      <c r="C755" s="442">
        <v>3</v>
      </c>
      <c r="D755" s="115" t="s">
        <v>5660</v>
      </c>
      <c r="E755" s="196">
        <v>0</v>
      </c>
      <c r="F755" s="421">
        <v>23</v>
      </c>
      <c r="G755" s="217" t="s">
        <v>5660</v>
      </c>
      <c r="H755" s="196">
        <v>0</v>
      </c>
      <c r="I755" s="196"/>
      <c r="J755" s="197"/>
      <c r="K755" s="220"/>
      <c r="L755" s="197"/>
      <c r="M755" s="197"/>
      <c r="N755" s="197">
        <v>932.88</v>
      </c>
      <c r="O755" s="197"/>
      <c r="P755" s="218">
        <f t="shared" ref="P755:P769" si="192">+N755</f>
        <v>932.88</v>
      </c>
      <c r="Q755" s="221"/>
      <c r="U755" s="90" t="str">
        <f t="shared" si="189"/>
        <v/>
      </c>
      <c r="V755" s="90">
        <f t="shared" si="190"/>
        <v>932.88</v>
      </c>
    </row>
    <row r="756" spans="1:22" s="202" customFormat="1" ht="15" customHeight="1" x14ac:dyDescent="0.2">
      <c r="A756" s="216"/>
      <c r="B756" s="387" t="s">
        <v>16948</v>
      </c>
      <c r="C756" s="442">
        <v>3</v>
      </c>
      <c r="D756" s="115" t="s">
        <v>5660</v>
      </c>
      <c r="E756" s="196">
        <v>0</v>
      </c>
      <c r="F756" s="421">
        <v>23</v>
      </c>
      <c r="G756" s="217" t="s">
        <v>5660</v>
      </c>
      <c r="H756" s="196">
        <v>0</v>
      </c>
      <c r="I756" s="196"/>
      <c r="J756" s="197"/>
      <c r="K756" s="220"/>
      <c r="L756" s="197"/>
      <c r="M756" s="197"/>
      <c r="N756" s="197">
        <v>696.46</v>
      </c>
      <c r="O756" s="197"/>
      <c r="P756" s="218">
        <f t="shared" si="192"/>
        <v>696.46</v>
      </c>
      <c r="Q756" s="221"/>
      <c r="U756" s="90" t="str">
        <f t="shared" si="189"/>
        <v/>
      </c>
      <c r="V756" s="90">
        <f t="shared" si="190"/>
        <v>696.46</v>
      </c>
    </row>
    <row r="757" spans="1:22" s="202" customFormat="1" ht="15" customHeight="1" x14ac:dyDescent="0.2">
      <c r="A757" s="216"/>
      <c r="B757" s="387" t="s">
        <v>9260</v>
      </c>
      <c r="C757" s="442">
        <v>23</v>
      </c>
      <c r="D757" s="115" t="s">
        <v>5660</v>
      </c>
      <c r="E757" s="196">
        <v>0</v>
      </c>
      <c r="F757" s="421">
        <v>24</v>
      </c>
      <c r="G757" s="217" t="s">
        <v>5660</v>
      </c>
      <c r="H757" s="196">
        <v>7</v>
      </c>
      <c r="I757" s="196"/>
      <c r="J757" s="197"/>
      <c r="K757" s="220"/>
      <c r="L757" s="197"/>
      <c r="M757" s="197"/>
      <c r="N757" s="197">
        <v>63.82</v>
      </c>
      <c r="O757" s="197"/>
      <c r="P757" s="218">
        <f t="shared" si="192"/>
        <v>63.82</v>
      </c>
      <c r="Q757" s="221"/>
      <c r="U757" s="90" t="str">
        <f t="shared" si="189"/>
        <v/>
      </c>
      <c r="V757" s="90">
        <f t="shared" si="190"/>
        <v>63.82</v>
      </c>
    </row>
    <row r="758" spans="1:22" s="202" customFormat="1" ht="15" customHeight="1" x14ac:dyDescent="0.2">
      <c r="A758" s="216"/>
      <c r="B758" s="387" t="s">
        <v>9260</v>
      </c>
      <c r="C758" s="442">
        <v>24</v>
      </c>
      <c r="D758" s="115" t="s">
        <v>5660</v>
      </c>
      <c r="E758" s="196">
        <v>12</v>
      </c>
      <c r="F758" s="421">
        <v>40</v>
      </c>
      <c r="G758" s="217" t="s">
        <v>5660</v>
      </c>
      <c r="H758" s="196">
        <v>0</v>
      </c>
      <c r="I758" s="196"/>
      <c r="J758" s="197"/>
      <c r="K758" s="220"/>
      <c r="L758" s="197"/>
      <c r="M758" s="197"/>
      <c r="N758" s="197">
        <v>2256.6999999999998</v>
      </c>
      <c r="O758" s="197"/>
      <c r="P758" s="218">
        <f t="shared" si="192"/>
        <v>2256.6999999999998</v>
      </c>
      <c r="Q758" s="221"/>
      <c r="U758" s="90" t="str">
        <f t="shared" si="189"/>
        <v/>
      </c>
      <c r="V758" s="90">
        <f t="shared" si="190"/>
        <v>2256.6999999999998</v>
      </c>
    </row>
    <row r="759" spans="1:22" s="202" customFormat="1" ht="15" customHeight="1" x14ac:dyDescent="0.2">
      <c r="A759" s="216"/>
      <c r="B759" s="387" t="s">
        <v>9261</v>
      </c>
      <c r="C759" s="442">
        <v>23</v>
      </c>
      <c r="D759" s="115" t="s">
        <v>5660</v>
      </c>
      <c r="E759" s="196">
        <v>0</v>
      </c>
      <c r="F759" s="421">
        <v>26</v>
      </c>
      <c r="G759" s="217" t="s">
        <v>5660</v>
      </c>
      <c r="H759" s="196">
        <v>11</v>
      </c>
      <c r="I759" s="196"/>
      <c r="J759" s="197"/>
      <c r="K759" s="220"/>
      <c r="L759" s="197"/>
      <c r="M759" s="197"/>
      <c r="N759" s="197">
        <v>152.93</v>
      </c>
      <c r="O759" s="197"/>
      <c r="P759" s="218">
        <f t="shared" si="192"/>
        <v>152.93</v>
      </c>
      <c r="Q759" s="221"/>
      <c r="U759" s="90" t="str">
        <f t="shared" si="189"/>
        <v/>
      </c>
      <c r="V759" s="90">
        <f t="shared" si="190"/>
        <v>152.93</v>
      </c>
    </row>
    <row r="760" spans="1:22" s="202" customFormat="1" ht="15" customHeight="1" x14ac:dyDescent="0.2">
      <c r="A760" s="216"/>
      <c r="B760" s="387" t="s">
        <v>9261</v>
      </c>
      <c r="C760" s="442">
        <v>27</v>
      </c>
      <c r="D760" s="115" t="s">
        <v>5660</v>
      </c>
      <c r="E760" s="196">
        <v>0</v>
      </c>
      <c r="F760" s="421">
        <v>30</v>
      </c>
      <c r="G760" s="217" t="s">
        <v>5660</v>
      </c>
      <c r="H760" s="196">
        <v>10</v>
      </c>
      <c r="I760" s="196"/>
      <c r="J760" s="197"/>
      <c r="K760" s="220"/>
      <c r="L760" s="197"/>
      <c r="M760" s="197"/>
      <c r="N760" s="197">
        <v>195.48</v>
      </c>
      <c r="O760" s="197"/>
      <c r="P760" s="218">
        <f t="shared" si="192"/>
        <v>195.48</v>
      </c>
      <c r="Q760" s="221"/>
      <c r="U760" s="90" t="str">
        <f t="shared" si="189"/>
        <v/>
      </c>
      <c r="V760" s="90">
        <f t="shared" si="190"/>
        <v>195.48</v>
      </c>
    </row>
    <row r="761" spans="1:22" s="202" customFormat="1" ht="15" customHeight="1" x14ac:dyDescent="0.2">
      <c r="A761" s="216"/>
      <c r="B761" s="387" t="s">
        <v>9261</v>
      </c>
      <c r="C761" s="442">
        <v>30</v>
      </c>
      <c r="D761" s="115" t="s">
        <v>5660</v>
      </c>
      <c r="E761" s="196">
        <v>10</v>
      </c>
      <c r="F761" s="421">
        <v>33</v>
      </c>
      <c r="G761" s="217" t="s">
        <v>5660</v>
      </c>
      <c r="H761" s="196">
        <v>0</v>
      </c>
      <c r="I761" s="196"/>
      <c r="J761" s="197"/>
      <c r="K761" s="220"/>
      <c r="L761" s="197"/>
      <c r="M761" s="197"/>
      <c r="N761" s="197">
        <v>94.89</v>
      </c>
      <c r="O761" s="197"/>
      <c r="P761" s="218">
        <f t="shared" si="192"/>
        <v>94.89</v>
      </c>
      <c r="Q761" s="221"/>
      <c r="U761" s="90" t="str">
        <f t="shared" si="189"/>
        <v/>
      </c>
      <c r="V761" s="90">
        <f t="shared" si="190"/>
        <v>94.89</v>
      </c>
    </row>
    <row r="762" spans="1:22" s="202" customFormat="1" ht="15" customHeight="1" x14ac:dyDescent="0.2">
      <c r="A762" s="216"/>
      <c r="B762" s="387" t="s">
        <v>9261</v>
      </c>
      <c r="C762" s="442">
        <v>33</v>
      </c>
      <c r="D762" s="115" t="s">
        <v>5660</v>
      </c>
      <c r="E762" s="196">
        <v>0</v>
      </c>
      <c r="F762" s="421">
        <v>40</v>
      </c>
      <c r="G762" s="217" t="s">
        <v>5660</v>
      </c>
      <c r="H762" s="196">
        <v>0</v>
      </c>
      <c r="I762" s="196"/>
      <c r="J762" s="197"/>
      <c r="K762" s="220"/>
      <c r="L762" s="197"/>
      <c r="M762" s="197"/>
      <c r="N762" s="197">
        <v>333.45</v>
      </c>
      <c r="O762" s="197"/>
      <c r="P762" s="218">
        <f t="shared" si="192"/>
        <v>333.45</v>
      </c>
      <c r="Q762" s="221"/>
      <c r="U762" s="90" t="str">
        <f t="shared" si="189"/>
        <v/>
      </c>
      <c r="V762" s="90">
        <f t="shared" si="190"/>
        <v>333.45</v>
      </c>
    </row>
    <row r="763" spans="1:22" s="202" customFormat="1" ht="15" customHeight="1" x14ac:dyDescent="0.2">
      <c r="A763" s="216"/>
      <c r="B763" s="387" t="s">
        <v>9262</v>
      </c>
      <c r="C763" s="442">
        <v>40</v>
      </c>
      <c r="D763" s="115" t="s">
        <v>5660</v>
      </c>
      <c r="E763" s="196">
        <v>9</v>
      </c>
      <c r="F763" s="421">
        <v>41</v>
      </c>
      <c r="G763" s="217" t="s">
        <v>5660</v>
      </c>
      <c r="H763" s="196">
        <v>17</v>
      </c>
      <c r="I763" s="196"/>
      <c r="J763" s="197"/>
      <c r="K763" s="220"/>
      <c r="L763" s="197"/>
      <c r="M763" s="197"/>
      <c r="N763" s="197">
        <v>45.66</v>
      </c>
      <c r="O763" s="197"/>
      <c r="P763" s="218">
        <f t="shared" si="192"/>
        <v>45.66</v>
      </c>
      <c r="Q763" s="221"/>
      <c r="U763" s="90" t="str">
        <f t="shared" si="189"/>
        <v/>
      </c>
      <c r="V763" s="90">
        <f t="shared" si="190"/>
        <v>45.66</v>
      </c>
    </row>
    <row r="764" spans="1:22" s="202" customFormat="1" ht="15" customHeight="1" x14ac:dyDescent="0.2">
      <c r="A764" s="216"/>
      <c r="B764" s="387" t="s">
        <v>16949</v>
      </c>
      <c r="C764" s="442">
        <v>42</v>
      </c>
      <c r="D764" s="115" t="s">
        <v>5660</v>
      </c>
      <c r="E764" s="196">
        <v>0</v>
      </c>
      <c r="F764" s="421">
        <v>42</v>
      </c>
      <c r="G764" s="217" t="s">
        <v>5660</v>
      </c>
      <c r="H764" s="196">
        <v>2</v>
      </c>
      <c r="I764" s="196"/>
      <c r="J764" s="197"/>
      <c r="K764" s="220"/>
      <c r="L764" s="197"/>
      <c r="M764" s="197"/>
      <c r="N764" s="197">
        <v>17.97</v>
      </c>
      <c r="O764" s="197"/>
      <c r="P764" s="218">
        <f t="shared" si="192"/>
        <v>17.97</v>
      </c>
      <c r="Q764" s="221"/>
      <c r="U764" s="90" t="str">
        <f t="shared" si="189"/>
        <v/>
      </c>
      <c r="V764" s="90">
        <f t="shared" si="190"/>
        <v>17.97</v>
      </c>
    </row>
    <row r="765" spans="1:22" s="202" customFormat="1" ht="15" customHeight="1" x14ac:dyDescent="0.2">
      <c r="A765" s="216"/>
      <c r="B765" s="387" t="s">
        <v>16949</v>
      </c>
      <c r="C765" s="442">
        <v>43</v>
      </c>
      <c r="D765" s="115" t="s">
        <v>5660</v>
      </c>
      <c r="E765" s="196">
        <v>0</v>
      </c>
      <c r="F765" s="421">
        <v>43</v>
      </c>
      <c r="G765" s="217" t="s">
        <v>5660</v>
      </c>
      <c r="H765" s="196">
        <v>2</v>
      </c>
      <c r="I765" s="196"/>
      <c r="J765" s="197"/>
      <c r="K765" s="220"/>
      <c r="L765" s="197"/>
      <c r="M765" s="197"/>
      <c r="N765" s="197">
        <v>17.09</v>
      </c>
      <c r="O765" s="197"/>
      <c r="P765" s="218">
        <f t="shared" si="192"/>
        <v>17.09</v>
      </c>
      <c r="Q765" s="221"/>
      <c r="U765" s="90" t="str">
        <f t="shared" si="189"/>
        <v/>
      </c>
      <c r="V765" s="90">
        <f t="shared" si="190"/>
        <v>17.09</v>
      </c>
    </row>
    <row r="766" spans="1:22" s="202" customFormat="1" ht="15" customHeight="1" x14ac:dyDescent="0.2">
      <c r="A766" s="216"/>
      <c r="B766" s="387" t="s">
        <v>16949</v>
      </c>
      <c r="C766" s="442">
        <v>44</v>
      </c>
      <c r="D766" s="115" t="s">
        <v>5660</v>
      </c>
      <c r="E766" s="196">
        <v>4</v>
      </c>
      <c r="F766" s="421">
        <v>45</v>
      </c>
      <c r="G766" s="217" t="s">
        <v>5660</v>
      </c>
      <c r="H766" s="196">
        <v>8</v>
      </c>
      <c r="I766" s="196"/>
      <c r="J766" s="197"/>
      <c r="K766" s="220"/>
      <c r="L766" s="197"/>
      <c r="M766" s="197"/>
      <c r="N766" s="197">
        <v>33.479999999999997</v>
      </c>
      <c r="O766" s="197"/>
      <c r="P766" s="218">
        <f t="shared" si="192"/>
        <v>33.479999999999997</v>
      </c>
      <c r="Q766" s="221"/>
      <c r="U766" s="90" t="str">
        <f t="shared" si="189"/>
        <v/>
      </c>
      <c r="V766" s="90">
        <f t="shared" si="190"/>
        <v>33.479999999999997</v>
      </c>
    </row>
    <row r="767" spans="1:22" s="202" customFormat="1" ht="15" customHeight="1" x14ac:dyDescent="0.2">
      <c r="A767" s="216"/>
      <c r="B767" s="387" t="s">
        <v>16949</v>
      </c>
      <c r="C767" s="442">
        <v>44</v>
      </c>
      <c r="D767" s="115" t="s">
        <v>5660</v>
      </c>
      <c r="E767" s="196">
        <v>15</v>
      </c>
      <c r="F767" s="421">
        <v>46</v>
      </c>
      <c r="G767" s="217" t="s">
        <v>5660</v>
      </c>
      <c r="H767" s="196">
        <v>10</v>
      </c>
      <c r="I767" s="196"/>
      <c r="J767" s="197"/>
      <c r="K767" s="220"/>
      <c r="L767" s="197"/>
      <c r="M767" s="197"/>
      <c r="N767" s="197">
        <v>53.55</v>
      </c>
      <c r="O767" s="197"/>
      <c r="P767" s="218">
        <f t="shared" si="192"/>
        <v>53.55</v>
      </c>
      <c r="Q767" s="221"/>
      <c r="U767" s="90" t="str">
        <f t="shared" si="189"/>
        <v/>
      </c>
      <c r="V767" s="90">
        <f t="shared" si="190"/>
        <v>53.55</v>
      </c>
    </row>
    <row r="768" spans="1:22" s="202" customFormat="1" ht="15" customHeight="1" x14ac:dyDescent="0.2">
      <c r="A768" s="216"/>
      <c r="B768" s="387" t="s">
        <v>16949</v>
      </c>
      <c r="C768" s="442">
        <v>46</v>
      </c>
      <c r="D768" s="115" t="s">
        <v>5660</v>
      </c>
      <c r="E768" s="196">
        <v>2</v>
      </c>
      <c r="F768" s="421">
        <v>47</v>
      </c>
      <c r="G768" s="217" t="s">
        <v>5660</v>
      </c>
      <c r="H768" s="196">
        <v>15</v>
      </c>
      <c r="I768" s="196"/>
      <c r="J768" s="197"/>
      <c r="K768" s="220"/>
      <c r="L768" s="197"/>
      <c r="M768" s="197"/>
      <c r="N768" s="197">
        <v>67.16</v>
      </c>
      <c r="O768" s="197"/>
      <c r="P768" s="218">
        <f t="shared" si="192"/>
        <v>67.16</v>
      </c>
      <c r="Q768" s="221"/>
      <c r="U768" s="90" t="str">
        <f t="shared" si="189"/>
        <v/>
      </c>
      <c r="V768" s="90">
        <f t="shared" si="190"/>
        <v>67.16</v>
      </c>
    </row>
    <row r="769" spans="1:22" s="202" customFormat="1" ht="15" customHeight="1" x14ac:dyDescent="0.2">
      <c r="A769" s="216"/>
      <c r="B769" s="387" t="s">
        <v>16949</v>
      </c>
      <c r="C769" s="442">
        <v>68</v>
      </c>
      <c r="D769" s="115" t="s">
        <v>5660</v>
      </c>
      <c r="E769" s="196">
        <v>7</v>
      </c>
      <c r="F769" s="421">
        <v>73</v>
      </c>
      <c r="G769" s="217" t="s">
        <v>5660</v>
      </c>
      <c r="H769" s="196">
        <v>0</v>
      </c>
      <c r="I769" s="196"/>
      <c r="J769" s="197"/>
      <c r="K769" s="220"/>
      <c r="L769" s="197"/>
      <c r="M769" s="197"/>
      <c r="N769" s="197">
        <f>6.96+4.64+4.64+4.64+5.77+4.7+4.64+4.64+4.54+4.3</f>
        <v>49.469999999999992</v>
      </c>
      <c r="O769" s="197"/>
      <c r="P769" s="218">
        <f t="shared" si="192"/>
        <v>49.469999999999992</v>
      </c>
      <c r="Q769" s="221"/>
      <c r="U769" s="90" t="str">
        <f t="shared" si="189"/>
        <v/>
      </c>
      <c r="V769" s="90">
        <f t="shared" si="190"/>
        <v>49.469999999999992</v>
      </c>
    </row>
    <row r="770" spans="1:22" s="202" customFormat="1" ht="15" customHeight="1" x14ac:dyDescent="0.2">
      <c r="A770" s="216"/>
      <c r="B770" s="203" t="s">
        <v>15</v>
      </c>
      <c r="C770" s="204"/>
      <c r="D770" s="205"/>
      <c r="E770" s="206"/>
      <c r="F770" s="204"/>
      <c r="G770" s="205"/>
      <c r="H770" s="206"/>
      <c r="I770" s="206"/>
      <c r="J770" s="207"/>
      <c r="K770" s="208"/>
      <c r="L770" s="208"/>
      <c r="M770" s="208"/>
      <c r="N770" s="208"/>
      <c r="O770" s="208"/>
      <c r="P770" s="209">
        <f>ROUND(SUM(P753:P769),2)</f>
        <v>5110.1400000000003</v>
      </c>
      <c r="Q770" s="210" t="str">
        <f>IFERROR(VLOOKUP(A753,'Planilha Orçamentária'!$A$8:$H$557,5,FALSE),0)</f>
        <v>M2</v>
      </c>
      <c r="R770" s="201"/>
      <c r="S770" s="201"/>
      <c r="U770" s="90">
        <f t="shared" si="189"/>
        <v>5110.1400000000003</v>
      </c>
      <c r="V770" s="90">
        <f t="shared" si="190"/>
        <v>5110.1400000000003</v>
      </c>
    </row>
    <row r="771" spans="1:22" s="202" customFormat="1" ht="15" customHeight="1" x14ac:dyDescent="0.2">
      <c r="A771" s="216"/>
      <c r="B771" s="339"/>
      <c r="C771" s="443"/>
      <c r="D771" s="444"/>
      <c r="E771" s="445"/>
      <c r="F771" s="443"/>
      <c r="G771" s="444"/>
      <c r="H771" s="445"/>
      <c r="I771" s="445"/>
      <c r="J771" s="446"/>
      <c r="K771" s="447"/>
      <c r="L771" s="447"/>
      <c r="M771" s="447"/>
      <c r="N771" s="447"/>
      <c r="O771" s="447"/>
      <c r="P771" s="345"/>
      <c r="Q771" s="346"/>
      <c r="R771" s="201"/>
      <c r="S771" s="201"/>
      <c r="U771" s="90" t="str">
        <f t="shared" si="189"/>
        <v/>
      </c>
      <c r="V771" s="90" t="str">
        <f t="shared" si="190"/>
        <v/>
      </c>
    </row>
    <row r="772" spans="1:22" s="202" customFormat="1" ht="15" customHeight="1" x14ac:dyDescent="0.2">
      <c r="A772" s="191" t="str">
        <f>'Planilha Orçamentária'!A121</f>
        <v>07.04.02</v>
      </c>
      <c r="B772" s="215" t="str">
        <f>VLOOKUP(A772,'Planilha Orçamentária'!$A$8:$D$557,4,FALSE)</f>
        <v>Fornecimento e Plantio de MINI-IXORA (Ixora coccinea "Compacta")</v>
      </c>
      <c r="C772" s="193"/>
      <c r="D772" s="194"/>
      <c r="E772" s="195"/>
      <c r="F772" s="195"/>
      <c r="G772" s="194"/>
      <c r="H772" s="195"/>
      <c r="I772" s="196"/>
      <c r="J772" s="197"/>
      <c r="K772" s="448" t="s">
        <v>9263</v>
      </c>
      <c r="L772" s="197"/>
      <c r="M772" s="199"/>
      <c r="N772" s="197"/>
      <c r="O772" s="199"/>
      <c r="P772" s="60"/>
      <c r="Q772" s="200">
        <f>P775</f>
        <v>1148</v>
      </c>
      <c r="R772" s="201"/>
      <c r="S772" s="201"/>
      <c r="U772" s="90">
        <f t="shared" si="189"/>
        <v>0</v>
      </c>
      <c r="V772" s="90" t="str">
        <f t="shared" si="190"/>
        <v/>
      </c>
    </row>
    <row r="773" spans="1:22" s="202" customFormat="1" ht="15" customHeight="1" x14ac:dyDescent="0.2">
      <c r="A773" s="216"/>
      <c r="B773" s="387" t="s">
        <v>16950</v>
      </c>
      <c r="C773" s="349">
        <v>7</v>
      </c>
      <c r="D773" s="350" t="s">
        <v>5660</v>
      </c>
      <c r="E773" s="351">
        <v>11</v>
      </c>
      <c r="F773" s="349">
        <v>23</v>
      </c>
      <c r="G773" s="350" t="s">
        <v>5660</v>
      </c>
      <c r="H773" s="351">
        <v>0</v>
      </c>
      <c r="I773" s="352"/>
      <c r="J773" s="353">
        <f>ROUNDUP(K773*N773,0)</f>
        <v>956</v>
      </c>
      <c r="K773" s="354">
        <v>4</v>
      </c>
      <c r="L773" s="355"/>
      <c r="M773" s="355"/>
      <c r="N773" s="353">
        <v>238.99</v>
      </c>
      <c r="O773" s="355"/>
      <c r="P773" s="218">
        <f>J773</f>
        <v>956</v>
      </c>
      <c r="Q773" s="221"/>
      <c r="U773" s="90" t="str">
        <f t="shared" si="189"/>
        <v/>
      </c>
      <c r="V773" s="90">
        <f t="shared" si="190"/>
        <v>956</v>
      </c>
    </row>
    <row r="774" spans="1:22" s="202" customFormat="1" ht="15" customHeight="1" x14ac:dyDescent="0.2">
      <c r="A774" s="216"/>
      <c r="B774" s="348" t="s">
        <v>16951</v>
      </c>
      <c r="C774" s="442">
        <v>44</v>
      </c>
      <c r="D774" s="115" t="s">
        <v>5660</v>
      </c>
      <c r="E774" s="196">
        <v>15</v>
      </c>
      <c r="F774" s="421">
        <v>46</v>
      </c>
      <c r="G774" s="217" t="s">
        <v>5660</v>
      </c>
      <c r="H774" s="196">
        <v>10</v>
      </c>
      <c r="I774" s="352"/>
      <c r="J774" s="353">
        <f>ROUNDUP(K774*N774,0)</f>
        <v>192</v>
      </c>
      <c r="K774" s="354">
        <v>4</v>
      </c>
      <c r="L774" s="355"/>
      <c r="M774" s="355"/>
      <c r="N774" s="353">
        <v>47.93</v>
      </c>
      <c r="O774" s="355"/>
      <c r="P774" s="218">
        <f t="shared" ref="P774" si="193">J774</f>
        <v>192</v>
      </c>
      <c r="Q774" s="221"/>
      <c r="U774" s="90" t="str">
        <f t="shared" si="189"/>
        <v/>
      </c>
      <c r="V774" s="90">
        <f t="shared" si="190"/>
        <v>192</v>
      </c>
    </row>
    <row r="775" spans="1:22" s="202" customFormat="1" ht="15" customHeight="1" x14ac:dyDescent="0.2">
      <c r="A775" s="216"/>
      <c r="B775" s="203" t="s">
        <v>15</v>
      </c>
      <c r="C775" s="204"/>
      <c r="D775" s="205"/>
      <c r="E775" s="206"/>
      <c r="F775" s="204"/>
      <c r="G775" s="205"/>
      <c r="H775" s="206"/>
      <c r="I775" s="206"/>
      <c r="J775" s="207"/>
      <c r="K775" s="208"/>
      <c r="L775" s="208"/>
      <c r="M775" s="208"/>
      <c r="N775" s="208"/>
      <c r="O775" s="208"/>
      <c r="P775" s="209">
        <f>ROUND(SUM(P772:P774),2)</f>
        <v>1148</v>
      </c>
      <c r="Q775" s="210" t="str">
        <f>IFERROR(VLOOKUP(A772,'Planilha Orçamentária'!$A$8:$H$557,5,FALSE),0)</f>
        <v>und</v>
      </c>
      <c r="R775" s="201"/>
      <c r="S775" s="201"/>
      <c r="U775" s="90">
        <f t="shared" si="189"/>
        <v>1148</v>
      </c>
      <c r="V775" s="90">
        <f t="shared" si="190"/>
        <v>1148</v>
      </c>
    </row>
    <row r="776" spans="1:22" s="202" customFormat="1" ht="15" customHeight="1" x14ac:dyDescent="0.2">
      <c r="A776" s="216"/>
      <c r="B776" s="339"/>
      <c r="C776" s="443"/>
      <c r="D776" s="444"/>
      <c r="E776" s="445"/>
      <c r="F776" s="443"/>
      <c r="G776" s="444"/>
      <c r="H776" s="445"/>
      <c r="I776" s="445"/>
      <c r="J776" s="446"/>
      <c r="K776" s="447"/>
      <c r="L776" s="447"/>
      <c r="M776" s="447"/>
      <c r="N776" s="447"/>
      <c r="O776" s="447"/>
      <c r="P776" s="345"/>
      <c r="Q776" s="346"/>
      <c r="R776" s="201"/>
      <c r="S776" s="201"/>
      <c r="U776" s="90" t="str">
        <f t="shared" si="189"/>
        <v/>
      </c>
      <c r="V776" s="90" t="str">
        <f t="shared" si="190"/>
        <v/>
      </c>
    </row>
    <row r="777" spans="1:22" s="202" customFormat="1" ht="15" customHeight="1" x14ac:dyDescent="0.2">
      <c r="A777" s="191" t="str">
        <f>'Planilha Orçamentária'!A122</f>
        <v>07.04.03</v>
      </c>
      <c r="B777" s="215" t="str">
        <f>VLOOKUP(A777,'Planilha Orçamentária'!$A$8:$D$557,4,FALSE)</f>
        <v>Fornecimento e Plantio de CLÚSIA (clusia fluminensis)</v>
      </c>
      <c r="C777" s="193"/>
      <c r="D777" s="194"/>
      <c r="E777" s="195"/>
      <c r="F777" s="195"/>
      <c r="G777" s="194"/>
      <c r="H777" s="195"/>
      <c r="I777" s="196"/>
      <c r="J777" s="197"/>
      <c r="K777" s="448" t="s">
        <v>9263</v>
      </c>
      <c r="L777" s="197"/>
      <c r="M777" s="199"/>
      <c r="N777" s="197"/>
      <c r="O777" s="199"/>
      <c r="P777" s="60"/>
      <c r="Q777" s="200">
        <f>P779</f>
        <v>394</v>
      </c>
      <c r="R777" s="201"/>
      <c r="S777" s="201"/>
      <c r="U777" s="90">
        <f t="shared" si="189"/>
        <v>0</v>
      </c>
      <c r="V777" s="90" t="str">
        <f t="shared" si="190"/>
        <v/>
      </c>
    </row>
    <row r="778" spans="1:22" s="202" customFormat="1" ht="15" customHeight="1" x14ac:dyDescent="0.2">
      <c r="A778" s="216"/>
      <c r="B778" s="348" t="s">
        <v>16952</v>
      </c>
      <c r="C778" s="442">
        <v>68</v>
      </c>
      <c r="D778" s="115" t="s">
        <v>5660</v>
      </c>
      <c r="E778" s="196">
        <v>7</v>
      </c>
      <c r="F778" s="421">
        <v>73</v>
      </c>
      <c r="G778" s="217" t="s">
        <v>5660</v>
      </c>
      <c r="H778" s="196">
        <v>0</v>
      </c>
      <c r="I778" s="352"/>
      <c r="J778" s="353">
        <f>ROUNDUP(K778*N778,0)</f>
        <v>394</v>
      </c>
      <c r="K778" s="354">
        <v>4</v>
      </c>
      <c r="L778" s="355"/>
      <c r="M778" s="355"/>
      <c r="N778" s="449">
        <f>12.84+9.36+9.36+9.36+10.64+9.44+9.36+9.36+9.67+8.93</f>
        <v>98.32</v>
      </c>
      <c r="O778" s="355"/>
      <c r="P778" s="218">
        <f>J778</f>
        <v>394</v>
      </c>
      <c r="Q778" s="221"/>
      <c r="U778" s="90" t="str">
        <f t="shared" si="189"/>
        <v/>
      </c>
      <c r="V778" s="90">
        <f t="shared" si="190"/>
        <v>394</v>
      </c>
    </row>
    <row r="779" spans="1:22" s="202" customFormat="1" ht="15" customHeight="1" x14ac:dyDescent="0.2">
      <c r="A779" s="216"/>
      <c r="B779" s="203" t="s">
        <v>15</v>
      </c>
      <c r="C779" s="204"/>
      <c r="D779" s="205"/>
      <c r="E779" s="206"/>
      <c r="F779" s="204"/>
      <c r="G779" s="205"/>
      <c r="H779" s="206"/>
      <c r="I779" s="206"/>
      <c r="J779" s="207"/>
      <c r="K779" s="208"/>
      <c r="L779" s="208"/>
      <c r="M779" s="208"/>
      <c r="N779" s="208"/>
      <c r="O779" s="208"/>
      <c r="P779" s="209">
        <f>ROUND(SUM(P777:P778),2)</f>
        <v>394</v>
      </c>
      <c r="Q779" s="210" t="str">
        <f>IFERROR(VLOOKUP(A777,'Planilha Orçamentária'!$A$8:$H$557,5,FALSE),0)</f>
        <v>und</v>
      </c>
      <c r="R779" s="201"/>
      <c r="S779" s="201"/>
      <c r="U779" s="90">
        <f t="shared" si="189"/>
        <v>394</v>
      </c>
      <c r="V779" s="90">
        <f t="shared" si="190"/>
        <v>394</v>
      </c>
    </row>
    <row r="780" spans="1:22" s="202" customFormat="1" ht="15" customHeight="1" x14ac:dyDescent="0.2">
      <c r="A780" s="216"/>
      <c r="B780" s="339"/>
      <c r="C780" s="443"/>
      <c r="D780" s="444"/>
      <c r="E780" s="445"/>
      <c r="F780" s="443"/>
      <c r="G780" s="444"/>
      <c r="H780" s="445"/>
      <c r="I780" s="445"/>
      <c r="J780" s="446"/>
      <c r="K780" s="447"/>
      <c r="L780" s="447"/>
      <c r="M780" s="447"/>
      <c r="N780" s="447"/>
      <c r="O780" s="447"/>
      <c r="P780" s="345"/>
      <c r="Q780" s="346"/>
      <c r="R780" s="201"/>
      <c r="S780" s="201"/>
      <c r="U780" s="90" t="str">
        <f t="shared" si="189"/>
        <v/>
      </c>
      <c r="V780" s="90" t="str">
        <f t="shared" si="190"/>
        <v/>
      </c>
    </row>
    <row r="781" spans="1:22" s="202" customFormat="1" ht="15" customHeight="1" x14ac:dyDescent="0.2">
      <c r="A781" s="191" t="str">
        <f>'Planilha Orçamentária'!A123</f>
        <v>07.04.04</v>
      </c>
      <c r="B781" s="215" t="str">
        <f>VLOOKUP(A781,'Planilha Orçamentária'!$A$8:$D$557,4,FALSE)</f>
        <v>Fornecimento e Plantio de PINGO DE OURO (duranta repens)</v>
      </c>
      <c r="C781" s="193"/>
      <c r="D781" s="194"/>
      <c r="E781" s="195"/>
      <c r="F781" s="195"/>
      <c r="G781" s="194"/>
      <c r="H781" s="195"/>
      <c r="I781" s="196"/>
      <c r="J781" s="197"/>
      <c r="K781" s="448" t="s">
        <v>9263</v>
      </c>
      <c r="L781" s="197"/>
      <c r="M781" s="199"/>
      <c r="N781" s="197"/>
      <c r="O781" s="199"/>
      <c r="P781" s="60"/>
      <c r="Q781" s="200">
        <f>P786</f>
        <v>2772</v>
      </c>
      <c r="R781" s="201"/>
      <c r="S781" s="201"/>
      <c r="U781" s="90">
        <f t="shared" si="189"/>
        <v>0</v>
      </c>
      <c r="V781" s="90" t="str">
        <f t="shared" si="190"/>
        <v/>
      </c>
    </row>
    <row r="782" spans="1:22" s="202" customFormat="1" ht="15" customHeight="1" x14ac:dyDescent="0.2">
      <c r="A782" s="216"/>
      <c r="B782" s="348" t="s">
        <v>16953</v>
      </c>
      <c r="C782" s="349">
        <v>7</v>
      </c>
      <c r="D782" s="350" t="s">
        <v>5660</v>
      </c>
      <c r="E782" s="351">
        <v>11</v>
      </c>
      <c r="F782" s="349">
        <v>23</v>
      </c>
      <c r="G782" s="350" t="s">
        <v>5660</v>
      </c>
      <c r="H782" s="351">
        <v>0</v>
      </c>
      <c r="I782" s="196"/>
      <c r="J782" s="353">
        <f>ROUNDUP(K782*N782,0)</f>
        <v>1035</v>
      </c>
      <c r="K782" s="354">
        <v>4</v>
      </c>
      <c r="L782" s="197"/>
      <c r="M782" s="199"/>
      <c r="N782" s="353">
        <v>258.56</v>
      </c>
      <c r="O782" s="355"/>
      <c r="P782" s="218">
        <f>J782</f>
        <v>1035</v>
      </c>
      <c r="Q782" s="221"/>
      <c r="U782" s="90" t="str">
        <f t="shared" si="189"/>
        <v/>
      </c>
      <c r="V782" s="90">
        <f t="shared" si="190"/>
        <v>1035</v>
      </c>
    </row>
    <row r="783" spans="1:22" s="202" customFormat="1" ht="15" customHeight="1" x14ac:dyDescent="0.2">
      <c r="A783" s="216"/>
      <c r="B783" s="348" t="s">
        <v>16953</v>
      </c>
      <c r="C783" s="349">
        <v>24</v>
      </c>
      <c r="D783" s="350" t="s">
        <v>5660</v>
      </c>
      <c r="E783" s="351">
        <v>12</v>
      </c>
      <c r="F783" s="349">
        <v>40</v>
      </c>
      <c r="G783" s="350" t="s">
        <v>5660</v>
      </c>
      <c r="H783" s="351">
        <v>0</v>
      </c>
      <c r="I783" s="196"/>
      <c r="J783" s="353">
        <f>ROUNDUP(K783*N783,0)</f>
        <v>1254</v>
      </c>
      <c r="K783" s="354">
        <v>4</v>
      </c>
      <c r="L783" s="197"/>
      <c r="M783" s="199"/>
      <c r="N783" s="353">
        <v>313.43</v>
      </c>
      <c r="O783" s="355"/>
      <c r="P783" s="218">
        <f t="shared" ref="P783:P785" si="194">J783</f>
        <v>1254</v>
      </c>
      <c r="Q783" s="221"/>
      <c r="U783" s="90" t="str">
        <f t="shared" si="189"/>
        <v/>
      </c>
      <c r="V783" s="90">
        <f t="shared" si="190"/>
        <v>1254</v>
      </c>
    </row>
    <row r="784" spans="1:22" s="202" customFormat="1" ht="15" customHeight="1" x14ac:dyDescent="0.2">
      <c r="A784" s="216"/>
      <c r="B784" s="348" t="s">
        <v>9264</v>
      </c>
      <c r="C784" s="442">
        <v>44</v>
      </c>
      <c r="D784" s="115" t="s">
        <v>5660</v>
      </c>
      <c r="E784" s="196">
        <v>4</v>
      </c>
      <c r="F784" s="421">
        <v>45</v>
      </c>
      <c r="G784" s="217" t="s">
        <v>5660</v>
      </c>
      <c r="H784" s="196">
        <v>8</v>
      </c>
      <c r="I784" s="196"/>
      <c r="J784" s="353">
        <f>ROUNDUP(K784*N784,0)</f>
        <v>174</v>
      </c>
      <c r="K784" s="354">
        <v>4</v>
      </c>
      <c r="L784" s="197"/>
      <c r="M784" s="199"/>
      <c r="N784" s="353">
        <v>43.49</v>
      </c>
      <c r="O784" s="355"/>
      <c r="P784" s="218">
        <f t="shared" si="194"/>
        <v>174</v>
      </c>
      <c r="Q784" s="359"/>
      <c r="R784" s="219"/>
      <c r="S784" s="219"/>
      <c r="U784" s="90" t="str">
        <f t="shared" si="189"/>
        <v/>
      </c>
      <c r="V784" s="90">
        <f t="shared" si="190"/>
        <v>174</v>
      </c>
    </row>
    <row r="785" spans="1:22" s="202" customFormat="1" ht="15" customHeight="1" x14ac:dyDescent="0.2">
      <c r="A785" s="216"/>
      <c r="B785" s="348" t="s">
        <v>9265</v>
      </c>
      <c r="C785" s="442">
        <v>46</v>
      </c>
      <c r="D785" s="115" t="s">
        <v>5660</v>
      </c>
      <c r="E785" s="196">
        <v>2</v>
      </c>
      <c r="F785" s="421">
        <v>47</v>
      </c>
      <c r="G785" s="217" t="s">
        <v>5660</v>
      </c>
      <c r="H785" s="196">
        <v>15</v>
      </c>
      <c r="I785" s="196"/>
      <c r="J785" s="353">
        <f>ROUNDUP(K785*N785,0)</f>
        <v>309</v>
      </c>
      <c r="K785" s="354">
        <v>4</v>
      </c>
      <c r="L785" s="197"/>
      <c r="M785" s="199"/>
      <c r="N785" s="353">
        <v>77.209999999999994</v>
      </c>
      <c r="O785" s="355"/>
      <c r="P785" s="218">
        <f t="shared" si="194"/>
        <v>309</v>
      </c>
      <c r="Q785" s="221"/>
      <c r="U785" s="90" t="str">
        <f t="shared" si="189"/>
        <v/>
      </c>
      <c r="V785" s="90">
        <f t="shared" si="190"/>
        <v>309</v>
      </c>
    </row>
    <row r="786" spans="1:22" s="202" customFormat="1" ht="15" customHeight="1" x14ac:dyDescent="0.2">
      <c r="A786" s="216"/>
      <c r="B786" s="203" t="s">
        <v>15</v>
      </c>
      <c r="C786" s="204"/>
      <c r="D786" s="205"/>
      <c r="E786" s="206"/>
      <c r="F786" s="204"/>
      <c r="G786" s="205"/>
      <c r="H786" s="206"/>
      <c r="I786" s="206"/>
      <c r="J786" s="207"/>
      <c r="K786" s="208"/>
      <c r="L786" s="208"/>
      <c r="M786" s="208"/>
      <c r="N786" s="208"/>
      <c r="O786" s="208"/>
      <c r="P786" s="209">
        <f>ROUND(SUM(P781:P785),2)</f>
        <v>2772</v>
      </c>
      <c r="Q786" s="210" t="str">
        <f>IFERROR(VLOOKUP(A781,'Planilha Orçamentária'!$A$8:$H$557,5,FALSE),0)</f>
        <v>und</v>
      </c>
      <c r="R786" s="201"/>
      <c r="S786" s="201"/>
      <c r="U786" s="90">
        <f t="shared" si="189"/>
        <v>2772</v>
      </c>
      <c r="V786" s="90">
        <f t="shared" si="190"/>
        <v>2772</v>
      </c>
    </row>
    <row r="787" spans="1:22" s="202" customFormat="1" ht="15" customHeight="1" x14ac:dyDescent="0.2">
      <c r="A787" s="216"/>
      <c r="B787" s="339"/>
      <c r="C787" s="443"/>
      <c r="D787" s="444"/>
      <c r="E787" s="445"/>
      <c r="F787" s="443"/>
      <c r="G787" s="444"/>
      <c r="H787" s="445"/>
      <c r="I787" s="445"/>
      <c r="J787" s="446"/>
      <c r="K787" s="447"/>
      <c r="L787" s="447"/>
      <c r="M787" s="447"/>
      <c r="N787" s="447"/>
      <c r="O787" s="447"/>
      <c r="P787" s="345"/>
      <c r="Q787" s="346"/>
      <c r="R787" s="201"/>
      <c r="S787" s="201"/>
      <c r="U787" s="90" t="str">
        <f t="shared" si="189"/>
        <v/>
      </c>
      <c r="V787" s="90" t="str">
        <f t="shared" si="190"/>
        <v/>
      </c>
    </row>
    <row r="788" spans="1:22" s="202" customFormat="1" ht="15" customHeight="1" x14ac:dyDescent="0.2">
      <c r="A788" s="191" t="str">
        <f>'Planilha Orçamentária'!A124</f>
        <v>07.04.05</v>
      </c>
      <c r="B788" s="215" t="str">
        <f>VLOOKUP(A788,'Planilha Orçamentária'!$A$8:$D$557,4,FALSE)</f>
        <v>Fornecimento e Plantio de IPÊ ROSA (Tabebeuia impeginosa)</v>
      </c>
      <c r="C788" s="193"/>
      <c r="D788" s="194"/>
      <c r="E788" s="195"/>
      <c r="F788" s="195"/>
      <c r="G788" s="194"/>
      <c r="H788" s="195"/>
      <c r="I788" s="196"/>
      <c r="J788" s="197"/>
      <c r="K788" s="198"/>
      <c r="L788" s="197"/>
      <c r="M788" s="199"/>
      <c r="N788" s="197"/>
      <c r="O788" s="199"/>
      <c r="P788" s="60"/>
      <c r="Q788" s="200">
        <f>P797</f>
        <v>8</v>
      </c>
      <c r="R788" s="201"/>
      <c r="S788" s="201"/>
      <c r="U788" s="90">
        <f t="shared" si="189"/>
        <v>0</v>
      </c>
      <c r="V788" s="90" t="str">
        <f t="shared" si="190"/>
        <v/>
      </c>
    </row>
    <row r="789" spans="1:22" s="202" customFormat="1" ht="15" customHeight="1" x14ac:dyDescent="0.2">
      <c r="A789" s="216"/>
      <c r="B789" s="387" t="s">
        <v>9266</v>
      </c>
      <c r="C789" s="442">
        <v>15</v>
      </c>
      <c r="D789" s="115" t="s">
        <v>5660</v>
      </c>
      <c r="E789" s="196">
        <v>7</v>
      </c>
      <c r="F789" s="196"/>
      <c r="G789" s="217"/>
      <c r="H789" s="196"/>
      <c r="I789" s="196"/>
      <c r="J789" s="197">
        <v>1</v>
      </c>
      <c r="K789" s="220"/>
      <c r="L789" s="197"/>
      <c r="M789" s="197"/>
      <c r="N789" s="197"/>
      <c r="O789" s="197"/>
      <c r="P789" s="218">
        <f t="shared" ref="P789:P796" si="195">+J789</f>
        <v>1</v>
      </c>
      <c r="Q789" s="221"/>
      <c r="U789" s="90" t="str">
        <f t="shared" si="189"/>
        <v/>
      </c>
      <c r="V789" s="90">
        <f t="shared" si="190"/>
        <v>1</v>
      </c>
    </row>
    <row r="790" spans="1:22" s="202" customFormat="1" ht="15" customHeight="1" x14ac:dyDescent="0.2">
      <c r="A790" s="216"/>
      <c r="B790" s="387" t="s">
        <v>9266</v>
      </c>
      <c r="C790" s="442">
        <v>16</v>
      </c>
      <c r="D790" s="115" t="s">
        <v>5660</v>
      </c>
      <c r="E790" s="196">
        <v>9</v>
      </c>
      <c r="F790" s="196"/>
      <c r="G790" s="217"/>
      <c r="H790" s="196"/>
      <c r="I790" s="196"/>
      <c r="J790" s="197">
        <v>1</v>
      </c>
      <c r="K790" s="220"/>
      <c r="L790" s="197"/>
      <c r="M790" s="197"/>
      <c r="N790" s="197"/>
      <c r="O790" s="197"/>
      <c r="P790" s="218">
        <f t="shared" si="195"/>
        <v>1</v>
      </c>
      <c r="Q790" s="221"/>
      <c r="U790" s="90" t="str">
        <f t="shared" ref="U790:U853" si="196">IF(Q790&lt;&gt;"",P790,"")</f>
        <v/>
      </c>
      <c r="V790" s="90">
        <f t="shared" ref="V790:V853" si="197">IF(P790&lt;&gt;"",P790,"")</f>
        <v>1</v>
      </c>
    </row>
    <row r="791" spans="1:22" s="202" customFormat="1" ht="15" customHeight="1" x14ac:dyDescent="0.2">
      <c r="A791" s="216"/>
      <c r="B791" s="387" t="s">
        <v>9266</v>
      </c>
      <c r="C791" s="442">
        <v>17</v>
      </c>
      <c r="D791" s="115" t="s">
        <v>5660</v>
      </c>
      <c r="E791" s="196">
        <v>9</v>
      </c>
      <c r="F791" s="196"/>
      <c r="G791" s="217"/>
      <c r="H791" s="196"/>
      <c r="I791" s="196"/>
      <c r="J791" s="197">
        <v>1</v>
      </c>
      <c r="K791" s="220"/>
      <c r="L791" s="197"/>
      <c r="M791" s="197"/>
      <c r="N791" s="197"/>
      <c r="O791" s="197"/>
      <c r="P791" s="218">
        <f t="shared" si="195"/>
        <v>1</v>
      </c>
      <c r="Q791" s="221"/>
      <c r="U791" s="90" t="str">
        <f t="shared" si="196"/>
        <v/>
      </c>
      <c r="V791" s="90">
        <f t="shared" si="197"/>
        <v>1</v>
      </c>
    </row>
    <row r="792" spans="1:22" s="202" customFormat="1" ht="15" customHeight="1" x14ac:dyDescent="0.2">
      <c r="A792" s="216"/>
      <c r="B792" s="387" t="s">
        <v>9266</v>
      </c>
      <c r="C792" s="442">
        <v>18</v>
      </c>
      <c r="D792" s="115" t="s">
        <v>5660</v>
      </c>
      <c r="E792" s="196">
        <v>10</v>
      </c>
      <c r="F792" s="196"/>
      <c r="G792" s="217"/>
      <c r="H792" s="196"/>
      <c r="I792" s="196"/>
      <c r="J792" s="197">
        <v>1</v>
      </c>
      <c r="K792" s="220"/>
      <c r="L792" s="197"/>
      <c r="M792" s="197"/>
      <c r="N792" s="197"/>
      <c r="O792" s="197"/>
      <c r="P792" s="218">
        <f t="shared" si="195"/>
        <v>1</v>
      </c>
      <c r="Q792" s="221"/>
      <c r="U792" s="90" t="str">
        <f t="shared" si="196"/>
        <v/>
      </c>
      <c r="V792" s="90">
        <f t="shared" si="197"/>
        <v>1</v>
      </c>
    </row>
    <row r="793" spans="1:22" s="202" customFormat="1" ht="15" customHeight="1" x14ac:dyDescent="0.2">
      <c r="A793" s="216"/>
      <c r="B793" s="387" t="s">
        <v>9266</v>
      </c>
      <c r="C793" s="442">
        <v>19</v>
      </c>
      <c r="D793" s="115" t="s">
        <v>5660</v>
      </c>
      <c r="E793" s="196">
        <v>10</v>
      </c>
      <c r="F793" s="196"/>
      <c r="G793" s="217"/>
      <c r="H793" s="196"/>
      <c r="I793" s="196"/>
      <c r="J793" s="197">
        <v>1</v>
      </c>
      <c r="K793" s="220"/>
      <c r="L793" s="197"/>
      <c r="M793" s="197"/>
      <c r="N793" s="197"/>
      <c r="O793" s="197"/>
      <c r="P793" s="218">
        <f t="shared" si="195"/>
        <v>1</v>
      </c>
      <c r="Q793" s="221"/>
      <c r="U793" s="90" t="str">
        <f t="shared" si="196"/>
        <v/>
      </c>
      <c r="V793" s="90">
        <f t="shared" si="197"/>
        <v>1</v>
      </c>
    </row>
    <row r="794" spans="1:22" s="202" customFormat="1" ht="15" customHeight="1" x14ac:dyDescent="0.2">
      <c r="A794" s="216"/>
      <c r="B794" s="387" t="s">
        <v>9266</v>
      </c>
      <c r="C794" s="442">
        <v>20</v>
      </c>
      <c r="D794" s="115" t="s">
        <v>5660</v>
      </c>
      <c r="E794" s="196">
        <v>12</v>
      </c>
      <c r="F794" s="196"/>
      <c r="G794" s="217"/>
      <c r="H794" s="196"/>
      <c r="I794" s="196"/>
      <c r="J794" s="197">
        <v>1</v>
      </c>
      <c r="K794" s="220"/>
      <c r="L794" s="197"/>
      <c r="M794" s="197"/>
      <c r="N794" s="197"/>
      <c r="O794" s="197"/>
      <c r="P794" s="218">
        <f t="shared" si="195"/>
        <v>1</v>
      </c>
      <c r="Q794" s="221"/>
      <c r="U794" s="90" t="str">
        <f t="shared" si="196"/>
        <v/>
      </c>
      <c r="V794" s="90">
        <f t="shared" si="197"/>
        <v>1</v>
      </c>
    </row>
    <row r="795" spans="1:22" s="202" customFormat="1" ht="15" customHeight="1" x14ac:dyDescent="0.2">
      <c r="A795" s="216"/>
      <c r="B795" s="387" t="s">
        <v>9266</v>
      </c>
      <c r="C795" s="442">
        <v>21</v>
      </c>
      <c r="D795" s="115" t="s">
        <v>5660</v>
      </c>
      <c r="E795" s="196">
        <v>13</v>
      </c>
      <c r="F795" s="196"/>
      <c r="G795" s="217"/>
      <c r="H795" s="196"/>
      <c r="I795" s="196"/>
      <c r="J795" s="197">
        <v>1</v>
      </c>
      <c r="K795" s="220"/>
      <c r="L795" s="197"/>
      <c r="M795" s="197"/>
      <c r="N795" s="197"/>
      <c r="O795" s="197"/>
      <c r="P795" s="218">
        <f t="shared" si="195"/>
        <v>1</v>
      </c>
      <c r="Q795" s="221"/>
      <c r="U795" s="90" t="str">
        <f t="shared" si="196"/>
        <v/>
      </c>
      <c r="V795" s="90">
        <f t="shared" si="197"/>
        <v>1</v>
      </c>
    </row>
    <row r="796" spans="1:22" s="202" customFormat="1" ht="15" customHeight="1" x14ac:dyDescent="0.2">
      <c r="A796" s="216"/>
      <c r="B796" s="387" t="s">
        <v>9266</v>
      </c>
      <c r="C796" s="442">
        <v>24</v>
      </c>
      <c r="D796" s="115" t="s">
        <v>5660</v>
      </c>
      <c r="E796" s="196">
        <v>0</v>
      </c>
      <c r="F796" s="196"/>
      <c r="G796" s="217"/>
      <c r="H796" s="196"/>
      <c r="I796" s="196"/>
      <c r="J796" s="197">
        <v>1</v>
      </c>
      <c r="K796" s="220"/>
      <c r="L796" s="197"/>
      <c r="M796" s="197"/>
      <c r="N796" s="197"/>
      <c r="O796" s="197"/>
      <c r="P796" s="218">
        <f t="shared" si="195"/>
        <v>1</v>
      </c>
      <c r="Q796" s="221"/>
      <c r="U796" s="90" t="str">
        <f t="shared" si="196"/>
        <v/>
      </c>
      <c r="V796" s="90">
        <f t="shared" si="197"/>
        <v>1</v>
      </c>
    </row>
    <row r="797" spans="1:22" s="202" customFormat="1" ht="15" customHeight="1" x14ac:dyDescent="0.2">
      <c r="A797" s="216"/>
      <c r="B797" s="203" t="s">
        <v>15</v>
      </c>
      <c r="C797" s="204"/>
      <c r="D797" s="205"/>
      <c r="E797" s="206"/>
      <c r="F797" s="204"/>
      <c r="G797" s="205"/>
      <c r="H797" s="206"/>
      <c r="I797" s="206"/>
      <c r="J797" s="207"/>
      <c r="K797" s="208"/>
      <c r="L797" s="208"/>
      <c r="M797" s="208"/>
      <c r="N797" s="208"/>
      <c r="O797" s="208"/>
      <c r="P797" s="209">
        <f>ROUND(SUM(P788:P796),2)</f>
        <v>8</v>
      </c>
      <c r="Q797" s="210" t="str">
        <f>IFERROR(VLOOKUP(A788,'Planilha Orçamentária'!$A$8:$H$557,5,FALSE),0)</f>
        <v>und</v>
      </c>
      <c r="R797" s="201"/>
      <c r="S797" s="201"/>
      <c r="U797" s="90">
        <f t="shared" si="196"/>
        <v>8</v>
      </c>
      <c r="V797" s="90">
        <f t="shared" si="197"/>
        <v>8</v>
      </c>
    </row>
    <row r="798" spans="1:22" s="202" customFormat="1" ht="15" customHeight="1" x14ac:dyDescent="0.2">
      <c r="A798" s="216"/>
      <c r="B798" s="339"/>
      <c r="C798" s="443"/>
      <c r="D798" s="444"/>
      <c r="E798" s="445"/>
      <c r="F798" s="443"/>
      <c r="G798" s="444"/>
      <c r="H798" s="445"/>
      <c r="I798" s="445"/>
      <c r="J798" s="446"/>
      <c r="K798" s="447"/>
      <c r="L798" s="447"/>
      <c r="M798" s="447"/>
      <c r="N798" s="447"/>
      <c r="O798" s="447"/>
      <c r="P798" s="345"/>
      <c r="Q798" s="346"/>
      <c r="R798" s="201"/>
      <c r="S798" s="201"/>
      <c r="U798" s="90" t="str">
        <f t="shared" si="196"/>
        <v/>
      </c>
      <c r="V798" s="90" t="str">
        <f t="shared" si="197"/>
        <v/>
      </c>
    </row>
    <row r="799" spans="1:22" s="202" customFormat="1" ht="15" customHeight="1" x14ac:dyDescent="0.2">
      <c r="A799" s="191" t="str">
        <f>'Planilha Orçamentária'!A125</f>
        <v>07.04.06</v>
      </c>
      <c r="B799" s="215" t="str">
        <f>VLOOKUP(A799,'Planilha Orçamentária'!$A$8:$D$557,4,FALSE)</f>
        <v>Fornecimento e Plantio de PALMEIRA JERIVÁ (Syagrus Romanzoffiana)</v>
      </c>
      <c r="C799" s="193"/>
      <c r="D799" s="194"/>
      <c r="E799" s="195"/>
      <c r="F799" s="195"/>
      <c r="G799" s="194"/>
      <c r="H799" s="195"/>
      <c r="I799" s="196"/>
      <c r="J799" s="197"/>
      <c r="K799" s="198"/>
      <c r="L799" s="197"/>
      <c r="M799" s="199"/>
      <c r="N799" s="197"/>
      <c r="O799" s="199"/>
      <c r="P799" s="60"/>
      <c r="Q799" s="200">
        <f>P819</f>
        <v>19</v>
      </c>
      <c r="R799" s="201"/>
      <c r="S799" s="201"/>
      <c r="U799" s="90">
        <f t="shared" si="196"/>
        <v>0</v>
      </c>
      <c r="V799" s="90" t="str">
        <f t="shared" si="197"/>
        <v/>
      </c>
    </row>
    <row r="800" spans="1:22" s="202" customFormat="1" ht="15" customHeight="1" x14ac:dyDescent="0.2">
      <c r="A800" s="216"/>
      <c r="B800" s="424" t="s">
        <v>9267</v>
      </c>
      <c r="C800" s="442">
        <v>0</v>
      </c>
      <c r="D800" s="115" t="s">
        <v>5660</v>
      </c>
      <c r="E800" s="196">
        <v>5</v>
      </c>
      <c r="F800" s="196"/>
      <c r="G800" s="217"/>
      <c r="H800" s="196"/>
      <c r="I800" s="196"/>
      <c r="J800" s="197">
        <v>1</v>
      </c>
      <c r="K800" s="220"/>
      <c r="L800" s="197"/>
      <c r="M800" s="197"/>
      <c r="N800" s="197"/>
      <c r="O800" s="197"/>
      <c r="P800" s="425">
        <f>+J800</f>
        <v>1</v>
      </c>
      <c r="Q800" s="221"/>
      <c r="U800" s="90" t="str">
        <f t="shared" si="196"/>
        <v/>
      </c>
      <c r="V800" s="90">
        <f t="shared" si="197"/>
        <v>1</v>
      </c>
    </row>
    <row r="801" spans="1:22" s="202" customFormat="1" ht="15" customHeight="1" x14ac:dyDescent="0.2">
      <c r="A801" s="216"/>
      <c r="B801" s="424" t="s">
        <v>9267</v>
      </c>
      <c r="C801" s="442">
        <v>1</v>
      </c>
      <c r="D801" s="115" t="s">
        <v>5660</v>
      </c>
      <c r="E801" s="196">
        <v>1</v>
      </c>
      <c r="F801" s="196"/>
      <c r="G801" s="217"/>
      <c r="H801" s="196"/>
      <c r="I801" s="196"/>
      <c r="J801" s="197">
        <v>1</v>
      </c>
      <c r="K801" s="220"/>
      <c r="L801" s="197"/>
      <c r="M801" s="197"/>
      <c r="N801" s="197"/>
      <c r="O801" s="197"/>
      <c r="P801" s="425">
        <f t="shared" ref="P801:P818" si="198">+J801</f>
        <v>1</v>
      </c>
      <c r="Q801" s="221"/>
      <c r="U801" s="90" t="str">
        <f t="shared" si="196"/>
        <v/>
      </c>
      <c r="V801" s="90">
        <f t="shared" si="197"/>
        <v>1</v>
      </c>
    </row>
    <row r="802" spans="1:22" s="202" customFormat="1" ht="15" customHeight="1" x14ac:dyDescent="0.2">
      <c r="A802" s="216"/>
      <c r="B802" s="424" t="s">
        <v>9267</v>
      </c>
      <c r="C802" s="442">
        <v>1</v>
      </c>
      <c r="D802" s="115" t="s">
        <v>5660</v>
      </c>
      <c r="E802" s="196">
        <v>14</v>
      </c>
      <c r="F802" s="196"/>
      <c r="G802" s="217"/>
      <c r="H802" s="196"/>
      <c r="I802" s="196"/>
      <c r="J802" s="197">
        <v>1</v>
      </c>
      <c r="K802" s="220"/>
      <c r="L802" s="197"/>
      <c r="M802" s="197"/>
      <c r="N802" s="197"/>
      <c r="O802" s="197"/>
      <c r="P802" s="425">
        <f t="shared" si="198"/>
        <v>1</v>
      </c>
      <c r="Q802" s="221"/>
      <c r="U802" s="90" t="str">
        <f t="shared" si="196"/>
        <v/>
      </c>
      <c r="V802" s="90">
        <f t="shared" si="197"/>
        <v>1</v>
      </c>
    </row>
    <row r="803" spans="1:22" s="202" customFormat="1" ht="15" customHeight="1" x14ac:dyDescent="0.2">
      <c r="A803" s="216"/>
      <c r="B803" s="424" t="s">
        <v>9267</v>
      </c>
      <c r="C803" s="442">
        <v>24</v>
      </c>
      <c r="D803" s="115" t="s">
        <v>5660</v>
      </c>
      <c r="E803" s="196">
        <v>8</v>
      </c>
      <c r="F803" s="196"/>
      <c r="G803" s="217"/>
      <c r="H803" s="196"/>
      <c r="I803" s="196"/>
      <c r="J803" s="197">
        <v>1</v>
      </c>
      <c r="K803" s="220"/>
      <c r="L803" s="197"/>
      <c r="M803" s="197"/>
      <c r="N803" s="197"/>
      <c r="O803" s="197"/>
      <c r="P803" s="425">
        <f t="shared" si="198"/>
        <v>1</v>
      </c>
      <c r="Q803" s="221"/>
      <c r="U803" s="90" t="str">
        <f t="shared" si="196"/>
        <v/>
      </c>
      <c r="V803" s="90">
        <f t="shared" si="197"/>
        <v>1</v>
      </c>
    </row>
    <row r="804" spans="1:22" s="202" customFormat="1" ht="15" customHeight="1" x14ac:dyDescent="0.2">
      <c r="A804" s="216"/>
      <c r="B804" s="424" t="s">
        <v>9267</v>
      </c>
      <c r="C804" s="442">
        <v>26</v>
      </c>
      <c r="D804" s="115" t="s">
        <v>5660</v>
      </c>
      <c r="E804" s="196">
        <v>10</v>
      </c>
      <c r="F804" s="196"/>
      <c r="G804" s="217"/>
      <c r="H804" s="196"/>
      <c r="I804" s="196"/>
      <c r="J804" s="197">
        <v>1</v>
      </c>
      <c r="K804" s="220"/>
      <c r="L804" s="197"/>
      <c r="M804" s="197"/>
      <c r="N804" s="197"/>
      <c r="O804" s="197"/>
      <c r="P804" s="425">
        <f t="shared" si="198"/>
        <v>1</v>
      </c>
      <c r="Q804" s="221"/>
      <c r="U804" s="90" t="str">
        <f t="shared" si="196"/>
        <v/>
      </c>
      <c r="V804" s="90">
        <f t="shared" si="197"/>
        <v>1</v>
      </c>
    </row>
    <row r="805" spans="1:22" s="202" customFormat="1" ht="15" customHeight="1" x14ac:dyDescent="0.2">
      <c r="A805" s="216"/>
      <c r="B805" s="424" t="s">
        <v>9267</v>
      </c>
      <c r="C805" s="442">
        <v>31</v>
      </c>
      <c r="D805" s="115" t="s">
        <v>5660</v>
      </c>
      <c r="E805" s="196">
        <v>14</v>
      </c>
      <c r="F805" s="196"/>
      <c r="G805" s="217"/>
      <c r="H805" s="196"/>
      <c r="I805" s="196"/>
      <c r="J805" s="197">
        <v>1</v>
      </c>
      <c r="K805" s="220"/>
      <c r="L805" s="197"/>
      <c r="M805" s="197"/>
      <c r="N805" s="197"/>
      <c r="O805" s="197"/>
      <c r="P805" s="425">
        <f t="shared" si="198"/>
        <v>1</v>
      </c>
      <c r="Q805" s="221"/>
      <c r="U805" s="90" t="str">
        <f t="shared" si="196"/>
        <v/>
      </c>
      <c r="V805" s="90">
        <f t="shared" si="197"/>
        <v>1</v>
      </c>
    </row>
    <row r="806" spans="1:22" s="202" customFormat="1" ht="15" customHeight="1" x14ac:dyDescent="0.2">
      <c r="A806" s="216"/>
      <c r="B806" s="424" t="s">
        <v>9267</v>
      </c>
      <c r="C806" s="442">
        <v>36</v>
      </c>
      <c r="D806" s="115" t="s">
        <v>5660</v>
      </c>
      <c r="E806" s="196">
        <v>0</v>
      </c>
      <c r="F806" s="196"/>
      <c r="G806" s="217"/>
      <c r="H806" s="196"/>
      <c r="I806" s="196"/>
      <c r="J806" s="197">
        <v>1</v>
      </c>
      <c r="K806" s="220"/>
      <c r="L806" s="197"/>
      <c r="M806" s="197"/>
      <c r="N806" s="197"/>
      <c r="O806" s="197"/>
      <c r="P806" s="425">
        <f t="shared" si="198"/>
        <v>1</v>
      </c>
      <c r="Q806" s="221"/>
      <c r="U806" s="90" t="str">
        <f t="shared" si="196"/>
        <v/>
      </c>
      <c r="V806" s="90">
        <f t="shared" si="197"/>
        <v>1</v>
      </c>
    </row>
    <row r="807" spans="1:22" s="202" customFormat="1" ht="15" customHeight="1" x14ac:dyDescent="0.2">
      <c r="A807" s="216"/>
      <c r="B807" s="424" t="s">
        <v>9267</v>
      </c>
      <c r="C807" s="442">
        <v>39</v>
      </c>
      <c r="D807" s="115" t="s">
        <v>5660</v>
      </c>
      <c r="E807" s="196">
        <v>8</v>
      </c>
      <c r="F807" s="196"/>
      <c r="G807" s="217"/>
      <c r="H807" s="196"/>
      <c r="I807" s="196"/>
      <c r="J807" s="197">
        <v>1</v>
      </c>
      <c r="K807" s="220"/>
      <c r="L807" s="197"/>
      <c r="M807" s="197"/>
      <c r="N807" s="197"/>
      <c r="O807" s="197"/>
      <c r="P807" s="425">
        <f t="shared" si="198"/>
        <v>1</v>
      </c>
      <c r="Q807" s="221"/>
      <c r="U807" s="90" t="str">
        <f t="shared" si="196"/>
        <v/>
      </c>
      <c r="V807" s="90">
        <f t="shared" si="197"/>
        <v>1</v>
      </c>
    </row>
    <row r="808" spans="1:22" s="202" customFormat="1" ht="15" customHeight="1" x14ac:dyDescent="0.2">
      <c r="A808" s="216"/>
      <c r="B808" s="424" t="s">
        <v>9267</v>
      </c>
      <c r="C808" s="442">
        <v>45</v>
      </c>
      <c r="D808" s="115" t="s">
        <v>5660</v>
      </c>
      <c r="E808" s="196">
        <v>10</v>
      </c>
      <c r="F808" s="196"/>
      <c r="G808" s="217"/>
      <c r="H808" s="196"/>
      <c r="I808" s="196"/>
      <c r="J808" s="197">
        <v>1</v>
      </c>
      <c r="K808" s="220"/>
      <c r="L808" s="197"/>
      <c r="M808" s="197"/>
      <c r="N808" s="197"/>
      <c r="O808" s="197"/>
      <c r="P808" s="425">
        <f t="shared" si="198"/>
        <v>1</v>
      </c>
      <c r="Q808" s="221"/>
      <c r="U808" s="90" t="str">
        <f t="shared" si="196"/>
        <v/>
      </c>
      <c r="V808" s="90">
        <f t="shared" si="197"/>
        <v>1</v>
      </c>
    </row>
    <row r="809" spans="1:22" s="202" customFormat="1" ht="15" customHeight="1" x14ac:dyDescent="0.2">
      <c r="A809" s="216"/>
      <c r="B809" s="424" t="s">
        <v>9267</v>
      </c>
      <c r="C809" s="442">
        <v>68</v>
      </c>
      <c r="D809" s="115" t="s">
        <v>5660</v>
      </c>
      <c r="E809" s="196">
        <v>12</v>
      </c>
      <c r="F809" s="196"/>
      <c r="G809" s="217"/>
      <c r="H809" s="196"/>
      <c r="I809" s="196"/>
      <c r="J809" s="197">
        <v>1</v>
      </c>
      <c r="K809" s="220"/>
      <c r="L809" s="197"/>
      <c r="M809" s="197"/>
      <c r="N809" s="197"/>
      <c r="O809" s="197"/>
      <c r="P809" s="425">
        <f t="shared" si="198"/>
        <v>1</v>
      </c>
      <c r="Q809" s="221"/>
      <c r="U809" s="90" t="str">
        <f t="shared" si="196"/>
        <v/>
      </c>
      <c r="V809" s="90">
        <f t="shared" si="197"/>
        <v>1</v>
      </c>
    </row>
    <row r="810" spans="1:22" s="202" customFormat="1" ht="15" customHeight="1" x14ac:dyDescent="0.2">
      <c r="A810" s="216"/>
      <c r="B810" s="424" t="s">
        <v>9267</v>
      </c>
      <c r="C810" s="442">
        <v>69</v>
      </c>
      <c r="D810" s="115" t="s">
        <v>5660</v>
      </c>
      <c r="E810" s="196">
        <v>2</v>
      </c>
      <c r="F810" s="196"/>
      <c r="G810" s="217"/>
      <c r="H810" s="196"/>
      <c r="I810" s="196"/>
      <c r="J810" s="197">
        <v>1</v>
      </c>
      <c r="K810" s="220"/>
      <c r="L810" s="197"/>
      <c r="M810" s="197"/>
      <c r="N810" s="197"/>
      <c r="O810" s="197"/>
      <c r="P810" s="425">
        <f t="shared" si="198"/>
        <v>1</v>
      </c>
      <c r="Q810" s="221"/>
      <c r="U810" s="90" t="str">
        <f t="shared" si="196"/>
        <v/>
      </c>
      <c r="V810" s="90">
        <f t="shared" si="197"/>
        <v>1</v>
      </c>
    </row>
    <row r="811" spans="1:22" s="202" customFormat="1" ht="15" customHeight="1" x14ac:dyDescent="0.2">
      <c r="A811" s="216"/>
      <c r="B811" s="424" t="s">
        <v>9267</v>
      </c>
      <c r="C811" s="442">
        <v>69</v>
      </c>
      <c r="D811" s="115" t="s">
        <v>5660</v>
      </c>
      <c r="E811" s="196">
        <v>10</v>
      </c>
      <c r="F811" s="196"/>
      <c r="G811" s="217"/>
      <c r="H811" s="196"/>
      <c r="I811" s="196"/>
      <c r="J811" s="197">
        <v>1</v>
      </c>
      <c r="K811" s="220"/>
      <c r="L811" s="197"/>
      <c r="M811" s="197"/>
      <c r="N811" s="197"/>
      <c r="O811" s="197"/>
      <c r="P811" s="425">
        <f t="shared" si="198"/>
        <v>1</v>
      </c>
      <c r="Q811" s="221"/>
      <c r="U811" s="90" t="str">
        <f t="shared" si="196"/>
        <v/>
      </c>
      <c r="V811" s="90">
        <f t="shared" si="197"/>
        <v>1</v>
      </c>
    </row>
    <row r="812" spans="1:22" s="202" customFormat="1" ht="15" customHeight="1" x14ac:dyDescent="0.2">
      <c r="A812" s="216"/>
      <c r="B812" s="424" t="s">
        <v>9267</v>
      </c>
      <c r="C812" s="442">
        <v>70</v>
      </c>
      <c r="D812" s="115" t="s">
        <v>5660</v>
      </c>
      <c r="E812" s="196">
        <v>0</v>
      </c>
      <c r="F812" s="196"/>
      <c r="G812" s="217"/>
      <c r="H812" s="196"/>
      <c r="I812" s="196"/>
      <c r="J812" s="197">
        <v>1</v>
      </c>
      <c r="K812" s="220"/>
      <c r="L812" s="197"/>
      <c r="M812" s="197"/>
      <c r="N812" s="426"/>
      <c r="O812" s="426"/>
      <c r="P812" s="425">
        <f t="shared" si="198"/>
        <v>1</v>
      </c>
      <c r="Q812" s="359"/>
      <c r="R812" s="219"/>
      <c r="S812" s="219"/>
      <c r="U812" s="90" t="str">
        <f t="shared" si="196"/>
        <v/>
      </c>
      <c r="V812" s="90">
        <f t="shared" si="197"/>
        <v>1</v>
      </c>
    </row>
    <row r="813" spans="1:22" s="202" customFormat="1" ht="15" customHeight="1" x14ac:dyDescent="0.2">
      <c r="A813" s="216"/>
      <c r="B813" s="424" t="s">
        <v>9267</v>
      </c>
      <c r="C813" s="442">
        <v>70</v>
      </c>
      <c r="D813" s="115" t="s">
        <v>5660</v>
      </c>
      <c r="E813" s="196">
        <v>7</v>
      </c>
      <c r="F813" s="196"/>
      <c r="G813" s="217"/>
      <c r="H813" s="196"/>
      <c r="I813" s="196"/>
      <c r="J813" s="197">
        <v>1</v>
      </c>
      <c r="K813" s="220"/>
      <c r="L813" s="197"/>
      <c r="M813" s="197"/>
      <c r="N813" s="426"/>
      <c r="O813" s="426"/>
      <c r="P813" s="425">
        <f t="shared" si="198"/>
        <v>1</v>
      </c>
      <c r="Q813" s="359"/>
      <c r="R813" s="219"/>
      <c r="S813" s="219"/>
      <c r="U813" s="90" t="str">
        <f t="shared" si="196"/>
        <v/>
      </c>
      <c r="V813" s="90">
        <f t="shared" si="197"/>
        <v>1</v>
      </c>
    </row>
    <row r="814" spans="1:22" s="202" customFormat="1" ht="15" customHeight="1" x14ac:dyDescent="0.2">
      <c r="A814" s="216"/>
      <c r="B814" s="424" t="s">
        <v>9267</v>
      </c>
      <c r="C814" s="442">
        <v>70</v>
      </c>
      <c r="D814" s="115" t="s">
        <v>5660</v>
      </c>
      <c r="E814" s="196">
        <v>15</v>
      </c>
      <c r="F814" s="196"/>
      <c r="G814" s="217"/>
      <c r="H814" s="196"/>
      <c r="I814" s="196"/>
      <c r="J814" s="197">
        <v>1</v>
      </c>
      <c r="K814" s="220"/>
      <c r="L814" s="197"/>
      <c r="M814" s="197"/>
      <c r="N814" s="426"/>
      <c r="O814" s="426"/>
      <c r="P814" s="425">
        <f t="shared" si="198"/>
        <v>1</v>
      </c>
      <c r="Q814" s="359"/>
      <c r="R814" s="219"/>
      <c r="S814" s="219"/>
      <c r="U814" s="90" t="str">
        <f t="shared" si="196"/>
        <v/>
      </c>
      <c r="V814" s="90">
        <f t="shared" si="197"/>
        <v>1</v>
      </c>
    </row>
    <row r="815" spans="1:22" s="202" customFormat="1" ht="15" customHeight="1" x14ac:dyDescent="0.2">
      <c r="A815" s="216"/>
      <c r="B815" s="424" t="s">
        <v>9267</v>
      </c>
      <c r="C815" s="442">
        <v>71</v>
      </c>
      <c r="D815" s="115" t="s">
        <v>5660</v>
      </c>
      <c r="E815" s="196">
        <v>2</v>
      </c>
      <c r="F815" s="196"/>
      <c r="G815" s="217"/>
      <c r="H815" s="196"/>
      <c r="I815" s="196"/>
      <c r="J815" s="197">
        <v>1</v>
      </c>
      <c r="K815" s="220"/>
      <c r="L815" s="197"/>
      <c r="M815" s="197"/>
      <c r="N815" s="426"/>
      <c r="O815" s="426"/>
      <c r="P815" s="425">
        <f t="shared" si="198"/>
        <v>1</v>
      </c>
      <c r="Q815" s="359"/>
      <c r="R815" s="219"/>
      <c r="S815" s="219"/>
      <c r="U815" s="90" t="str">
        <f t="shared" si="196"/>
        <v/>
      </c>
      <c r="V815" s="90">
        <f t="shared" si="197"/>
        <v>1</v>
      </c>
    </row>
    <row r="816" spans="1:22" s="202" customFormat="1" ht="15" customHeight="1" x14ac:dyDescent="0.2">
      <c r="A816" s="216"/>
      <c r="B816" s="424" t="s">
        <v>9267</v>
      </c>
      <c r="C816" s="442">
        <v>71</v>
      </c>
      <c r="D816" s="115" t="s">
        <v>5660</v>
      </c>
      <c r="E816" s="196">
        <v>11</v>
      </c>
      <c r="F816" s="196"/>
      <c r="G816" s="217"/>
      <c r="H816" s="196"/>
      <c r="I816" s="196"/>
      <c r="J816" s="197">
        <v>1</v>
      </c>
      <c r="K816" s="220"/>
      <c r="L816" s="197"/>
      <c r="M816" s="197"/>
      <c r="N816" s="426"/>
      <c r="O816" s="426"/>
      <c r="P816" s="425">
        <f t="shared" si="198"/>
        <v>1</v>
      </c>
      <c r="Q816" s="359"/>
      <c r="R816" s="219"/>
      <c r="S816" s="219"/>
      <c r="U816" s="90" t="str">
        <f t="shared" si="196"/>
        <v/>
      </c>
      <c r="V816" s="90">
        <f t="shared" si="197"/>
        <v>1</v>
      </c>
    </row>
    <row r="817" spans="1:22" s="202" customFormat="1" ht="15" customHeight="1" x14ac:dyDescent="0.2">
      <c r="A817" s="216"/>
      <c r="B817" s="424" t="s">
        <v>9267</v>
      </c>
      <c r="C817" s="442">
        <v>72</v>
      </c>
      <c r="D817" s="115" t="s">
        <v>5660</v>
      </c>
      <c r="E817" s="196">
        <v>0</v>
      </c>
      <c r="F817" s="196"/>
      <c r="G817" s="217"/>
      <c r="H817" s="196"/>
      <c r="I817" s="196"/>
      <c r="J817" s="197">
        <v>1</v>
      </c>
      <c r="K817" s="220"/>
      <c r="L817" s="197"/>
      <c r="M817" s="197"/>
      <c r="N817" s="426"/>
      <c r="O817" s="426"/>
      <c r="P817" s="425">
        <f t="shared" si="198"/>
        <v>1</v>
      </c>
      <c r="Q817" s="359"/>
      <c r="R817" s="219"/>
      <c r="S817" s="219"/>
      <c r="U817" s="90" t="str">
        <f t="shared" si="196"/>
        <v/>
      </c>
      <c r="V817" s="90">
        <f t="shared" si="197"/>
        <v>1</v>
      </c>
    </row>
    <row r="818" spans="1:22" s="202" customFormat="1" ht="15" customHeight="1" x14ac:dyDescent="0.2">
      <c r="A818" s="216"/>
      <c r="B818" s="424" t="s">
        <v>9267</v>
      </c>
      <c r="C818" s="442">
        <v>72</v>
      </c>
      <c r="D818" s="115" t="s">
        <v>5660</v>
      </c>
      <c r="E818" s="196">
        <v>16</v>
      </c>
      <c r="F818" s="196"/>
      <c r="G818" s="217"/>
      <c r="H818" s="196"/>
      <c r="I818" s="196"/>
      <c r="J818" s="197">
        <v>1</v>
      </c>
      <c r="K818" s="220"/>
      <c r="L818" s="197"/>
      <c r="M818" s="197"/>
      <c r="N818" s="426"/>
      <c r="O818" s="426"/>
      <c r="P818" s="425">
        <f t="shared" si="198"/>
        <v>1</v>
      </c>
      <c r="Q818" s="359"/>
      <c r="R818" s="219"/>
      <c r="S818" s="219"/>
      <c r="U818" s="90" t="str">
        <f t="shared" si="196"/>
        <v/>
      </c>
      <c r="V818" s="90">
        <f t="shared" si="197"/>
        <v>1</v>
      </c>
    </row>
    <row r="819" spans="1:22" s="202" customFormat="1" ht="15" customHeight="1" x14ac:dyDescent="0.2">
      <c r="A819" s="216"/>
      <c r="B819" s="203" t="s">
        <v>15</v>
      </c>
      <c r="C819" s="204"/>
      <c r="D819" s="205"/>
      <c r="E819" s="206"/>
      <c r="F819" s="204"/>
      <c r="G819" s="205"/>
      <c r="H819" s="206"/>
      <c r="I819" s="206"/>
      <c r="J819" s="207"/>
      <c r="K819" s="208"/>
      <c r="L819" s="208"/>
      <c r="M819" s="208"/>
      <c r="N819" s="208"/>
      <c r="O819" s="208"/>
      <c r="P819" s="209">
        <f>ROUND(SUM(P799:P818),2)</f>
        <v>19</v>
      </c>
      <c r="Q819" s="210" t="str">
        <f>IFERROR(VLOOKUP(A799,'Planilha Orçamentária'!$A$8:$H$557,5,FALSE),0)</f>
        <v>und</v>
      </c>
      <c r="R819" s="201"/>
      <c r="S819" s="201"/>
      <c r="U819" s="90">
        <f t="shared" si="196"/>
        <v>19</v>
      </c>
      <c r="V819" s="90">
        <f t="shared" si="197"/>
        <v>19</v>
      </c>
    </row>
    <row r="820" spans="1:22" s="202" customFormat="1" ht="15" customHeight="1" x14ac:dyDescent="0.2">
      <c r="A820" s="216"/>
      <c r="B820" s="339"/>
      <c r="C820" s="450"/>
      <c r="D820" s="451"/>
      <c r="E820" s="452"/>
      <c r="F820" s="450"/>
      <c r="G820" s="451"/>
      <c r="H820" s="452"/>
      <c r="I820" s="452"/>
      <c r="J820" s="453"/>
      <c r="K820" s="454"/>
      <c r="L820" s="454"/>
      <c r="M820" s="454"/>
      <c r="N820" s="454"/>
      <c r="O820" s="454"/>
      <c r="P820" s="455"/>
      <c r="Q820" s="346"/>
      <c r="R820" s="201"/>
      <c r="S820" s="201"/>
      <c r="U820" s="90" t="str">
        <f t="shared" si="196"/>
        <v/>
      </c>
      <c r="V820" s="90" t="str">
        <f t="shared" si="197"/>
        <v/>
      </c>
    </row>
    <row r="821" spans="1:22" s="202" customFormat="1" ht="15" customHeight="1" x14ac:dyDescent="0.2">
      <c r="A821" s="191" t="str">
        <f>'Planilha Orçamentária'!A126</f>
        <v>07.04.07</v>
      </c>
      <c r="B821" s="215" t="str">
        <f>VLOOKUP(A821,'Planilha Orçamentária'!$A$8:$D$557,4,FALSE)</f>
        <v>Fornecimento e Plantio de SIBIPIRUNA (Caesalpinia Peltophoroides)</v>
      </c>
      <c r="C821" s="420"/>
      <c r="D821" s="217"/>
      <c r="E821" s="196"/>
      <c r="F821" s="196"/>
      <c r="G821" s="217"/>
      <c r="H821" s="196"/>
      <c r="I821" s="196"/>
      <c r="J821" s="197"/>
      <c r="K821" s="220"/>
      <c r="L821" s="197"/>
      <c r="M821" s="197"/>
      <c r="N821" s="197"/>
      <c r="O821" s="197"/>
      <c r="P821" s="218"/>
      <c r="Q821" s="200">
        <f>P831</f>
        <v>9</v>
      </c>
      <c r="R821" s="201"/>
      <c r="S821" s="201"/>
      <c r="U821" s="90">
        <f t="shared" si="196"/>
        <v>0</v>
      </c>
      <c r="V821" s="90" t="str">
        <f t="shared" si="197"/>
        <v/>
      </c>
    </row>
    <row r="822" spans="1:22" s="202" customFormat="1" ht="15" customHeight="1" x14ac:dyDescent="0.2">
      <c r="A822" s="191"/>
      <c r="B822" s="387" t="s">
        <v>9268</v>
      </c>
      <c r="C822" s="442">
        <v>7</v>
      </c>
      <c r="D822" s="115" t="s">
        <v>5660</v>
      </c>
      <c r="E822" s="196">
        <v>10</v>
      </c>
      <c r="F822" s="196"/>
      <c r="G822" s="217"/>
      <c r="H822" s="196"/>
      <c r="I822" s="196"/>
      <c r="J822" s="197">
        <v>1</v>
      </c>
      <c r="K822" s="220"/>
      <c r="L822" s="197"/>
      <c r="M822" s="197"/>
      <c r="N822" s="197"/>
      <c r="O822" s="197"/>
      <c r="P822" s="218">
        <f>+J822</f>
        <v>1</v>
      </c>
      <c r="Q822" s="200"/>
      <c r="R822" s="201"/>
      <c r="S822" s="201"/>
      <c r="U822" s="90" t="str">
        <f t="shared" si="196"/>
        <v/>
      </c>
      <c r="V822" s="90">
        <f t="shared" si="197"/>
        <v>1</v>
      </c>
    </row>
    <row r="823" spans="1:22" s="202" customFormat="1" ht="15" customHeight="1" x14ac:dyDescent="0.2">
      <c r="A823" s="191"/>
      <c r="B823" s="387" t="s">
        <v>9268</v>
      </c>
      <c r="C823" s="442">
        <v>8</v>
      </c>
      <c r="D823" s="115" t="s">
        <v>5660</v>
      </c>
      <c r="E823" s="196">
        <v>9</v>
      </c>
      <c r="F823" s="196"/>
      <c r="G823" s="217"/>
      <c r="H823" s="196"/>
      <c r="I823" s="196"/>
      <c r="J823" s="197">
        <v>1</v>
      </c>
      <c r="K823" s="220"/>
      <c r="L823" s="197"/>
      <c r="M823" s="197"/>
      <c r="N823" s="197"/>
      <c r="O823" s="197"/>
      <c r="P823" s="218">
        <f t="shared" ref="P823:P830" si="199">+J823</f>
        <v>1</v>
      </c>
      <c r="Q823" s="200"/>
      <c r="R823" s="201"/>
      <c r="S823" s="201"/>
      <c r="U823" s="90" t="str">
        <f t="shared" si="196"/>
        <v/>
      </c>
      <c r="V823" s="90">
        <f t="shared" si="197"/>
        <v>1</v>
      </c>
    </row>
    <row r="824" spans="1:22" s="202" customFormat="1" ht="15" customHeight="1" x14ac:dyDescent="0.2">
      <c r="A824" s="191"/>
      <c r="B824" s="387" t="s">
        <v>9268</v>
      </c>
      <c r="C824" s="442">
        <v>9</v>
      </c>
      <c r="D824" s="115" t="s">
        <v>5660</v>
      </c>
      <c r="E824" s="196">
        <v>7</v>
      </c>
      <c r="F824" s="196"/>
      <c r="G824" s="217"/>
      <c r="H824" s="196"/>
      <c r="I824" s="196"/>
      <c r="J824" s="197">
        <v>1</v>
      </c>
      <c r="K824" s="220"/>
      <c r="L824" s="197"/>
      <c r="M824" s="197"/>
      <c r="N824" s="197"/>
      <c r="O824" s="197"/>
      <c r="P824" s="218">
        <f t="shared" si="199"/>
        <v>1</v>
      </c>
      <c r="Q824" s="200"/>
      <c r="R824" s="201"/>
      <c r="S824" s="201"/>
      <c r="U824" s="90" t="str">
        <f t="shared" si="196"/>
        <v/>
      </c>
      <c r="V824" s="90">
        <f t="shared" si="197"/>
        <v>1</v>
      </c>
    </row>
    <row r="825" spans="1:22" s="202" customFormat="1" ht="15" customHeight="1" x14ac:dyDescent="0.2">
      <c r="A825" s="191"/>
      <c r="B825" s="387" t="s">
        <v>9268</v>
      </c>
      <c r="C825" s="442">
        <v>10</v>
      </c>
      <c r="D825" s="115" t="s">
        <v>5660</v>
      </c>
      <c r="E825" s="196">
        <v>5</v>
      </c>
      <c r="F825" s="196"/>
      <c r="G825" s="217"/>
      <c r="H825" s="196"/>
      <c r="I825" s="196"/>
      <c r="J825" s="197">
        <v>1</v>
      </c>
      <c r="K825" s="220"/>
      <c r="L825" s="197"/>
      <c r="M825" s="197"/>
      <c r="N825" s="197"/>
      <c r="O825" s="197"/>
      <c r="P825" s="218">
        <f t="shared" si="199"/>
        <v>1</v>
      </c>
      <c r="Q825" s="200"/>
      <c r="R825" s="201"/>
      <c r="S825" s="201"/>
      <c r="U825" s="90" t="str">
        <f t="shared" si="196"/>
        <v/>
      </c>
      <c r="V825" s="90">
        <f t="shared" si="197"/>
        <v>1</v>
      </c>
    </row>
    <row r="826" spans="1:22" s="202" customFormat="1" ht="15" customHeight="1" x14ac:dyDescent="0.2">
      <c r="A826" s="191"/>
      <c r="B826" s="387" t="s">
        <v>9268</v>
      </c>
      <c r="C826" s="442">
        <v>11</v>
      </c>
      <c r="D826" s="115" t="s">
        <v>5660</v>
      </c>
      <c r="E826" s="196">
        <v>4</v>
      </c>
      <c r="F826" s="196"/>
      <c r="G826" s="217"/>
      <c r="H826" s="196"/>
      <c r="I826" s="196"/>
      <c r="J826" s="197">
        <v>1</v>
      </c>
      <c r="K826" s="220"/>
      <c r="L826" s="197"/>
      <c r="M826" s="197"/>
      <c r="N826" s="197"/>
      <c r="O826" s="197"/>
      <c r="P826" s="218">
        <f t="shared" si="199"/>
        <v>1</v>
      </c>
      <c r="Q826" s="200"/>
      <c r="R826" s="201"/>
      <c r="S826" s="201"/>
      <c r="U826" s="90" t="str">
        <f t="shared" si="196"/>
        <v/>
      </c>
      <c r="V826" s="90">
        <f t="shared" si="197"/>
        <v>1</v>
      </c>
    </row>
    <row r="827" spans="1:22" s="202" customFormat="1" ht="15" customHeight="1" x14ac:dyDescent="0.2">
      <c r="A827" s="191"/>
      <c r="B827" s="387" t="s">
        <v>9268</v>
      </c>
      <c r="C827" s="442">
        <v>12</v>
      </c>
      <c r="D827" s="115" t="s">
        <v>5660</v>
      </c>
      <c r="E827" s="196">
        <v>3</v>
      </c>
      <c r="F827" s="196"/>
      <c r="G827" s="217"/>
      <c r="H827" s="196"/>
      <c r="I827" s="196"/>
      <c r="J827" s="197">
        <v>1</v>
      </c>
      <c r="K827" s="220"/>
      <c r="L827" s="197"/>
      <c r="M827" s="197"/>
      <c r="N827" s="197"/>
      <c r="O827" s="197"/>
      <c r="P827" s="218">
        <f t="shared" si="199"/>
        <v>1</v>
      </c>
      <c r="Q827" s="200"/>
      <c r="R827" s="201"/>
      <c r="S827" s="201"/>
      <c r="U827" s="90" t="str">
        <f t="shared" si="196"/>
        <v/>
      </c>
      <c r="V827" s="90">
        <f t="shared" si="197"/>
        <v>1</v>
      </c>
    </row>
    <row r="828" spans="1:22" s="202" customFormat="1" ht="15" customHeight="1" x14ac:dyDescent="0.2">
      <c r="A828" s="191"/>
      <c r="B828" s="387" t="s">
        <v>9268</v>
      </c>
      <c r="C828" s="442">
        <v>12</v>
      </c>
      <c r="D828" s="115" t="s">
        <v>5660</v>
      </c>
      <c r="E828" s="196">
        <v>18</v>
      </c>
      <c r="F828" s="196"/>
      <c r="G828" s="217"/>
      <c r="H828" s="196"/>
      <c r="I828" s="196"/>
      <c r="J828" s="197">
        <v>1</v>
      </c>
      <c r="K828" s="220"/>
      <c r="L828" s="197"/>
      <c r="M828" s="197"/>
      <c r="N828" s="197"/>
      <c r="O828" s="197"/>
      <c r="P828" s="218">
        <f t="shared" si="199"/>
        <v>1</v>
      </c>
      <c r="Q828" s="200"/>
      <c r="R828" s="201"/>
      <c r="S828" s="201"/>
      <c r="U828" s="90" t="str">
        <f t="shared" si="196"/>
        <v/>
      </c>
      <c r="V828" s="90">
        <f t="shared" si="197"/>
        <v>1</v>
      </c>
    </row>
    <row r="829" spans="1:22" s="202" customFormat="1" ht="15" customHeight="1" x14ac:dyDescent="0.2">
      <c r="A829" s="191"/>
      <c r="B829" s="387" t="s">
        <v>9268</v>
      </c>
      <c r="C829" s="442">
        <v>13</v>
      </c>
      <c r="D829" s="115" t="s">
        <v>5660</v>
      </c>
      <c r="E829" s="196">
        <v>16</v>
      </c>
      <c r="F829" s="196"/>
      <c r="G829" s="217"/>
      <c r="H829" s="196"/>
      <c r="I829" s="196"/>
      <c r="J829" s="197">
        <v>1</v>
      </c>
      <c r="K829" s="220"/>
      <c r="L829" s="197"/>
      <c r="M829" s="197"/>
      <c r="N829" s="197"/>
      <c r="O829" s="197"/>
      <c r="P829" s="218">
        <f t="shared" si="199"/>
        <v>1</v>
      </c>
      <c r="Q829" s="200"/>
      <c r="R829" s="201"/>
      <c r="S829" s="201"/>
      <c r="U829" s="90" t="str">
        <f t="shared" si="196"/>
        <v/>
      </c>
      <c r="V829" s="90">
        <f t="shared" si="197"/>
        <v>1</v>
      </c>
    </row>
    <row r="830" spans="1:22" s="202" customFormat="1" ht="15" customHeight="1" x14ac:dyDescent="0.2">
      <c r="A830" s="191"/>
      <c r="B830" s="387" t="s">
        <v>9268</v>
      </c>
      <c r="C830" s="442">
        <v>14</v>
      </c>
      <c r="D830" s="115" t="s">
        <v>5660</v>
      </c>
      <c r="E830" s="196">
        <v>14</v>
      </c>
      <c r="F830" s="196"/>
      <c r="G830" s="217"/>
      <c r="H830" s="196"/>
      <c r="I830" s="196"/>
      <c r="J830" s="197">
        <v>1</v>
      </c>
      <c r="K830" s="220"/>
      <c r="L830" s="197"/>
      <c r="M830" s="197"/>
      <c r="N830" s="197"/>
      <c r="O830" s="197"/>
      <c r="P830" s="218">
        <f t="shared" si="199"/>
        <v>1</v>
      </c>
      <c r="Q830" s="200"/>
      <c r="R830" s="201"/>
      <c r="S830" s="201"/>
      <c r="U830" s="90" t="str">
        <f t="shared" si="196"/>
        <v/>
      </c>
      <c r="V830" s="90">
        <f t="shared" si="197"/>
        <v>1</v>
      </c>
    </row>
    <row r="831" spans="1:22" s="202" customFormat="1" ht="15" customHeight="1" x14ac:dyDescent="0.2">
      <c r="A831" s="216"/>
      <c r="B831" s="203" t="s">
        <v>15</v>
      </c>
      <c r="C831" s="204"/>
      <c r="D831" s="205"/>
      <c r="E831" s="206"/>
      <c r="F831" s="204"/>
      <c r="G831" s="205"/>
      <c r="H831" s="206"/>
      <c r="I831" s="206"/>
      <c r="J831" s="207"/>
      <c r="K831" s="208"/>
      <c r="L831" s="208"/>
      <c r="M831" s="208"/>
      <c r="N831" s="208"/>
      <c r="O831" s="208"/>
      <c r="P831" s="209">
        <f>ROUND(SUM(P821:P830),2)</f>
        <v>9</v>
      </c>
      <c r="Q831" s="210" t="str">
        <f>IFERROR(VLOOKUP(A821,'Planilha Orçamentária'!$A$8:$H$557,5,FALSE),0)</f>
        <v>und</v>
      </c>
      <c r="R831" s="201"/>
      <c r="S831" s="201"/>
      <c r="U831" s="90">
        <f t="shared" si="196"/>
        <v>9</v>
      </c>
      <c r="V831" s="90">
        <f t="shared" si="197"/>
        <v>9</v>
      </c>
    </row>
    <row r="832" spans="1:22" s="202" customFormat="1" ht="15" customHeight="1" x14ac:dyDescent="0.2">
      <c r="A832" s="216"/>
      <c r="B832" s="339"/>
      <c r="C832" s="443"/>
      <c r="D832" s="444"/>
      <c r="E832" s="445"/>
      <c r="F832" s="443"/>
      <c r="G832" s="444"/>
      <c r="H832" s="445"/>
      <c r="I832" s="445"/>
      <c r="J832" s="446"/>
      <c r="K832" s="447"/>
      <c r="L832" s="447"/>
      <c r="M832" s="447"/>
      <c r="N832" s="447"/>
      <c r="O832" s="447"/>
      <c r="P832" s="345"/>
      <c r="Q832" s="346"/>
      <c r="R832" s="201"/>
      <c r="S832" s="201"/>
      <c r="U832" s="90" t="str">
        <f t="shared" si="196"/>
        <v/>
      </c>
      <c r="V832" s="90" t="str">
        <f t="shared" si="197"/>
        <v/>
      </c>
    </row>
    <row r="833" spans="1:22" s="202" customFormat="1" ht="15" customHeight="1" x14ac:dyDescent="0.2">
      <c r="A833" s="191" t="str">
        <f>'Planilha Orçamentária'!A127</f>
        <v>07.04.08</v>
      </c>
      <c r="B833" s="215" t="str">
        <f>VLOOKUP(A833,'Planilha Orçamentária'!$A$8:$D$557,4,FALSE)</f>
        <v>Fornecimento e Plantio de JASMIM MANGA (Plumeria rubra)</v>
      </c>
      <c r="C833" s="193"/>
      <c r="D833" s="194"/>
      <c r="E833" s="195"/>
      <c r="F833" s="195"/>
      <c r="G833" s="194"/>
      <c r="H833" s="195"/>
      <c r="I833" s="196"/>
      <c r="J833" s="197"/>
      <c r="K833" s="198"/>
      <c r="L833" s="197"/>
      <c r="M833" s="199"/>
      <c r="N833" s="197"/>
      <c r="O833" s="199"/>
      <c r="P833" s="60"/>
      <c r="Q833" s="200">
        <f>P848</f>
        <v>16</v>
      </c>
      <c r="R833" s="201"/>
      <c r="S833" s="201"/>
      <c r="U833" s="90">
        <f t="shared" si="196"/>
        <v>0</v>
      </c>
      <c r="V833" s="90" t="str">
        <f t="shared" si="197"/>
        <v/>
      </c>
    </row>
    <row r="834" spans="1:22" s="202" customFormat="1" ht="15" customHeight="1" x14ac:dyDescent="0.2">
      <c r="A834" s="216"/>
      <c r="B834" s="387" t="s">
        <v>9269</v>
      </c>
      <c r="C834" s="442">
        <v>25</v>
      </c>
      <c r="D834" s="115" t="s">
        <v>5660</v>
      </c>
      <c r="E834" s="196">
        <v>0</v>
      </c>
      <c r="F834" s="196"/>
      <c r="G834" s="217"/>
      <c r="H834" s="196"/>
      <c r="I834" s="196"/>
      <c r="J834" s="197">
        <v>1</v>
      </c>
      <c r="K834" s="220"/>
      <c r="L834" s="197"/>
      <c r="M834" s="197"/>
      <c r="N834" s="197"/>
      <c r="O834" s="197"/>
      <c r="P834" s="218">
        <f t="shared" ref="P834:P847" si="200">+J834</f>
        <v>1</v>
      </c>
      <c r="Q834" s="221"/>
      <c r="U834" s="90" t="str">
        <f t="shared" si="196"/>
        <v/>
      </c>
      <c r="V834" s="90">
        <f t="shared" si="197"/>
        <v>1</v>
      </c>
    </row>
    <row r="835" spans="1:22" s="202" customFormat="1" ht="15" customHeight="1" x14ac:dyDescent="0.2">
      <c r="A835" s="216"/>
      <c r="B835" s="387" t="s">
        <v>9269</v>
      </c>
      <c r="C835" s="442">
        <v>30</v>
      </c>
      <c r="D835" s="115" t="s">
        <v>5660</v>
      </c>
      <c r="E835" s="196">
        <v>6</v>
      </c>
      <c r="F835" s="196"/>
      <c r="G835" s="217"/>
      <c r="H835" s="196"/>
      <c r="I835" s="196"/>
      <c r="J835" s="197">
        <v>1</v>
      </c>
      <c r="K835" s="220"/>
      <c r="L835" s="197"/>
      <c r="M835" s="197"/>
      <c r="N835" s="197"/>
      <c r="O835" s="197"/>
      <c r="P835" s="218">
        <f t="shared" si="200"/>
        <v>1</v>
      </c>
      <c r="Q835" s="221"/>
      <c r="U835" s="90" t="str">
        <f t="shared" si="196"/>
        <v/>
      </c>
      <c r="V835" s="90">
        <f t="shared" si="197"/>
        <v>1</v>
      </c>
    </row>
    <row r="836" spans="1:22" s="202" customFormat="1" ht="15" customHeight="1" x14ac:dyDescent="0.2">
      <c r="A836" s="216"/>
      <c r="B836" s="387" t="s">
        <v>9269</v>
      </c>
      <c r="C836" s="442">
        <v>33</v>
      </c>
      <c r="D836" s="115" t="s">
        <v>5660</v>
      </c>
      <c r="E836" s="196">
        <v>14</v>
      </c>
      <c r="F836" s="196"/>
      <c r="G836" s="217"/>
      <c r="H836" s="196"/>
      <c r="I836" s="196"/>
      <c r="J836" s="197">
        <v>1</v>
      </c>
      <c r="K836" s="220"/>
      <c r="L836" s="197"/>
      <c r="M836" s="197"/>
      <c r="N836" s="197"/>
      <c r="O836" s="197"/>
      <c r="P836" s="218">
        <f t="shared" si="200"/>
        <v>1</v>
      </c>
      <c r="Q836" s="221"/>
      <c r="U836" s="90" t="str">
        <f t="shared" si="196"/>
        <v/>
      </c>
      <c r="V836" s="90">
        <f t="shared" si="197"/>
        <v>1</v>
      </c>
    </row>
    <row r="837" spans="1:22" s="202" customFormat="1" ht="15" customHeight="1" x14ac:dyDescent="0.2">
      <c r="A837" s="216"/>
      <c r="B837" s="387" t="s">
        <v>9269</v>
      </c>
      <c r="C837" s="442">
        <v>37</v>
      </c>
      <c r="D837" s="115" t="s">
        <v>5660</v>
      </c>
      <c r="E837" s="196">
        <v>13</v>
      </c>
      <c r="F837" s="196"/>
      <c r="G837" s="217"/>
      <c r="H837" s="196"/>
      <c r="I837" s="196"/>
      <c r="J837" s="197">
        <v>1</v>
      </c>
      <c r="K837" s="220"/>
      <c r="L837" s="197"/>
      <c r="M837" s="197"/>
      <c r="N837" s="197"/>
      <c r="O837" s="197"/>
      <c r="P837" s="218">
        <f t="shared" si="200"/>
        <v>1</v>
      </c>
      <c r="Q837" s="221"/>
      <c r="U837" s="90" t="str">
        <f t="shared" si="196"/>
        <v/>
      </c>
      <c r="V837" s="90">
        <f t="shared" si="197"/>
        <v>1</v>
      </c>
    </row>
    <row r="838" spans="1:22" s="202" customFormat="1" ht="15" customHeight="1" x14ac:dyDescent="0.2">
      <c r="A838" s="216"/>
      <c r="B838" s="387" t="s">
        <v>9269</v>
      </c>
      <c r="C838" s="442">
        <v>42</v>
      </c>
      <c r="D838" s="115" t="s">
        <v>5660</v>
      </c>
      <c r="E838" s="196">
        <v>0</v>
      </c>
      <c r="F838" s="196"/>
      <c r="G838" s="217"/>
      <c r="H838" s="196"/>
      <c r="I838" s="196"/>
      <c r="J838" s="197">
        <v>2</v>
      </c>
      <c r="K838" s="220"/>
      <c r="L838" s="197"/>
      <c r="M838" s="197"/>
      <c r="N838" s="197"/>
      <c r="O838" s="197"/>
      <c r="P838" s="218">
        <f t="shared" si="200"/>
        <v>2</v>
      </c>
      <c r="Q838" s="221"/>
      <c r="U838" s="90" t="str">
        <f t="shared" si="196"/>
        <v/>
      </c>
      <c r="V838" s="90">
        <f t="shared" si="197"/>
        <v>2</v>
      </c>
    </row>
    <row r="839" spans="1:22" s="202" customFormat="1" ht="15" customHeight="1" x14ac:dyDescent="0.2">
      <c r="A839" s="216"/>
      <c r="B839" s="387" t="s">
        <v>9269</v>
      </c>
      <c r="C839" s="442">
        <v>43</v>
      </c>
      <c r="D839" s="115" t="s">
        <v>5660</v>
      </c>
      <c r="E839" s="196">
        <v>0</v>
      </c>
      <c r="F839" s="196"/>
      <c r="G839" s="217"/>
      <c r="H839" s="196"/>
      <c r="I839" s="196"/>
      <c r="J839" s="197">
        <v>2</v>
      </c>
      <c r="K839" s="220"/>
      <c r="L839" s="197"/>
      <c r="M839" s="197"/>
      <c r="N839" s="197"/>
      <c r="O839" s="197"/>
      <c r="P839" s="218">
        <f t="shared" si="200"/>
        <v>2</v>
      </c>
      <c r="Q839" s="221"/>
      <c r="U839" s="90" t="str">
        <f t="shared" si="196"/>
        <v/>
      </c>
      <c r="V839" s="90">
        <f t="shared" si="197"/>
        <v>2</v>
      </c>
    </row>
    <row r="840" spans="1:22" s="202" customFormat="1" ht="15" customHeight="1" x14ac:dyDescent="0.2">
      <c r="A840" s="216"/>
      <c r="B840" s="387" t="s">
        <v>9269</v>
      </c>
      <c r="C840" s="442">
        <v>44</v>
      </c>
      <c r="D840" s="115" t="s">
        <v>5660</v>
      </c>
      <c r="E840" s="196">
        <v>10</v>
      </c>
      <c r="F840" s="196"/>
      <c r="G840" s="217"/>
      <c r="H840" s="196"/>
      <c r="I840" s="196"/>
      <c r="J840" s="197">
        <v>1</v>
      </c>
      <c r="K840" s="220"/>
      <c r="L840" s="197"/>
      <c r="M840" s="197"/>
      <c r="N840" s="197"/>
      <c r="O840" s="197"/>
      <c r="P840" s="218">
        <f t="shared" si="200"/>
        <v>1</v>
      </c>
      <c r="Q840" s="221"/>
      <c r="U840" s="90" t="str">
        <f t="shared" si="196"/>
        <v/>
      </c>
      <c r="V840" s="90">
        <f t="shared" si="197"/>
        <v>1</v>
      </c>
    </row>
    <row r="841" spans="1:22" s="202" customFormat="1" ht="15" customHeight="1" x14ac:dyDescent="0.2">
      <c r="A841" s="216"/>
      <c r="B841" s="387" t="s">
        <v>9269</v>
      </c>
      <c r="C841" s="442">
        <v>44</v>
      </c>
      <c r="D841" s="115" t="s">
        <v>5660</v>
      </c>
      <c r="E841" s="196">
        <v>16</v>
      </c>
      <c r="F841" s="196"/>
      <c r="G841" s="217"/>
      <c r="H841" s="196"/>
      <c r="I841" s="196"/>
      <c r="J841" s="197">
        <v>1</v>
      </c>
      <c r="K841" s="220"/>
      <c r="L841" s="197"/>
      <c r="M841" s="197"/>
      <c r="N841" s="197"/>
      <c r="O841" s="197"/>
      <c r="P841" s="218">
        <f t="shared" si="200"/>
        <v>1</v>
      </c>
      <c r="Q841" s="221"/>
      <c r="U841" s="90" t="str">
        <f t="shared" si="196"/>
        <v/>
      </c>
      <c r="V841" s="90">
        <f t="shared" si="197"/>
        <v>1</v>
      </c>
    </row>
    <row r="842" spans="1:22" s="202" customFormat="1" ht="15" customHeight="1" x14ac:dyDescent="0.2">
      <c r="A842" s="216"/>
      <c r="B842" s="387" t="s">
        <v>9269</v>
      </c>
      <c r="C842" s="442">
        <v>45</v>
      </c>
      <c r="D842" s="115" t="s">
        <v>5660</v>
      </c>
      <c r="E842" s="196">
        <v>2</v>
      </c>
      <c r="F842" s="196"/>
      <c r="G842" s="217"/>
      <c r="H842" s="196"/>
      <c r="I842" s="196"/>
      <c r="J842" s="197">
        <v>1</v>
      </c>
      <c r="K842" s="220"/>
      <c r="L842" s="197"/>
      <c r="M842" s="197"/>
      <c r="N842" s="197"/>
      <c r="O842" s="197"/>
      <c r="P842" s="218">
        <f t="shared" si="200"/>
        <v>1</v>
      </c>
      <c r="Q842" s="221"/>
      <c r="U842" s="90" t="str">
        <f t="shared" si="196"/>
        <v/>
      </c>
      <c r="V842" s="90">
        <f t="shared" si="197"/>
        <v>1</v>
      </c>
    </row>
    <row r="843" spans="1:22" s="202" customFormat="1" ht="15" customHeight="1" x14ac:dyDescent="0.2">
      <c r="A843" s="216"/>
      <c r="B843" s="387" t="s">
        <v>9269</v>
      </c>
      <c r="C843" s="442">
        <v>45</v>
      </c>
      <c r="D843" s="115" t="s">
        <v>5660</v>
      </c>
      <c r="E843" s="196">
        <v>3</v>
      </c>
      <c r="F843" s="196"/>
      <c r="G843" s="217"/>
      <c r="H843" s="196"/>
      <c r="I843" s="196"/>
      <c r="J843" s="197">
        <v>1</v>
      </c>
      <c r="K843" s="220"/>
      <c r="L843" s="197"/>
      <c r="M843" s="197"/>
      <c r="N843" s="197"/>
      <c r="O843" s="197"/>
      <c r="P843" s="218">
        <f t="shared" si="200"/>
        <v>1</v>
      </c>
      <c r="Q843" s="221"/>
      <c r="U843" s="90" t="str">
        <f t="shared" si="196"/>
        <v/>
      </c>
      <c r="V843" s="90">
        <f t="shared" si="197"/>
        <v>1</v>
      </c>
    </row>
    <row r="844" spans="1:22" s="202" customFormat="1" ht="15" customHeight="1" x14ac:dyDescent="0.2">
      <c r="A844" s="216"/>
      <c r="B844" s="387" t="s">
        <v>9269</v>
      </c>
      <c r="C844" s="442">
        <v>46</v>
      </c>
      <c r="D844" s="115" t="s">
        <v>5660</v>
      </c>
      <c r="E844" s="196">
        <v>0</v>
      </c>
      <c r="F844" s="196"/>
      <c r="G844" s="217"/>
      <c r="H844" s="196"/>
      <c r="I844" s="196"/>
      <c r="J844" s="197">
        <v>1</v>
      </c>
      <c r="K844" s="220"/>
      <c r="L844" s="197"/>
      <c r="M844" s="197"/>
      <c r="N844" s="197"/>
      <c r="O844" s="197"/>
      <c r="P844" s="218">
        <f t="shared" si="200"/>
        <v>1</v>
      </c>
      <c r="Q844" s="221"/>
      <c r="U844" s="90" t="str">
        <f t="shared" si="196"/>
        <v/>
      </c>
      <c r="V844" s="90">
        <f t="shared" si="197"/>
        <v>1</v>
      </c>
    </row>
    <row r="845" spans="1:22" s="202" customFormat="1" ht="15" customHeight="1" x14ac:dyDescent="0.2">
      <c r="A845" s="216"/>
      <c r="B845" s="387" t="s">
        <v>9269</v>
      </c>
      <c r="C845" s="442">
        <v>46</v>
      </c>
      <c r="D845" s="115" t="s">
        <v>5660</v>
      </c>
      <c r="E845" s="196">
        <v>13</v>
      </c>
      <c r="F845" s="196"/>
      <c r="G845" s="217"/>
      <c r="H845" s="196"/>
      <c r="I845" s="196"/>
      <c r="J845" s="197">
        <v>1</v>
      </c>
      <c r="K845" s="220"/>
      <c r="L845" s="197"/>
      <c r="M845" s="197"/>
      <c r="N845" s="197"/>
      <c r="O845" s="197"/>
      <c r="P845" s="218">
        <f t="shared" si="200"/>
        <v>1</v>
      </c>
      <c r="Q845" s="221"/>
      <c r="U845" s="90" t="str">
        <f t="shared" si="196"/>
        <v/>
      </c>
      <c r="V845" s="90">
        <f t="shared" si="197"/>
        <v>1</v>
      </c>
    </row>
    <row r="846" spans="1:22" s="202" customFormat="1" ht="15" customHeight="1" x14ac:dyDescent="0.2">
      <c r="A846" s="216"/>
      <c r="B846" s="387" t="s">
        <v>9269</v>
      </c>
      <c r="C846" s="442">
        <v>47</v>
      </c>
      <c r="D846" s="115" t="s">
        <v>5660</v>
      </c>
      <c r="E846" s="196">
        <v>0</v>
      </c>
      <c r="F846" s="196"/>
      <c r="G846" s="217"/>
      <c r="H846" s="196"/>
      <c r="I846" s="196"/>
      <c r="J846" s="197">
        <v>1</v>
      </c>
      <c r="K846" s="220"/>
      <c r="L846" s="197"/>
      <c r="M846" s="197"/>
      <c r="N846" s="197"/>
      <c r="O846" s="197"/>
      <c r="P846" s="218">
        <f t="shared" si="200"/>
        <v>1</v>
      </c>
      <c r="Q846" s="221"/>
      <c r="U846" s="90" t="str">
        <f t="shared" si="196"/>
        <v/>
      </c>
      <c r="V846" s="90">
        <f t="shared" si="197"/>
        <v>1</v>
      </c>
    </row>
    <row r="847" spans="1:22" s="202" customFormat="1" ht="15" customHeight="1" x14ac:dyDescent="0.2">
      <c r="A847" s="216"/>
      <c r="B847" s="387" t="s">
        <v>9269</v>
      </c>
      <c r="C847" s="442">
        <v>47</v>
      </c>
      <c r="D847" s="115" t="s">
        <v>5660</v>
      </c>
      <c r="E847" s="196">
        <v>9</v>
      </c>
      <c r="F847" s="196"/>
      <c r="G847" s="217"/>
      <c r="H847" s="196"/>
      <c r="I847" s="196"/>
      <c r="J847" s="197">
        <v>1</v>
      </c>
      <c r="K847" s="220"/>
      <c r="L847" s="197"/>
      <c r="M847" s="197"/>
      <c r="N847" s="197"/>
      <c r="O847" s="197"/>
      <c r="P847" s="218">
        <f t="shared" si="200"/>
        <v>1</v>
      </c>
      <c r="Q847" s="221"/>
      <c r="U847" s="90" t="str">
        <f t="shared" si="196"/>
        <v/>
      </c>
      <c r="V847" s="90">
        <f t="shared" si="197"/>
        <v>1</v>
      </c>
    </row>
    <row r="848" spans="1:22" s="202" customFormat="1" ht="15" customHeight="1" x14ac:dyDescent="0.2">
      <c r="A848" s="216"/>
      <c r="B848" s="203" t="s">
        <v>15</v>
      </c>
      <c r="C848" s="204"/>
      <c r="D848" s="205"/>
      <c r="E848" s="206"/>
      <c r="F848" s="204"/>
      <c r="G848" s="205"/>
      <c r="H848" s="206"/>
      <c r="I848" s="206"/>
      <c r="J848" s="207"/>
      <c r="K848" s="208"/>
      <c r="L848" s="208"/>
      <c r="M848" s="208"/>
      <c r="N848" s="208"/>
      <c r="O848" s="208"/>
      <c r="P848" s="209">
        <f>ROUND(SUM(P833:P847),2)</f>
        <v>16</v>
      </c>
      <c r="Q848" s="210" t="str">
        <f>IFERROR(VLOOKUP(A833,'Planilha Orçamentária'!$A$8:$H$557,5,FALSE),0)</f>
        <v>M</v>
      </c>
      <c r="R848" s="201"/>
      <c r="S848" s="201"/>
      <c r="U848" s="90">
        <f t="shared" si="196"/>
        <v>16</v>
      </c>
      <c r="V848" s="90">
        <f t="shared" si="197"/>
        <v>16</v>
      </c>
    </row>
    <row r="849" spans="1:22" s="202" customFormat="1" ht="15" customHeight="1" x14ac:dyDescent="0.2">
      <c r="A849" s="216"/>
      <c r="B849" s="203"/>
      <c r="C849" s="204"/>
      <c r="D849" s="205"/>
      <c r="E849" s="206"/>
      <c r="F849" s="204"/>
      <c r="G849" s="205"/>
      <c r="H849" s="206"/>
      <c r="I849" s="206"/>
      <c r="J849" s="207"/>
      <c r="K849" s="208"/>
      <c r="L849" s="208"/>
      <c r="M849" s="208"/>
      <c r="N849" s="208"/>
      <c r="O849" s="208"/>
      <c r="P849" s="209"/>
      <c r="Q849" s="210"/>
      <c r="R849" s="201"/>
      <c r="S849" s="201"/>
      <c r="U849" s="90" t="str">
        <f t="shared" si="196"/>
        <v/>
      </c>
      <c r="V849" s="90" t="str">
        <f t="shared" si="197"/>
        <v/>
      </c>
    </row>
    <row r="850" spans="1:22" s="335" customFormat="1" ht="15" customHeight="1" x14ac:dyDescent="0.2">
      <c r="A850" s="322" t="str">
        <f>'Planilha Orçamentária'!A130</f>
        <v>07.05</v>
      </c>
      <c r="B850" s="323" t="str">
        <f>VLOOKUP(A850,'Planilha Orçamentária'!$A$8:$D$557,4,FALSE)</f>
        <v>PLAYGROUND</v>
      </c>
      <c r="C850" s="324"/>
      <c r="D850" s="325"/>
      <c r="E850" s="326"/>
      <c r="F850" s="326"/>
      <c r="G850" s="325"/>
      <c r="H850" s="326"/>
      <c r="I850" s="327"/>
      <c r="J850" s="328"/>
      <c r="K850" s="329"/>
      <c r="L850" s="328"/>
      <c r="M850" s="330"/>
      <c r="N850" s="331"/>
      <c r="O850" s="330"/>
      <c r="P850" s="332"/>
      <c r="Q850" s="333"/>
      <c r="R850" s="334"/>
      <c r="S850" s="334"/>
      <c r="U850" s="90" t="str">
        <f t="shared" si="196"/>
        <v/>
      </c>
      <c r="V850" s="90" t="str">
        <f t="shared" si="197"/>
        <v/>
      </c>
    </row>
    <row r="851" spans="1:22" s="202" customFormat="1" ht="15" customHeight="1" x14ac:dyDescent="0.2">
      <c r="A851" s="191" t="str">
        <f>'Planilha Orçamentária'!A131</f>
        <v>07.05.01</v>
      </c>
      <c r="B851" s="192" t="str">
        <f>VLOOKUP(A851,'Planilha Orçamentária'!$A$8:$D$554,4,FALSE)</f>
        <v>Concreto estrutural fck = 15,0 MPa, tudo incluído</v>
      </c>
      <c r="C851" s="193"/>
      <c r="D851" s="194"/>
      <c r="E851" s="195"/>
      <c r="F851" s="195"/>
      <c r="G851" s="194"/>
      <c r="H851" s="195"/>
      <c r="I851" s="196"/>
      <c r="J851" s="197"/>
      <c r="K851" s="198"/>
      <c r="L851" s="197"/>
      <c r="M851" s="199"/>
      <c r="N851" s="197"/>
      <c r="O851" s="199"/>
      <c r="P851" s="60"/>
      <c r="Q851" s="200">
        <f>P853</f>
        <v>14.38</v>
      </c>
      <c r="R851" s="201"/>
      <c r="S851" s="201"/>
      <c r="U851" s="90">
        <f t="shared" si="196"/>
        <v>0</v>
      </c>
      <c r="V851" s="90" t="str">
        <f t="shared" si="197"/>
        <v/>
      </c>
    </row>
    <row r="852" spans="1:22" s="201" customFormat="1" ht="15" customHeight="1" x14ac:dyDescent="0.2">
      <c r="A852" s="347"/>
      <c r="B852" s="348"/>
      <c r="C852" s="349"/>
      <c r="D852" s="350"/>
      <c r="E852" s="351"/>
      <c r="F852" s="349"/>
      <c r="G852" s="350"/>
      <c r="H852" s="351"/>
      <c r="I852" s="352"/>
      <c r="K852" s="354"/>
      <c r="L852" s="355"/>
      <c r="M852" s="355">
        <v>0.08</v>
      </c>
      <c r="N852" s="353">
        <v>179.76</v>
      </c>
      <c r="O852" s="355">
        <f>N852*M852</f>
        <v>14.380799999999999</v>
      </c>
      <c r="P852" s="356">
        <f>O852</f>
        <v>14.380799999999999</v>
      </c>
      <c r="Q852" s="357"/>
      <c r="U852" s="90" t="str">
        <f t="shared" si="196"/>
        <v/>
      </c>
      <c r="V852" s="90">
        <f t="shared" si="197"/>
        <v>14.380799999999999</v>
      </c>
    </row>
    <row r="853" spans="1:22" s="202" customFormat="1" ht="15" customHeight="1" x14ac:dyDescent="0.2">
      <c r="A853" s="191"/>
      <c r="B853" s="203" t="s">
        <v>15</v>
      </c>
      <c r="C853" s="204"/>
      <c r="D853" s="205"/>
      <c r="E853" s="206"/>
      <c r="F853" s="204"/>
      <c r="G853" s="205"/>
      <c r="H853" s="206"/>
      <c r="I853" s="206"/>
      <c r="J853" s="207"/>
      <c r="K853" s="208"/>
      <c r="L853" s="208"/>
      <c r="M853" s="208"/>
      <c r="N853" s="208"/>
      <c r="O853" s="208"/>
      <c r="P853" s="209">
        <f>ROUND(SUM(P851:P852),2)</f>
        <v>14.38</v>
      </c>
      <c r="Q853" s="210" t="str">
        <f>IFERROR(VLOOKUP(A851,'Planilha Orçamentária'!$A$8:$H$259,5,FALSE),0)</f>
        <v>M3</v>
      </c>
      <c r="R853" s="201"/>
      <c r="S853" s="201"/>
      <c r="U853" s="90">
        <f t="shared" si="196"/>
        <v>14.38</v>
      </c>
      <c r="V853" s="90">
        <f t="shared" si="197"/>
        <v>14.38</v>
      </c>
    </row>
    <row r="854" spans="1:22" s="202" customFormat="1" ht="15" customHeight="1" x14ac:dyDescent="0.2">
      <c r="A854" s="191"/>
      <c r="B854" s="226"/>
      <c r="C854" s="212"/>
      <c r="D854" s="194"/>
      <c r="E854" s="195"/>
      <c r="F854" s="212"/>
      <c r="G854" s="194"/>
      <c r="H854" s="195"/>
      <c r="I854" s="195"/>
      <c r="J854" s="213"/>
      <c r="K854" s="303"/>
      <c r="L854" s="303"/>
      <c r="M854" s="303"/>
      <c r="N854" s="303"/>
      <c r="O854" s="303"/>
      <c r="P854" s="60"/>
      <c r="Q854" s="227"/>
      <c r="R854" s="201"/>
      <c r="S854" s="201"/>
      <c r="U854" s="90" t="str">
        <f t="shared" ref="U854:U917" si="201">IF(Q854&lt;&gt;"",P854,"")</f>
        <v/>
      </c>
      <c r="V854" s="90" t="str">
        <f t="shared" ref="V854:V917" si="202">IF(P854&lt;&gt;"",P854,"")</f>
        <v/>
      </c>
    </row>
    <row r="855" spans="1:22" s="202" customFormat="1" ht="15" customHeight="1" x14ac:dyDescent="0.2">
      <c r="A855" s="191" t="str">
        <f>'Planilha Orçamentária'!A132</f>
        <v>07.05.02</v>
      </c>
      <c r="B855" s="192" t="str">
        <f>VLOOKUP(A855,'Planilha Orçamentária'!$A$8:$D$554,4,FALSE)</f>
        <v>Alvenaria de lajota (20 x 20 x 10) cm espessura 10 cm , inclusive transporte de areia, lajota e cimento, em Vias Urbanas</v>
      </c>
      <c r="C855" s="193"/>
      <c r="D855" s="194"/>
      <c r="E855" s="195"/>
      <c r="F855" s="195"/>
      <c r="G855" s="194"/>
      <c r="H855" s="195"/>
      <c r="I855" s="196"/>
      <c r="J855" s="197"/>
      <c r="K855" s="198"/>
      <c r="L855" s="197"/>
      <c r="M855" s="199"/>
      <c r="N855" s="197"/>
      <c r="O855" s="199"/>
      <c r="P855" s="60"/>
      <c r="Q855" s="200">
        <f>P859</f>
        <v>33.46</v>
      </c>
      <c r="R855" s="201"/>
      <c r="S855" s="201"/>
      <c r="U855" s="90">
        <f t="shared" si="201"/>
        <v>0</v>
      </c>
      <c r="V855" s="90" t="str">
        <f t="shared" si="202"/>
        <v/>
      </c>
    </row>
    <row r="856" spans="1:22" s="201" customFormat="1" ht="15" customHeight="1" x14ac:dyDescent="0.2">
      <c r="A856" s="347"/>
      <c r="B856" s="348"/>
      <c r="C856" s="349"/>
      <c r="D856" s="350"/>
      <c r="E856" s="351"/>
      <c r="F856" s="349"/>
      <c r="G856" s="350"/>
      <c r="H856" s="351"/>
      <c r="I856" s="352"/>
      <c r="J856" s="353">
        <v>2</v>
      </c>
      <c r="K856" s="354">
        <v>12</v>
      </c>
      <c r="L856" s="355"/>
      <c r="M856" s="355">
        <v>0.6</v>
      </c>
      <c r="N856" s="355"/>
      <c r="O856" s="355"/>
      <c r="P856" s="356">
        <f>M856*K856*J856</f>
        <v>14.399999999999999</v>
      </c>
      <c r="Q856" s="357"/>
      <c r="U856" s="90" t="str">
        <f t="shared" si="201"/>
        <v/>
      </c>
      <c r="V856" s="90">
        <f t="shared" si="202"/>
        <v>14.399999999999999</v>
      </c>
    </row>
    <row r="857" spans="1:22" s="201" customFormat="1" ht="15" customHeight="1" x14ac:dyDescent="0.2">
      <c r="A857" s="347"/>
      <c r="B857" s="348"/>
      <c r="C857" s="349"/>
      <c r="D857" s="350"/>
      <c r="E857" s="351"/>
      <c r="F857" s="349"/>
      <c r="G857" s="350"/>
      <c r="H857" s="351"/>
      <c r="I857" s="352"/>
      <c r="J857" s="353">
        <v>2</v>
      </c>
      <c r="K857" s="354">
        <v>16.28</v>
      </c>
      <c r="L857" s="355"/>
      <c r="M857" s="355">
        <v>0.6</v>
      </c>
      <c r="N857" s="355"/>
      <c r="O857" s="355"/>
      <c r="P857" s="356">
        <f>M857*K857*J857</f>
        <v>19.536000000000001</v>
      </c>
      <c r="Q857" s="357"/>
      <c r="U857" s="90" t="str">
        <f t="shared" si="201"/>
        <v/>
      </c>
      <c r="V857" s="90">
        <f t="shared" si="202"/>
        <v>19.536000000000001</v>
      </c>
    </row>
    <row r="858" spans="1:22" s="201" customFormat="1" ht="15" customHeight="1" x14ac:dyDescent="0.2">
      <c r="A858" s="347"/>
      <c r="B858" s="348" t="s">
        <v>9270</v>
      </c>
      <c r="C858" s="349"/>
      <c r="D858" s="350"/>
      <c r="E858" s="351"/>
      <c r="F858" s="349"/>
      <c r="G858" s="350"/>
      <c r="H858" s="351"/>
      <c r="I858" s="352"/>
      <c r="J858" s="353"/>
      <c r="K858" s="354">
        <v>-0.8</v>
      </c>
      <c r="L858" s="355"/>
      <c r="M858" s="355">
        <v>0.6</v>
      </c>
      <c r="N858" s="355"/>
      <c r="O858" s="355"/>
      <c r="P858" s="356">
        <f>M858*K858</f>
        <v>-0.48</v>
      </c>
      <c r="Q858" s="357"/>
      <c r="U858" s="90" t="str">
        <f t="shared" si="201"/>
        <v/>
      </c>
      <c r="V858" s="90">
        <f t="shared" si="202"/>
        <v>-0.48</v>
      </c>
    </row>
    <row r="859" spans="1:22" s="202" customFormat="1" ht="15" customHeight="1" x14ac:dyDescent="0.2">
      <c r="A859" s="191"/>
      <c r="B859" s="203" t="s">
        <v>15</v>
      </c>
      <c r="C859" s="204"/>
      <c r="D859" s="205"/>
      <c r="E859" s="206"/>
      <c r="F859" s="204"/>
      <c r="G859" s="205"/>
      <c r="H859" s="206"/>
      <c r="I859" s="206"/>
      <c r="J859" s="207"/>
      <c r="K859" s="208"/>
      <c r="L859" s="208"/>
      <c r="M859" s="208"/>
      <c r="N859" s="208"/>
      <c r="O859" s="208"/>
      <c r="P859" s="209">
        <f>ROUND(SUM(P855:P858),2)</f>
        <v>33.46</v>
      </c>
      <c r="Q859" s="210" t="str">
        <f>IFERROR(VLOOKUP(A855,'Planilha Orçamentária'!$A$8:$H$259,5,FALSE),0)</f>
        <v>M2</v>
      </c>
      <c r="R859" s="201"/>
      <c r="S859" s="201"/>
      <c r="U859" s="90">
        <f t="shared" si="201"/>
        <v>33.46</v>
      </c>
      <c r="V859" s="90">
        <f t="shared" si="202"/>
        <v>33.46</v>
      </c>
    </row>
    <row r="860" spans="1:22" s="202" customFormat="1" ht="15" customHeight="1" x14ac:dyDescent="0.2">
      <c r="A860" s="191"/>
      <c r="B860" s="226"/>
      <c r="C860" s="212"/>
      <c r="D860" s="194"/>
      <c r="E860" s="195"/>
      <c r="F860" s="212"/>
      <c r="G860" s="194"/>
      <c r="H860" s="195"/>
      <c r="I860" s="195"/>
      <c r="J860" s="213"/>
      <c r="K860" s="303"/>
      <c r="L860" s="303"/>
      <c r="M860" s="303"/>
      <c r="N860" s="303"/>
      <c r="O860" s="303"/>
      <c r="P860" s="60"/>
      <c r="Q860" s="227"/>
      <c r="R860" s="201"/>
      <c r="S860" s="201"/>
      <c r="U860" s="90" t="str">
        <f t="shared" si="201"/>
        <v/>
      </c>
      <c r="V860" s="90" t="str">
        <f t="shared" si="202"/>
        <v/>
      </c>
    </row>
    <row r="861" spans="1:22" s="202" customFormat="1" ht="15" customHeight="1" x14ac:dyDescent="0.2">
      <c r="A861" s="191" t="str">
        <f>'Planilha Orçamentária'!A133</f>
        <v>07.05.03</v>
      </c>
      <c r="B861" s="192" t="str">
        <f>VLOOKUP(A861,'Planilha Orçamentária'!$A$8:$D$554,4,FALSE)</f>
        <v>Reboco tipo paulista com argamassa de cimento, cal hidratada CH1 e areia no traço 1:0,5:6, espessura 25mm</v>
      </c>
      <c r="C861" s="193"/>
      <c r="D861" s="194"/>
      <c r="E861" s="195"/>
      <c r="F861" s="195"/>
      <c r="G861" s="194"/>
      <c r="H861" s="195"/>
      <c r="I861" s="196"/>
      <c r="J861" s="197" t="s">
        <v>9271</v>
      </c>
      <c r="K861" s="198"/>
      <c r="L861" s="197"/>
      <c r="M861" s="199"/>
      <c r="N861" s="197"/>
      <c r="O861" s="199"/>
      <c r="P861" s="60"/>
      <c r="Q861" s="200">
        <f>P863</f>
        <v>66.92</v>
      </c>
      <c r="R861" s="201"/>
      <c r="S861" s="201"/>
      <c r="U861" s="90">
        <f t="shared" si="201"/>
        <v>0</v>
      </c>
      <c r="V861" s="90" t="str">
        <f t="shared" si="202"/>
        <v/>
      </c>
    </row>
    <row r="862" spans="1:22" s="201" customFormat="1" ht="15" customHeight="1" x14ac:dyDescent="0.2">
      <c r="A862" s="347"/>
      <c r="B862" s="348"/>
      <c r="C862" s="349"/>
      <c r="D862" s="350"/>
      <c r="E862" s="351"/>
      <c r="F862" s="349"/>
      <c r="G862" s="350"/>
      <c r="H862" s="351"/>
      <c r="I862" s="352"/>
      <c r="J862" s="219">
        <v>2</v>
      </c>
      <c r="K862" s="354"/>
      <c r="L862" s="355"/>
      <c r="M862" s="353">
        <f>P859</f>
        <v>33.46</v>
      </c>
      <c r="N862" s="355"/>
      <c r="O862" s="355"/>
      <c r="P862" s="356">
        <f>M862*J862</f>
        <v>66.92</v>
      </c>
      <c r="Q862" s="357"/>
      <c r="U862" s="90" t="str">
        <f t="shared" si="201"/>
        <v/>
      </c>
      <c r="V862" s="90">
        <f t="shared" si="202"/>
        <v>66.92</v>
      </c>
    </row>
    <row r="863" spans="1:22" s="202" customFormat="1" ht="15" customHeight="1" x14ac:dyDescent="0.2">
      <c r="A863" s="191"/>
      <c r="B863" s="203" t="s">
        <v>15</v>
      </c>
      <c r="C863" s="204"/>
      <c r="D863" s="205"/>
      <c r="E863" s="206"/>
      <c r="F863" s="204"/>
      <c r="G863" s="205"/>
      <c r="H863" s="206"/>
      <c r="I863" s="206"/>
      <c r="J863" s="207"/>
      <c r="K863" s="208"/>
      <c r="L863" s="208"/>
      <c r="M863" s="208"/>
      <c r="N863" s="208"/>
      <c r="O863" s="208"/>
      <c r="P863" s="209">
        <f>ROUND(SUM(P861:P862),2)</f>
        <v>66.92</v>
      </c>
      <c r="Q863" s="210" t="str">
        <f>IFERROR(VLOOKUP(A861,'Planilha Orçamentária'!$A$8:$H$259,5,FALSE),0)</f>
        <v>m2</v>
      </c>
      <c r="R863" s="201"/>
      <c r="S863" s="201"/>
      <c r="U863" s="90">
        <f t="shared" si="201"/>
        <v>66.92</v>
      </c>
      <c r="V863" s="90">
        <f t="shared" si="202"/>
        <v>66.92</v>
      </c>
    </row>
    <row r="864" spans="1:22" s="202" customFormat="1" ht="15" customHeight="1" x14ac:dyDescent="0.2">
      <c r="A864" s="191"/>
      <c r="B864" s="226"/>
      <c r="C864" s="212"/>
      <c r="D864" s="194"/>
      <c r="E864" s="195"/>
      <c r="F864" s="212"/>
      <c r="G864" s="194"/>
      <c r="H864" s="195"/>
      <c r="I864" s="195"/>
      <c r="J864" s="213"/>
      <c r="K864" s="303"/>
      <c r="L864" s="303"/>
      <c r="M864" s="303"/>
      <c r="N864" s="303"/>
      <c r="O864" s="303"/>
      <c r="P864" s="60"/>
      <c r="Q864" s="227"/>
      <c r="R864" s="201"/>
      <c r="S864" s="201"/>
      <c r="U864" s="90" t="str">
        <f t="shared" si="201"/>
        <v/>
      </c>
      <c r="V864" s="90" t="str">
        <f t="shared" si="202"/>
        <v/>
      </c>
    </row>
    <row r="865" spans="1:22" s="202" customFormat="1" ht="15" customHeight="1" x14ac:dyDescent="0.2">
      <c r="A865" s="191" t="str">
        <f>'Planilha Orçamentária'!A134</f>
        <v>07.05.04</v>
      </c>
      <c r="B865" s="192" t="str">
        <f>VLOOKUP(A865,'Planilha Orçamentária'!$A$8:$D$554,4,FALSE)</f>
        <v>Pintura em látex acrílica em parede externa, sem massa corrida, três demãos</v>
      </c>
      <c r="C865" s="193"/>
      <c r="D865" s="194"/>
      <c r="E865" s="195"/>
      <c r="F865" s="195"/>
      <c r="G865" s="194"/>
      <c r="H865" s="195"/>
      <c r="I865" s="196"/>
      <c r="J865" s="197"/>
      <c r="K865" s="198"/>
      <c r="L865" s="197"/>
      <c r="M865" s="199"/>
      <c r="N865" s="197"/>
      <c r="O865" s="199"/>
      <c r="P865" s="60"/>
      <c r="Q865" s="200">
        <f>P867</f>
        <v>66.92</v>
      </c>
      <c r="R865" s="201"/>
      <c r="S865" s="201"/>
      <c r="U865" s="90">
        <f t="shared" si="201"/>
        <v>0</v>
      </c>
      <c r="V865" s="90" t="str">
        <f t="shared" si="202"/>
        <v/>
      </c>
    </row>
    <row r="866" spans="1:22" s="201" customFormat="1" ht="15" customHeight="1" x14ac:dyDescent="0.2">
      <c r="A866" s="347"/>
      <c r="B866" s="348"/>
      <c r="C866" s="349"/>
      <c r="D866" s="350"/>
      <c r="E866" s="351"/>
      <c r="F866" s="349"/>
      <c r="G866" s="350"/>
      <c r="H866" s="351"/>
      <c r="I866" s="352"/>
      <c r="K866" s="354"/>
      <c r="L866" s="355"/>
      <c r="M866" s="355"/>
      <c r="N866" s="353">
        <f>P863</f>
        <v>66.92</v>
      </c>
      <c r="O866" s="355"/>
      <c r="P866" s="356">
        <f>N866</f>
        <v>66.92</v>
      </c>
      <c r="Q866" s="357"/>
      <c r="U866" s="90" t="str">
        <f t="shared" si="201"/>
        <v/>
      </c>
      <c r="V866" s="90">
        <f t="shared" si="202"/>
        <v>66.92</v>
      </c>
    </row>
    <row r="867" spans="1:22" s="202" customFormat="1" ht="15" customHeight="1" x14ac:dyDescent="0.2">
      <c r="A867" s="191"/>
      <c r="B867" s="203" t="s">
        <v>15</v>
      </c>
      <c r="C867" s="204"/>
      <c r="D867" s="205"/>
      <c r="E867" s="206"/>
      <c r="F867" s="204"/>
      <c r="G867" s="205"/>
      <c r="H867" s="206"/>
      <c r="I867" s="206"/>
      <c r="J867" s="207"/>
      <c r="K867" s="208"/>
      <c r="L867" s="208"/>
      <c r="M867" s="208"/>
      <c r="N867" s="208"/>
      <c r="O867" s="208"/>
      <c r="P867" s="209">
        <f>ROUND(SUM(P865:P866),2)</f>
        <v>66.92</v>
      </c>
      <c r="Q867" s="210" t="str">
        <f>IFERROR(VLOOKUP(A865,'Planilha Orçamentária'!$A$8:$H$259,5,FALSE),0)</f>
        <v>M2</v>
      </c>
      <c r="R867" s="201"/>
      <c r="S867" s="201"/>
      <c r="U867" s="90">
        <f t="shared" si="201"/>
        <v>66.92</v>
      </c>
      <c r="V867" s="90">
        <f t="shared" si="202"/>
        <v>66.92</v>
      </c>
    </row>
    <row r="868" spans="1:22" s="202" customFormat="1" ht="15" customHeight="1" x14ac:dyDescent="0.2">
      <c r="A868" s="191"/>
      <c r="B868" s="226"/>
      <c r="C868" s="212"/>
      <c r="D868" s="194"/>
      <c r="E868" s="195"/>
      <c r="F868" s="212"/>
      <c r="G868" s="194"/>
      <c r="H868" s="195"/>
      <c r="I868" s="195"/>
      <c r="J868" s="213"/>
      <c r="K868" s="303"/>
      <c r="L868" s="303"/>
      <c r="M868" s="303"/>
      <c r="N868" s="303"/>
      <c r="O868" s="303"/>
      <c r="P868" s="60"/>
      <c r="Q868" s="227"/>
      <c r="R868" s="201"/>
      <c r="S868" s="201"/>
      <c r="U868" s="90" t="str">
        <f t="shared" si="201"/>
        <v/>
      </c>
      <c r="V868" s="90" t="str">
        <f t="shared" si="202"/>
        <v/>
      </c>
    </row>
    <row r="869" spans="1:22" s="202" customFormat="1" ht="15" customHeight="1" x14ac:dyDescent="0.2">
      <c r="A869" s="191" t="str">
        <f>'Planilha Orçamentária'!A135</f>
        <v>07.05.05</v>
      </c>
      <c r="B869" s="192" t="str">
        <f>VLOOKUP(A869,'Planilha Orçamentária'!$A$8:$D$554,4,FALSE)</f>
        <v>Alambrado com tela losangular de arame fio 12, malha 2" revestido em PVC com tubo de ferro galvanizado vertical de 21/2" e horizontal de 1", inclusive portão, pintados com esmalte sobre fundo anti corrosivo</v>
      </c>
      <c r="C869" s="193"/>
      <c r="D869" s="194"/>
      <c r="E869" s="195"/>
      <c r="F869" s="195"/>
      <c r="G869" s="194"/>
      <c r="H869" s="195"/>
      <c r="I869" s="196"/>
      <c r="J869" s="197"/>
      <c r="K869" s="198"/>
      <c r="L869" s="197"/>
      <c r="M869" s="199"/>
      <c r="N869" s="197"/>
      <c r="O869" s="199"/>
      <c r="P869" s="60"/>
      <c r="Q869" s="200">
        <f>P873</f>
        <v>33.46</v>
      </c>
      <c r="R869" s="201"/>
      <c r="S869" s="201"/>
      <c r="U869" s="90">
        <f t="shared" si="201"/>
        <v>0</v>
      </c>
      <c r="V869" s="90" t="str">
        <f t="shared" si="202"/>
        <v/>
      </c>
    </row>
    <row r="870" spans="1:22" s="201" customFormat="1" ht="15" customHeight="1" x14ac:dyDescent="0.2">
      <c r="A870" s="347"/>
      <c r="B870" s="348"/>
      <c r="C870" s="349"/>
      <c r="D870" s="350"/>
      <c r="E870" s="351"/>
      <c r="F870" s="349"/>
      <c r="G870" s="350"/>
      <c r="H870" s="351"/>
      <c r="I870" s="352"/>
      <c r="J870" s="353">
        <v>2</v>
      </c>
      <c r="K870" s="354">
        <v>12</v>
      </c>
      <c r="L870" s="355"/>
      <c r="M870" s="355">
        <v>0.6</v>
      </c>
      <c r="N870" s="355"/>
      <c r="O870" s="355"/>
      <c r="P870" s="356">
        <f>M870*K870*J870</f>
        <v>14.399999999999999</v>
      </c>
      <c r="Q870" s="357"/>
      <c r="U870" s="90" t="str">
        <f t="shared" si="201"/>
        <v/>
      </c>
      <c r="V870" s="90">
        <f t="shared" si="202"/>
        <v>14.399999999999999</v>
      </c>
    </row>
    <row r="871" spans="1:22" s="201" customFormat="1" ht="15" customHeight="1" x14ac:dyDescent="0.2">
      <c r="A871" s="347"/>
      <c r="B871" s="348"/>
      <c r="C871" s="349"/>
      <c r="D871" s="350"/>
      <c r="E871" s="351"/>
      <c r="F871" s="349"/>
      <c r="G871" s="350"/>
      <c r="H871" s="351"/>
      <c r="I871" s="352"/>
      <c r="J871" s="353">
        <v>2</v>
      </c>
      <c r="K871" s="354">
        <v>16.28</v>
      </c>
      <c r="L871" s="355"/>
      <c r="M871" s="355">
        <v>0.6</v>
      </c>
      <c r="N871" s="355"/>
      <c r="O871" s="355"/>
      <c r="P871" s="356">
        <f>M871*K871*J871</f>
        <v>19.536000000000001</v>
      </c>
      <c r="Q871" s="357"/>
      <c r="U871" s="90" t="str">
        <f t="shared" si="201"/>
        <v/>
      </c>
      <c r="V871" s="90">
        <f t="shared" si="202"/>
        <v>19.536000000000001</v>
      </c>
    </row>
    <row r="872" spans="1:22" s="201" customFormat="1" ht="15" customHeight="1" x14ac:dyDescent="0.2">
      <c r="A872" s="347"/>
      <c r="B872" s="348" t="s">
        <v>9270</v>
      </c>
      <c r="C872" s="349"/>
      <c r="D872" s="350"/>
      <c r="E872" s="351"/>
      <c r="F872" s="349"/>
      <c r="G872" s="350"/>
      <c r="H872" s="351"/>
      <c r="I872" s="352"/>
      <c r="J872" s="353"/>
      <c r="K872" s="354">
        <v>-0.8</v>
      </c>
      <c r="L872" s="355"/>
      <c r="M872" s="355">
        <v>0.6</v>
      </c>
      <c r="N872" s="355"/>
      <c r="O872" s="355"/>
      <c r="P872" s="356">
        <f>M872*K872</f>
        <v>-0.48</v>
      </c>
      <c r="Q872" s="357"/>
      <c r="U872" s="90" t="str">
        <f t="shared" si="201"/>
        <v/>
      </c>
      <c r="V872" s="90">
        <f t="shared" si="202"/>
        <v>-0.48</v>
      </c>
    </row>
    <row r="873" spans="1:22" s="202" customFormat="1" ht="15" customHeight="1" x14ac:dyDescent="0.2">
      <c r="A873" s="191"/>
      <c r="B873" s="203" t="s">
        <v>15</v>
      </c>
      <c r="C873" s="204"/>
      <c r="D873" s="205"/>
      <c r="E873" s="206"/>
      <c r="F873" s="204"/>
      <c r="G873" s="205"/>
      <c r="H873" s="206"/>
      <c r="I873" s="206"/>
      <c r="J873" s="207"/>
      <c r="K873" s="208"/>
      <c r="L873" s="208"/>
      <c r="M873" s="208"/>
      <c r="N873" s="208"/>
      <c r="O873" s="208"/>
      <c r="P873" s="209">
        <f>ROUND(SUM(P869:P872),2)</f>
        <v>33.46</v>
      </c>
      <c r="Q873" s="210" t="str">
        <f>IFERROR(VLOOKUP(A869,'Planilha Orçamentária'!$A$8:$H$259,5,FALSE),0)</f>
        <v>m2</v>
      </c>
      <c r="R873" s="201"/>
      <c r="S873" s="201"/>
      <c r="U873" s="90">
        <f t="shared" si="201"/>
        <v>33.46</v>
      </c>
      <c r="V873" s="90">
        <f t="shared" si="202"/>
        <v>33.46</v>
      </c>
    </row>
    <row r="874" spans="1:22" s="202" customFormat="1" ht="15" customHeight="1" x14ac:dyDescent="0.2">
      <c r="A874" s="191"/>
      <c r="B874" s="226"/>
      <c r="C874" s="212"/>
      <c r="D874" s="194"/>
      <c r="E874" s="195"/>
      <c r="F874" s="212"/>
      <c r="G874" s="194"/>
      <c r="H874" s="195"/>
      <c r="I874" s="195"/>
      <c r="J874" s="213"/>
      <c r="K874" s="303"/>
      <c r="L874" s="303"/>
      <c r="M874" s="303"/>
      <c r="N874" s="303"/>
      <c r="O874" s="303"/>
      <c r="P874" s="60"/>
      <c r="Q874" s="227"/>
      <c r="R874" s="201"/>
      <c r="S874" s="201"/>
      <c r="U874" s="90" t="str">
        <f t="shared" si="201"/>
        <v/>
      </c>
      <c r="V874" s="90" t="str">
        <f t="shared" si="202"/>
        <v/>
      </c>
    </row>
    <row r="875" spans="1:22" s="202" customFormat="1" ht="15" customHeight="1" x14ac:dyDescent="0.2">
      <c r="A875" s="191" t="str">
        <f>'Planilha Orçamentária'!A136</f>
        <v>07.05.06</v>
      </c>
      <c r="B875" s="192" t="str">
        <f>VLOOKUP(A875,'Planilha Orçamentária'!$A$8:$D$554,4,FALSE)</f>
        <v>Peitoril de granito cinza polido, 15 cm, esp. 3cm</v>
      </c>
      <c r="C875" s="193"/>
      <c r="D875" s="194"/>
      <c r="E875" s="195"/>
      <c r="F875" s="195"/>
      <c r="G875" s="194"/>
      <c r="H875" s="195"/>
      <c r="I875" s="196"/>
      <c r="J875" s="197"/>
      <c r="K875" s="198"/>
      <c r="L875" s="197"/>
      <c r="M875" s="199"/>
      <c r="N875" s="197"/>
      <c r="O875" s="199"/>
      <c r="P875" s="60"/>
      <c r="Q875" s="200">
        <f>P879</f>
        <v>55.76</v>
      </c>
      <c r="R875" s="201"/>
      <c r="S875" s="201"/>
      <c r="U875" s="90">
        <f t="shared" si="201"/>
        <v>0</v>
      </c>
      <c r="V875" s="90" t="str">
        <f t="shared" si="202"/>
        <v/>
      </c>
    </row>
    <row r="876" spans="1:22" s="201" customFormat="1" ht="15" customHeight="1" x14ac:dyDescent="0.2">
      <c r="A876" s="347"/>
      <c r="B876" s="348"/>
      <c r="C876" s="349"/>
      <c r="D876" s="350"/>
      <c r="E876" s="351"/>
      <c r="F876" s="349"/>
      <c r="G876" s="350"/>
      <c r="H876" s="351"/>
      <c r="I876" s="352"/>
      <c r="J876" s="353">
        <v>2</v>
      </c>
      <c r="K876" s="354">
        <v>12</v>
      </c>
      <c r="L876" s="355"/>
      <c r="M876" s="355"/>
      <c r="N876" s="355"/>
      <c r="O876" s="355"/>
      <c r="P876" s="356">
        <f>K876*J876</f>
        <v>24</v>
      </c>
      <c r="Q876" s="357"/>
      <c r="U876" s="90" t="str">
        <f t="shared" si="201"/>
        <v/>
      </c>
      <c r="V876" s="90">
        <f t="shared" si="202"/>
        <v>24</v>
      </c>
    </row>
    <row r="877" spans="1:22" s="201" customFormat="1" ht="15" customHeight="1" x14ac:dyDescent="0.2">
      <c r="A877" s="347"/>
      <c r="B877" s="348"/>
      <c r="C877" s="349"/>
      <c r="D877" s="350"/>
      <c r="E877" s="351"/>
      <c r="F877" s="349"/>
      <c r="G877" s="350"/>
      <c r="H877" s="351"/>
      <c r="I877" s="352"/>
      <c r="J877" s="353">
        <v>2</v>
      </c>
      <c r="K877" s="354">
        <v>16.28</v>
      </c>
      <c r="L877" s="355"/>
      <c r="M877" s="355"/>
      <c r="N877" s="355"/>
      <c r="O877" s="355"/>
      <c r="P877" s="356">
        <f t="shared" ref="P877:P878" si="203">K877*J877</f>
        <v>32.56</v>
      </c>
      <c r="Q877" s="357"/>
      <c r="U877" s="90" t="str">
        <f t="shared" si="201"/>
        <v/>
      </c>
      <c r="V877" s="90">
        <f t="shared" si="202"/>
        <v>32.56</v>
      </c>
    </row>
    <row r="878" spans="1:22" s="201" customFormat="1" ht="15" customHeight="1" x14ac:dyDescent="0.2">
      <c r="A878" s="347"/>
      <c r="B878" s="348" t="s">
        <v>9270</v>
      </c>
      <c r="C878" s="349"/>
      <c r="D878" s="350"/>
      <c r="E878" s="351"/>
      <c r="F878" s="349"/>
      <c r="G878" s="350"/>
      <c r="H878" s="351"/>
      <c r="I878" s="352"/>
      <c r="J878" s="353">
        <v>1</v>
      </c>
      <c r="K878" s="354">
        <v>-0.8</v>
      </c>
      <c r="L878" s="355"/>
      <c r="M878" s="355"/>
      <c r="N878" s="355"/>
      <c r="O878" s="355"/>
      <c r="P878" s="356">
        <f t="shared" si="203"/>
        <v>-0.8</v>
      </c>
      <c r="Q878" s="357"/>
      <c r="U878" s="90" t="str">
        <f t="shared" si="201"/>
        <v/>
      </c>
      <c r="V878" s="90">
        <f t="shared" si="202"/>
        <v>-0.8</v>
      </c>
    </row>
    <row r="879" spans="1:22" s="202" customFormat="1" ht="15" customHeight="1" x14ac:dyDescent="0.2">
      <c r="A879" s="191"/>
      <c r="B879" s="203" t="s">
        <v>15</v>
      </c>
      <c r="C879" s="204"/>
      <c r="D879" s="205"/>
      <c r="E879" s="206"/>
      <c r="F879" s="204"/>
      <c r="G879" s="205"/>
      <c r="H879" s="206"/>
      <c r="I879" s="206"/>
      <c r="J879" s="207"/>
      <c r="K879" s="208"/>
      <c r="L879" s="208"/>
      <c r="M879" s="208"/>
      <c r="N879" s="208"/>
      <c r="O879" s="208"/>
      <c r="P879" s="209">
        <f>ROUND(SUM(P875:P878),2)</f>
        <v>55.76</v>
      </c>
      <c r="Q879" s="210" t="str">
        <f>IFERROR(VLOOKUP(A875,'Planilha Orçamentária'!$A$8:$H$259,5,FALSE),0)</f>
        <v>m</v>
      </c>
      <c r="R879" s="201"/>
      <c r="S879" s="201"/>
      <c r="U879" s="90">
        <f t="shared" si="201"/>
        <v>55.76</v>
      </c>
      <c r="V879" s="90">
        <f t="shared" si="202"/>
        <v>55.76</v>
      </c>
    </row>
    <row r="880" spans="1:22" s="202" customFormat="1" ht="15" customHeight="1" x14ac:dyDescent="0.2">
      <c r="A880" s="191"/>
      <c r="B880" s="226"/>
      <c r="C880" s="212"/>
      <c r="D880" s="194"/>
      <c r="E880" s="195"/>
      <c r="F880" s="212"/>
      <c r="G880" s="194"/>
      <c r="H880" s="195"/>
      <c r="I880" s="195"/>
      <c r="J880" s="213"/>
      <c r="K880" s="303"/>
      <c r="L880" s="303"/>
      <c r="M880" s="303"/>
      <c r="N880" s="303"/>
      <c r="O880" s="303"/>
      <c r="P880" s="60"/>
      <c r="Q880" s="227"/>
      <c r="R880" s="201"/>
      <c r="S880" s="201"/>
      <c r="U880" s="90" t="str">
        <f t="shared" si="201"/>
        <v/>
      </c>
      <c r="V880" s="90" t="str">
        <f t="shared" si="202"/>
        <v/>
      </c>
    </row>
    <row r="881" spans="1:22" s="202" customFormat="1" ht="15" customHeight="1" x14ac:dyDescent="0.2">
      <c r="A881" s="191" t="str">
        <f>'Planilha Orçamentária'!A137</f>
        <v>07.05.07</v>
      </c>
      <c r="B881" s="192" t="str">
        <f>VLOOKUP(A881,'Planilha Orçamentária'!$A$8:$D$554,4,FALSE)</f>
        <v>Fornecimento e instalação de grama sintética fibrilada para utilização em playgrounds, na cor verde, com altura dos fios igual a 12 mm</v>
      </c>
      <c r="C881" s="193"/>
      <c r="D881" s="194"/>
      <c r="E881" s="195"/>
      <c r="F881" s="195"/>
      <c r="G881" s="194"/>
      <c r="H881" s="195"/>
      <c r="I881" s="196"/>
      <c r="J881" s="197"/>
      <c r="K881" s="198"/>
      <c r="L881" s="197"/>
      <c r="M881" s="199"/>
      <c r="N881" s="197"/>
      <c r="O881" s="199"/>
      <c r="P881" s="60"/>
      <c r="Q881" s="200">
        <f>P883</f>
        <v>179.76</v>
      </c>
      <c r="R881" s="201"/>
      <c r="S881" s="201"/>
      <c r="U881" s="90">
        <f t="shared" si="201"/>
        <v>0</v>
      </c>
      <c r="V881" s="90" t="str">
        <f t="shared" si="202"/>
        <v/>
      </c>
    </row>
    <row r="882" spans="1:22" s="201" customFormat="1" ht="15" customHeight="1" x14ac:dyDescent="0.2">
      <c r="A882" s="347"/>
      <c r="B882" s="348" t="s">
        <v>16954</v>
      </c>
      <c r="C882" s="349"/>
      <c r="D882" s="350"/>
      <c r="E882" s="351"/>
      <c r="F882" s="349"/>
      <c r="G882" s="350"/>
      <c r="H882" s="351"/>
      <c r="I882" s="352"/>
      <c r="K882" s="354"/>
      <c r="L882" s="355"/>
      <c r="M882" s="355"/>
      <c r="N882" s="353">
        <f>+N852</f>
        <v>179.76</v>
      </c>
      <c r="O882" s="355"/>
      <c r="P882" s="356">
        <f>N882</f>
        <v>179.76</v>
      </c>
      <c r="Q882" s="357"/>
      <c r="U882" s="90" t="str">
        <f t="shared" si="201"/>
        <v/>
      </c>
      <c r="V882" s="90">
        <f t="shared" si="202"/>
        <v>179.76</v>
      </c>
    </row>
    <row r="883" spans="1:22" s="202" customFormat="1" ht="15" customHeight="1" x14ac:dyDescent="0.2">
      <c r="A883" s="191"/>
      <c r="B883" s="203" t="s">
        <v>15</v>
      </c>
      <c r="C883" s="204"/>
      <c r="D883" s="205"/>
      <c r="E883" s="206"/>
      <c r="F883" s="204"/>
      <c r="G883" s="205"/>
      <c r="H883" s="206"/>
      <c r="I883" s="206"/>
      <c r="J883" s="207"/>
      <c r="K883" s="208"/>
      <c r="L883" s="208"/>
      <c r="M883" s="208"/>
      <c r="N883" s="208"/>
      <c r="O883" s="208"/>
      <c r="P883" s="209">
        <f>ROUND(SUM(P881:P882),2)</f>
        <v>179.76</v>
      </c>
      <c r="Q883" s="210" t="str">
        <f>IFERROR(VLOOKUP(A881,'Planilha Orçamentária'!$A$8:$H$259,5,FALSE),0)</f>
        <v>und</v>
      </c>
      <c r="R883" s="201"/>
      <c r="S883" s="201"/>
      <c r="U883" s="90">
        <f t="shared" si="201"/>
        <v>179.76</v>
      </c>
      <c r="V883" s="90">
        <f t="shared" si="202"/>
        <v>179.76</v>
      </c>
    </row>
    <row r="884" spans="1:22" s="202" customFormat="1" ht="15" customHeight="1" x14ac:dyDescent="0.2">
      <c r="A884" s="191"/>
      <c r="B884" s="226"/>
      <c r="C884" s="212"/>
      <c r="D884" s="194"/>
      <c r="E884" s="195"/>
      <c r="F884" s="212"/>
      <c r="G884" s="194"/>
      <c r="H884" s="195"/>
      <c r="I884" s="195"/>
      <c r="J884" s="213"/>
      <c r="K884" s="303"/>
      <c r="L884" s="303"/>
      <c r="M884" s="303"/>
      <c r="N884" s="303"/>
      <c r="O884" s="303"/>
      <c r="P884" s="60"/>
      <c r="Q884" s="227"/>
      <c r="R884" s="201"/>
      <c r="S884" s="201"/>
      <c r="U884" s="90" t="str">
        <f t="shared" si="201"/>
        <v/>
      </c>
      <c r="V884" s="90" t="str">
        <f t="shared" si="202"/>
        <v/>
      </c>
    </row>
    <row r="885" spans="1:22" s="202" customFormat="1" ht="15" customHeight="1" x14ac:dyDescent="0.2">
      <c r="A885" s="191" t="str">
        <f>'Planilha Orçamentária'!A138</f>
        <v>07.05.08</v>
      </c>
      <c r="B885" s="192" t="str">
        <f>VLOOKUP(A885,'Planilha Orçamentária'!$A$8:$D$554,4,FALSE)</f>
        <v>Fornecimento e instalação de balanço duplo em toras de eucalipto, conforme especificações de projeto</v>
      </c>
      <c r="C885" s="193"/>
      <c r="D885" s="194"/>
      <c r="E885" s="195"/>
      <c r="F885" s="195"/>
      <c r="G885" s="194"/>
      <c r="H885" s="195"/>
      <c r="I885" s="196"/>
      <c r="J885" s="197"/>
      <c r="K885" s="198"/>
      <c r="L885" s="197"/>
      <c r="M885" s="199"/>
      <c r="N885" s="197"/>
      <c r="O885" s="199"/>
      <c r="P885" s="60"/>
      <c r="Q885" s="200">
        <f>P887</f>
        <v>2</v>
      </c>
      <c r="R885" s="201"/>
      <c r="S885" s="201"/>
      <c r="U885" s="90">
        <f t="shared" si="201"/>
        <v>0</v>
      </c>
      <c r="V885" s="90" t="str">
        <f t="shared" si="202"/>
        <v/>
      </c>
    </row>
    <row r="886" spans="1:22" s="201" customFormat="1" ht="15" customHeight="1" x14ac:dyDescent="0.2">
      <c r="A886" s="347"/>
      <c r="B886" s="348"/>
      <c r="C886" s="349"/>
      <c r="D886" s="350"/>
      <c r="E886" s="351"/>
      <c r="F886" s="349"/>
      <c r="G886" s="350"/>
      <c r="H886" s="351"/>
      <c r="I886" s="352"/>
      <c r="J886" s="353">
        <v>2</v>
      </c>
      <c r="K886" s="354"/>
      <c r="L886" s="355"/>
      <c r="M886" s="355"/>
      <c r="N886" s="355"/>
      <c r="O886" s="355"/>
      <c r="P886" s="356">
        <f>J886</f>
        <v>2</v>
      </c>
      <c r="Q886" s="357"/>
      <c r="U886" s="90" t="str">
        <f t="shared" si="201"/>
        <v/>
      </c>
      <c r="V886" s="90">
        <f t="shared" si="202"/>
        <v>2</v>
      </c>
    </row>
    <row r="887" spans="1:22" s="202" customFormat="1" ht="15" customHeight="1" x14ac:dyDescent="0.2">
      <c r="A887" s="191"/>
      <c r="B887" s="203" t="s">
        <v>15</v>
      </c>
      <c r="C887" s="204"/>
      <c r="D887" s="205"/>
      <c r="E887" s="206"/>
      <c r="F887" s="204"/>
      <c r="G887" s="205"/>
      <c r="H887" s="206"/>
      <c r="I887" s="206"/>
      <c r="J887" s="207"/>
      <c r="K887" s="208"/>
      <c r="L887" s="208"/>
      <c r="M887" s="208"/>
      <c r="N887" s="208"/>
      <c r="O887" s="208"/>
      <c r="P887" s="209">
        <f>ROUND(SUM(P885:P886),2)</f>
        <v>2</v>
      </c>
      <c r="Q887" s="210" t="str">
        <f>IFERROR(VLOOKUP(A885,'Planilha Orçamentária'!$A$8:$H$259,5,FALSE),0)</f>
        <v>und</v>
      </c>
      <c r="R887" s="201"/>
      <c r="S887" s="201"/>
      <c r="U887" s="90">
        <f t="shared" si="201"/>
        <v>2</v>
      </c>
      <c r="V887" s="90">
        <f t="shared" si="202"/>
        <v>2</v>
      </c>
    </row>
    <row r="888" spans="1:22" s="202" customFormat="1" ht="15" customHeight="1" x14ac:dyDescent="0.2">
      <c r="A888" s="191"/>
      <c r="B888" s="226"/>
      <c r="C888" s="212"/>
      <c r="D888" s="194"/>
      <c r="E888" s="195"/>
      <c r="F888" s="212"/>
      <c r="G888" s="194"/>
      <c r="H888" s="195"/>
      <c r="I888" s="195"/>
      <c r="J888" s="213"/>
      <c r="K888" s="303"/>
      <c r="L888" s="303"/>
      <c r="M888" s="303"/>
      <c r="N888" s="303"/>
      <c r="O888" s="303"/>
      <c r="P888" s="60"/>
      <c r="Q888" s="227"/>
      <c r="R888" s="201"/>
      <c r="S888" s="201"/>
      <c r="U888" s="90" t="str">
        <f t="shared" si="201"/>
        <v/>
      </c>
      <c r="V888" s="90" t="str">
        <f t="shared" si="202"/>
        <v/>
      </c>
    </row>
    <row r="889" spans="1:22" s="202" customFormat="1" ht="15" customHeight="1" x14ac:dyDescent="0.2">
      <c r="A889" s="191" t="str">
        <f>'Planilha Orçamentária'!A139</f>
        <v>07.05.09</v>
      </c>
      <c r="B889" s="192" t="str">
        <f>VLOOKUP(A889,'Planilha Orçamentária'!$A$8:$D$554,4,FALSE)</f>
        <v>Fornecimento e instalação de gangorra dupla em toras de eucalipto, conforme especificações de projeto</v>
      </c>
      <c r="C889" s="193"/>
      <c r="D889" s="194"/>
      <c r="E889" s="195"/>
      <c r="F889" s="195"/>
      <c r="G889" s="194"/>
      <c r="H889" s="195"/>
      <c r="I889" s="196"/>
      <c r="J889" s="197"/>
      <c r="K889" s="198"/>
      <c r="L889" s="197"/>
      <c r="M889" s="199"/>
      <c r="N889" s="197"/>
      <c r="O889" s="199"/>
      <c r="P889" s="60"/>
      <c r="Q889" s="200">
        <f>P891</f>
        <v>2</v>
      </c>
      <c r="R889" s="201"/>
      <c r="S889" s="201"/>
      <c r="U889" s="90">
        <f t="shared" si="201"/>
        <v>0</v>
      </c>
      <c r="V889" s="90" t="str">
        <f t="shared" si="202"/>
        <v/>
      </c>
    </row>
    <row r="890" spans="1:22" s="201" customFormat="1" ht="15" customHeight="1" x14ac:dyDescent="0.2">
      <c r="A890" s="347"/>
      <c r="B890" s="348"/>
      <c r="C890" s="349"/>
      <c r="D890" s="350"/>
      <c r="E890" s="351"/>
      <c r="F890" s="349"/>
      <c r="G890" s="350"/>
      <c r="H890" s="351"/>
      <c r="I890" s="352"/>
      <c r="J890" s="353">
        <v>2</v>
      </c>
      <c r="K890" s="354"/>
      <c r="L890" s="355"/>
      <c r="M890" s="355"/>
      <c r="N890" s="355"/>
      <c r="O890" s="355"/>
      <c r="P890" s="356">
        <f>J890</f>
        <v>2</v>
      </c>
      <c r="Q890" s="357"/>
      <c r="U890" s="90" t="str">
        <f t="shared" si="201"/>
        <v/>
      </c>
      <c r="V890" s="90">
        <f t="shared" si="202"/>
        <v>2</v>
      </c>
    </row>
    <row r="891" spans="1:22" s="202" customFormat="1" ht="15" customHeight="1" x14ac:dyDescent="0.2">
      <c r="A891" s="191"/>
      <c r="B891" s="203" t="s">
        <v>15</v>
      </c>
      <c r="C891" s="204"/>
      <c r="D891" s="205"/>
      <c r="E891" s="206"/>
      <c r="F891" s="204"/>
      <c r="G891" s="205"/>
      <c r="H891" s="206"/>
      <c r="I891" s="206"/>
      <c r="J891" s="207"/>
      <c r="K891" s="208"/>
      <c r="L891" s="208"/>
      <c r="M891" s="208"/>
      <c r="N891" s="208"/>
      <c r="O891" s="208"/>
      <c r="P891" s="209">
        <f>ROUND(SUM(P889:P890),2)</f>
        <v>2</v>
      </c>
      <c r="Q891" s="210" t="str">
        <f>IFERROR(VLOOKUP(A889,'Planilha Orçamentária'!$A$8:$H$259,5,FALSE),0)</f>
        <v>und</v>
      </c>
      <c r="R891" s="201"/>
      <c r="S891" s="201"/>
      <c r="U891" s="90">
        <f t="shared" si="201"/>
        <v>2</v>
      </c>
      <c r="V891" s="90">
        <f t="shared" si="202"/>
        <v>2</v>
      </c>
    </row>
    <row r="892" spans="1:22" s="202" customFormat="1" ht="15" customHeight="1" x14ac:dyDescent="0.2">
      <c r="A892" s="191"/>
      <c r="B892" s="226"/>
      <c r="C892" s="212"/>
      <c r="D892" s="194"/>
      <c r="E892" s="195"/>
      <c r="F892" s="212"/>
      <c r="G892" s="194"/>
      <c r="H892" s="195"/>
      <c r="I892" s="195"/>
      <c r="J892" s="213"/>
      <c r="K892" s="303"/>
      <c r="L892" s="303"/>
      <c r="M892" s="303"/>
      <c r="N892" s="303"/>
      <c r="O892" s="303"/>
      <c r="P892" s="60"/>
      <c r="Q892" s="227"/>
      <c r="R892" s="201"/>
      <c r="S892" s="201"/>
      <c r="U892" s="90" t="str">
        <f t="shared" si="201"/>
        <v/>
      </c>
      <c r="V892" s="90" t="str">
        <f t="shared" si="202"/>
        <v/>
      </c>
    </row>
    <row r="893" spans="1:22" s="202" customFormat="1" ht="15" customHeight="1" x14ac:dyDescent="0.2">
      <c r="A893" s="191" t="str">
        <f>'Planilha Orçamentária'!A140</f>
        <v>07.05.10</v>
      </c>
      <c r="B893" s="192" t="str">
        <f>VLOOKUP(A893,'Planilha Orçamentária'!$A$8:$D$554,4,FALSE)</f>
        <v>Fornecimento e instalação de escorregador em toras de eucalipto, conforme especificações de projeto</v>
      </c>
      <c r="C893" s="193"/>
      <c r="D893" s="194"/>
      <c r="E893" s="195"/>
      <c r="F893" s="195"/>
      <c r="G893" s="194"/>
      <c r="H893" s="195"/>
      <c r="I893" s="196"/>
      <c r="J893" s="197"/>
      <c r="K893" s="198"/>
      <c r="L893" s="197"/>
      <c r="M893" s="199"/>
      <c r="N893" s="197"/>
      <c r="O893" s="199"/>
      <c r="P893" s="60"/>
      <c r="Q893" s="200">
        <f>P895</f>
        <v>4</v>
      </c>
      <c r="R893" s="201"/>
      <c r="S893" s="201"/>
      <c r="U893" s="90">
        <f t="shared" si="201"/>
        <v>0</v>
      </c>
      <c r="V893" s="90" t="str">
        <f t="shared" si="202"/>
        <v/>
      </c>
    </row>
    <row r="894" spans="1:22" s="201" customFormat="1" ht="15" customHeight="1" x14ac:dyDescent="0.2">
      <c r="A894" s="347"/>
      <c r="B894" s="348"/>
      <c r="C894" s="349"/>
      <c r="D894" s="350"/>
      <c r="E894" s="351"/>
      <c r="F894" s="349"/>
      <c r="G894" s="350"/>
      <c r="H894" s="351"/>
      <c r="I894" s="352"/>
      <c r="J894" s="353">
        <v>4</v>
      </c>
      <c r="K894" s="354"/>
      <c r="L894" s="355"/>
      <c r="M894" s="355"/>
      <c r="N894" s="355"/>
      <c r="O894" s="355"/>
      <c r="P894" s="356">
        <f>J894</f>
        <v>4</v>
      </c>
      <c r="Q894" s="357"/>
      <c r="U894" s="90" t="str">
        <f t="shared" si="201"/>
        <v/>
      </c>
      <c r="V894" s="90">
        <f t="shared" si="202"/>
        <v>4</v>
      </c>
    </row>
    <row r="895" spans="1:22" s="202" customFormat="1" ht="15" customHeight="1" x14ac:dyDescent="0.2">
      <c r="A895" s="191"/>
      <c r="B895" s="203" t="s">
        <v>15</v>
      </c>
      <c r="C895" s="204"/>
      <c r="D895" s="205"/>
      <c r="E895" s="206"/>
      <c r="F895" s="204"/>
      <c r="G895" s="205"/>
      <c r="H895" s="206"/>
      <c r="I895" s="206"/>
      <c r="J895" s="207"/>
      <c r="K895" s="208"/>
      <c r="L895" s="208"/>
      <c r="M895" s="208"/>
      <c r="N895" s="208"/>
      <c r="O895" s="208"/>
      <c r="P895" s="209">
        <f>ROUND(SUM(P893:P894),2)</f>
        <v>4</v>
      </c>
      <c r="Q895" s="210" t="str">
        <f>IFERROR(VLOOKUP(A893,'Planilha Orçamentária'!$A$8:$H$259,5,FALSE),0)</f>
        <v>und</v>
      </c>
      <c r="R895" s="201"/>
      <c r="S895" s="201"/>
      <c r="U895" s="90">
        <f t="shared" si="201"/>
        <v>4</v>
      </c>
      <c r="V895" s="90">
        <f t="shared" si="202"/>
        <v>4</v>
      </c>
    </row>
    <row r="896" spans="1:22" s="202" customFormat="1" ht="15" customHeight="1" x14ac:dyDescent="0.2">
      <c r="A896" s="191"/>
      <c r="B896" s="211"/>
      <c r="C896" s="212"/>
      <c r="D896" s="194"/>
      <c r="E896" s="195"/>
      <c r="F896" s="212"/>
      <c r="G896" s="194"/>
      <c r="H896" s="195"/>
      <c r="I896" s="195"/>
      <c r="J896" s="213"/>
      <c r="K896" s="303"/>
      <c r="L896" s="303"/>
      <c r="M896" s="303"/>
      <c r="N896" s="303"/>
      <c r="O896" s="303"/>
      <c r="P896" s="60"/>
      <c r="Q896" s="214"/>
      <c r="R896" s="201"/>
      <c r="S896" s="201"/>
      <c r="U896" s="90" t="str">
        <f t="shared" si="201"/>
        <v/>
      </c>
      <c r="V896" s="90" t="str">
        <f t="shared" si="202"/>
        <v/>
      </c>
    </row>
    <row r="897" spans="1:22" s="335" customFormat="1" ht="15" customHeight="1" x14ac:dyDescent="0.2">
      <c r="A897" s="322" t="str">
        <f>'Planilha Orçamentária'!A143</f>
        <v>07.06</v>
      </c>
      <c r="B897" s="323" t="str">
        <f>VLOOKUP(A897,'Planilha Orçamentária'!$A$8:$D$557,4,FALSE)</f>
        <v>ACADEMIA FUNCIONAL</v>
      </c>
      <c r="C897" s="324"/>
      <c r="D897" s="325"/>
      <c r="E897" s="326"/>
      <c r="F897" s="326"/>
      <c r="G897" s="325"/>
      <c r="H897" s="326"/>
      <c r="I897" s="327"/>
      <c r="J897" s="328"/>
      <c r="K897" s="329"/>
      <c r="L897" s="328"/>
      <c r="M897" s="330"/>
      <c r="N897" s="331"/>
      <c r="O897" s="330"/>
      <c r="P897" s="332"/>
      <c r="Q897" s="333"/>
      <c r="R897" s="334"/>
      <c r="S897" s="334"/>
      <c r="U897" s="90" t="str">
        <f t="shared" si="201"/>
        <v/>
      </c>
      <c r="V897" s="90" t="str">
        <f t="shared" si="202"/>
        <v/>
      </c>
    </row>
    <row r="898" spans="1:22" s="202" customFormat="1" ht="15" customHeight="1" x14ac:dyDescent="0.2">
      <c r="A898" s="191" t="str">
        <f>'Planilha Orçamentária'!A144</f>
        <v>07.06.01</v>
      </c>
      <c r="B898" s="192" t="str">
        <f>VLOOKUP(A898,'Planilha Orçamentária'!$A$8:$D$557,4,FALSE)</f>
        <v>Concreto estrutural fck = 15,0 MPa, tudo incluído</v>
      </c>
      <c r="C898" s="193"/>
      <c r="D898" s="194"/>
      <c r="E898" s="195"/>
      <c r="F898" s="195"/>
      <c r="G898" s="194"/>
      <c r="H898" s="195"/>
      <c r="I898" s="196"/>
      <c r="J898" s="197"/>
      <c r="K898" s="198"/>
      <c r="L898" s="197"/>
      <c r="M898" s="199"/>
      <c r="N898" s="197"/>
      <c r="O898" s="199"/>
      <c r="P898" s="60"/>
      <c r="Q898" s="200">
        <f>P900</f>
        <v>10.9</v>
      </c>
      <c r="R898" s="201"/>
      <c r="S898" s="201"/>
      <c r="U898" s="90">
        <f t="shared" si="201"/>
        <v>0</v>
      </c>
      <c r="V898" s="90" t="str">
        <f t="shared" si="202"/>
        <v/>
      </c>
    </row>
    <row r="899" spans="1:22" s="202" customFormat="1" ht="15" customHeight="1" x14ac:dyDescent="0.2">
      <c r="A899" s="216"/>
      <c r="B899" s="424" t="s">
        <v>9272</v>
      </c>
      <c r="C899" s="217"/>
      <c r="E899" s="196"/>
      <c r="F899" s="196"/>
      <c r="G899" s="217"/>
      <c r="H899" s="196"/>
      <c r="I899" s="196"/>
      <c r="J899" s="197"/>
      <c r="K899" s="220"/>
      <c r="L899" s="197"/>
      <c r="M899" s="197">
        <v>0.08</v>
      </c>
      <c r="N899" s="197">
        <v>136.27000000000001</v>
      </c>
      <c r="O899" s="197">
        <f>N899*M899</f>
        <v>10.9016</v>
      </c>
      <c r="P899" s="425">
        <f>O899</f>
        <v>10.9016</v>
      </c>
      <c r="Q899" s="221"/>
      <c r="U899" s="90" t="str">
        <f t="shared" si="201"/>
        <v/>
      </c>
      <c r="V899" s="90">
        <f t="shared" si="202"/>
        <v>10.9016</v>
      </c>
    </row>
    <row r="900" spans="1:22" s="202" customFormat="1" ht="15" customHeight="1" x14ac:dyDescent="0.2">
      <c r="A900" s="216"/>
      <c r="B900" s="203" t="s">
        <v>15</v>
      </c>
      <c r="C900" s="204"/>
      <c r="D900" s="205"/>
      <c r="E900" s="206"/>
      <c r="F900" s="204"/>
      <c r="G900" s="205"/>
      <c r="H900" s="206"/>
      <c r="I900" s="206"/>
      <c r="J900" s="207"/>
      <c r="K900" s="208"/>
      <c r="L900" s="208"/>
      <c r="M900" s="208"/>
      <c r="N900" s="208"/>
      <c r="O900" s="208"/>
      <c r="P900" s="209">
        <f>ROUND(SUM(P898:P899),2)</f>
        <v>10.9</v>
      </c>
      <c r="Q900" s="210" t="str">
        <f>IFERROR(VLOOKUP(A898,'Planilha Orçamentária'!$A$8:$H$557,5,FALSE),0)</f>
        <v>M3</v>
      </c>
      <c r="R900" s="201"/>
      <c r="S900" s="201"/>
      <c r="U900" s="90">
        <f t="shared" si="201"/>
        <v>10.9</v>
      </c>
      <c r="V900" s="90">
        <f t="shared" si="202"/>
        <v>10.9</v>
      </c>
    </row>
    <row r="901" spans="1:22" s="202" customFormat="1" ht="15" customHeight="1" x14ac:dyDescent="0.2">
      <c r="A901" s="191"/>
      <c r="B901" s="211"/>
      <c r="C901" s="212"/>
      <c r="D901" s="194"/>
      <c r="E901" s="195"/>
      <c r="F901" s="212"/>
      <c r="G901" s="194"/>
      <c r="H901" s="195"/>
      <c r="I901" s="195"/>
      <c r="J901" s="213"/>
      <c r="K901" s="303"/>
      <c r="L901" s="303"/>
      <c r="M901" s="303"/>
      <c r="N901" s="303"/>
      <c r="O901" s="303"/>
      <c r="P901" s="60"/>
      <c r="Q901" s="214"/>
      <c r="R901" s="201"/>
      <c r="S901" s="201"/>
      <c r="T901" s="201"/>
      <c r="U901" s="90" t="str">
        <f t="shared" si="201"/>
        <v/>
      </c>
      <c r="V901" s="90" t="str">
        <f t="shared" si="202"/>
        <v/>
      </c>
    </row>
    <row r="902" spans="1:22" s="202" customFormat="1" ht="15" customHeight="1" x14ac:dyDescent="0.2">
      <c r="A902" s="191" t="str">
        <f>'Planilha Orçamentária'!A145</f>
        <v>07.06.02</v>
      </c>
      <c r="B902" s="192" t="str">
        <f>VLOOKUP(A902,'Planilha Orçamentária'!$A$8:$D$557,4,FALSE)</f>
        <v>Fornecimento e instalação de grama sintética fibrilada para utilização em playgrounds, na cor verde, com altura dos fios igual a 12 mm</v>
      </c>
      <c r="C902" s="193"/>
      <c r="D902" s="194"/>
      <c r="E902" s="195"/>
      <c r="F902" s="195"/>
      <c r="G902" s="194"/>
      <c r="H902" s="195"/>
      <c r="I902" s="196"/>
      <c r="J902" s="197"/>
      <c r="K902" s="198"/>
      <c r="L902" s="197"/>
      <c r="M902" s="199"/>
      <c r="N902" s="197"/>
      <c r="O902" s="199"/>
      <c r="P902" s="60"/>
      <c r="Q902" s="200">
        <f>P904</f>
        <v>136.27000000000001</v>
      </c>
      <c r="R902" s="201"/>
      <c r="S902" s="201"/>
      <c r="U902" s="90">
        <f t="shared" si="201"/>
        <v>0</v>
      </c>
      <c r="V902" s="90" t="str">
        <f t="shared" si="202"/>
        <v/>
      </c>
    </row>
    <row r="903" spans="1:22" s="202" customFormat="1" ht="15" customHeight="1" x14ac:dyDescent="0.2">
      <c r="A903" s="216"/>
      <c r="B903" s="424" t="s">
        <v>9272</v>
      </c>
      <c r="C903" s="217"/>
      <c r="E903" s="196"/>
      <c r="F903" s="196"/>
      <c r="G903" s="217"/>
      <c r="H903" s="196"/>
      <c r="I903" s="196"/>
      <c r="J903" s="197"/>
      <c r="K903" s="220"/>
      <c r="L903" s="197"/>
      <c r="M903" s="197"/>
      <c r="N903" s="197">
        <f>N899</f>
        <v>136.27000000000001</v>
      </c>
      <c r="O903" s="197"/>
      <c r="P903" s="425">
        <f>N903</f>
        <v>136.27000000000001</v>
      </c>
      <c r="Q903" s="221"/>
      <c r="U903" s="90" t="str">
        <f t="shared" si="201"/>
        <v/>
      </c>
      <c r="V903" s="90">
        <f t="shared" si="202"/>
        <v>136.27000000000001</v>
      </c>
    </row>
    <row r="904" spans="1:22" s="202" customFormat="1" ht="15" customHeight="1" x14ac:dyDescent="0.2">
      <c r="A904" s="216"/>
      <c r="B904" s="203" t="s">
        <v>15</v>
      </c>
      <c r="C904" s="204"/>
      <c r="D904" s="205"/>
      <c r="E904" s="206"/>
      <c r="F904" s="204"/>
      <c r="G904" s="205"/>
      <c r="H904" s="206"/>
      <c r="I904" s="206"/>
      <c r="J904" s="207"/>
      <c r="K904" s="208"/>
      <c r="L904" s="208"/>
      <c r="M904" s="208"/>
      <c r="N904" s="208"/>
      <c r="O904" s="208"/>
      <c r="P904" s="209">
        <f>ROUND(SUM(P902:P903),2)</f>
        <v>136.27000000000001</v>
      </c>
      <c r="Q904" s="210" t="str">
        <f>IFERROR(VLOOKUP(A902,'Planilha Orçamentária'!$A$8:$H$557,5,FALSE),0)</f>
        <v>und</v>
      </c>
      <c r="R904" s="201"/>
      <c r="S904" s="201"/>
      <c r="U904" s="90">
        <f t="shared" si="201"/>
        <v>136.27000000000001</v>
      </c>
      <c r="V904" s="90">
        <f t="shared" si="202"/>
        <v>136.27000000000001</v>
      </c>
    </row>
    <row r="905" spans="1:22" s="202" customFormat="1" ht="15" customHeight="1" x14ac:dyDescent="0.2">
      <c r="A905" s="191"/>
      <c r="B905" s="211"/>
      <c r="C905" s="212"/>
      <c r="D905" s="194"/>
      <c r="E905" s="195"/>
      <c r="F905" s="212"/>
      <c r="G905" s="194"/>
      <c r="H905" s="195"/>
      <c r="I905" s="195"/>
      <c r="J905" s="213"/>
      <c r="K905" s="303"/>
      <c r="L905" s="303"/>
      <c r="M905" s="303"/>
      <c r="N905" s="303"/>
      <c r="O905" s="303"/>
      <c r="P905" s="60"/>
      <c r="Q905" s="214"/>
      <c r="R905" s="201"/>
      <c r="S905" s="201"/>
      <c r="T905" s="201"/>
      <c r="U905" s="90" t="str">
        <f t="shared" si="201"/>
        <v/>
      </c>
      <c r="V905" s="90" t="str">
        <f t="shared" si="202"/>
        <v/>
      </c>
    </row>
    <row r="906" spans="1:22" s="202" customFormat="1" ht="15" customHeight="1" x14ac:dyDescent="0.2">
      <c r="A906" s="191" t="str">
        <f>'Planilha Orçamentária'!A146</f>
        <v>07.06.03</v>
      </c>
      <c r="B906" s="192" t="str">
        <f>VLOOKUP(A906,'Planilha Orçamentária'!$A$8:$D$557,4,FALSE)</f>
        <v>Fornecimento  e instalação de Academia Funcional (Conjunto de equipamentos contendo sete aparelhos com regulagem de carga através de pesos (anilhas)</v>
      </c>
      <c r="C906" s="193"/>
      <c r="D906" s="194"/>
      <c r="E906" s="195"/>
      <c r="F906" s="195"/>
      <c r="G906" s="194"/>
      <c r="H906" s="195"/>
      <c r="I906" s="196"/>
      <c r="J906" s="197"/>
      <c r="K906" s="198"/>
      <c r="L906" s="197"/>
      <c r="M906" s="199"/>
      <c r="N906" s="197"/>
      <c r="O906" s="199"/>
      <c r="P906" s="60"/>
      <c r="Q906" s="200">
        <f>P908</f>
        <v>1</v>
      </c>
      <c r="R906" s="201"/>
      <c r="S906" s="201"/>
      <c r="U906" s="90">
        <f t="shared" si="201"/>
        <v>0</v>
      </c>
      <c r="V906" s="90" t="str">
        <f t="shared" si="202"/>
        <v/>
      </c>
    </row>
    <row r="907" spans="1:22" s="202" customFormat="1" ht="15" customHeight="1" x14ac:dyDescent="0.2">
      <c r="A907" s="216"/>
      <c r="B907" s="424"/>
      <c r="C907" s="217"/>
      <c r="E907" s="196"/>
      <c r="F907" s="196"/>
      <c r="G907" s="217"/>
      <c r="H907" s="196"/>
      <c r="I907" s="196"/>
      <c r="J907" s="197">
        <v>1</v>
      </c>
      <c r="K907" s="220"/>
      <c r="L907" s="197"/>
      <c r="M907" s="197"/>
      <c r="N907" s="197"/>
      <c r="O907" s="197"/>
      <c r="P907" s="425">
        <f>J907</f>
        <v>1</v>
      </c>
      <c r="Q907" s="221"/>
      <c r="U907" s="90" t="str">
        <f t="shared" si="201"/>
        <v/>
      </c>
      <c r="V907" s="90">
        <f t="shared" si="202"/>
        <v>1</v>
      </c>
    </row>
    <row r="908" spans="1:22" s="202" customFormat="1" ht="15" customHeight="1" x14ac:dyDescent="0.2">
      <c r="A908" s="216"/>
      <c r="B908" s="203" t="s">
        <v>15</v>
      </c>
      <c r="C908" s="204"/>
      <c r="D908" s="205"/>
      <c r="E908" s="206"/>
      <c r="F908" s="204"/>
      <c r="G908" s="205"/>
      <c r="H908" s="206"/>
      <c r="I908" s="206"/>
      <c r="J908" s="207"/>
      <c r="K908" s="208"/>
      <c r="L908" s="208"/>
      <c r="M908" s="208"/>
      <c r="N908" s="208"/>
      <c r="O908" s="208"/>
      <c r="P908" s="209">
        <f>ROUND(SUM(P906:P907),2)</f>
        <v>1</v>
      </c>
      <c r="Q908" s="210" t="str">
        <f>IFERROR(VLOOKUP(A906,'Planilha Orçamentária'!$A$8:$H$557,5,FALSE),0)</f>
        <v>und</v>
      </c>
      <c r="R908" s="201"/>
      <c r="S908" s="201"/>
      <c r="U908" s="90">
        <f t="shared" si="201"/>
        <v>1</v>
      </c>
      <c r="V908" s="90">
        <f t="shared" si="202"/>
        <v>1</v>
      </c>
    </row>
    <row r="909" spans="1:22" s="202" customFormat="1" ht="15" customHeight="1" x14ac:dyDescent="0.2">
      <c r="A909" s="191"/>
      <c r="B909" s="211"/>
      <c r="C909" s="212"/>
      <c r="D909" s="194"/>
      <c r="E909" s="195"/>
      <c r="F909" s="212"/>
      <c r="G909" s="194"/>
      <c r="H909" s="195"/>
      <c r="I909" s="195"/>
      <c r="J909" s="213"/>
      <c r="K909" s="303"/>
      <c r="L909" s="303"/>
      <c r="M909" s="303"/>
      <c r="N909" s="303"/>
      <c r="O909" s="303"/>
      <c r="P909" s="60"/>
      <c r="Q909" s="214"/>
      <c r="R909" s="201"/>
      <c r="S909" s="201"/>
      <c r="T909" s="201"/>
      <c r="U909" s="90" t="str">
        <f t="shared" si="201"/>
        <v/>
      </c>
      <c r="V909" s="90" t="str">
        <f t="shared" si="202"/>
        <v/>
      </c>
    </row>
    <row r="910" spans="1:22" s="335" customFormat="1" ht="15" customHeight="1" x14ac:dyDescent="0.2">
      <c r="A910" s="322" t="str">
        <f>'Planilha Orçamentária'!A149</f>
        <v>07.07</v>
      </c>
      <c r="B910" s="323" t="str">
        <f>VLOOKUP(A910,'Planilha Orçamentária'!$A$8:$D$557,4,FALSE)</f>
        <v>CAMPO SOCIETY</v>
      </c>
      <c r="C910" s="324"/>
      <c r="D910" s="325"/>
      <c r="E910" s="326"/>
      <c r="F910" s="326"/>
      <c r="G910" s="325"/>
      <c r="H910" s="326"/>
      <c r="I910" s="327"/>
      <c r="J910" s="328"/>
      <c r="K910" s="329"/>
      <c r="L910" s="328"/>
      <c r="M910" s="330"/>
      <c r="N910" s="331"/>
      <c r="O910" s="330"/>
      <c r="P910" s="332"/>
      <c r="Q910" s="333"/>
      <c r="R910" s="334"/>
      <c r="S910" s="334"/>
      <c r="U910" s="90" t="str">
        <f t="shared" si="201"/>
        <v/>
      </c>
      <c r="V910" s="90" t="str">
        <f t="shared" si="202"/>
        <v/>
      </c>
    </row>
    <row r="911" spans="1:22" s="202" customFormat="1" ht="15" customHeight="1" x14ac:dyDescent="0.2">
      <c r="A911" s="191" t="str">
        <f>'Planilha Orçamentária'!A150</f>
        <v>07.07.01</v>
      </c>
      <c r="B911" s="667" t="str">
        <f>VLOOKUP(A911,'Planilha Orçamentária'!$A$8:$D$560,4,FALSE)</f>
        <v>Caixa de areia de alvenaria de blocos de concreto 9x19x39cm, dim. 60x60cm e Hmáx=1m, c/ tampa em concreto esp. 5cm, lastro concreto esp. 10cm, revestida intern. c/ chapisco e reboco impermeabilizante, incl. escavação e reaterro</v>
      </c>
      <c r="C911" s="668"/>
      <c r="D911" s="668"/>
      <c r="E911" s="668"/>
      <c r="F911" s="668"/>
      <c r="G911" s="668"/>
      <c r="H911" s="668"/>
      <c r="I911" s="668"/>
      <c r="J911" s="668"/>
      <c r="K911" s="668"/>
      <c r="L911" s="668"/>
      <c r="M911" s="668"/>
      <c r="N911" s="668"/>
      <c r="O911" s="668"/>
      <c r="P911" s="669"/>
      <c r="Q911" s="200">
        <f>P913</f>
        <v>2</v>
      </c>
      <c r="R911" s="201"/>
      <c r="S911" s="201"/>
      <c r="U911" s="90">
        <f t="shared" si="201"/>
        <v>0</v>
      </c>
      <c r="V911" s="90" t="str">
        <f t="shared" si="202"/>
        <v/>
      </c>
    </row>
    <row r="912" spans="1:22" s="201" customFormat="1" ht="15" customHeight="1" x14ac:dyDescent="0.2">
      <c r="A912" s="347"/>
      <c r="B912" s="348" t="s">
        <v>9273</v>
      </c>
      <c r="C912" s="349"/>
      <c r="D912" s="350"/>
      <c r="E912" s="351"/>
      <c r="F912" s="349"/>
      <c r="G912" s="350"/>
      <c r="H912" s="351"/>
      <c r="I912" s="352"/>
      <c r="J912" s="353">
        <v>2</v>
      </c>
      <c r="K912" s="354"/>
      <c r="L912" s="355"/>
      <c r="M912" s="355"/>
      <c r="N912" s="355"/>
      <c r="O912" s="355"/>
      <c r="P912" s="356">
        <f>J912</f>
        <v>2</v>
      </c>
      <c r="Q912" s="357"/>
      <c r="U912" s="90" t="str">
        <f t="shared" si="201"/>
        <v/>
      </c>
      <c r="V912" s="90">
        <f t="shared" si="202"/>
        <v>2</v>
      </c>
    </row>
    <row r="913" spans="1:22" s="202" customFormat="1" ht="15" customHeight="1" x14ac:dyDescent="0.2">
      <c r="A913" s="191"/>
      <c r="B913" s="203" t="s">
        <v>15</v>
      </c>
      <c r="C913" s="204"/>
      <c r="D913" s="205"/>
      <c r="E913" s="206"/>
      <c r="F913" s="204"/>
      <c r="G913" s="205"/>
      <c r="H913" s="206"/>
      <c r="I913" s="206"/>
      <c r="J913" s="207"/>
      <c r="K913" s="208"/>
      <c r="L913" s="208"/>
      <c r="M913" s="208"/>
      <c r="N913" s="208"/>
      <c r="O913" s="208"/>
      <c r="P913" s="209">
        <f>ROUND(SUM(P911:P912),2)</f>
        <v>2</v>
      </c>
      <c r="Q913" s="210" t="str">
        <f>IFERROR(VLOOKUP(A911,'Planilha Orçamentária'!$A$8:$H$265,5,FALSE),0)</f>
        <v>und</v>
      </c>
      <c r="R913" s="201"/>
      <c r="S913" s="201"/>
      <c r="U913" s="90">
        <f t="shared" si="201"/>
        <v>2</v>
      </c>
      <c r="V913" s="90">
        <f t="shared" si="202"/>
        <v>2</v>
      </c>
    </row>
    <row r="914" spans="1:22" s="202" customFormat="1" ht="15" customHeight="1" x14ac:dyDescent="0.2">
      <c r="A914" s="191"/>
      <c r="B914" s="211"/>
      <c r="C914" s="212"/>
      <c r="D914" s="194"/>
      <c r="E914" s="195"/>
      <c r="F914" s="212"/>
      <c r="G914" s="194"/>
      <c r="H914" s="195"/>
      <c r="I914" s="195"/>
      <c r="J914" s="213"/>
      <c r="K914" s="303"/>
      <c r="L914" s="303"/>
      <c r="M914" s="303"/>
      <c r="N914" s="303"/>
      <c r="O914" s="303"/>
      <c r="P914" s="60"/>
      <c r="Q914" s="214"/>
      <c r="R914" s="201"/>
      <c r="S914" s="201"/>
      <c r="U914" s="90" t="str">
        <f t="shared" si="201"/>
        <v/>
      </c>
      <c r="V914" s="90" t="str">
        <f t="shared" si="202"/>
        <v/>
      </c>
    </row>
    <row r="915" spans="1:22" s="202" customFormat="1" ht="15" customHeight="1" x14ac:dyDescent="0.2">
      <c r="A915" s="191" t="str">
        <f>'Planilha Orçamentária'!A151</f>
        <v>07.07.02</v>
      </c>
      <c r="B915" s="192" t="str">
        <f>VLOOKUP(A915,'Planilha Orçamentária'!$A$8:$D$560,4,FALSE)</f>
        <v>Base de brita graduada, inclusive fornecimento, exclusive transporte da brita em Vias Urbanas</v>
      </c>
      <c r="C915" s="193"/>
      <c r="D915" s="194"/>
      <c r="E915" s="195"/>
      <c r="F915" s="195"/>
      <c r="G915" s="194"/>
      <c r="H915" s="195"/>
      <c r="I915" s="196"/>
      <c r="J915" s="197"/>
      <c r="K915" s="198"/>
      <c r="L915" s="197"/>
      <c r="M915" s="199"/>
      <c r="N915" s="197"/>
      <c r="O915" s="199"/>
      <c r="P915" s="60"/>
      <c r="Q915" s="200">
        <f>P917</f>
        <v>42.38</v>
      </c>
      <c r="R915" s="201"/>
      <c r="S915" s="201"/>
      <c r="U915" s="90">
        <f t="shared" si="201"/>
        <v>0</v>
      </c>
      <c r="V915" s="90" t="str">
        <f t="shared" si="202"/>
        <v/>
      </c>
    </row>
    <row r="916" spans="1:22" s="202" customFormat="1" ht="15" customHeight="1" x14ac:dyDescent="0.2">
      <c r="A916" s="216"/>
      <c r="B916" s="348" t="s">
        <v>9274</v>
      </c>
      <c r="C916" s="420"/>
      <c r="D916" s="217"/>
      <c r="E916" s="196"/>
      <c r="F916" s="196"/>
      <c r="G916" s="217"/>
      <c r="H916" s="196"/>
      <c r="I916" s="196"/>
      <c r="J916" s="197"/>
      <c r="K916" s="220">
        <v>26</v>
      </c>
      <c r="L916" s="197">
        <v>16.3</v>
      </c>
      <c r="M916" s="355">
        <v>0.1</v>
      </c>
      <c r="N916" s="355">
        <f>L916*K916</f>
        <v>423.8</v>
      </c>
      <c r="O916" s="355"/>
      <c r="P916" s="356">
        <f>N916*M916</f>
        <v>42.38</v>
      </c>
      <c r="Q916" s="221"/>
      <c r="R916" s="219"/>
      <c r="S916" s="219"/>
      <c r="U916" s="90" t="str">
        <f t="shared" si="201"/>
        <v/>
      </c>
      <c r="V916" s="90">
        <f t="shared" si="202"/>
        <v>42.38</v>
      </c>
    </row>
    <row r="917" spans="1:22" s="202" customFormat="1" ht="15" customHeight="1" x14ac:dyDescent="0.2">
      <c r="A917" s="191"/>
      <c r="B917" s="203" t="s">
        <v>15</v>
      </c>
      <c r="C917" s="204"/>
      <c r="D917" s="205"/>
      <c r="E917" s="206"/>
      <c r="F917" s="204"/>
      <c r="G917" s="205"/>
      <c r="H917" s="206"/>
      <c r="I917" s="206"/>
      <c r="J917" s="207"/>
      <c r="K917" s="208"/>
      <c r="L917" s="447"/>
      <c r="M917" s="447"/>
      <c r="N917" s="208"/>
      <c r="O917" s="447"/>
      <c r="P917" s="209">
        <f>ROUND(SUM(P915:P916),2)</f>
        <v>42.38</v>
      </c>
      <c r="Q917" s="210" t="str">
        <f>IFERROR(VLOOKUP(A915,'Planilha Orçamentária'!$A$8:$H$265,5,FALSE),0)</f>
        <v>M3</v>
      </c>
      <c r="R917" s="201"/>
      <c r="S917" s="201"/>
      <c r="U917" s="90">
        <f t="shared" si="201"/>
        <v>42.38</v>
      </c>
      <c r="V917" s="90">
        <f t="shared" si="202"/>
        <v>42.38</v>
      </c>
    </row>
    <row r="918" spans="1:22" s="202" customFormat="1" ht="12.75" customHeight="1" x14ac:dyDescent="0.2">
      <c r="A918" s="191"/>
      <c r="B918" s="211"/>
      <c r="C918" s="212"/>
      <c r="D918" s="194"/>
      <c r="E918" s="195"/>
      <c r="F918" s="212"/>
      <c r="G918" s="194"/>
      <c r="H918" s="195"/>
      <c r="I918" s="195"/>
      <c r="J918" s="213"/>
      <c r="K918" s="303"/>
      <c r="L918" s="664"/>
      <c r="M918" s="662"/>
      <c r="N918" s="666" t="s">
        <v>5652</v>
      </c>
      <c r="O918" s="664" t="s">
        <v>9275</v>
      </c>
      <c r="P918" s="660"/>
      <c r="Q918" s="214"/>
      <c r="R918" s="201"/>
      <c r="S918" s="201"/>
      <c r="U918" s="90" t="str">
        <f t="shared" ref="U918:U979" si="204">IF(Q918&lt;&gt;"",P918,"")</f>
        <v/>
      </c>
      <c r="V918" s="90" t="str">
        <f t="shared" ref="V918:V979" si="205">IF(P918&lt;&gt;"",P918,"")</f>
        <v/>
      </c>
    </row>
    <row r="919" spans="1:22" s="202" customFormat="1" ht="15" customHeight="1" x14ac:dyDescent="0.2">
      <c r="A919" s="191" t="str">
        <f>'Planilha Orçamentária'!A152</f>
        <v>07.07.03</v>
      </c>
      <c r="B919" s="456" t="str">
        <f>VLOOKUP(A919,'Planilha Orçamentária'!$A$8:$D$560,4,FALSE)</f>
        <v>TR-201-00 (Comercial - Caminhão basculante) (DMT=0,612XP + 0,637XR + 2,551) (XP=8,2km; XR=1,2km)</v>
      </c>
      <c r="C919" s="457"/>
      <c r="D919" s="457"/>
      <c r="E919" s="457"/>
      <c r="F919" s="457"/>
      <c r="G919" s="457"/>
      <c r="H919" s="457"/>
      <c r="I919" s="457"/>
      <c r="J919" s="457"/>
      <c r="K919" s="457"/>
      <c r="L919" s="663"/>
      <c r="M919" s="663"/>
      <c r="N919" s="664"/>
      <c r="O919" s="665"/>
      <c r="P919" s="661"/>
      <c r="Q919" s="200">
        <f>P921</f>
        <v>76.28</v>
      </c>
      <c r="R919" s="201"/>
      <c r="S919" s="201"/>
      <c r="U919" s="90">
        <f t="shared" si="204"/>
        <v>0</v>
      </c>
      <c r="V919" s="90" t="str">
        <f t="shared" si="205"/>
        <v/>
      </c>
    </row>
    <row r="920" spans="1:22" s="202" customFormat="1" ht="15" customHeight="1" x14ac:dyDescent="0.2">
      <c r="A920" s="191"/>
      <c r="B920" s="458" t="s">
        <v>5653</v>
      </c>
      <c r="C920" s="457"/>
      <c r="D920" s="457"/>
      <c r="E920" s="457"/>
      <c r="F920" s="457"/>
      <c r="G920" s="457"/>
      <c r="H920" s="457"/>
      <c r="I920" s="457"/>
      <c r="J920" s="457"/>
      <c r="K920" s="457"/>
      <c r="L920" s="363"/>
      <c r="M920" s="363"/>
      <c r="N920" s="355">
        <v>1.8</v>
      </c>
      <c r="O920" s="363">
        <f>P916</f>
        <v>42.38</v>
      </c>
      <c r="P920" s="356">
        <f>N920*O920</f>
        <v>76.284000000000006</v>
      </c>
      <c r="Q920" s="200"/>
      <c r="R920" s="201"/>
      <c r="S920" s="201"/>
      <c r="U920" s="90" t="str">
        <f t="shared" si="204"/>
        <v/>
      </c>
      <c r="V920" s="90">
        <f t="shared" si="205"/>
        <v>76.284000000000006</v>
      </c>
    </row>
    <row r="921" spans="1:22" s="202" customFormat="1" ht="15" customHeight="1" x14ac:dyDescent="0.2">
      <c r="A921" s="191"/>
      <c r="B921" s="203" t="s">
        <v>15</v>
      </c>
      <c r="C921" s="204"/>
      <c r="D921" s="205"/>
      <c r="E921" s="206"/>
      <c r="F921" s="204"/>
      <c r="G921" s="205"/>
      <c r="H921" s="206"/>
      <c r="I921" s="206"/>
      <c r="J921" s="207"/>
      <c r="K921" s="208"/>
      <c r="L921" s="208"/>
      <c r="M921" s="208"/>
      <c r="N921" s="208"/>
      <c r="O921" s="208"/>
      <c r="P921" s="209">
        <f>ROUND(SUM(P920:P920),2)</f>
        <v>76.28</v>
      </c>
      <c r="Q921" s="210" t="str">
        <f>IFERROR(VLOOKUP(A919,'Planilha Orçamentária'!$A$8:$H$265,5,FALSE),0)</f>
        <v>T</v>
      </c>
      <c r="R921" s="201"/>
      <c r="S921" s="201"/>
      <c r="U921" s="90">
        <f t="shared" si="204"/>
        <v>76.28</v>
      </c>
      <c r="V921" s="90">
        <f t="shared" si="205"/>
        <v>76.28</v>
      </c>
    </row>
    <row r="922" spans="1:22" s="202" customFormat="1" ht="15" customHeight="1" x14ac:dyDescent="0.2">
      <c r="A922" s="191"/>
      <c r="B922" s="211"/>
      <c r="C922" s="212"/>
      <c r="D922" s="194"/>
      <c r="E922" s="195"/>
      <c r="F922" s="212"/>
      <c r="G922" s="194"/>
      <c r="H922" s="195"/>
      <c r="I922" s="195"/>
      <c r="J922" s="213"/>
      <c r="K922" s="303"/>
      <c r="L922" s="303"/>
      <c r="M922" s="303"/>
      <c r="N922" s="303"/>
      <c r="O922" s="303"/>
      <c r="P922" s="60"/>
      <c r="Q922" s="214"/>
      <c r="R922" s="201"/>
      <c r="S922" s="201"/>
      <c r="U922" s="90" t="str">
        <f t="shared" si="204"/>
        <v/>
      </c>
      <c r="V922" s="90" t="str">
        <f t="shared" si="205"/>
        <v/>
      </c>
    </row>
    <row r="923" spans="1:22" s="202" customFormat="1" ht="15" customHeight="1" x14ac:dyDescent="0.2">
      <c r="A923" s="191" t="str">
        <f>'Planilha Orçamentária'!A153</f>
        <v>07.07.04</v>
      </c>
      <c r="B923" s="192" t="str">
        <f>VLOOKUP(A923,'Planilha Orçamentária'!$A$8:$D$560,4,FALSE)</f>
        <v>Manta Geotêxtil não tecida com resistência longitudinal a tração 10kN/m, fornecimento e aplicação</v>
      </c>
      <c r="C923" s="193"/>
      <c r="D923" s="194"/>
      <c r="E923" s="195"/>
      <c r="F923" s="195"/>
      <c r="G923" s="194"/>
      <c r="H923" s="195"/>
      <c r="I923" s="196"/>
      <c r="J923" s="426"/>
      <c r="K923" s="459"/>
      <c r="L923" s="426"/>
      <c r="M923" s="213"/>
      <c r="N923" s="460" t="s">
        <v>9276</v>
      </c>
      <c r="O923" s="199"/>
      <c r="P923" s="60"/>
      <c r="Q923" s="200">
        <f>P925</f>
        <v>62.4</v>
      </c>
      <c r="R923" s="201"/>
      <c r="S923" s="201"/>
      <c r="U923" s="90">
        <f t="shared" si="204"/>
        <v>0</v>
      </c>
      <c r="V923" s="90" t="str">
        <f t="shared" si="205"/>
        <v/>
      </c>
    </row>
    <row r="924" spans="1:22" s="202" customFormat="1" ht="15" customHeight="1" x14ac:dyDescent="0.2">
      <c r="A924" s="216"/>
      <c r="B924" s="348" t="s">
        <v>9273</v>
      </c>
      <c r="C924" s="420"/>
      <c r="D924" s="217"/>
      <c r="E924" s="196"/>
      <c r="F924" s="196"/>
      <c r="G924" s="217"/>
      <c r="H924" s="196"/>
      <c r="I924" s="196"/>
      <c r="J924" s="461">
        <v>2</v>
      </c>
      <c r="K924" s="462">
        <v>26</v>
      </c>
      <c r="L924" s="462">
        <v>0.3</v>
      </c>
      <c r="M924" s="463">
        <v>0.3</v>
      </c>
      <c r="N924" s="463">
        <f>K924*L924*4</f>
        <v>31.2</v>
      </c>
      <c r="O924" s="355"/>
      <c r="P924" s="356">
        <f>N924*J924</f>
        <v>62.4</v>
      </c>
      <c r="Q924" s="221"/>
      <c r="R924" s="219"/>
      <c r="S924" s="219"/>
      <c r="U924" s="90" t="str">
        <f t="shared" si="204"/>
        <v/>
      </c>
      <c r="V924" s="90">
        <f t="shared" si="205"/>
        <v>62.4</v>
      </c>
    </row>
    <row r="925" spans="1:22" s="202" customFormat="1" ht="15" customHeight="1" x14ac:dyDescent="0.2">
      <c r="A925" s="191"/>
      <c r="B925" s="203" t="s">
        <v>15</v>
      </c>
      <c r="C925" s="204"/>
      <c r="D925" s="205"/>
      <c r="E925" s="206"/>
      <c r="F925" s="204"/>
      <c r="G925" s="205"/>
      <c r="H925" s="206"/>
      <c r="I925" s="206"/>
      <c r="J925" s="207"/>
      <c r="K925" s="208"/>
      <c r="L925" s="208"/>
      <c r="M925" s="208"/>
      <c r="N925" s="208"/>
      <c r="O925" s="208"/>
      <c r="P925" s="209">
        <f>ROUND(SUM(P923:P924),2)</f>
        <v>62.4</v>
      </c>
      <c r="Q925" s="210" t="str">
        <f>IFERROR(VLOOKUP(A923,'Planilha Orçamentária'!$A$8:$H$265,5,FALSE),0)</f>
        <v>M2</v>
      </c>
      <c r="R925" s="201"/>
      <c r="S925" s="201"/>
      <c r="U925" s="90">
        <f t="shared" si="204"/>
        <v>62.4</v>
      </c>
      <c r="V925" s="90">
        <f t="shared" si="205"/>
        <v>62.4</v>
      </c>
    </row>
    <row r="926" spans="1:22" s="202" customFormat="1" ht="15" customHeight="1" x14ac:dyDescent="0.2">
      <c r="A926" s="191"/>
      <c r="B926" s="211"/>
      <c r="C926" s="212"/>
      <c r="D926" s="194"/>
      <c r="E926" s="195"/>
      <c r="F926" s="212"/>
      <c r="G926" s="194"/>
      <c r="H926" s="195"/>
      <c r="I926" s="195"/>
      <c r="J926" s="213"/>
      <c r="K926" s="303"/>
      <c r="L926" s="303"/>
      <c r="M926" s="303"/>
      <c r="N926" s="303"/>
      <c r="O926" s="303"/>
      <c r="P926" s="60"/>
      <c r="Q926" s="214"/>
      <c r="R926" s="201"/>
      <c r="S926" s="201"/>
      <c r="U926" s="90" t="str">
        <f t="shared" si="204"/>
        <v/>
      </c>
      <c r="V926" s="90" t="str">
        <f t="shared" si="205"/>
        <v/>
      </c>
    </row>
    <row r="927" spans="1:22" s="202" customFormat="1" ht="15" customHeight="1" x14ac:dyDescent="0.2">
      <c r="A927" s="191" t="str">
        <f>'Planilha Orçamentária'!A154</f>
        <v>07.07.05</v>
      </c>
      <c r="B927" s="192" t="str">
        <f>VLOOKUP(A927,'Planilha Orçamentária'!$A$8:$D$560,4,FALSE)</f>
        <v>Colchão drenante de brita 2 inclusive fornecimento, espalhamento, compactação e transporte da brita</v>
      </c>
      <c r="C927" s="193"/>
      <c r="D927" s="194"/>
      <c r="E927" s="195"/>
      <c r="F927" s="195"/>
      <c r="G927" s="194"/>
      <c r="H927" s="195"/>
      <c r="I927" s="196"/>
      <c r="J927" s="426"/>
      <c r="K927" s="459"/>
      <c r="L927" s="426"/>
      <c r="M927" s="213"/>
      <c r="N927" s="460"/>
      <c r="O927" s="199"/>
      <c r="P927" s="60"/>
      <c r="Q927" s="200">
        <f>P929</f>
        <v>4.68</v>
      </c>
      <c r="R927" s="201"/>
      <c r="S927" s="201"/>
      <c r="U927" s="90">
        <f t="shared" si="204"/>
        <v>0</v>
      </c>
      <c r="V927" s="90" t="str">
        <f t="shared" si="205"/>
        <v/>
      </c>
    </row>
    <row r="928" spans="1:22" s="202" customFormat="1" ht="15" customHeight="1" x14ac:dyDescent="0.2">
      <c r="A928" s="216"/>
      <c r="B928" s="348" t="s">
        <v>9273</v>
      </c>
      <c r="C928" s="420"/>
      <c r="D928" s="217"/>
      <c r="E928" s="196"/>
      <c r="F928" s="196"/>
      <c r="G928" s="217"/>
      <c r="H928" s="196"/>
      <c r="I928" s="196"/>
      <c r="J928" s="461">
        <v>2</v>
      </c>
      <c r="K928" s="462">
        <v>26</v>
      </c>
      <c r="L928" s="462">
        <v>0.3</v>
      </c>
      <c r="M928" s="463">
        <v>0.3</v>
      </c>
      <c r="N928" s="463"/>
      <c r="O928" s="355">
        <f>M928*L928*K928</f>
        <v>2.34</v>
      </c>
      <c r="P928" s="356">
        <f>O928*J928</f>
        <v>4.68</v>
      </c>
      <c r="Q928" s="221"/>
      <c r="R928" s="219"/>
      <c r="S928" s="219"/>
      <c r="U928" s="90" t="str">
        <f t="shared" si="204"/>
        <v/>
      </c>
      <c r="V928" s="90">
        <f t="shared" si="205"/>
        <v>4.68</v>
      </c>
    </row>
    <row r="929" spans="1:22" s="202" customFormat="1" ht="15" customHeight="1" x14ac:dyDescent="0.2">
      <c r="A929" s="191"/>
      <c r="B929" s="203" t="s">
        <v>15</v>
      </c>
      <c r="C929" s="204"/>
      <c r="D929" s="205"/>
      <c r="E929" s="206"/>
      <c r="F929" s="204"/>
      <c r="G929" s="205"/>
      <c r="H929" s="206"/>
      <c r="I929" s="206"/>
      <c r="J929" s="207"/>
      <c r="K929" s="208"/>
      <c r="L929" s="208"/>
      <c r="M929" s="208"/>
      <c r="N929" s="208"/>
      <c r="O929" s="208"/>
      <c r="P929" s="209">
        <f>ROUND(SUM(P927:P928),2)</f>
        <v>4.68</v>
      </c>
      <c r="Q929" s="210" t="str">
        <f>IFERROR(VLOOKUP(A927,'Planilha Orçamentária'!$A$8:$H$265,5,FALSE),0)</f>
        <v>M3</v>
      </c>
      <c r="R929" s="201"/>
      <c r="S929" s="201"/>
      <c r="U929" s="90">
        <f t="shared" si="204"/>
        <v>4.68</v>
      </c>
      <c r="V929" s="90">
        <f t="shared" si="205"/>
        <v>4.68</v>
      </c>
    </row>
    <row r="930" spans="1:22" s="202" customFormat="1" ht="15" customHeight="1" x14ac:dyDescent="0.2">
      <c r="A930" s="191"/>
      <c r="B930" s="211"/>
      <c r="C930" s="212"/>
      <c r="D930" s="194"/>
      <c r="E930" s="195"/>
      <c r="F930" s="212"/>
      <c r="G930" s="194"/>
      <c r="H930" s="195"/>
      <c r="I930" s="195"/>
      <c r="J930" s="213"/>
      <c r="K930" s="303"/>
      <c r="L930" s="303"/>
      <c r="M930" s="303"/>
      <c r="N930" s="303"/>
      <c r="O930" s="303"/>
      <c r="P930" s="60"/>
      <c r="Q930" s="214"/>
      <c r="R930" s="201"/>
      <c r="S930" s="201"/>
      <c r="U930" s="90" t="str">
        <f t="shared" si="204"/>
        <v/>
      </c>
      <c r="V930" s="90" t="str">
        <f t="shared" si="205"/>
        <v/>
      </c>
    </row>
    <row r="931" spans="1:22" s="202" customFormat="1" ht="15" customHeight="1" x14ac:dyDescent="0.2">
      <c r="A931" s="191" t="str">
        <f>'Planilha Orçamentária'!A155</f>
        <v>07.07.06</v>
      </c>
      <c r="B931" s="192" t="str">
        <f>VLOOKUP(A931,'Planilha Orçamentária'!$A$8:$D$560,4,FALSE)</f>
        <v>Imprimação exclusive fornecimento e transporte comercial do material betuminoso em Vias Urbanas</v>
      </c>
      <c r="C931" s="193"/>
      <c r="D931" s="194"/>
      <c r="E931" s="195"/>
      <c r="F931" s="195"/>
      <c r="G931" s="194"/>
      <c r="H931" s="195"/>
      <c r="I931" s="196"/>
      <c r="J931" s="426"/>
      <c r="K931" s="459"/>
      <c r="L931" s="426"/>
      <c r="M931" s="213"/>
      <c r="N931" s="460"/>
      <c r="O931" s="199"/>
      <c r="P931" s="60"/>
      <c r="Q931" s="200">
        <f>P933</f>
        <v>423.8</v>
      </c>
      <c r="R931" s="201"/>
      <c r="S931" s="201"/>
      <c r="U931" s="90">
        <f t="shared" si="204"/>
        <v>0</v>
      </c>
      <c r="V931" s="90" t="str">
        <f t="shared" si="205"/>
        <v/>
      </c>
    </row>
    <row r="932" spans="1:22" s="202" customFormat="1" ht="15" customHeight="1" x14ac:dyDescent="0.2">
      <c r="A932" s="216"/>
      <c r="B932" s="348" t="s">
        <v>9277</v>
      </c>
      <c r="C932" s="420"/>
      <c r="D932" s="217"/>
      <c r="E932" s="196"/>
      <c r="F932" s="196"/>
      <c r="G932" s="217"/>
      <c r="H932" s="196"/>
      <c r="I932" s="196"/>
      <c r="J932" s="461"/>
      <c r="K932" s="462">
        <v>26</v>
      </c>
      <c r="L932" s="462">
        <v>16.3</v>
      </c>
      <c r="M932" s="463"/>
      <c r="N932" s="463">
        <f>L932*K932</f>
        <v>423.8</v>
      </c>
      <c r="O932" s="355"/>
      <c r="P932" s="356">
        <f>N932</f>
        <v>423.8</v>
      </c>
      <c r="Q932" s="221"/>
      <c r="R932" s="219"/>
      <c r="S932" s="219"/>
      <c r="U932" s="90" t="str">
        <f t="shared" si="204"/>
        <v/>
      </c>
      <c r="V932" s="90">
        <f t="shared" si="205"/>
        <v>423.8</v>
      </c>
    </row>
    <row r="933" spans="1:22" s="202" customFormat="1" ht="15" customHeight="1" x14ac:dyDescent="0.2">
      <c r="A933" s="191"/>
      <c r="B933" s="203" t="s">
        <v>15</v>
      </c>
      <c r="C933" s="204"/>
      <c r="D933" s="205"/>
      <c r="E933" s="206"/>
      <c r="F933" s="204"/>
      <c r="G933" s="205"/>
      <c r="H933" s="206"/>
      <c r="I933" s="206"/>
      <c r="J933" s="207"/>
      <c r="K933" s="208"/>
      <c r="L933" s="208"/>
      <c r="M933" s="208"/>
      <c r="N933" s="208"/>
      <c r="O933" s="208"/>
      <c r="P933" s="209">
        <f>ROUND(SUM(P931:P932),2)</f>
        <v>423.8</v>
      </c>
      <c r="Q933" s="210" t="str">
        <f>IFERROR(VLOOKUP(A931,'Planilha Orçamentária'!$A$8:$H$265,5,FALSE),0)</f>
        <v>M2</v>
      </c>
      <c r="R933" s="201"/>
      <c r="S933" s="201"/>
      <c r="U933" s="90">
        <f t="shared" si="204"/>
        <v>423.8</v>
      </c>
      <c r="V933" s="90">
        <f t="shared" si="205"/>
        <v>423.8</v>
      </c>
    </row>
    <row r="934" spans="1:22" s="202" customFormat="1" ht="15" customHeight="1" x14ac:dyDescent="0.2">
      <c r="A934" s="191"/>
      <c r="B934" s="211"/>
      <c r="C934" s="212"/>
      <c r="D934" s="194"/>
      <c r="E934" s="195"/>
      <c r="F934" s="212"/>
      <c r="G934" s="194"/>
      <c r="H934" s="195"/>
      <c r="I934" s="195"/>
      <c r="J934" s="213"/>
      <c r="K934" s="303"/>
      <c r="L934" s="303"/>
      <c r="M934" s="303"/>
      <c r="N934" s="662" t="s">
        <v>7771</v>
      </c>
      <c r="O934" s="664" t="s">
        <v>7772</v>
      </c>
      <c r="P934" s="60"/>
      <c r="Q934" s="214"/>
      <c r="R934" s="201"/>
      <c r="S934" s="201"/>
      <c r="U934" s="90" t="str">
        <f t="shared" si="204"/>
        <v/>
      </c>
      <c r="V934" s="90" t="str">
        <f t="shared" si="205"/>
        <v/>
      </c>
    </row>
    <row r="935" spans="1:22" s="281" customFormat="1" ht="15" customHeight="1" x14ac:dyDescent="0.2">
      <c r="A935" s="191" t="str">
        <f>'Planilha Orçamentária'!A156</f>
        <v>07.07.07</v>
      </c>
      <c r="B935" s="192" t="str">
        <f>VLOOKUP(A935,'Planilha Orçamentária'!$A$8:$D$847,4,FALSE)</f>
        <v>Emulsão RR-1C, fornecimento</v>
      </c>
      <c r="C935" s="393"/>
      <c r="D935" s="194"/>
      <c r="E935" s="394"/>
      <c r="F935" s="393"/>
      <c r="G935" s="395"/>
      <c r="H935" s="394"/>
      <c r="I935" s="195"/>
      <c r="J935" s="303"/>
      <c r="K935" s="396"/>
      <c r="L935" s="199"/>
      <c r="M935" s="396"/>
      <c r="N935" s="663"/>
      <c r="O935" s="663"/>
      <c r="P935" s="398"/>
      <c r="Q935" s="221">
        <f>P937</f>
        <v>0.17</v>
      </c>
      <c r="R935" s="201"/>
      <c r="S935" s="201"/>
      <c r="U935" s="90">
        <f t="shared" si="204"/>
        <v>0</v>
      </c>
      <c r="V935" s="90" t="str">
        <f t="shared" si="205"/>
        <v/>
      </c>
    </row>
    <row r="936" spans="1:22" s="202" customFormat="1" ht="15" customHeight="1" x14ac:dyDescent="0.2">
      <c r="A936" s="216"/>
      <c r="B936" s="387" t="s">
        <v>9277</v>
      </c>
      <c r="C936" s="369"/>
      <c r="D936" s="217"/>
      <c r="E936" s="196"/>
      <c r="F936" s="369"/>
      <c r="G936" s="217"/>
      <c r="H936" s="196"/>
      <c r="I936" s="196"/>
      <c r="J936" s="353"/>
      <c r="K936" s="363"/>
      <c r="L936" s="197"/>
      <c r="M936" s="197"/>
      <c r="N936" s="419">
        <f>0.4/1000</f>
        <v>4.0000000000000002E-4</v>
      </c>
      <c r="O936" s="355">
        <f>P933*N936</f>
        <v>0.16952</v>
      </c>
      <c r="P936" s="218">
        <f>O936</f>
        <v>0.16952</v>
      </c>
      <c r="Q936" s="359"/>
      <c r="R936" s="201"/>
      <c r="S936" s="219"/>
      <c r="U936" s="90" t="str">
        <f t="shared" si="204"/>
        <v/>
      </c>
      <c r="V936" s="90">
        <f t="shared" si="205"/>
        <v>0.16952</v>
      </c>
    </row>
    <row r="937" spans="1:22" s="281" customFormat="1" ht="15" customHeight="1" x14ac:dyDescent="0.2">
      <c r="A937" s="400"/>
      <c r="B937" s="203" t="s">
        <v>15</v>
      </c>
      <c r="C937" s="401"/>
      <c r="D937" s="205"/>
      <c r="E937" s="402"/>
      <c r="F937" s="401"/>
      <c r="G937" s="403"/>
      <c r="H937" s="402"/>
      <c r="I937" s="206"/>
      <c r="J937" s="208"/>
      <c r="K937" s="404"/>
      <c r="L937" s="404"/>
      <c r="M937" s="404"/>
      <c r="N937" s="405"/>
      <c r="O937" s="404"/>
      <c r="P937" s="209">
        <f>ROUND(SUM(P935:P936),2)</f>
        <v>0.17</v>
      </c>
      <c r="Q937" s="406" t="str">
        <f>IFERROR(VLOOKUP(A935,'Planilha Orçamentária'!$A$8:$H$355,5,FALSE),0)</f>
        <v>t</v>
      </c>
      <c r="R937" s="201"/>
      <c r="S937" s="201"/>
      <c r="U937" s="90">
        <f t="shared" si="204"/>
        <v>0.17</v>
      </c>
      <c r="V937" s="90">
        <f t="shared" si="205"/>
        <v>0.17</v>
      </c>
    </row>
    <row r="938" spans="1:22" s="202" customFormat="1" ht="15" customHeight="1" x14ac:dyDescent="0.2">
      <c r="A938" s="191"/>
      <c r="B938" s="211"/>
      <c r="C938" s="212"/>
      <c r="D938" s="194"/>
      <c r="E938" s="195"/>
      <c r="F938" s="212"/>
      <c r="G938" s="194"/>
      <c r="H938" s="195"/>
      <c r="I938" s="195"/>
      <c r="J938" s="213"/>
      <c r="K938" s="303"/>
      <c r="L938" s="303"/>
      <c r="M938" s="303"/>
      <c r="N938" s="303"/>
      <c r="O938" s="303"/>
      <c r="P938" s="60"/>
      <c r="Q938" s="214"/>
      <c r="R938" s="201"/>
      <c r="S938" s="201"/>
      <c r="U938" s="90" t="str">
        <f t="shared" si="204"/>
        <v/>
      </c>
      <c r="V938" s="90" t="str">
        <f t="shared" si="205"/>
        <v/>
      </c>
    </row>
    <row r="939" spans="1:22" s="281" customFormat="1" ht="15" customHeight="1" x14ac:dyDescent="0.2">
      <c r="A939" s="191" t="str">
        <f>'Planilha Orçamentária'!A157</f>
        <v>07.07.08</v>
      </c>
      <c r="B939" s="192" t="str">
        <f>VLOOKUP(A939,'Planilha Orçamentária'!$A$8:$D$847,4,FALSE)</f>
        <v>Bonificação de 15,28% sobre Materiais Betuminosos</v>
      </c>
      <c r="C939" s="393"/>
      <c r="D939" s="194"/>
      <c r="E939" s="394"/>
      <c r="F939" s="393"/>
      <c r="G939" s="395"/>
      <c r="H939" s="394"/>
      <c r="I939" s="195"/>
      <c r="J939" s="303"/>
      <c r="K939" s="396"/>
      <c r="L939" s="199"/>
      <c r="M939" s="396"/>
      <c r="N939" s="397"/>
      <c r="O939" s="396"/>
      <c r="P939" s="398"/>
      <c r="Q939" s="221">
        <f>P941</f>
        <v>15.28</v>
      </c>
      <c r="R939" s="201"/>
      <c r="S939" s="201"/>
      <c r="U939" s="90">
        <f t="shared" si="204"/>
        <v>0</v>
      </c>
      <c r="V939" s="90" t="str">
        <f t="shared" si="205"/>
        <v/>
      </c>
    </row>
    <row r="940" spans="1:22" s="202" customFormat="1" ht="15" customHeight="1" x14ac:dyDescent="0.2">
      <c r="A940" s="216"/>
      <c r="B940" s="387" t="s">
        <v>9277</v>
      </c>
      <c r="C940" s="369"/>
      <c r="D940" s="217"/>
      <c r="E940" s="196"/>
      <c r="F940" s="369"/>
      <c r="G940" s="217"/>
      <c r="H940" s="196"/>
      <c r="I940" s="196"/>
      <c r="J940" s="363">
        <f>VLOOKUP(40972,'DER-ES NÃO IMPRIMIR'!$A$5:$E$3000,4,FALSE)</f>
        <v>15.28</v>
      </c>
      <c r="K940" s="363"/>
      <c r="L940" s="197"/>
      <c r="M940" s="197"/>
      <c r="N940" s="358"/>
      <c r="O940" s="197"/>
      <c r="P940" s="218">
        <f>J940</f>
        <v>15.28</v>
      </c>
      <c r="Q940" s="359"/>
      <c r="R940" s="201"/>
      <c r="S940" s="219"/>
      <c r="U940" s="90" t="str">
        <f t="shared" si="204"/>
        <v/>
      </c>
      <c r="V940" s="90">
        <f t="shared" si="205"/>
        <v>15.28</v>
      </c>
    </row>
    <row r="941" spans="1:22" s="281" customFormat="1" ht="15" customHeight="1" x14ac:dyDescent="0.2">
      <c r="A941" s="400"/>
      <c r="B941" s="203" t="s">
        <v>15</v>
      </c>
      <c r="C941" s="401"/>
      <c r="D941" s="205"/>
      <c r="E941" s="402"/>
      <c r="F941" s="401"/>
      <c r="G941" s="403"/>
      <c r="H941" s="402"/>
      <c r="I941" s="206"/>
      <c r="J941" s="208"/>
      <c r="K941" s="404"/>
      <c r="L941" s="404"/>
      <c r="M941" s="404"/>
      <c r="N941" s="405"/>
      <c r="O941" s="404"/>
      <c r="P941" s="209">
        <f>ROUND(SUM(P939:P940),2)</f>
        <v>15.28</v>
      </c>
      <c r="Q941" s="406" t="str">
        <f>IFERROR(VLOOKUP(A939,'Planilha Orçamentária'!$A$8:$H$355,5,FALSE),0)</f>
        <v>%</v>
      </c>
      <c r="R941" s="201"/>
      <c r="S941" s="201"/>
      <c r="U941" s="90">
        <f t="shared" si="204"/>
        <v>15.28</v>
      </c>
      <c r="V941" s="90">
        <f t="shared" si="205"/>
        <v>15.28</v>
      </c>
    </row>
    <row r="942" spans="1:22" s="202" customFormat="1" ht="15" customHeight="1" x14ac:dyDescent="0.2">
      <c r="A942" s="191"/>
      <c r="B942" s="211"/>
      <c r="C942" s="212"/>
      <c r="D942" s="194"/>
      <c r="E942" s="195"/>
      <c r="F942" s="212"/>
      <c r="G942" s="194"/>
      <c r="H942" s="195"/>
      <c r="I942" s="195"/>
      <c r="J942" s="213"/>
      <c r="K942" s="303"/>
      <c r="L942" s="664"/>
      <c r="N942" s="664"/>
      <c r="O942" s="664" t="s">
        <v>7772</v>
      </c>
      <c r="P942" s="660" t="s">
        <v>1496</v>
      </c>
      <c r="Q942" s="214"/>
      <c r="R942" s="201"/>
      <c r="S942" s="201"/>
      <c r="U942" s="90" t="str">
        <f t="shared" si="204"/>
        <v/>
      </c>
      <c r="V942" s="90" t="str">
        <f t="shared" si="205"/>
        <v>momento de transp.</v>
      </c>
    </row>
    <row r="943" spans="1:22" s="202" customFormat="1" ht="15" customHeight="1" x14ac:dyDescent="0.2">
      <c r="A943" s="191" t="str">
        <f>'Planilha Orçamentária'!A158</f>
        <v>07.07.09</v>
      </c>
      <c r="B943" s="456" t="str">
        <f>VLOOKUP(A943,'Planilha Orçamentária'!$A$8:$D$560,4,FALSE)</f>
        <v>Transporte de Material Asfáltico (DNIT), inclusive BDI diferenciado (DMT=0,404XP + 0,478XR + 43,200) (XP=538,3km; XR=0,7km)</v>
      </c>
      <c r="C943" s="457"/>
      <c r="D943" s="457"/>
      <c r="E943" s="457"/>
      <c r="F943" s="457"/>
      <c r="G943" s="457"/>
      <c r="H943" s="457"/>
      <c r="I943" s="457"/>
      <c r="J943" s="457"/>
      <c r="K943" s="457"/>
      <c r="L943" s="663"/>
      <c r="N943" s="663"/>
      <c r="O943" s="665"/>
      <c r="P943" s="661"/>
      <c r="Q943" s="200">
        <f>P945</f>
        <v>0.17</v>
      </c>
      <c r="R943" s="201"/>
      <c r="S943" s="201"/>
      <c r="U943" s="90">
        <f t="shared" si="204"/>
        <v>0</v>
      </c>
      <c r="V943" s="90" t="str">
        <f t="shared" si="205"/>
        <v/>
      </c>
    </row>
    <row r="944" spans="1:22" s="202" customFormat="1" ht="15" customHeight="1" x14ac:dyDescent="0.2">
      <c r="A944" s="191"/>
      <c r="B944" s="458" t="s">
        <v>7773</v>
      </c>
      <c r="C944" s="457"/>
      <c r="D944" s="457"/>
      <c r="E944" s="457"/>
      <c r="F944" s="457"/>
      <c r="G944" s="457"/>
      <c r="H944" s="457"/>
      <c r="I944" s="457"/>
      <c r="J944" s="457"/>
      <c r="K944" s="457"/>
      <c r="L944" s="363"/>
      <c r="N944" s="419"/>
      <c r="O944" s="355">
        <f>P937</f>
        <v>0.17</v>
      </c>
      <c r="P944" s="528">
        <f>O944</f>
        <v>0.17</v>
      </c>
      <c r="Q944" s="200"/>
      <c r="R944" s="201"/>
      <c r="S944" s="201"/>
      <c r="U944" s="90" t="str">
        <f t="shared" si="204"/>
        <v/>
      </c>
      <c r="V944" s="90">
        <f t="shared" si="205"/>
        <v>0.17</v>
      </c>
    </row>
    <row r="945" spans="1:22" s="202" customFormat="1" ht="15" customHeight="1" x14ac:dyDescent="0.2">
      <c r="A945" s="191"/>
      <c r="B945" s="203" t="s">
        <v>15</v>
      </c>
      <c r="C945" s="204"/>
      <c r="D945" s="205"/>
      <c r="E945" s="206"/>
      <c r="F945" s="204"/>
      <c r="G945" s="205"/>
      <c r="H945" s="206"/>
      <c r="I945" s="206"/>
      <c r="J945" s="207"/>
      <c r="K945" s="208"/>
      <c r="L945" s="208"/>
      <c r="M945" s="208"/>
      <c r="N945" s="208"/>
      <c r="O945" s="208"/>
      <c r="P945" s="209">
        <f>ROUND(SUM(P944:P944),2)</f>
        <v>0.17</v>
      </c>
      <c r="Q945" s="210" t="str">
        <f>IFERROR(VLOOKUP(A943,'Planilha Orçamentária'!$A$8:$H$265,5,FALSE),0)</f>
        <v>T</v>
      </c>
      <c r="R945" s="201"/>
      <c r="S945" s="201"/>
      <c r="U945" s="90">
        <f t="shared" si="204"/>
        <v>0.17</v>
      </c>
      <c r="V945" s="90">
        <f t="shared" si="205"/>
        <v>0.17</v>
      </c>
    </row>
    <row r="946" spans="1:22" s="202" customFormat="1" ht="15" customHeight="1" x14ac:dyDescent="0.2">
      <c r="A946" s="191"/>
      <c r="B946" s="211"/>
      <c r="C946" s="212"/>
      <c r="D946" s="194"/>
      <c r="E946" s="195"/>
      <c r="F946" s="212"/>
      <c r="G946" s="194"/>
      <c r="H946" s="195"/>
      <c r="I946" s="195"/>
      <c r="J946" s="213"/>
      <c r="K946" s="303"/>
      <c r="L946" s="303"/>
      <c r="M946" s="303"/>
      <c r="N946" s="303"/>
      <c r="O946" s="303"/>
      <c r="P946" s="60"/>
      <c r="Q946" s="214"/>
      <c r="R946" s="201"/>
      <c r="S946" s="201"/>
      <c r="U946" s="90" t="str">
        <f t="shared" si="204"/>
        <v/>
      </c>
      <c r="V946" s="90" t="str">
        <f t="shared" si="205"/>
        <v/>
      </c>
    </row>
    <row r="947" spans="1:22" s="202" customFormat="1" ht="15" customHeight="1" x14ac:dyDescent="0.2">
      <c r="A947" s="191" t="str">
        <f>'Planilha Orçamentária'!A159</f>
        <v>07.07.10</v>
      </c>
      <c r="B947" s="192" t="str">
        <f>VLOOKUP(A947,'Planilha Orçamentária'!$A$8:$D$560,4,FALSE)</f>
        <v>Fornecimento e instalação com mão de obra especializada de grama sintética com fios de polietileno monofilada, base interna dupla, altura dos fios de 50mm, na cor verde com demarcações em faixas brancas, FIFA 2 estrelas</v>
      </c>
      <c r="C947" s="193"/>
      <c r="D947" s="194"/>
      <c r="E947" s="195"/>
      <c r="F947" s="195"/>
      <c r="G947" s="194"/>
      <c r="H947" s="195"/>
      <c r="I947" s="196"/>
      <c r="J947" s="197"/>
      <c r="K947" s="198"/>
      <c r="L947" s="197"/>
      <c r="M947" s="199"/>
      <c r="N947" s="197"/>
      <c r="O947" s="199"/>
      <c r="P947" s="60"/>
      <c r="Q947" s="200">
        <f>P949</f>
        <v>423.8</v>
      </c>
      <c r="R947" s="201"/>
      <c r="S947" s="201"/>
      <c r="U947" s="90">
        <f t="shared" si="204"/>
        <v>0</v>
      </c>
      <c r="V947" s="90" t="str">
        <f t="shared" si="205"/>
        <v/>
      </c>
    </row>
    <row r="948" spans="1:22" s="201" customFormat="1" ht="15" customHeight="1" x14ac:dyDescent="0.2">
      <c r="A948" s="347"/>
      <c r="B948" s="348"/>
      <c r="C948" s="349"/>
      <c r="D948" s="350"/>
      <c r="E948" s="351"/>
      <c r="F948" s="349"/>
      <c r="G948" s="350"/>
      <c r="H948" s="351"/>
      <c r="I948" s="352"/>
      <c r="J948" s="353"/>
      <c r="K948" s="462">
        <v>26</v>
      </c>
      <c r="L948" s="462">
        <v>16.3</v>
      </c>
      <c r="M948" s="463"/>
      <c r="N948" s="463">
        <f>L948*K948</f>
        <v>423.8</v>
      </c>
      <c r="O948" s="355"/>
      <c r="P948" s="356">
        <f>N948</f>
        <v>423.8</v>
      </c>
      <c r="Q948" s="357"/>
      <c r="U948" s="90" t="str">
        <f t="shared" si="204"/>
        <v/>
      </c>
      <c r="V948" s="90">
        <f t="shared" si="205"/>
        <v>423.8</v>
      </c>
    </row>
    <row r="949" spans="1:22" s="202" customFormat="1" ht="15" customHeight="1" x14ac:dyDescent="0.2">
      <c r="A949" s="191"/>
      <c r="B949" s="203" t="s">
        <v>15</v>
      </c>
      <c r="C949" s="204"/>
      <c r="D949" s="205"/>
      <c r="E949" s="206"/>
      <c r="F949" s="204"/>
      <c r="G949" s="205"/>
      <c r="H949" s="206"/>
      <c r="I949" s="206"/>
      <c r="J949" s="207"/>
      <c r="K949" s="208"/>
      <c r="L949" s="208"/>
      <c r="M949" s="208"/>
      <c r="N949" s="208"/>
      <c r="O949" s="208"/>
      <c r="P949" s="209">
        <f>ROUND(SUM(P947:P948),2)</f>
        <v>423.8</v>
      </c>
      <c r="Q949" s="210" t="str">
        <f>IFERROR(VLOOKUP(A947,'Planilha Orçamentária'!$A$8:$H$265,5,FALSE),0)</f>
        <v>M</v>
      </c>
      <c r="R949" s="201"/>
      <c r="S949" s="201"/>
      <c r="U949" s="90">
        <f t="shared" si="204"/>
        <v>423.8</v>
      </c>
      <c r="V949" s="90">
        <f t="shared" si="205"/>
        <v>423.8</v>
      </c>
    </row>
    <row r="950" spans="1:22" s="202" customFormat="1" ht="15" customHeight="1" x14ac:dyDescent="0.2">
      <c r="A950" s="191"/>
      <c r="B950" s="211"/>
      <c r="C950" s="212"/>
      <c r="D950" s="194"/>
      <c r="E950" s="195"/>
      <c r="F950" s="212"/>
      <c r="G950" s="194"/>
      <c r="H950" s="195"/>
      <c r="I950" s="195"/>
      <c r="J950" s="213"/>
      <c r="K950" s="303"/>
      <c r="L950" s="303"/>
      <c r="M950" s="303"/>
      <c r="N950" s="303"/>
      <c r="O950" s="303"/>
      <c r="P950" s="60"/>
      <c r="Q950" s="214"/>
      <c r="R950" s="201"/>
      <c r="S950" s="201"/>
      <c r="U950" s="90" t="str">
        <f t="shared" si="204"/>
        <v/>
      </c>
      <c r="V950" s="90" t="str">
        <f t="shared" si="205"/>
        <v/>
      </c>
    </row>
    <row r="951" spans="1:22" s="202" customFormat="1" ht="15" customHeight="1" x14ac:dyDescent="0.2">
      <c r="A951" s="191" t="str">
        <f>'Planilha Orçamentária'!A160</f>
        <v>07.07.11</v>
      </c>
      <c r="B951" s="192" t="str">
        <f>VLOOKUP(A951,'Planilha Orçamentária'!$A$8:$D$560,4,FALSE)</f>
        <v>Alvenaria de lajota (20 x 20 x 10) cm espessura 10 cm , inclusive transporte de areia, lajota e cimento, em Vias Urbanas</v>
      </c>
      <c r="C951" s="193"/>
      <c r="D951" s="194"/>
      <c r="E951" s="195"/>
      <c r="F951" s="195"/>
      <c r="G951" s="194"/>
      <c r="H951" s="195"/>
      <c r="I951" s="196"/>
      <c r="J951" s="197"/>
      <c r="K951" s="198"/>
      <c r="L951" s="197"/>
      <c r="M951" s="199"/>
      <c r="N951" s="197"/>
      <c r="O951" s="199"/>
      <c r="P951" s="60"/>
      <c r="Q951" s="200">
        <f>P954</f>
        <v>50.76</v>
      </c>
      <c r="R951" s="201"/>
      <c r="S951" s="201"/>
      <c r="U951" s="90">
        <f t="shared" si="204"/>
        <v>0</v>
      </c>
      <c r="V951" s="90" t="str">
        <f t="shared" si="205"/>
        <v/>
      </c>
    </row>
    <row r="952" spans="1:22" s="202" customFormat="1" ht="15" customHeight="1" x14ac:dyDescent="0.2">
      <c r="A952" s="216"/>
      <c r="B952" s="222" t="s">
        <v>9278</v>
      </c>
      <c r="C952" s="420"/>
      <c r="D952" s="217"/>
      <c r="E952" s="196"/>
      <c r="F952" s="196"/>
      <c r="G952" s="217"/>
      <c r="H952" s="196"/>
      <c r="I952" s="196"/>
      <c r="J952" s="197">
        <v>2</v>
      </c>
      <c r="K952" s="220">
        <v>16.3</v>
      </c>
      <c r="L952" s="197"/>
      <c r="M952" s="197">
        <v>0.6</v>
      </c>
      <c r="N952" s="197">
        <f>M952*K952*J952</f>
        <v>19.559999999999999</v>
      </c>
      <c r="O952" s="197"/>
      <c r="P952" s="218">
        <f>N952</f>
        <v>19.559999999999999</v>
      </c>
      <c r="Q952" s="221"/>
      <c r="R952" s="219"/>
      <c r="S952" s="219"/>
      <c r="U952" s="90" t="str">
        <f t="shared" si="204"/>
        <v/>
      </c>
      <c r="V952" s="90">
        <f t="shared" si="205"/>
        <v>19.559999999999999</v>
      </c>
    </row>
    <row r="953" spans="1:22" s="202" customFormat="1" ht="15" customHeight="1" x14ac:dyDescent="0.2">
      <c r="A953" s="216"/>
      <c r="B953" s="222" t="s">
        <v>9278</v>
      </c>
      <c r="C953" s="420"/>
      <c r="D953" s="217"/>
      <c r="E953" s="196"/>
      <c r="F953" s="196"/>
      <c r="G953" s="217"/>
      <c r="H953" s="196"/>
      <c r="I953" s="196"/>
      <c r="J953" s="197">
        <v>2</v>
      </c>
      <c r="K953" s="220">
        <v>26</v>
      </c>
      <c r="L953" s="197"/>
      <c r="M953" s="197">
        <f>+M952</f>
        <v>0.6</v>
      </c>
      <c r="N953" s="197">
        <f>M953*K953*J953</f>
        <v>31.2</v>
      </c>
      <c r="O953" s="197"/>
      <c r="P953" s="218">
        <f>N953</f>
        <v>31.2</v>
      </c>
      <c r="Q953" s="221"/>
      <c r="R953" s="219"/>
      <c r="S953" s="219"/>
      <c r="U953" s="90" t="str">
        <f t="shared" si="204"/>
        <v/>
      </c>
      <c r="V953" s="90">
        <f t="shared" si="205"/>
        <v>31.2</v>
      </c>
    </row>
    <row r="954" spans="1:22" s="202" customFormat="1" ht="15" customHeight="1" x14ac:dyDescent="0.2">
      <c r="A954" s="191"/>
      <c r="B954" s="203" t="s">
        <v>15</v>
      </c>
      <c r="C954" s="204"/>
      <c r="D954" s="205"/>
      <c r="E954" s="206"/>
      <c r="F954" s="204"/>
      <c r="G954" s="205"/>
      <c r="H954" s="206"/>
      <c r="I954" s="206"/>
      <c r="J954" s="207"/>
      <c r="K954" s="208"/>
      <c r="L954" s="208"/>
      <c r="M954" s="208"/>
      <c r="N954" s="208"/>
      <c r="O954" s="208"/>
      <c r="P954" s="209">
        <f>ROUND(SUM(P951:P953),2)</f>
        <v>50.76</v>
      </c>
      <c r="Q954" s="210" t="str">
        <f>IFERROR(VLOOKUP(A951,'Planilha Orçamentária'!$A$8:$H$265,5,FALSE),0)</f>
        <v>M2</v>
      </c>
      <c r="R954" s="201"/>
      <c r="S954" s="201"/>
      <c r="U954" s="90">
        <f t="shared" si="204"/>
        <v>50.76</v>
      </c>
      <c r="V954" s="90">
        <f t="shared" si="205"/>
        <v>50.76</v>
      </c>
    </row>
    <row r="955" spans="1:22" s="202" customFormat="1" ht="15" customHeight="1" x14ac:dyDescent="0.2">
      <c r="A955" s="191"/>
      <c r="B955" s="211"/>
      <c r="C955" s="212"/>
      <c r="D955" s="194"/>
      <c r="E955" s="195"/>
      <c r="F955" s="212"/>
      <c r="G955" s="194"/>
      <c r="H955" s="195"/>
      <c r="I955" s="195"/>
      <c r="J955" s="213"/>
      <c r="K955" s="303"/>
      <c r="L955" s="303"/>
      <c r="M955" s="303"/>
      <c r="N955" s="303"/>
      <c r="O955" s="303"/>
      <c r="P955" s="60"/>
      <c r="Q955" s="214"/>
      <c r="R955" s="201"/>
      <c r="S955" s="201"/>
      <c r="U955" s="90" t="str">
        <f t="shared" si="204"/>
        <v/>
      </c>
      <c r="V955" s="90" t="str">
        <f t="shared" si="205"/>
        <v/>
      </c>
    </row>
    <row r="956" spans="1:22" s="202" customFormat="1" ht="15" customHeight="1" x14ac:dyDescent="0.2">
      <c r="A956" s="191" t="str">
        <f>'Planilha Orçamentária'!A161</f>
        <v>07.07.12</v>
      </c>
      <c r="B956" s="192" t="str">
        <f>VLOOKUP(A956,'Planilha Orçamentária'!$A$8:$D$560,4,FALSE)</f>
        <v>Reboco tipo paulista com argamassa de cimento, cal hidratada CH1 e areia no traço 1:0,5:6, espessura 25mm</v>
      </c>
      <c r="C956" s="193"/>
      <c r="D956" s="194"/>
      <c r="E956" s="195"/>
      <c r="F956" s="195"/>
      <c r="G956" s="194"/>
      <c r="H956" s="195"/>
      <c r="I956" s="196"/>
      <c r="J956" s="197"/>
      <c r="K956" s="198"/>
      <c r="L956" s="197" t="s">
        <v>9271</v>
      </c>
      <c r="M956" s="199"/>
      <c r="N956" s="197"/>
      <c r="O956" s="199"/>
      <c r="P956" s="60"/>
      <c r="Q956" s="200">
        <f>P958</f>
        <v>101.52</v>
      </c>
      <c r="R956" s="201"/>
      <c r="S956" s="201"/>
      <c r="U956" s="90">
        <f t="shared" si="204"/>
        <v>0</v>
      </c>
      <c r="V956" s="90" t="str">
        <f t="shared" si="205"/>
        <v/>
      </c>
    </row>
    <row r="957" spans="1:22" s="201" customFormat="1" ht="15" customHeight="1" x14ac:dyDescent="0.2">
      <c r="A957" s="347"/>
      <c r="B957" s="348"/>
      <c r="C957" s="349"/>
      <c r="D957" s="350"/>
      <c r="E957" s="351"/>
      <c r="F957" s="349"/>
      <c r="G957" s="350"/>
      <c r="H957" s="351"/>
      <c r="I957" s="352"/>
      <c r="J957" s="353"/>
      <c r="K957" s="354">
        <f>P954</f>
        <v>50.76</v>
      </c>
      <c r="L957" s="355">
        <v>2</v>
      </c>
      <c r="M957" s="355"/>
      <c r="N957" s="355">
        <f>L957*K957</f>
        <v>101.52</v>
      </c>
      <c r="O957" s="355"/>
      <c r="P957" s="356">
        <f>N957</f>
        <v>101.52</v>
      </c>
      <c r="Q957" s="357"/>
      <c r="U957" s="90" t="str">
        <f t="shared" si="204"/>
        <v/>
      </c>
      <c r="V957" s="90">
        <f t="shared" si="205"/>
        <v>101.52</v>
      </c>
    </row>
    <row r="958" spans="1:22" s="202" customFormat="1" ht="15" customHeight="1" x14ac:dyDescent="0.2">
      <c r="A958" s="191"/>
      <c r="B958" s="203" t="s">
        <v>15</v>
      </c>
      <c r="C958" s="204"/>
      <c r="D958" s="205"/>
      <c r="E958" s="206"/>
      <c r="F958" s="204"/>
      <c r="G958" s="205"/>
      <c r="H958" s="206"/>
      <c r="I958" s="206"/>
      <c r="J958" s="207"/>
      <c r="K958" s="208"/>
      <c r="L958" s="208"/>
      <c r="M958" s="208"/>
      <c r="N958" s="208"/>
      <c r="O958" s="208"/>
      <c r="P958" s="209">
        <f>ROUND(SUM(P956:P957),2)</f>
        <v>101.52</v>
      </c>
      <c r="Q958" s="210" t="str">
        <f>IFERROR(VLOOKUP(A956,'Planilha Orçamentária'!$A$8:$H$265,5,FALSE),0)</f>
        <v>m2</v>
      </c>
      <c r="R958" s="201"/>
      <c r="S958" s="201"/>
      <c r="U958" s="90">
        <f t="shared" si="204"/>
        <v>101.52</v>
      </c>
      <c r="V958" s="90">
        <f t="shared" si="205"/>
        <v>101.52</v>
      </c>
    </row>
    <row r="959" spans="1:22" s="202" customFormat="1" ht="15" customHeight="1" x14ac:dyDescent="0.2">
      <c r="A959" s="191"/>
      <c r="B959" s="211"/>
      <c r="C959" s="212"/>
      <c r="D959" s="194"/>
      <c r="E959" s="195"/>
      <c r="F959" s="212"/>
      <c r="G959" s="194"/>
      <c r="H959" s="195"/>
      <c r="I959" s="195"/>
      <c r="J959" s="213"/>
      <c r="K959" s="303"/>
      <c r="L959" s="303"/>
      <c r="M959" s="303"/>
      <c r="N959" s="303"/>
      <c r="O959" s="303"/>
      <c r="P959" s="60"/>
      <c r="Q959" s="214"/>
      <c r="R959" s="201"/>
      <c r="S959" s="201"/>
      <c r="U959" s="90" t="str">
        <f t="shared" si="204"/>
        <v/>
      </c>
      <c r="V959" s="90" t="str">
        <f t="shared" si="205"/>
        <v/>
      </c>
    </row>
    <row r="960" spans="1:22" s="202" customFormat="1" ht="15" customHeight="1" x14ac:dyDescent="0.2">
      <c r="A960" s="191" t="str">
        <f>'Planilha Orçamentária'!A162</f>
        <v>07.07.13</v>
      </c>
      <c r="B960" s="192" t="str">
        <f>VLOOKUP(A960,'Planilha Orçamentária'!$A$8:$D$560,4,FALSE)</f>
        <v>Pintura em látex acrílica em parede externa, sem massa corrida, três demãos</v>
      </c>
      <c r="C960" s="193"/>
      <c r="D960" s="194"/>
      <c r="E960" s="195"/>
      <c r="F960" s="195"/>
      <c r="G960" s="194"/>
      <c r="H960" s="195"/>
      <c r="I960" s="196"/>
      <c r="J960" s="197"/>
      <c r="K960" s="198"/>
      <c r="L960" s="197"/>
      <c r="M960" s="199"/>
      <c r="N960" s="197"/>
      <c r="O960" s="199"/>
      <c r="P960" s="60"/>
      <c r="Q960" s="200">
        <f>P962</f>
        <v>101.52</v>
      </c>
      <c r="R960" s="201"/>
      <c r="S960" s="201"/>
      <c r="U960" s="90">
        <f t="shared" si="204"/>
        <v>0</v>
      </c>
      <c r="V960" s="90" t="str">
        <f t="shared" si="205"/>
        <v/>
      </c>
    </row>
    <row r="961" spans="1:22" s="201" customFormat="1" ht="15" customHeight="1" x14ac:dyDescent="0.2">
      <c r="A961" s="347"/>
      <c r="B961" s="348"/>
      <c r="C961" s="349"/>
      <c r="D961" s="350"/>
      <c r="E961" s="351"/>
      <c r="F961" s="349"/>
      <c r="G961" s="350"/>
      <c r="H961" s="351"/>
      <c r="I961" s="352"/>
      <c r="J961" s="353"/>
      <c r="K961" s="354"/>
      <c r="L961" s="355"/>
      <c r="M961" s="355"/>
      <c r="N961" s="355">
        <f>P958</f>
        <v>101.52</v>
      </c>
      <c r="O961" s="355"/>
      <c r="P961" s="356">
        <f>N961</f>
        <v>101.52</v>
      </c>
      <c r="Q961" s="357"/>
      <c r="U961" s="90" t="str">
        <f t="shared" si="204"/>
        <v/>
      </c>
      <c r="V961" s="90">
        <f t="shared" si="205"/>
        <v>101.52</v>
      </c>
    </row>
    <row r="962" spans="1:22" s="202" customFormat="1" ht="15" customHeight="1" x14ac:dyDescent="0.2">
      <c r="A962" s="191"/>
      <c r="B962" s="203" t="s">
        <v>15</v>
      </c>
      <c r="C962" s="204"/>
      <c r="D962" s="205"/>
      <c r="E962" s="206"/>
      <c r="F962" s="204"/>
      <c r="G962" s="205"/>
      <c r="H962" s="206"/>
      <c r="I962" s="206"/>
      <c r="J962" s="207"/>
      <c r="K962" s="208"/>
      <c r="L962" s="208"/>
      <c r="M962" s="208"/>
      <c r="N962" s="208"/>
      <c r="O962" s="208"/>
      <c r="P962" s="209">
        <f>ROUND(SUM(P960:P961),2)</f>
        <v>101.52</v>
      </c>
      <c r="Q962" s="210" t="str">
        <f>IFERROR(VLOOKUP(A960,'Planilha Orçamentária'!$A$8:$H$265,5,FALSE),0)</f>
        <v>M2</v>
      </c>
      <c r="R962" s="201"/>
      <c r="S962" s="201"/>
      <c r="U962" s="90">
        <f t="shared" si="204"/>
        <v>101.52</v>
      </c>
      <c r="V962" s="90">
        <f t="shared" si="205"/>
        <v>101.52</v>
      </c>
    </row>
    <row r="963" spans="1:22" s="202" customFormat="1" ht="15" customHeight="1" x14ac:dyDescent="0.2">
      <c r="A963" s="191"/>
      <c r="B963" s="211"/>
      <c r="C963" s="212"/>
      <c r="D963" s="194"/>
      <c r="E963" s="195"/>
      <c r="F963" s="212"/>
      <c r="G963" s="194"/>
      <c r="H963" s="195"/>
      <c r="I963" s="195"/>
      <c r="J963" s="213"/>
      <c r="K963" s="303"/>
      <c r="L963" s="303"/>
      <c r="M963" s="303"/>
      <c r="N963" s="303"/>
      <c r="O963" s="303"/>
      <c r="P963" s="60"/>
      <c r="Q963" s="214"/>
      <c r="R963" s="201"/>
      <c r="S963" s="201"/>
      <c r="U963" s="90" t="str">
        <f t="shared" si="204"/>
        <v/>
      </c>
      <c r="V963" s="90" t="str">
        <f t="shared" si="205"/>
        <v/>
      </c>
    </row>
    <row r="964" spans="1:22" s="202" customFormat="1" ht="15" customHeight="1" x14ac:dyDescent="0.2">
      <c r="A964" s="191" t="str">
        <f>'Planilha Orçamentária'!A163</f>
        <v>07.07.14</v>
      </c>
      <c r="B964" s="192" t="str">
        <f>VLOOKUP(A964,'Planilha Orçamentária'!$A$8:$D$560,4,FALSE)</f>
        <v>Peitoril de granito cinza polido, 15 cm, esp. 3cm</v>
      </c>
      <c r="C964" s="193"/>
      <c r="D964" s="194"/>
      <c r="E964" s="195"/>
      <c r="F964" s="195"/>
      <c r="G964" s="194"/>
      <c r="H964" s="195"/>
      <c r="I964" s="196"/>
      <c r="J964" s="197"/>
      <c r="K964" s="198"/>
      <c r="L964" s="197"/>
      <c r="M964" s="199"/>
      <c r="N964" s="197"/>
      <c r="O964" s="199"/>
      <c r="P964" s="60"/>
      <c r="Q964" s="200">
        <f>P967</f>
        <v>84.6</v>
      </c>
      <c r="R964" s="201"/>
      <c r="S964" s="201"/>
      <c r="U964" s="90">
        <f t="shared" si="204"/>
        <v>0</v>
      </c>
      <c r="V964" s="90" t="str">
        <f t="shared" si="205"/>
        <v/>
      </c>
    </row>
    <row r="965" spans="1:22" s="202" customFormat="1" ht="15" customHeight="1" x14ac:dyDescent="0.2">
      <c r="A965" s="216"/>
      <c r="B965" s="222" t="s">
        <v>9278</v>
      </c>
      <c r="C965" s="420"/>
      <c r="D965" s="217"/>
      <c r="E965" s="196"/>
      <c r="F965" s="196"/>
      <c r="G965" s="217"/>
      <c r="H965" s="196"/>
      <c r="I965" s="196"/>
      <c r="J965" s="197">
        <v>2</v>
      </c>
      <c r="K965" s="220">
        <v>16.3</v>
      </c>
      <c r="L965" s="197"/>
      <c r="M965" s="197"/>
      <c r="N965" s="197"/>
      <c r="O965" s="197"/>
      <c r="P965" s="218">
        <f>K965*J965</f>
        <v>32.6</v>
      </c>
      <c r="Q965" s="221"/>
      <c r="R965" s="219"/>
      <c r="S965" s="219"/>
      <c r="U965" s="90" t="str">
        <f t="shared" si="204"/>
        <v/>
      </c>
      <c r="V965" s="90">
        <f t="shared" si="205"/>
        <v>32.6</v>
      </c>
    </row>
    <row r="966" spans="1:22" s="202" customFormat="1" ht="15" customHeight="1" x14ac:dyDescent="0.2">
      <c r="A966" s="216"/>
      <c r="B966" s="222" t="s">
        <v>9278</v>
      </c>
      <c r="C966" s="420"/>
      <c r="D966" s="217"/>
      <c r="E966" s="196"/>
      <c r="F966" s="196"/>
      <c r="G966" s="217"/>
      <c r="H966" s="196"/>
      <c r="I966" s="196"/>
      <c r="J966" s="197">
        <v>2</v>
      </c>
      <c r="K966" s="220">
        <v>26</v>
      </c>
      <c r="L966" s="197"/>
      <c r="M966" s="197"/>
      <c r="N966" s="197"/>
      <c r="O966" s="197"/>
      <c r="P966" s="218">
        <f>K966*J966</f>
        <v>52</v>
      </c>
      <c r="Q966" s="221"/>
      <c r="R966" s="219"/>
      <c r="S966" s="219"/>
      <c r="U966" s="90" t="str">
        <f t="shared" si="204"/>
        <v/>
      </c>
      <c r="V966" s="90">
        <f t="shared" si="205"/>
        <v>52</v>
      </c>
    </row>
    <row r="967" spans="1:22" s="202" customFormat="1" ht="15" customHeight="1" x14ac:dyDescent="0.2">
      <c r="A967" s="191"/>
      <c r="B967" s="203" t="s">
        <v>15</v>
      </c>
      <c r="C967" s="204"/>
      <c r="D967" s="205"/>
      <c r="E967" s="206"/>
      <c r="F967" s="204"/>
      <c r="G967" s="205"/>
      <c r="H967" s="206"/>
      <c r="I967" s="206"/>
      <c r="J967" s="207"/>
      <c r="K967" s="208"/>
      <c r="L967" s="208"/>
      <c r="M967" s="208"/>
      <c r="N967" s="208"/>
      <c r="O967" s="208"/>
      <c r="P967" s="209">
        <f>ROUND(SUM(P964:P966),2)</f>
        <v>84.6</v>
      </c>
      <c r="Q967" s="210" t="str">
        <f>IFERROR(VLOOKUP(A964,'Planilha Orçamentária'!$A$8:$H$265,5,FALSE),0)</f>
        <v>m</v>
      </c>
      <c r="R967" s="201"/>
      <c r="S967" s="201"/>
      <c r="U967" s="90">
        <f t="shared" si="204"/>
        <v>84.6</v>
      </c>
      <c r="V967" s="90">
        <f t="shared" si="205"/>
        <v>84.6</v>
      </c>
    </row>
    <row r="968" spans="1:22" s="202" customFormat="1" ht="15" customHeight="1" x14ac:dyDescent="0.2">
      <c r="A968" s="191"/>
      <c r="B968" s="211"/>
      <c r="C968" s="212"/>
      <c r="D968" s="194"/>
      <c r="E968" s="195"/>
      <c r="F968" s="212"/>
      <c r="G968" s="194"/>
      <c r="H968" s="195"/>
      <c r="I968" s="195"/>
      <c r="J968" s="213"/>
      <c r="K968" s="303"/>
      <c r="L968" s="303"/>
      <c r="M968" s="303"/>
      <c r="N968" s="303"/>
      <c r="O968" s="303"/>
      <c r="P968" s="60"/>
      <c r="Q968" s="214"/>
      <c r="R968" s="201"/>
      <c r="S968" s="201"/>
      <c r="U968" s="90" t="str">
        <f t="shared" si="204"/>
        <v/>
      </c>
      <c r="V968" s="90" t="str">
        <f t="shared" si="205"/>
        <v/>
      </c>
    </row>
    <row r="969" spans="1:22" s="202" customFormat="1" ht="15" customHeight="1" x14ac:dyDescent="0.2">
      <c r="A969" s="191" t="str">
        <f>'Planilha Orçamentária'!A164</f>
        <v>07.07.15</v>
      </c>
      <c r="B969" s="192" t="str">
        <f>VLOOKUP(A969,'Planilha Orçamentária'!$A$8:$D$560,4,FALSE)</f>
        <v>Alambrado com tela losangular de arame fio 12, malha 2" revestido em PVC com tubo de ferro galvanizado vertical de 21/2" e horizontal de 1", inclusive portão, pintados com esmalte sobre fundo anti corrosivo</v>
      </c>
      <c r="C969" s="193"/>
      <c r="D969" s="194"/>
      <c r="E969" s="195"/>
      <c r="F969" s="195"/>
      <c r="G969" s="194"/>
      <c r="H969" s="195"/>
      <c r="I969" s="196"/>
      <c r="J969" s="197"/>
      <c r="K969" s="198"/>
      <c r="L969" s="197"/>
      <c r="M969" s="199"/>
      <c r="N969" s="197"/>
      <c r="O969" s="199"/>
      <c r="P969" s="60"/>
      <c r="Q969" s="200">
        <f>P972</f>
        <v>372.24</v>
      </c>
      <c r="R969" s="201"/>
      <c r="S969" s="201"/>
      <c r="U969" s="90">
        <f t="shared" si="204"/>
        <v>0</v>
      </c>
      <c r="V969" s="90" t="str">
        <f t="shared" si="205"/>
        <v/>
      </c>
    </row>
    <row r="970" spans="1:22" s="202" customFormat="1" ht="15" customHeight="1" x14ac:dyDescent="0.2">
      <c r="A970" s="216"/>
      <c r="B970" s="222" t="s">
        <v>9278</v>
      </c>
      <c r="C970" s="420"/>
      <c r="D970" s="217"/>
      <c r="E970" s="196"/>
      <c r="F970" s="196"/>
      <c r="G970" s="217"/>
      <c r="H970" s="196"/>
      <c r="I970" s="196"/>
      <c r="J970" s="197">
        <v>2</v>
      </c>
      <c r="K970" s="220">
        <v>16.3</v>
      </c>
      <c r="L970" s="197"/>
      <c r="M970" s="197">
        <v>4.4000000000000004</v>
      </c>
      <c r="N970" s="197">
        <f>M970*K970*J970</f>
        <v>143.44000000000003</v>
      </c>
      <c r="O970" s="197"/>
      <c r="P970" s="218">
        <f>N970</f>
        <v>143.44000000000003</v>
      </c>
      <c r="Q970" s="221"/>
      <c r="R970" s="219"/>
      <c r="S970" s="219"/>
      <c r="U970" s="90" t="str">
        <f t="shared" si="204"/>
        <v/>
      </c>
      <c r="V970" s="90">
        <f t="shared" si="205"/>
        <v>143.44000000000003</v>
      </c>
    </row>
    <row r="971" spans="1:22" s="202" customFormat="1" ht="15" customHeight="1" x14ac:dyDescent="0.2">
      <c r="A971" s="216"/>
      <c r="B971" s="222" t="s">
        <v>9278</v>
      </c>
      <c r="C971" s="420"/>
      <c r="D971" s="217"/>
      <c r="E971" s="196"/>
      <c r="F971" s="196"/>
      <c r="G971" s="217"/>
      <c r="H971" s="196"/>
      <c r="I971" s="196"/>
      <c r="J971" s="197">
        <v>2</v>
      </c>
      <c r="K971" s="220">
        <v>26</v>
      </c>
      <c r="L971" s="197"/>
      <c r="M971" s="197">
        <f>+M970</f>
        <v>4.4000000000000004</v>
      </c>
      <c r="N971" s="197">
        <f>M971*K971*J971</f>
        <v>228.8</v>
      </c>
      <c r="O971" s="197"/>
      <c r="P971" s="218">
        <f>N971</f>
        <v>228.8</v>
      </c>
      <c r="Q971" s="221"/>
      <c r="R971" s="219"/>
      <c r="S971" s="219"/>
      <c r="U971" s="90" t="str">
        <f t="shared" si="204"/>
        <v/>
      </c>
      <c r="V971" s="90">
        <f t="shared" si="205"/>
        <v>228.8</v>
      </c>
    </row>
    <row r="972" spans="1:22" s="202" customFormat="1" ht="15" customHeight="1" x14ac:dyDescent="0.2">
      <c r="A972" s="191"/>
      <c r="B972" s="203" t="s">
        <v>15</v>
      </c>
      <c r="C972" s="204"/>
      <c r="D972" s="205"/>
      <c r="E972" s="206"/>
      <c r="F972" s="204"/>
      <c r="G972" s="205"/>
      <c r="H972" s="206"/>
      <c r="I972" s="206"/>
      <c r="J972" s="207"/>
      <c r="K972" s="208"/>
      <c r="L972" s="208"/>
      <c r="M972" s="208"/>
      <c r="N972" s="208"/>
      <c r="O972" s="208"/>
      <c r="P972" s="209">
        <f>ROUND(SUM(P969:P971),2)</f>
        <v>372.24</v>
      </c>
      <c r="Q972" s="210" t="str">
        <f>IFERROR(VLOOKUP(A969,'Planilha Orçamentária'!$A$8:$H$265,5,FALSE),0)</f>
        <v>m2</v>
      </c>
      <c r="R972" s="201"/>
      <c r="S972" s="201"/>
      <c r="U972" s="90">
        <f t="shared" si="204"/>
        <v>372.24</v>
      </c>
      <c r="V972" s="90">
        <f t="shared" si="205"/>
        <v>372.24</v>
      </c>
    </row>
    <row r="973" spans="1:22" s="202" customFormat="1" ht="15" customHeight="1" x14ac:dyDescent="0.2">
      <c r="A973" s="191"/>
      <c r="B973" s="211"/>
      <c r="C973" s="212"/>
      <c r="D973" s="194"/>
      <c r="E973" s="195"/>
      <c r="F973" s="212"/>
      <c r="G973" s="194"/>
      <c r="H973" s="195"/>
      <c r="I973" s="195"/>
      <c r="J973" s="213"/>
      <c r="K973" s="303"/>
      <c r="L973" s="303"/>
      <c r="M973" s="303"/>
      <c r="N973" s="303"/>
      <c r="O973" s="303"/>
      <c r="P973" s="60"/>
      <c r="Q973" s="214"/>
      <c r="R973" s="201"/>
      <c r="S973" s="201"/>
      <c r="U973" s="90" t="str">
        <f t="shared" si="204"/>
        <v/>
      </c>
      <c r="V973" s="90" t="str">
        <f t="shared" si="205"/>
        <v/>
      </c>
    </row>
    <row r="974" spans="1:22" s="202" customFormat="1" ht="15" customHeight="1" x14ac:dyDescent="0.2">
      <c r="A974" s="191" t="str">
        <f>'Planilha Orçamentária'!A165</f>
        <v>07.07.16</v>
      </c>
      <c r="B974" s="192" t="str">
        <f>VLOOKUP(A974,'Planilha Orçamentária'!$A$8:$D$560,4,FALSE)</f>
        <v>Instalação de tela para fechamento lateral de campo conforme detalhe de projeto, incluindo tubo para fechamento</v>
      </c>
      <c r="C974" s="193"/>
      <c r="D974" s="194"/>
      <c r="E974" s="195"/>
      <c r="F974" s="195"/>
      <c r="G974" s="194"/>
      <c r="H974" s="195"/>
      <c r="I974" s="196"/>
      <c r="J974" s="197"/>
      <c r="K974" s="198"/>
      <c r="L974" s="197"/>
      <c r="M974" s="199"/>
      <c r="N974" s="197"/>
      <c r="O974" s="199"/>
      <c r="P974" s="60"/>
      <c r="Q974" s="200">
        <f>P977</f>
        <v>169.2</v>
      </c>
      <c r="R974" s="201"/>
      <c r="S974" s="201"/>
      <c r="U974" s="90">
        <f t="shared" si="204"/>
        <v>0</v>
      </c>
      <c r="V974" s="90" t="str">
        <f t="shared" si="205"/>
        <v/>
      </c>
    </row>
    <row r="975" spans="1:22" s="202" customFormat="1" ht="15" customHeight="1" x14ac:dyDescent="0.2">
      <c r="A975" s="216"/>
      <c r="B975" s="222" t="s">
        <v>9278</v>
      </c>
      <c r="C975" s="420"/>
      <c r="D975" s="217"/>
      <c r="E975" s="196"/>
      <c r="F975" s="196"/>
      <c r="G975" s="217"/>
      <c r="H975" s="196"/>
      <c r="I975" s="196"/>
      <c r="J975" s="197">
        <v>2</v>
      </c>
      <c r="K975" s="220">
        <v>16.3</v>
      </c>
      <c r="L975" s="197"/>
      <c r="M975" s="197">
        <v>2</v>
      </c>
      <c r="N975" s="197">
        <f>M975*K975*J975</f>
        <v>65.2</v>
      </c>
      <c r="O975" s="197"/>
      <c r="P975" s="218">
        <f>N975</f>
        <v>65.2</v>
      </c>
      <c r="Q975" s="221"/>
      <c r="R975" s="219"/>
      <c r="S975" s="219"/>
      <c r="U975" s="90" t="str">
        <f t="shared" si="204"/>
        <v/>
      </c>
      <c r="V975" s="90">
        <f t="shared" si="205"/>
        <v>65.2</v>
      </c>
    </row>
    <row r="976" spans="1:22" s="202" customFormat="1" ht="15" customHeight="1" x14ac:dyDescent="0.2">
      <c r="A976" s="216"/>
      <c r="B976" s="222" t="s">
        <v>9278</v>
      </c>
      <c r="C976" s="420"/>
      <c r="D976" s="217"/>
      <c r="E976" s="196"/>
      <c r="F976" s="196"/>
      <c r="G976" s="217"/>
      <c r="H976" s="196"/>
      <c r="I976" s="196"/>
      <c r="J976" s="197">
        <v>2</v>
      </c>
      <c r="K976" s="220">
        <v>26</v>
      </c>
      <c r="L976" s="197"/>
      <c r="M976" s="197">
        <f>+M975</f>
        <v>2</v>
      </c>
      <c r="N976" s="197">
        <f>M976*K976*J976</f>
        <v>104</v>
      </c>
      <c r="O976" s="197"/>
      <c r="P976" s="218">
        <f>N976</f>
        <v>104</v>
      </c>
      <c r="Q976" s="221"/>
      <c r="R976" s="219"/>
      <c r="S976" s="219"/>
      <c r="U976" s="90" t="str">
        <f t="shared" si="204"/>
        <v/>
      </c>
      <c r="V976" s="90">
        <f t="shared" si="205"/>
        <v>104</v>
      </c>
    </row>
    <row r="977" spans="1:22" s="202" customFormat="1" ht="15" customHeight="1" x14ac:dyDescent="0.2">
      <c r="A977" s="191"/>
      <c r="B977" s="203" t="s">
        <v>15</v>
      </c>
      <c r="C977" s="204"/>
      <c r="D977" s="205"/>
      <c r="E977" s="206"/>
      <c r="F977" s="204"/>
      <c r="G977" s="205"/>
      <c r="H977" s="206"/>
      <c r="I977" s="206"/>
      <c r="J977" s="207"/>
      <c r="K977" s="208"/>
      <c r="L977" s="208"/>
      <c r="M977" s="208"/>
      <c r="N977" s="208"/>
      <c r="O977" s="208"/>
      <c r="P977" s="209">
        <f>ROUND(SUM(P974:P976),2)</f>
        <v>169.2</v>
      </c>
      <c r="Q977" s="210" t="str">
        <f>IFERROR(VLOOKUP(A974,'Planilha Orçamentária'!$A$8:$H$265,5,FALSE),0)</f>
        <v>m²</v>
      </c>
      <c r="R977" s="201"/>
      <c r="S977" s="201"/>
      <c r="U977" s="90">
        <f t="shared" si="204"/>
        <v>169.2</v>
      </c>
      <c r="V977" s="90">
        <f t="shared" si="205"/>
        <v>169.2</v>
      </c>
    </row>
    <row r="978" spans="1:22" s="202" customFormat="1" ht="15" customHeight="1" x14ac:dyDescent="0.2">
      <c r="A978" s="191"/>
      <c r="B978" s="226"/>
      <c r="C978" s="212"/>
      <c r="D978" s="194"/>
      <c r="E978" s="195"/>
      <c r="F978" s="212"/>
      <c r="G978" s="194"/>
      <c r="H978" s="195"/>
      <c r="I978" s="195"/>
      <c r="J978" s="213"/>
      <c r="K978" s="303"/>
      <c r="L978" s="303"/>
      <c r="M978" s="303"/>
      <c r="N978" s="303"/>
      <c r="O978" s="303"/>
      <c r="P978" s="60"/>
      <c r="Q978" s="227"/>
      <c r="R978" s="201"/>
      <c r="S978" s="201"/>
      <c r="U978" s="90" t="str">
        <f t="shared" si="204"/>
        <v/>
      </c>
      <c r="V978" s="90" t="str">
        <f t="shared" si="205"/>
        <v/>
      </c>
    </row>
    <row r="979" spans="1:22" s="202" customFormat="1" ht="15" customHeight="1" x14ac:dyDescent="0.2">
      <c r="A979" s="191" t="str">
        <f>'Planilha Orçamentária'!A166</f>
        <v>07.07.17</v>
      </c>
      <c r="B979" s="192" t="str">
        <f>VLOOKUP(A979,'Planilha Orçamentária'!$A$8:$D$560,4,FALSE)</f>
        <v>Rede de proteção em nylon malha 10x10 cm para proteção de quadra de esportes</v>
      </c>
      <c r="C979" s="193"/>
      <c r="D979" s="194"/>
      <c r="E979" s="195"/>
      <c r="F979" s="195"/>
      <c r="G979" s="194"/>
      <c r="H979" s="195"/>
      <c r="I979" s="196"/>
      <c r="J979" s="197"/>
      <c r="K979" s="198"/>
      <c r="L979" s="197"/>
      <c r="M979" s="199"/>
      <c r="N979" s="197"/>
      <c r="O979" s="199"/>
      <c r="P979" s="60"/>
      <c r="Q979" s="200">
        <f>P981</f>
        <v>423.8</v>
      </c>
      <c r="R979" s="201"/>
      <c r="S979" s="201"/>
      <c r="U979" s="90">
        <f t="shared" si="204"/>
        <v>0</v>
      </c>
      <c r="V979" s="90" t="str">
        <f t="shared" si="205"/>
        <v/>
      </c>
    </row>
    <row r="980" spans="1:22" s="219" customFormat="1" ht="15" customHeight="1" x14ac:dyDescent="0.2">
      <c r="A980" s="347"/>
      <c r="B980" s="222" t="s">
        <v>9278</v>
      </c>
      <c r="C980" s="349"/>
      <c r="D980" s="350"/>
      <c r="E980" s="351"/>
      <c r="F980" s="349"/>
      <c r="G980" s="350"/>
      <c r="H980" s="351"/>
      <c r="I980" s="352"/>
      <c r="J980" s="353"/>
      <c r="K980" s="354"/>
      <c r="L980" s="355"/>
      <c r="M980" s="197">
        <f>+M979</f>
        <v>0</v>
      </c>
      <c r="N980" s="197">
        <f>+P949</f>
        <v>423.8</v>
      </c>
      <c r="O980" s="355"/>
      <c r="P980" s="218">
        <f>N980</f>
        <v>423.8</v>
      </c>
      <c r="Q980" s="357"/>
      <c r="U980" s="90" t="str">
        <f t="shared" ref="U980:U1043" si="206">IF(Q980&lt;&gt;"",P980,"")</f>
        <v/>
      </c>
      <c r="V980" s="90">
        <f t="shared" ref="V980:V1043" si="207">IF(P980&lt;&gt;"",P980,"")</f>
        <v>423.8</v>
      </c>
    </row>
    <row r="981" spans="1:22" s="202" customFormat="1" ht="15" customHeight="1" x14ac:dyDescent="0.2">
      <c r="A981" s="191"/>
      <c r="B981" s="203" t="s">
        <v>15</v>
      </c>
      <c r="C981" s="204"/>
      <c r="D981" s="205"/>
      <c r="E981" s="206"/>
      <c r="F981" s="204"/>
      <c r="G981" s="205"/>
      <c r="H981" s="206"/>
      <c r="I981" s="206"/>
      <c r="J981" s="207"/>
      <c r="K981" s="208"/>
      <c r="L981" s="208"/>
      <c r="M981" s="208"/>
      <c r="N981" s="208"/>
      <c r="O981" s="208"/>
      <c r="P981" s="209">
        <f>ROUND(SUM(P980),2)</f>
        <v>423.8</v>
      </c>
      <c r="Q981" s="210" t="str">
        <f>IFERROR(VLOOKUP(A979,'Planilha Orçamentária'!$A$8:$H$265,5,FALSE),0)</f>
        <v>m2</v>
      </c>
      <c r="R981" s="201"/>
      <c r="S981" s="201"/>
      <c r="U981" s="90">
        <f t="shared" si="206"/>
        <v>423.8</v>
      </c>
      <c r="V981" s="90">
        <f t="shared" si="207"/>
        <v>423.8</v>
      </c>
    </row>
    <row r="982" spans="1:22" s="202" customFormat="1" ht="15" customHeight="1" x14ac:dyDescent="0.2">
      <c r="A982" s="191"/>
      <c r="B982" s="211"/>
      <c r="C982" s="212"/>
      <c r="D982" s="194"/>
      <c r="E982" s="195"/>
      <c r="F982" s="212"/>
      <c r="G982" s="194"/>
      <c r="H982" s="195"/>
      <c r="I982" s="195"/>
      <c r="J982" s="213"/>
      <c r="K982" s="303"/>
      <c r="L982" s="303"/>
      <c r="M982" s="303"/>
      <c r="N982" s="303"/>
      <c r="O982" s="303"/>
      <c r="P982" s="60"/>
      <c r="Q982" s="214"/>
      <c r="R982" s="201"/>
      <c r="S982" s="201"/>
      <c r="U982" s="90" t="str">
        <f t="shared" si="206"/>
        <v/>
      </c>
      <c r="V982" s="90" t="str">
        <f t="shared" si="207"/>
        <v/>
      </c>
    </row>
    <row r="983" spans="1:22" s="202" customFormat="1" ht="15" customHeight="1" x14ac:dyDescent="0.2">
      <c r="A983" s="191" t="str">
        <f>'Planilha Orçamentária'!A167</f>
        <v>07.07.18</v>
      </c>
      <c r="B983" s="192" t="str">
        <f>VLOOKUP(A983,'Planilha Orçamentária'!$A$8:$D$560,4,FALSE)</f>
        <v>Rede para voleibol com malha grossa, faixas de lona superior e inferior</v>
      </c>
      <c r="C983" s="193"/>
      <c r="D983" s="194"/>
      <c r="E983" s="195"/>
      <c r="F983" s="195"/>
      <c r="G983" s="194"/>
      <c r="H983" s="195"/>
      <c r="I983" s="196"/>
      <c r="J983" s="197"/>
      <c r="K983" s="198"/>
      <c r="L983" s="197"/>
      <c r="M983" s="199"/>
      <c r="N983" s="197"/>
      <c r="O983" s="199"/>
      <c r="P983" s="60"/>
      <c r="Q983" s="200">
        <f>P985</f>
        <v>1</v>
      </c>
      <c r="R983" s="201"/>
      <c r="S983" s="201"/>
      <c r="U983" s="90">
        <f t="shared" si="206"/>
        <v>0</v>
      </c>
      <c r="V983" s="90" t="str">
        <f t="shared" si="207"/>
        <v/>
      </c>
    </row>
    <row r="984" spans="1:22" s="201" customFormat="1" ht="15" customHeight="1" x14ac:dyDescent="0.2">
      <c r="A984" s="347"/>
      <c r="B984" s="348"/>
      <c r="C984" s="349"/>
      <c r="D984" s="350"/>
      <c r="E984" s="351"/>
      <c r="F984" s="349"/>
      <c r="G984" s="350"/>
      <c r="H984" s="351"/>
      <c r="I984" s="352"/>
      <c r="J984" s="353">
        <v>1</v>
      </c>
      <c r="K984" s="354"/>
      <c r="L984" s="355"/>
      <c r="M984" s="355"/>
      <c r="N984" s="355"/>
      <c r="O984" s="355"/>
      <c r="P984" s="356">
        <f>J984</f>
        <v>1</v>
      </c>
      <c r="Q984" s="357"/>
      <c r="U984" s="90" t="str">
        <f t="shared" si="206"/>
        <v/>
      </c>
      <c r="V984" s="90">
        <f t="shared" si="207"/>
        <v>1</v>
      </c>
    </row>
    <row r="985" spans="1:22" s="202" customFormat="1" ht="15" customHeight="1" x14ac:dyDescent="0.2">
      <c r="A985" s="191"/>
      <c r="B985" s="203" t="s">
        <v>15</v>
      </c>
      <c r="C985" s="204"/>
      <c r="D985" s="205"/>
      <c r="E985" s="206"/>
      <c r="F985" s="204"/>
      <c r="G985" s="205"/>
      <c r="H985" s="206"/>
      <c r="I985" s="206"/>
      <c r="J985" s="207"/>
      <c r="K985" s="208"/>
      <c r="L985" s="208"/>
      <c r="M985" s="208"/>
      <c r="N985" s="208"/>
      <c r="O985" s="208"/>
      <c r="P985" s="209">
        <f>ROUND(SUM(P983:P984),2)</f>
        <v>1</v>
      </c>
      <c r="Q985" s="210" t="str">
        <f>IFERROR(VLOOKUP(A983,'Planilha Orçamentária'!$A$8:$H$265,5,FALSE),0)</f>
        <v>und</v>
      </c>
      <c r="R985" s="201"/>
      <c r="S985" s="201"/>
      <c r="U985" s="90">
        <f t="shared" si="206"/>
        <v>1</v>
      </c>
      <c r="V985" s="90">
        <f t="shared" si="207"/>
        <v>1</v>
      </c>
    </row>
    <row r="986" spans="1:22" s="202" customFormat="1" ht="15" customHeight="1" x14ac:dyDescent="0.2">
      <c r="A986" s="191"/>
      <c r="B986" s="226"/>
      <c r="C986" s="212"/>
      <c r="D986" s="194"/>
      <c r="E986" s="195"/>
      <c r="F986" s="212"/>
      <c r="G986" s="194"/>
      <c r="H986" s="195"/>
      <c r="I986" s="195"/>
      <c r="J986" s="213"/>
      <c r="K986" s="303"/>
      <c r="L986" s="303"/>
      <c r="M986" s="303"/>
      <c r="N986" s="303"/>
      <c r="O986" s="303"/>
      <c r="P986" s="60"/>
      <c r="Q986" s="227"/>
      <c r="R986" s="201"/>
      <c r="S986" s="201"/>
      <c r="U986" s="90" t="str">
        <f t="shared" si="206"/>
        <v/>
      </c>
      <c r="V986" s="90" t="str">
        <f t="shared" si="207"/>
        <v/>
      </c>
    </row>
    <row r="987" spans="1:22" s="202" customFormat="1" ht="15" customHeight="1" x14ac:dyDescent="0.2">
      <c r="A987" s="191" t="str">
        <f>'Planilha Orçamentária'!A168</f>
        <v>07.07.19</v>
      </c>
      <c r="B987" s="192" t="str">
        <f>VLOOKUP(A987,'Planilha Orçamentária'!$A$8:$D$560,4,FALSE)</f>
        <v>Conjunto de poste de voleibol de tubo de ferro galvanizado 3"e parte móvel de 21/2", inclusive carretilha, furo com tubo de ferro galvanizado de 31/2"e tampão de furo</v>
      </c>
      <c r="C987" s="193"/>
      <c r="D987" s="194"/>
      <c r="E987" s="195"/>
      <c r="F987" s="195"/>
      <c r="G987" s="194"/>
      <c r="H987" s="195"/>
      <c r="I987" s="196"/>
      <c r="J987" s="197"/>
      <c r="K987" s="198"/>
      <c r="L987" s="197"/>
      <c r="M987" s="199"/>
      <c r="N987" s="197"/>
      <c r="O987" s="199"/>
      <c r="P987" s="60"/>
      <c r="Q987" s="200">
        <f>P989</f>
        <v>1</v>
      </c>
      <c r="R987" s="201"/>
      <c r="S987" s="201"/>
      <c r="U987" s="90">
        <f t="shared" si="206"/>
        <v>0</v>
      </c>
      <c r="V987" s="90" t="str">
        <f t="shared" si="207"/>
        <v/>
      </c>
    </row>
    <row r="988" spans="1:22" s="201" customFormat="1" ht="15" customHeight="1" x14ac:dyDescent="0.2">
      <c r="A988" s="347"/>
      <c r="B988" s="348"/>
      <c r="C988" s="349"/>
      <c r="D988" s="350"/>
      <c r="E988" s="351"/>
      <c r="F988" s="349"/>
      <c r="G988" s="350"/>
      <c r="H988" s="351"/>
      <c r="I988" s="352"/>
      <c r="J988" s="353">
        <v>1</v>
      </c>
      <c r="K988" s="354"/>
      <c r="L988" s="355"/>
      <c r="M988" s="355"/>
      <c r="N988" s="355"/>
      <c r="O988" s="355"/>
      <c r="P988" s="356">
        <f>J988</f>
        <v>1</v>
      </c>
      <c r="Q988" s="357"/>
      <c r="U988" s="90" t="str">
        <f t="shared" si="206"/>
        <v/>
      </c>
      <c r="V988" s="90">
        <f t="shared" si="207"/>
        <v>1</v>
      </c>
    </row>
    <row r="989" spans="1:22" s="202" customFormat="1" ht="15" customHeight="1" x14ac:dyDescent="0.2">
      <c r="A989" s="191"/>
      <c r="B989" s="203" t="s">
        <v>15</v>
      </c>
      <c r="C989" s="204"/>
      <c r="D989" s="205"/>
      <c r="E989" s="206"/>
      <c r="F989" s="204"/>
      <c r="G989" s="205"/>
      <c r="H989" s="206"/>
      <c r="I989" s="206"/>
      <c r="J989" s="207"/>
      <c r="K989" s="208"/>
      <c r="L989" s="208"/>
      <c r="M989" s="208"/>
      <c r="N989" s="208"/>
      <c r="O989" s="208"/>
      <c r="P989" s="209">
        <f>ROUND(SUM(P987:P988),2)</f>
        <v>1</v>
      </c>
      <c r="Q989" s="210" t="str">
        <f>IFERROR(VLOOKUP(A987,'Planilha Orçamentária'!$A$8:$H$265,5,FALSE),0)</f>
        <v>und</v>
      </c>
      <c r="R989" s="201"/>
      <c r="S989" s="201"/>
      <c r="U989" s="90">
        <f t="shared" si="206"/>
        <v>1</v>
      </c>
      <c r="V989" s="90">
        <f t="shared" si="207"/>
        <v>1</v>
      </c>
    </row>
    <row r="990" spans="1:22" s="202" customFormat="1" ht="15" customHeight="1" x14ac:dyDescent="0.2">
      <c r="A990" s="191"/>
      <c r="B990" s="226"/>
      <c r="C990" s="212"/>
      <c r="D990" s="194"/>
      <c r="E990" s="195"/>
      <c r="F990" s="212"/>
      <c r="G990" s="194"/>
      <c r="H990" s="195"/>
      <c r="I990" s="195"/>
      <c r="J990" s="213"/>
      <c r="K990" s="303"/>
      <c r="L990" s="303"/>
      <c r="M990" s="303"/>
      <c r="N990" s="303"/>
      <c r="O990" s="303"/>
      <c r="P990" s="60"/>
      <c r="Q990" s="227"/>
      <c r="R990" s="201"/>
      <c r="S990" s="201"/>
      <c r="U990" s="90" t="str">
        <f t="shared" si="206"/>
        <v/>
      </c>
      <c r="V990" s="90" t="str">
        <f t="shared" si="207"/>
        <v/>
      </c>
    </row>
    <row r="991" spans="1:22" s="202" customFormat="1" ht="15" customHeight="1" x14ac:dyDescent="0.2">
      <c r="A991" s="191" t="str">
        <f>'Planilha Orçamentária'!A169</f>
        <v>07.07.20</v>
      </c>
      <c r="B991" s="192" t="str">
        <f>VLOOKUP(A991,'Planilha Orçamentária'!$A$8:$D$560,4,FALSE)</f>
        <v>Trave para futebol de salão de tubo de ferro galvanizado 3", com recuo, removível, dimensões oficiais 3x2m</v>
      </c>
      <c r="C991" s="193"/>
      <c r="D991" s="194"/>
      <c r="E991" s="195"/>
      <c r="F991" s="195"/>
      <c r="G991" s="194"/>
      <c r="H991" s="195"/>
      <c r="I991" s="196"/>
      <c r="J991" s="197"/>
      <c r="K991" s="198"/>
      <c r="L991" s="197"/>
      <c r="M991" s="199"/>
      <c r="N991" s="197"/>
      <c r="O991" s="199"/>
      <c r="P991" s="60"/>
      <c r="Q991" s="200">
        <f>P993</f>
        <v>2</v>
      </c>
      <c r="R991" s="201"/>
      <c r="S991" s="201"/>
      <c r="U991" s="90">
        <f t="shared" si="206"/>
        <v>0</v>
      </c>
      <c r="V991" s="90" t="str">
        <f t="shared" si="207"/>
        <v/>
      </c>
    </row>
    <row r="992" spans="1:22" s="201" customFormat="1" ht="15" customHeight="1" x14ac:dyDescent="0.2">
      <c r="A992" s="347"/>
      <c r="B992" s="348"/>
      <c r="C992" s="349"/>
      <c r="D992" s="350"/>
      <c r="E992" s="351"/>
      <c r="F992" s="349"/>
      <c r="G992" s="350"/>
      <c r="H992" s="351"/>
      <c r="I992" s="352"/>
      <c r="J992" s="353">
        <v>2</v>
      </c>
      <c r="K992" s="354"/>
      <c r="L992" s="355"/>
      <c r="M992" s="355"/>
      <c r="N992" s="355"/>
      <c r="O992" s="355"/>
      <c r="P992" s="356">
        <f>J992</f>
        <v>2</v>
      </c>
      <c r="Q992" s="357"/>
      <c r="U992" s="90" t="str">
        <f t="shared" si="206"/>
        <v/>
      </c>
      <c r="V992" s="90">
        <f t="shared" si="207"/>
        <v>2</v>
      </c>
    </row>
    <row r="993" spans="1:22" s="202" customFormat="1" ht="15" customHeight="1" x14ac:dyDescent="0.2">
      <c r="A993" s="191"/>
      <c r="B993" s="203" t="s">
        <v>15</v>
      </c>
      <c r="C993" s="204"/>
      <c r="D993" s="205"/>
      <c r="E993" s="206"/>
      <c r="F993" s="204"/>
      <c r="G993" s="205"/>
      <c r="H993" s="206"/>
      <c r="I993" s="206"/>
      <c r="J993" s="207"/>
      <c r="K993" s="208"/>
      <c r="L993" s="208"/>
      <c r="M993" s="208"/>
      <c r="N993" s="208"/>
      <c r="O993" s="208"/>
      <c r="P993" s="209">
        <f>ROUND(SUM(P991:P992),2)</f>
        <v>2</v>
      </c>
      <c r="Q993" s="210" t="str">
        <f>IFERROR(VLOOKUP(A991,'Planilha Orçamentária'!$A$8:$H$265,5,FALSE),0)</f>
        <v>und</v>
      </c>
      <c r="R993" s="201"/>
      <c r="S993" s="201"/>
      <c r="U993" s="90">
        <f t="shared" si="206"/>
        <v>2</v>
      </c>
      <c r="V993" s="90">
        <f t="shared" si="207"/>
        <v>2</v>
      </c>
    </row>
    <row r="994" spans="1:22" s="202" customFormat="1" ht="15" customHeight="1" x14ac:dyDescent="0.2">
      <c r="A994" s="191"/>
      <c r="B994" s="226"/>
      <c r="C994" s="212"/>
      <c r="D994" s="194"/>
      <c r="E994" s="195"/>
      <c r="F994" s="212"/>
      <c r="G994" s="194"/>
      <c r="H994" s="195"/>
      <c r="I994" s="195"/>
      <c r="J994" s="213"/>
      <c r="K994" s="303"/>
      <c r="L994" s="303"/>
      <c r="M994" s="303"/>
      <c r="N994" s="303"/>
      <c r="O994" s="303"/>
      <c r="P994" s="60"/>
      <c r="Q994" s="227"/>
      <c r="R994" s="201"/>
      <c r="S994" s="201"/>
      <c r="U994" s="90" t="str">
        <f t="shared" si="206"/>
        <v/>
      </c>
      <c r="V994" s="90" t="str">
        <f t="shared" si="207"/>
        <v/>
      </c>
    </row>
    <row r="995" spans="1:22" s="202" customFormat="1" ht="15" customHeight="1" x14ac:dyDescent="0.2">
      <c r="A995" s="191" t="str">
        <f>'Planilha Orçamentária'!A170</f>
        <v>07.07.21</v>
      </c>
      <c r="B995" s="192" t="str">
        <f>VLOOKUP(A995,'Planilha Orçamentária'!$A$8:$D$560,4,FALSE)</f>
        <v>Rede para futebol de salão</v>
      </c>
      <c r="C995" s="193"/>
      <c r="D995" s="194"/>
      <c r="E995" s="195"/>
      <c r="F995" s="195"/>
      <c r="G995" s="194"/>
      <c r="H995" s="195"/>
      <c r="I995" s="196"/>
      <c r="J995" s="197"/>
      <c r="K995" s="198"/>
      <c r="L995" s="197"/>
      <c r="M995" s="199"/>
      <c r="N995" s="197"/>
      <c r="O995" s="199"/>
      <c r="P995" s="60"/>
      <c r="Q995" s="200">
        <f>P997</f>
        <v>2</v>
      </c>
      <c r="R995" s="201"/>
      <c r="S995" s="201"/>
      <c r="U995" s="90">
        <f t="shared" si="206"/>
        <v>0</v>
      </c>
      <c r="V995" s="90" t="str">
        <f t="shared" si="207"/>
        <v/>
      </c>
    </row>
    <row r="996" spans="1:22" s="201" customFormat="1" ht="15" customHeight="1" x14ac:dyDescent="0.2">
      <c r="A996" s="347"/>
      <c r="B996" s="348"/>
      <c r="C996" s="349"/>
      <c r="D996" s="350"/>
      <c r="E996" s="351"/>
      <c r="F996" s="349"/>
      <c r="G996" s="350"/>
      <c r="H996" s="351"/>
      <c r="I996" s="352"/>
      <c r="J996" s="353">
        <v>2</v>
      </c>
      <c r="K996" s="354"/>
      <c r="L996" s="355"/>
      <c r="M996" s="355"/>
      <c r="N996" s="355"/>
      <c r="O996" s="355"/>
      <c r="P996" s="356">
        <f>J996</f>
        <v>2</v>
      </c>
      <c r="Q996" s="357"/>
      <c r="U996" s="90" t="str">
        <f t="shared" si="206"/>
        <v/>
      </c>
      <c r="V996" s="90">
        <f t="shared" si="207"/>
        <v>2</v>
      </c>
    </row>
    <row r="997" spans="1:22" s="202" customFormat="1" ht="15" customHeight="1" x14ac:dyDescent="0.2">
      <c r="A997" s="191"/>
      <c r="B997" s="203" t="s">
        <v>15</v>
      </c>
      <c r="C997" s="204"/>
      <c r="D997" s="205"/>
      <c r="E997" s="206"/>
      <c r="F997" s="204"/>
      <c r="G997" s="205"/>
      <c r="H997" s="206"/>
      <c r="I997" s="206"/>
      <c r="J997" s="207"/>
      <c r="K997" s="208"/>
      <c r="L997" s="208"/>
      <c r="M997" s="208"/>
      <c r="N997" s="208"/>
      <c r="O997" s="208"/>
      <c r="P997" s="209">
        <f>ROUND(SUM(P995:P996),2)</f>
        <v>2</v>
      </c>
      <c r="Q997" s="210" t="str">
        <f>IFERROR(VLOOKUP(A995,'Planilha Orçamentária'!$A$8:$H$265,5,FALSE),0)</f>
        <v>und</v>
      </c>
      <c r="R997" s="201"/>
      <c r="S997" s="201"/>
      <c r="U997" s="90">
        <f t="shared" si="206"/>
        <v>2</v>
      </c>
      <c r="V997" s="90">
        <f t="shared" si="207"/>
        <v>2</v>
      </c>
    </row>
    <row r="998" spans="1:22" s="202" customFormat="1" ht="15" customHeight="1" x14ac:dyDescent="0.2">
      <c r="A998" s="191"/>
      <c r="B998" s="226"/>
      <c r="C998" s="212"/>
      <c r="D998" s="194"/>
      <c r="E998" s="195"/>
      <c r="F998" s="212"/>
      <c r="G998" s="194"/>
      <c r="H998" s="195"/>
      <c r="I998" s="195"/>
      <c r="J998" s="213"/>
      <c r="K998" s="303"/>
      <c r="L998" s="303"/>
      <c r="M998" s="303"/>
      <c r="N998" s="303"/>
      <c r="O998" s="303"/>
      <c r="P998" s="60"/>
      <c r="Q998" s="227"/>
      <c r="R998" s="201"/>
      <c r="S998" s="201"/>
      <c r="U998" s="90" t="str">
        <f t="shared" si="206"/>
        <v/>
      </c>
      <c r="V998" s="90" t="str">
        <f t="shared" si="207"/>
        <v/>
      </c>
    </row>
    <row r="999" spans="1:22" s="335" customFormat="1" ht="15" customHeight="1" x14ac:dyDescent="0.2">
      <c r="A999" s="322" t="str">
        <f>'Planilha Orçamentária'!A173</f>
        <v>07.08</v>
      </c>
      <c r="B999" s="323" t="str">
        <f>VLOOKUP(A999,'Planilha Orçamentária'!$A$8:$D$557,4,FALSE)</f>
        <v>INSTALAÇÕES ELÉTRICAS</v>
      </c>
      <c r="C999" s="324"/>
      <c r="D999" s="325"/>
      <c r="E999" s="326"/>
      <c r="F999" s="326"/>
      <c r="G999" s="325"/>
      <c r="H999" s="326"/>
      <c r="I999" s="327"/>
      <c r="J999" s="328"/>
      <c r="K999" s="329"/>
      <c r="L999" s="328"/>
      <c r="M999" s="330"/>
      <c r="N999" s="331"/>
      <c r="O999" s="330"/>
      <c r="P999" s="332"/>
      <c r="Q999" s="333"/>
      <c r="R999" s="334"/>
      <c r="S999" s="334"/>
      <c r="U999" s="90" t="str">
        <f t="shared" si="206"/>
        <v/>
      </c>
      <c r="V999" s="90" t="str">
        <f t="shared" si="207"/>
        <v/>
      </c>
    </row>
    <row r="1000" spans="1:22" s="202" customFormat="1" ht="15" customHeight="1" x14ac:dyDescent="0.2">
      <c r="A1000" s="464" t="str">
        <f>'Planilha Orçamentária'!A174</f>
        <v>07.08.01</v>
      </c>
      <c r="B1000" s="465" t="str">
        <f>VLOOKUP(A1000,'Planilha Orçamentária'!$A$8:$D$557,4,FALSE)</f>
        <v>FIOS E CABOS ELÉTRICOS DE BAIXA TENSÃO</v>
      </c>
      <c r="C1000" s="466"/>
      <c r="D1000" s="205"/>
      <c r="E1000" s="206"/>
      <c r="F1000" s="206"/>
      <c r="G1000" s="205"/>
      <c r="H1000" s="206"/>
      <c r="I1000" s="467"/>
      <c r="J1000" s="468"/>
      <c r="K1000" s="469"/>
      <c r="L1000" s="468"/>
      <c r="M1000" s="470"/>
      <c r="N1000" s="471"/>
      <c r="O1000" s="470"/>
      <c r="P1000" s="209"/>
      <c r="Q1000" s="406"/>
      <c r="R1000" s="201"/>
      <c r="S1000" s="201"/>
      <c r="U1000" s="90" t="str">
        <f t="shared" si="206"/>
        <v/>
      </c>
      <c r="V1000" s="90" t="str">
        <f t="shared" si="207"/>
        <v/>
      </c>
    </row>
    <row r="1001" spans="1:22" s="202" customFormat="1" ht="15" customHeight="1" x14ac:dyDescent="0.2">
      <c r="A1001" s="191" t="str">
        <f>'Planilha Orçamentária'!A175</f>
        <v>07.08.01.01</v>
      </c>
      <c r="B1001" s="192" t="str">
        <f>VLOOKUP(A1001,'Planilha Orçamentária'!$A$8:$D$557,4,FALSE)</f>
        <v>Fio ou cabo de cobre termoplástico, com isolamento para 0.6/1000V - 70º, seção de 16.0 mm2</v>
      </c>
      <c r="C1001" s="193"/>
      <c r="D1001" s="194"/>
      <c r="E1001" s="195"/>
      <c r="F1001" s="195"/>
      <c r="G1001" s="194"/>
      <c r="H1001" s="195"/>
      <c r="I1001" s="196"/>
      <c r="J1001" s="197"/>
      <c r="K1001" s="198"/>
      <c r="L1001" s="197"/>
      <c r="M1001" s="199"/>
      <c r="N1001" s="197"/>
      <c r="O1001" s="199"/>
      <c r="P1001" s="60"/>
      <c r="Q1001" s="200">
        <f>P1003</f>
        <v>270</v>
      </c>
      <c r="R1001" s="201"/>
      <c r="S1001" s="201"/>
      <c r="U1001" s="90">
        <f t="shared" si="206"/>
        <v>0</v>
      </c>
      <c r="V1001" s="90" t="str">
        <f t="shared" si="207"/>
        <v/>
      </c>
    </row>
    <row r="1002" spans="1:22" s="202" customFormat="1" ht="15" customHeight="1" x14ac:dyDescent="0.2">
      <c r="A1002" s="216"/>
      <c r="B1002" s="424" t="s">
        <v>9279</v>
      </c>
      <c r="C1002" s="217"/>
      <c r="E1002" s="196"/>
      <c r="F1002" s="196"/>
      <c r="G1002" s="217"/>
      <c r="H1002" s="196"/>
      <c r="I1002" s="196"/>
      <c r="K1002" s="197">
        <v>270</v>
      </c>
      <c r="L1002" s="197"/>
      <c r="M1002" s="197"/>
      <c r="N1002" s="197"/>
      <c r="O1002" s="197"/>
      <c r="P1002" s="425">
        <f>K1002</f>
        <v>270</v>
      </c>
      <c r="Q1002" s="221"/>
      <c r="U1002" s="90" t="str">
        <f t="shared" si="206"/>
        <v/>
      </c>
      <c r="V1002" s="90">
        <f t="shared" si="207"/>
        <v>270</v>
      </c>
    </row>
    <row r="1003" spans="1:22" s="202" customFormat="1" ht="15" customHeight="1" x14ac:dyDescent="0.2">
      <c r="A1003" s="216"/>
      <c r="B1003" s="203" t="s">
        <v>15</v>
      </c>
      <c r="C1003" s="204"/>
      <c r="D1003" s="205"/>
      <c r="E1003" s="206"/>
      <c r="F1003" s="204"/>
      <c r="G1003" s="205"/>
      <c r="H1003" s="206"/>
      <c r="I1003" s="206"/>
      <c r="J1003" s="207"/>
      <c r="K1003" s="208"/>
      <c r="L1003" s="208"/>
      <c r="M1003" s="208"/>
      <c r="N1003" s="208"/>
      <c r="O1003" s="208"/>
      <c r="P1003" s="209">
        <f>ROUND(SUM(P1001:P1002),2)</f>
        <v>270</v>
      </c>
      <c r="Q1003" s="210" t="str">
        <f>IFERROR(VLOOKUP(A1001,'Planilha Orçamentária'!$A$8:$H$557,5,FALSE),0)</f>
        <v>m</v>
      </c>
      <c r="R1003" s="201"/>
      <c r="S1003" s="201"/>
      <c r="U1003" s="90">
        <f t="shared" si="206"/>
        <v>270</v>
      </c>
      <c r="V1003" s="90">
        <f t="shared" si="207"/>
        <v>270</v>
      </c>
    </row>
    <row r="1004" spans="1:22" s="202" customFormat="1" ht="15" customHeight="1" x14ac:dyDescent="0.2">
      <c r="A1004" s="216"/>
      <c r="B1004" s="211"/>
      <c r="C1004" s="212"/>
      <c r="D1004" s="194"/>
      <c r="E1004" s="195"/>
      <c r="F1004" s="212"/>
      <c r="G1004" s="194"/>
      <c r="H1004" s="195"/>
      <c r="I1004" s="195"/>
      <c r="J1004" s="213"/>
      <c r="K1004" s="303"/>
      <c r="L1004" s="303"/>
      <c r="M1004" s="303"/>
      <c r="N1004" s="303"/>
      <c r="O1004" s="303"/>
      <c r="P1004" s="60"/>
      <c r="Q1004" s="214"/>
      <c r="R1004" s="201"/>
      <c r="S1004" s="201"/>
      <c r="T1004" s="201"/>
      <c r="U1004" s="90" t="str">
        <f t="shared" si="206"/>
        <v/>
      </c>
      <c r="V1004" s="90" t="str">
        <f t="shared" si="207"/>
        <v/>
      </c>
    </row>
    <row r="1005" spans="1:22" s="202" customFormat="1" ht="15" customHeight="1" x14ac:dyDescent="0.2">
      <c r="A1005" s="191" t="str">
        <f>'Planilha Orçamentária'!A176</f>
        <v>07.08.01.02</v>
      </c>
      <c r="B1005" s="192" t="str">
        <f>VLOOKUP(A1005,'Planilha Orçamentária'!$A$8:$D$560,4,FALSE)</f>
        <v>Cabo de cobre termoplástico, com isolamento para 1000V, seção de 2.5 mm2</v>
      </c>
      <c r="C1005" s="193"/>
      <c r="D1005" s="194"/>
      <c r="E1005" s="195"/>
      <c r="F1005" s="195"/>
      <c r="G1005" s="194"/>
      <c r="H1005" s="195"/>
      <c r="I1005" s="196"/>
      <c r="J1005" s="197"/>
      <c r="K1005" s="198"/>
      <c r="L1005" s="197"/>
      <c r="M1005" s="199"/>
      <c r="N1005" s="197"/>
      <c r="O1005" s="199"/>
      <c r="P1005" s="60"/>
      <c r="Q1005" s="200">
        <f>P1007</f>
        <v>480</v>
      </c>
      <c r="R1005" s="201"/>
      <c r="S1005" s="201"/>
      <c r="U1005" s="90">
        <f t="shared" si="206"/>
        <v>0</v>
      </c>
      <c r="V1005" s="90" t="str">
        <f t="shared" si="207"/>
        <v/>
      </c>
    </row>
    <row r="1006" spans="1:22" s="202" customFormat="1" ht="15" customHeight="1" x14ac:dyDescent="0.2">
      <c r="A1006" s="216"/>
      <c r="B1006" s="424" t="s">
        <v>9279</v>
      </c>
      <c r="C1006" s="217"/>
      <c r="E1006" s="196"/>
      <c r="F1006" s="196"/>
      <c r="G1006" s="217"/>
      <c r="H1006" s="196"/>
      <c r="I1006" s="196"/>
      <c r="K1006" s="197">
        <v>480</v>
      </c>
      <c r="L1006" s="197"/>
      <c r="M1006" s="197"/>
      <c r="N1006" s="197"/>
      <c r="O1006" s="197"/>
      <c r="P1006" s="425">
        <f>K1006</f>
        <v>480</v>
      </c>
      <c r="Q1006" s="221"/>
      <c r="U1006" s="90" t="str">
        <f t="shared" si="206"/>
        <v/>
      </c>
      <c r="V1006" s="90">
        <f t="shared" si="207"/>
        <v>480</v>
      </c>
    </row>
    <row r="1007" spans="1:22" s="202" customFormat="1" ht="15" customHeight="1" x14ac:dyDescent="0.2">
      <c r="A1007" s="216"/>
      <c r="B1007" s="203" t="s">
        <v>15</v>
      </c>
      <c r="C1007" s="204"/>
      <c r="D1007" s="205"/>
      <c r="E1007" s="206"/>
      <c r="F1007" s="204"/>
      <c r="G1007" s="205"/>
      <c r="H1007" s="206"/>
      <c r="I1007" s="206"/>
      <c r="J1007" s="207"/>
      <c r="K1007" s="208"/>
      <c r="L1007" s="208"/>
      <c r="M1007" s="208"/>
      <c r="N1007" s="208"/>
      <c r="O1007" s="208"/>
      <c r="P1007" s="209">
        <f>ROUND(SUM(P1005:P1006),2)</f>
        <v>480</v>
      </c>
      <c r="Q1007" s="210" t="str">
        <f>IFERROR(VLOOKUP(A1005,'Planilha Orçamentária'!$A$8:$H$557,5,FALSE),0)</f>
        <v>m</v>
      </c>
      <c r="R1007" s="201"/>
      <c r="S1007" s="201"/>
      <c r="U1007" s="90">
        <f t="shared" si="206"/>
        <v>480</v>
      </c>
      <c r="V1007" s="90">
        <f t="shared" si="207"/>
        <v>480</v>
      </c>
    </row>
    <row r="1008" spans="1:22" s="202" customFormat="1" ht="15" customHeight="1" x14ac:dyDescent="0.2">
      <c r="A1008" s="216"/>
      <c r="B1008" s="211"/>
      <c r="C1008" s="212"/>
      <c r="D1008" s="194"/>
      <c r="E1008" s="195"/>
      <c r="F1008" s="212"/>
      <c r="G1008" s="194"/>
      <c r="H1008" s="195"/>
      <c r="I1008" s="195"/>
      <c r="J1008" s="213"/>
      <c r="K1008" s="303"/>
      <c r="L1008" s="303"/>
      <c r="M1008" s="303"/>
      <c r="N1008" s="303"/>
      <c r="O1008" s="303"/>
      <c r="P1008" s="60"/>
      <c r="Q1008" s="214"/>
      <c r="R1008" s="201"/>
      <c r="S1008" s="201"/>
      <c r="T1008" s="201"/>
      <c r="U1008" s="90" t="str">
        <f t="shared" si="206"/>
        <v/>
      </c>
      <c r="V1008" s="90" t="str">
        <f t="shared" si="207"/>
        <v/>
      </c>
    </row>
    <row r="1009" spans="1:22" s="202" customFormat="1" ht="15" customHeight="1" x14ac:dyDescent="0.2">
      <c r="A1009" s="191" t="str">
        <f>'Planilha Orçamentária'!A177</f>
        <v>07.08.01.03</v>
      </c>
      <c r="B1009" s="192" t="str">
        <f>VLOOKUP(A1009,'Planilha Orçamentária'!$A$8:$D$557,4,FALSE)</f>
        <v>Cabo de cobre termoplástico, com isolamento para 1000V, seção de 4.0 mm2</v>
      </c>
      <c r="C1009" s="193"/>
      <c r="D1009" s="194"/>
      <c r="E1009" s="195"/>
      <c r="F1009" s="195"/>
      <c r="G1009" s="194"/>
      <c r="H1009" s="195"/>
      <c r="I1009" s="196"/>
      <c r="J1009" s="197"/>
      <c r="K1009" s="198"/>
      <c r="L1009" s="197"/>
      <c r="M1009" s="199"/>
      <c r="N1009" s="197"/>
      <c r="O1009" s="199"/>
      <c r="P1009" s="60"/>
      <c r="Q1009" s="200">
        <f>P1011</f>
        <v>9650</v>
      </c>
      <c r="R1009" s="201"/>
      <c r="S1009" s="201"/>
      <c r="U1009" s="90">
        <f t="shared" si="206"/>
        <v>0</v>
      </c>
      <c r="V1009" s="90" t="str">
        <f t="shared" si="207"/>
        <v/>
      </c>
    </row>
    <row r="1010" spans="1:22" s="202" customFormat="1" ht="15" customHeight="1" x14ac:dyDescent="0.2">
      <c r="A1010" s="216"/>
      <c r="B1010" s="424" t="s">
        <v>9279</v>
      </c>
      <c r="C1010" s="217"/>
      <c r="E1010" s="196"/>
      <c r="F1010" s="196"/>
      <c r="G1010" s="217"/>
      <c r="H1010" s="196"/>
      <c r="I1010" s="196"/>
      <c r="K1010" s="197">
        <v>9650</v>
      </c>
      <c r="L1010" s="197"/>
      <c r="M1010" s="197"/>
      <c r="N1010" s="197"/>
      <c r="O1010" s="197"/>
      <c r="P1010" s="425">
        <f>K1010</f>
        <v>9650</v>
      </c>
      <c r="Q1010" s="221"/>
      <c r="U1010" s="90" t="str">
        <f t="shared" si="206"/>
        <v/>
      </c>
      <c r="V1010" s="90">
        <f t="shared" si="207"/>
        <v>9650</v>
      </c>
    </row>
    <row r="1011" spans="1:22" s="202" customFormat="1" ht="15" customHeight="1" x14ac:dyDescent="0.2">
      <c r="A1011" s="216"/>
      <c r="B1011" s="203" t="s">
        <v>15</v>
      </c>
      <c r="C1011" s="204"/>
      <c r="D1011" s="205"/>
      <c r="E1011" s="206"/>
      <c r="F1011" s="204"/>
      <c r="G1011" s="205"/>
      <c r="H1011" s="206"/>
      <c r="I1011" s="206"/>
      <c r="J1011" s="207"/>
      <c r="K1011" s="208"/>
      <c r="L1011" s="208"/>
      <c r="M1011" s="208"/>
      <c r="N1011" s="208"/>
      <c r="O1011" s="208"/>
      <c r="P1011" s="209">
        <f>ROUND(SUM(P1009:P1010),2)</f>
        <v>9650</v>
      </c>
      <c r="Q1011" s="210" t="str">
        <f>IFERROR(VLOOKUP(A1009,'Planilha Orçamentária'!$A$8:$H$557,5,FALSE),0)</f>
        <v>m</v>
      </c>
      <c r="R1011" s="201"/>
      <c r="S1011" s="201"/>
      <c r="U1011" s="90">
        <f t="shared" si="206"/>
        <v>9650</v>
      </c>
      <c r="V1011" s="90">
        <f t="shared" si="207"/>
        <v>9650</v>
      </c>
    </row>
    <row r="1012" spans="1:22" s="202" customFormat="1" ht="15" customHeight="1" x14ac:dyDescent="0.2">
      <c r="A1012" s="216"/>
      <c r="B1012" s="211"/>
      <c r="C1012" s="212"/>
      <c r="D1012" s="194"/>
      <c r="E1012" s="195"/>
      <c r="F1012" s="212"/>
      <c r="G1012" s="194"/>
      <c r="H1012" s="195"/>
      <c r="I1012" s="195"/>
      <c r="J1012" s="213"/>
      <c r="K1012" s="303"/>
      <c r="L1012" s="303"/>
      <c r="M1012" s="303"/>
      <c r="N1012" s="303"/>
      <c r="O1012" s="303"/>
      <c r="P1012" s="60"/>
      <c r="Q1012" s="214"/>
      <c r="R1012" s="201"/>
      <c r="S1012" s="201"/>
      <c r="T1012" s="201"/>
      <c r="U1012" s="90" t="str">
        <f t="shared" si="206"/>
        <v/>
      </c>
      <c r="V1012" s="90" t="str">
        <f t="shared" si="207"/>
        <v/>
      </c>
    </row>
    <row r="1013" spans="1:22" s="202" customFormat="1" ht="15" customHeight="1" x14ac:dyDescent="0.2">
      <c r="A1013" s="191" t="str">
        <f>'Planilha Orçamentária'!A178</f>
        <v>07.08.01.04</v>
      </c>
      <c r="B1013" s="192" t="str">
        <f>VLOOKUP(A1013,'Planilha Orçamentária'!$A$8:$D$557,4,FALSE)</f>
        <v>Fio ou cabo de cobre termoplástico, com isolamento para 1000V, seção de 10.0 mm2</v>
      </c>
      <c r="C1013" s="193"/>
      <c r="D1013" s="194"/>
      <c r="E1013" s="195"/>
      <c r="F1013" s="195"/>
      <c r="G1013" s="194"/>
      <c r="H1013" s="195"/>
      <c r="I1013" s="196"/>
      <c r="J1013" s="197"/>
      <c r="K1013" s="198"/>
      <c r="L1013" s="197"/>
      <c r="M1013" s="199"/>
      <c r="N1013" s="197"/>
      <c r="O1013" s="199"/>
      <c r="P1013" s="60"/>
      <c r="Q1013" s="200">
        <f>P1015</f>
        <v>220</v>
      </c>
      <c r="R1013" s="201"/>
      <c r="S1013" s="201"/>
      <c r="U1013" s="90">
        <f t="shared" si="206"/>
        <v>0</v>
      </c>
      <c r="V1013" s="90" t="str">
        <f t="shared" si="207"/>
        <v/>
      </c>
    </row>
    <row r="1014" spans="1:22" s="202" customFormat="1" ht="15" customHeight="1" x14ac:dyDescent="0.2">
      <c r="A1014" s="216"/>
      <c r="B1014" s="424" t="s">
        <v>9279</v>
      </c>
      <c r="C1014" s="217"/>
      <c r="E1014" s="196"/>
      <c r="F1014" s="196"/>
      <c r="G1014" s="217"/>
      <c r="H1014" s="196"/>
      <c r="I1014" s="196"/>
      <c r="K1014" s="197">
        <v>220</v>
      </c>
      <c r="L1014" s="197"/>
      <c r="M1014" s="197"/>
      <c r="N1014" s="197"/>
      <c r="O1014" s="197"/>
      <c r="P1014" s="425">
        <f>K1014</f>
        <v>220</v>
      </c>
      <c r="Q1014" s="221"/>
      <c r="U1014" s="90" t="str">
        <f t="shared" si="206"/>
        <v/>
      </c>
      <c r="V1014" s="90">
        <f t="shared" si="207"/>
        <v>220</v>
      </c>
    </row>
    <row r="1015" spans="1:22" s="202" customFormat="1" ht="15" customHeight="1" x14ac:dyDescent="0.2">
      <c r="A1015" s="216"/>
      <c r="B1015" s="203" t="s">
        <v>15</v>
      </c>
      <c r="C1015" s="204"/>
      <c r="D1015" s="205"/>
      <c r="E1015" s="206"/>
      <c r="F1015" s="204"/>
      <c r="G1015" s="205"/>
      <c r="H1015" s="206"/>
      <c r="I1015" s="206"/>
      <c r="J1015" s="207"/>
      <c r="K1015" s="208"/>
      <c r="L1015" s="208"/>
      <c r="M1015" s="208"/>
      <c r="N1015" s="208"/>
      <c r="O1015" s="208"/>
      <c r="P1015" s="209">
        <f>ROUND(SUM(P1013:P1014),2)</f>
        <v>220</v>
      </c>
      <c r="Q1015" s="210" t="str">
        <f>IFERROR(VLOOKUP(A1013,'Planilha Orçamentária'!$A$8:$H$557,5,FALSE),0)</f>
        <v>m</v>
      </c>
      <c r="R1015" s="201"/>
      <c r="S1015" s="201"/>
      <c r="U1015" s="90">
        <f t="shared" si="206"/>
        <v>220</v>
      </c>
      <c r="V1015" s="90">
        <f t="shared" si="207"/>
        <v>220</v>
      </c>
    </row>
    <row r="1016" spans="1:22" s="202" customFormat="1" ht="15" customHeight="1" x14ac:dyDescent="0.2">
      <c r="A1016" s="216"/>
      <c r="B1016" s="211"/>
      <c r="C1016" s="212"/>
      <c r="D1016" s="194"/>
      <c r="E1016" s="195"/>
      <c r="F1016" s="212"/>
      <c r="G1016" s="194"/>
      <c r="H1016" s="195"/>
      <c r="I1016" s="195"/>
      <c r="J1016" s="213"/>
      <c r="K1016" s="303"/>
      <c r="L1016" s="303"/>
      <c r="M1016" s="303"/>
      <c r="N1016" s="303"/>
      <c r="O1016" s="303"/>
      <c r="P1016" s="60"/>
      <c r="Q1016" s="214"/>
      <c r="R1016" s="201"/>
      <c r="S1016" s="201"/>
      <c r="T1016" s="201"/>
      <c r="U1016" s="90" t="str">
        <f t="shared" si="206"/>
        <v/>
      </c>
      <c r="V1016" s="90" t="str">
        <f t="shared" si="207"/>
        <v/>
      </c>
    </row>
    <row r="1017" spans="1:22" s="202" customFormat="1" ht="15" customHeight="1" x14ac:dyDescent="0.2">
      <c r="A1017" s="464" t="str">
        <f>'Planilha Orçamentária'!A180</f>
        <v>07.08.02</v>
      </c>
      <c r="B1017" s="465" t="str">
        <f>VLOOKUP(A1017,'Planilha Orçamentária'!$A$8:$D$557,4,FALSE)</f>
        <v>ILUMINAÇÃO</v>
      </c>
      <c r="C1017" s="466"/>
      <c r="D1017" s="205"/>
      <c r="E1017" s="206"/>
      <c r="F1017" s="206"/>
      <c r="G1017" s="205"/>
      <c r="H1017" s="206"/>
      <c r="I1017" s="467"/>
      <c r="J1017" s="468"/>
      <c r="K1017" s="469"/>
      <c r="L1017" s="468"/>
      <c r="M1017" s="470"/>
      <c r="N1017" s="471"/>
      <c r="O1017" s="470"/>
      <c r="P1017" s="209"/>
      <c r="Q1017" s="406"/>
      <c r="R1017" s="201"/>
      <c r="S1017" s="201"/>
      <c r="U1017" s="90" t="str">
        <f t="shared" si="206"/>
        <v/>
      </c>
      <c r="V1017" s="90" t="str">
        <f t="shared" si="207"/>
        <v/>
      </c>
    </row>
    <row r="1018" spans="1:22" s="202" customFormat="1" ht="15" customHeight="1" x14ac:dyDescent="0.2">
      <c r="A1018" s="191" t="str">
        <f>'Planilha Orçamentária'!A181</f>
        <v>07.08.02.01</v>
      </c>
      <c r="B1018" s="192" t="str">
        <f>VLOOKUP(A1018,'Planilha Orçamentária'!$A$8:$D$557,4,FALSE)</f>
        <v>Poste circular de concreto 11m padrão ESCELSA, incl. 3 projetores PL 400 MA c/ lâmpada VM 400W, reator tipo externo 400 W /220V alto fator de potência, Tecnowatt ou equivalente.</v>
      </c>
      <c r="C1018" s="193"/>
      <c r="D1018" s="194"/>
      <c r="E1018" s="195"/>
      <c r="F1018" s="195"/>
      <c r="G1018" s="194"/>
      <c r="H1018" s="195"/>
      <c r="I1018" s="196"/>
      <c r="J1018" s="197"/>
      <c r="K1018" s="198"/>
      <c r="L1018" s="197"/>
      <c r="M1018" s="199"/>
      <c r="N1018" s="197"/>
      <c r="O1018" s="199"/>
      <c r="P1018" s="60"/>
      <c r="Q1018" s="200">
        <f>P1020</f>
        <v>4</v>
      </c>
      <c r="R1018" s="201"/>
      <c r="S1018" s="201"/>
      <c r="U1018" s="90">
        <f t="shared" si="206"/>
        <v>0</v>
      </c>
      <c r="V1018" s="90" t="str">
        <f t="shared" si="207"/>
        <v/>
      </c>
    </row>
    <row r="1019" spans="1:22" s="202" customFormat="1" ht="15" customHeight="1" x14ac:dyDescent="0.2">
      <c r="A1019" s="216"/>
      <c r="B1019" s="424" t="s">
        <v>9279</v>
      </c>
      <c r="C1019" s="217"/>
      <c r="E1019" s="196"/>
      <c r="F1019" s="196"/>
      <c r="G1019" s="217"/>
      <c r="H1019" s="196"/>
      <c r="I1019" s="196"/>
      <c r="J1019" s="197">
        <v>4</v>
      </c>
      <c r="L1019" s="197"/>
      <c r="M1019" s="197"/>
      <c r="N1019" s="197"/>
      <c r="O1019" s="197"/>
      <c r="P1019" s="425">
        <f>J1019</f>
        <v>4</v>
      </c>
      <c r="Q1019" s="221"/>
      <c r="U1019" s="90" t="str">
        <f t="shared" si="206"/>
        <v/>
      </c>
      <c r="V1019" s="90">
        <f t="shared" si="207"/>
        <v>4</v>
      </c>
    </row>
    <row r="1020" spans="1:22" s="202" customFormat="1" ht="15" customHeight="1" x14ac:dyDescent="0.2">
      <c r="A1020" s="216"/>
      <c r="B1020" s="203" t="s">
        <v>15</v>
      </c>
      <c r="C1020" s="204"/>
      <c r="D1020" s="205"/>
      <c r="E1020" s="206"/>
      <c r="F1020" s="204"/>
      <c r="G1020" s="205"/>
      <c r="H1020" s="206"/>
      <c r="I1020" s="206"/>
      <c r="J1020" s="207"/>
      <c r="K1020" s="208"/>
      <c r="L1020" s="208"/>
      <c r="M1020" s="208"/>
      <c r="N1020" s="208"/>
      <c r="O1020" s="208"/>
      <c r="P1020" s="209">
        <f>ROUND(SUM(P1018:P1019),2)</f>
        <v>4</v>
      </c>
      <c r="Q1020" s="210" t="str">
        <f>IFERROR(VLOOKUP(A1018,'Planilha Orçamentária'!$A$8:$H$557,5,FALSE),0)</f>
        <v>und</v>
      </c>
      <c r="R1020" s="201"/>
      <c r="S1020" s="201"/>
      <c r="U1020" s="90">
        <f t="shared" si="206"/>
        <v>4</v>
      </c>
      <c r="V1020" s="90">
        <f t="shared" si="207"/>
        <v>4</v>
      </c>
    </row>
    <row r="1021" spans="1:22" s="202" customFormat="1" ht="15" customHeight="1" x14ac:dyDescent="0.2">
      <c r="A1021" s="216"/>
      <c r="B1021" s="211"/>
      <c r="C1021" s="212"/>
      <c r="D1021" s="194"/>
      <c r="E1021" s="195"/>
      <c r="F1021" s="212"/>
      <c r="G1021" s="194"/>
      <c r="H1021" s="195"/>
      <c r="I1021" s="195"/>
      <c r="J1021" s="213"/>
      <c r="K1021" s="303"/>
      <c r="L1021" s="303"/>
      <c r="M1021" s="303"/>
      <c r="N1021" s="303"/>
      <c r="O1021" s="303"/>
      <c r="P1021" s="60"/>
      <c r="Q1021" s="214"/>
      <c r="R1021" s="201"/>
      <c r="S1021" s="201"/>
      <c r="T1021" s="201"/>
      <c r="U1021" s="90" t="str">
        <f t="shared" si="206"/>
        <v/>
      </c>
      <c r="V1021" s="90" t="str">
        <f t="shared" si="207"/>
        <v/>
      </c>
    </row>
    <row r="1022" spans="1:22" s="202" customFormat="1" ht="15" customHeight="1" x14ac:dyDescent="0.2">
      <c r="A1022" s="191" t="str">
        <f>'Planilha Orçamentária'!A182</f>
        <v>07.08.02.02</v>
      </c>
      <c r="B1022" s="192" t="str">
        <f>VLOOKUP(A1022,'Planilha Orçamentária'!$A$8:$D$557,4,FALSE)</f>
        <v>Luminária fechada integrada c/ alojamento p/ acessórios elétricos  com lâmpada tubular metálica de 400W e reator AFP ref. Schréder ÂMBAR 3 /OSRAM MVM-HQI-T/400W ou similar (fornecimento e instalação)</v>
      </c>
      <c r="C1022" s="193"/>
      <c r="D1022" s="194"/>
      <c r="E1022" s="195"/>
      <c r="F1022" s="195"/>
      <c r="G1022" s="194"/>
      <c r="H1022" s="195"/>
      <c r="I1022" s="196"/>
      <c r="J1022" s="197"/>
      <c r="K1022" s="198"/>
      <c r="L1022" s="197"/>
      <c r="M1022" s="199"/>
      <c r="N1022" s="197"/>
      <c r="O1022" s="199"/>
      <c r="P1022" s="60"/>
      <c r="Q1022" s="200">
        <f>P1024</f>
        <v>6</v>
      </c>
      <c r="R1022" s="201"/>
      <c r="S1022" s="201"/>
      <c r="U1022" s="90">
        <f t="shared" si="206"/>
        <v>0</v>
      </c>
      <c r="V1022" s="90" t="str">
        <f t="shared" si="207"/>
        <v/>
      </c>
    </row>
    <row r="1023" spans="1:22" s="202" customFormat="1" ht="15" customHeight="1" x14ac:dyDescent="0.2">
      <c r="A1023" s="216"/>
      <c r="B1023" s="424" t="s">
        <v>9279</v>
      </c>
      <c r="C1023" s="217"/>
      <c r="E1023" s="196"/>
      <c r="F1023" s="196"/>
      <c r="G1023" s="217"/>
      <c r="H1023" s="196"/>
      <c r="I1023" s="196"/>
      <c r="J1023" s="197">
        <v>6</v>
      </c>
      <c r="L1023" s="197"/>
      <c r="M1023" s="197"/>
      <c r="N1023" s="197"/>
      <c r="O1023" s="197"/>
      <c r="P1023" s="425">
        <f>J1023</f>
        <v>6</v>
      </c>
      <c r="Q1023" s="221"/>
      <c r="U1023" s="90" t="str">
        <f t="shared" si="206"/>
        <v/>
      </c>
      <c r="V1023" s="90">
        <f t="shared" si="207"/>
        <v>6</v>
      </c>
    </row>
    <row r="1024" spans="1:22" s="202" customFormat="1" ht="15" customHeight="1" x14ac:dyDescent="0.2">
      <c r="A1024" s="216"/>
      <c r="B1024" s="203" t="s">
        <v>15</v>
      </c>
      <c r="C1024" s="204"/>
      <c r="D1024" s="205"/>
      <c r="E1024" s="206"/>
      <c r="F1024" s="204"/>
      <c r="G1024" s="205"/>
      <c r="H1024" s="206"/>
      <c r="I1024" s="206"/>
      <c r="J1024" s="207"/>
      <c r="K1024" s="208"/>
      <c r="L1024" s="208"/>
      <c r="M1024" s="208"/>
      <c r="N1024" s="208"/>
      <c r="O1024" s="208"/>
      <c r="P1024" s="209">
        <f>ROUND(SUM(P1022:P1023),2)</f>
        <v>6</v>
      </c>
      <c r="Q1024" s="210" t="str">
        <f>IFERROR(VLOOKUP(A1022,'Planilha Orçamentária'!$A$8:$H$557,5,FALSE),0)</f>
        <v>und</v>
      </c>
      <c r="R1024" s="201"/>
      <c r="S1024" s="201"/>
      <c r="U1024" s="90">
        <f t="shared" si="206"/>
        <v>6</v>
      </c>
      <c r="V1024" s="90">
        <f t="shared" si="207"/>
        <v>6</v>
      </c>
    </row>
    <row r="1025" spans="1:22" s="202" customFormat="1" ht="15" customHeight="1" x14ac:dyDescent="0.2">
      <c r="A1025" s="216"/>
      <c r="B1025" s="211"/>
      <c r="C1025" s="212"/>
      <c r="D1025" s="194"/>
      <c r="E1025" s="195"/>
      <c r="F1025" s="212"/>
      <c r="G1025" s="194"/>
      <c r="H1025" s="195"/>
      <c r="I1025" s="195"/>
      <c r="J1025" s="213"/>
      <c r="K1025" s="303"/>
      <c r="L1025" s="303"/>
      <c r="M1025" s="303"/>
      <c r="N1025" s="303"/>
      <c r="O1025" s="303"/>
      <c r="P1025" s="60"/>
      <c r="Q1025" s="214"/>
      <c r="R1025" s="201"/>
      <c r="S1025" s="201"/>
      <c r="T1025" s="201"/>
      <c r="U1025" s="90" t="str">
        <f t="shared" si="206"/>
        <v/>
      </c>
      <c r="V1025" s="90" t="str">
        <f t="shared" si="207"/>
        <v/>
      </c>
    </row>
    <row r="1026" spans="1:22" s="202" customFormat="1" ht="15" customHeight="1" x14ac:dyDescent="0.2">
      <c r="A1026" s="191" t="str">
        <f>'Planilha Orçamentária'!A183</f>
        <v>07.08.02.03</v>
      </c>
      <c r="B1026" s="192" t="str">
        <f>VLOOKUP(A1026,'Planilha Orçamentária'!$A$8:$D$557,4,FALSE)</f>
        <v>RELE FOTOELETRICO MAG. MOD. RM10A / 220V</v>
      </c>
      <c r="C1026" s="193"/>
      <c r="D1026" s="194"/>
      <c r="E1026" s="195"/>
      <c r="F1026" s="195"/>
      <c r="G1026" s="194"/>
      <c r="H1026" s="195"/>
      <c r="I1026" s="196"/>
      <c r="J1026" s="197"/>
      <c r="K1026" s="198"/>
      <c r="L1026" s="197"/>
      <c r="M1026" s="199"/>
      <c r="N1026" s="197"/>
      <c r="O1026" s="199"/>
      <c r="P1026" s="60"/>
      <c r="Q1026" s="200">
        <f>P1028</f>
        <v>6</v>
      </c>
      <c r="R1026" s="201"/>
      <c r="S1026" s="201"/>
      <c r="U1026" s="90">
        <f t="shared" si="206"/>
        <v>0</v>
      </c>
      <c r="V1026" s="90" t="str">
        <f t="shared" si="207"/>
        <v/>
      </c>
    </row>
    <row r="1027" spans="1:22" s="202" customFormat="1" ht="15" customHeight="1" x14ac:dyDescent="0.2">
      <c r="A1027" s="216"/>
      <c r="B1027" s="424" t="s">
        <v>9279</v>
      </c>
      <c r="C1027" s="217"/>
      <c r="E1027" s="196"/>
      <c r="F1027" s="196"/>
      <c r="G1027" s="217"/>
      <c r="H1027" s="196"/>
      <c r="I1027" s="196"/>
      <c r="J1027" s="197">
        <v>6</v>
      </c>
      <c r="L1027" s="197"/>
      <c r="M1027" s="197"/>
      <c r="N1027" s="197"/>
      <c r="O1027" s="197"/>
      <c r="P1027" s="425">
        <f>J1027</f>
        <v>6</v>
      </c>
      <c r="Q1027" s="221"/>
      <c r="U1027" s="90" t="str">
        <f t="shared" si="206"/>
        <v/>
      </c>
      <c r="V1027" s="90">
        <f t="shared" si="207"/>
        <v>6</v>
      </c>
    </row>
    <row r="1028" spans="1:22" s="202" customFormat="1" ht="15" customHeight="1" x14ac:dyDescent="0.2">
      <c r="A1028" s="216"/>
      <c r="B1028" s="203" t="s">
        <v>15</v>
      </c>
      <c r="C1028" s="204"/>
      <c r="D1028" s="205"/>
      <c r="E1028" s="206"/>
      <c r="F1028" s="204"/>
      <c r="G1028" s="205"/>
      <c r="H1028" s="206"/>
      <c r="I1028" s="206"/>
      <c r="J1028" s="207"/>
      <c r="K1028" s="208"/>
      <c r="L1028" s="208"/>
      <c r="M1028" s="208"/>
      <c r="N1028" s="208"/>
      <c r="O1028" s="208"/>
      <c r="P1028" s="209">
        <f>ROUND(SUM(P1026:P1027),2)</f>
        <v>6</v>
      </c>
      <c r="Q1028" s="210" t="str">
        <f>IFERROR(VLOOKUP(A1026,'Planilha Orçamentária'!$A$8:$H$557,5,FALSE),0)</f>
        <v>und</v>
      </c>
      <c r="R1028" s="201"/>
      <c r="S1028" s="201"/>
      <c r="U1028" s="90">
        <f t="shared" si="206"/>
        <v>6</v>
      </c>
      <c r="V1028" s="90">
        <f t="shared" si="207"/>
        <v>6</v>
      </c>
    </row>
    <row r="1029" spans="1:22" s="202" customFormat="1" ht="15" customHeight="1" x14ac:dyDescent="0.2">
      <c r="A1029" s="216"/>
      <c r="B1029" s="211"/>
      <c r="C1029" s="212"/>
      <c r="D1029" s="194"/>
      <c r="E1029" s="195"/>
      <c r="F1029" s="212"/>
      <c r="G1029" s="194"/>
      <c r="H1029" s="195"/>
      <c r="I1029" s="195"/>
      <c r="J1029" s="213"/>
      <c r="K1029" s="303"/>
      <c r="L1029" s="303"/>
      <c r="M1029" s="303"/>
      <c r="N1029" s="303"/>
      <c r="O1029" s="303"/>
      <c r="P1029" s="60"/>
      <c r="Q1029" s="214"/>
      <c r="R1029" s="201"/>
      <c r="S1029" s="201"/>
      <c r="T1029" s="201"/>
      <c r="U1029" s="90" t="str">
        <f t="shared" si="206"/>
        <v/>
      </c>
      <c r="V1029" s="90" t="str">
        <f t="shared" si="207"/>
        <v/>
      </c>
    </row>
    <row r="1030" spans="1:22" s="202" customFormat="1" ht="15" customHeight="1" x14ac:dyDescent="0.2">
      <c r="A1030" s="191" t="str">
        <f>'Planilha Orçamentária'!A184</f>
        <v>07.08.02.04</v>
      </c>
      <c r="B1030" s="192" t="str">
        <f>VLOOKUP(A1030,'Planilha Orçamentária'!$A$8:$D$557,4,FALSE)</f>
        <v>BRACO P/ LUMINARIA PUBLICA 1 X 1,50 M, EM TUBO ACO GALV 3/4, P/ FIXACAO EM POSTE OU PAREDE - FORNECIMENTO E INSTALACAO</v>
      </c>
      <c r="C1030" s="193"/>
      <c r="D1030" s="194"/>
      <c r="E1030" s="195"/>
      <c r="F1030" s="195"/>
      <c r="G1030" s="194"/>
      <c r="H1030" s="195"/>
      <c r="I1030" s="196"/>
      <c r="J1030" s="197"/>
      <c r="K1030" s="198"/>
      <c r="L1030" s="197"/>
      <c r="M1030" s="199"/>
      <c r="N1030" s="197"/>
      <c r="O1030" s="199"/>
      <c r="P1030" s="60"/>
      <c r="Q1030" s="200">
        <f>P1032</f>
        <v>6</v>
      </c>
      <c r="R1030" s="201"/>
      <c r="S1030" s="201"/>
      <c r="U1030" s="90">
        <f t="shared" si="206"/>
        <v>0</v>
      </c>
      <c r="V1030" s="90" t="str">
        <f t="shared" si="207"/>
        <v/>
      </c>
    </row>
    <row r="1031" spans="1:22" s="202" customFormat="1" ht="15" customHeight="1" x14ac:dyDescent="0.2">
      <c r="A1031" s="216"/>
      <c r="B1031" s="424" t="s">
        <v>9279</v>
      </c>
      <c r="C1031" s="217"/>
      <c r="E1031" s="196"/>
      <c r="F1031" s="196"/>
      <c r="G1031" s="217"/>
      <c r="H1031" s="196"/>
      <c r="I1031" s="196"/>
      <c r="J1031" s="197">
        <v>6</v>
      </c>
      <c r="L1031" s="197"/>
      <c r="M1031" s="197"/>
      <c r="N1031" s="197"/>
      <c r="O1031" s="197"/>
      <c r="P1031" s="425">
        <f>J1031</f>
        <v>6</v>
      </c>
      <c r="Q1031" s="221"/>
      <c r="U1031" s="90" t="str">
        <f t="shared" si="206"/>
        <v/>
      </c>
      <c r="V1031" s="90">
        <f t="shared" si="207"/>
        <v>6</v>
      </c>
    </row>
    <row r="1032" spans="1:22" s="202" customFormat="1" ht="15" customHeight="1" x14ac:dyDescent="0.2">
      <c r="A1032" s="216"/>
      <c r="B1032" s="203" t="s">
        <v>15</v>
      </c>
      <c r="C1032" s="204"/>
      <c r="D1032" s="205"/>
      <c r="E1032" s="206"/>
      <c r="F1032" s="204"/>
      <c r="G1032" s="205"/>
      <c r="H1032" s="206"/>
      <c r="I1032" s="206"/>
      <c r="J1032" s="207"/>
      <c r="K1032" s="208"/>
      <c r="L1032" s="208"/>
      <c r="M1032" s="208"/>
      <c r="N1032" s="208"/>
      <c r="O1032" s="208"/>
      <c r="P1032" s="209">
        <f>ROUND(SUM(P1030:P1031),2)</f>
        <v>6</v>
      </c>
      <c r="Q1032" s="210" t="str">
        <f>IFERROR(VLOOKUP(A1030,'Planilha Orçamentária'!$A$8:$H$557,5,FALSE),0)</f>
        <v>UN</v>
      </c>
      <c r="R1032" s="201"/>
      <c r="S1032" s="201"/>
      <c r="U1032" s="90">
        <f t="shared" si="206"/>
        <v>6</v>
      </c>
      <c r="V1032" s="90">
        <f t="shared" si="207"/>
        <v>6</v>
      </c>
    </row>
    <row r="1033" spans="1:22" s="202" customFormat="1" ht="15" customHeight="1" x14ac:dyDescent="0.2">
      <c r="A1033" s="216"/>
      <c r="B1033" s="211"/>
      <c r="C1033" s="212"/>
      <c r="D1033" s="194"/>
      <c r="E1033" s="195"/>
      <c r="F1033" s="212"/>
      <c r="G1033" s="194"/>
      <c r="H1033" s="195"/>
      <c r="I1033" s="195"/>
      <c r="J1033" s="213"/>
      <c r="K1033" s="303"/>
      <c r="L1033" s="303"/>
      <c r="M1033" s="303"/>
      <c r="N1033" s="303"/>
      <c r="O1033" s="303"/>
      <c r="P1033" s="60"/>
      <c r="Q1033" s="214"/>
      <c r="R1033" s="201"/>
      <c r="S1033" s="201"/>
      <c r="T1033" s="201"/>
      <c r="U1033" s="90" t="str">
        <f t="shared" si="206"/>
        <v/>
      </c>
      <c r="V1033" s="90" t="str">
        <f t="shared" si="207"/>
        <v/>
      </c>
    </row>
    <row r="1034" spans="1:22" s="202" customFormat="1" ht="15" customHeight="1" x14ac:dyDescent="0.2">
      <c r="A1034" s="191" t="str">
        <f>'Planilha Orçamentária'!A185</f>
        <v>07.08.02.05</v>
      </c>
      <c r="B1034" s="192" t="str">
        <f>VLOOKUP(A1034,'Planilha Orçamentária'!$A$8:$D$557,4,FALSE)</f>
        <v>Poste de iluminação urbana com luminária tipo chapeú chinês</v>
      </c>
      <c r="C1034" s="193"/>
      <c r="D1034" s="194"/>
      <c r="E1034" s="195"/>
      <c r="F1034" s="195"/>
      <c r="G1034" s="194"/>
      <c r="H1034" s="195"/>
      <c r="I1034" s="196"/>
      <c r="J1034" s="197"/>
      <c r="K1034" s="198"/>
      <c r="L1034" s="197"/>
      <c r="M1034" s="199"/>
      <c r="N1034" s="197"/>
      <c r="O1034" s="199"/>
      <c r="P1034" s="60"/>
      <c r="Q1034" s="200">
        <f>P1036</f>
        <v>134</v>
      </c>
      <c r="R1034" s="201"/>
      <c r="S1034" s="201"/>
      <c r="U1034" s="90">
        <f t="shared" si="206"/>
        <v>0</v>
      </c>
      <c r="V1034" s="90" t="str">
        <f t="shared" si="207"/>
        <v/>
      </c>
    </row>
    <row r="1035" spans="1:22" s="202" customFormat="1" ht="15" customHeight="1" x14ac:dyDescent="0.2">
      <c r="A1035" s="216"/>
      <c r="B1035" s="424" t="s">
        <v>9279</v>
      </c>
      <c r="C1035" s="217"/>
      <c r="E1035" s="196"/>
      <c r="F1035" s="196"/>
      <c r="G1035" s="217"/>
      <c r="H1035" s="196"/>
      <c r="I1035" s="196"/>
      <c r="J1035" s="197">
        <v>134</v>
      </c>
      <c r="L1035" s="197"/>
      <c r="M1035" s="197"/>
      <c r="N1035" s="197"/>
      <c r="O1035" s="197"/>
      <c r="P1035" s="425">
        <f>J1035</f>
        <v>134</v>
      </c>
      <c r="Q1035" s="221"/>
      <c r="U1035" s="90" t="str">
        <f t="shared" si="206"/>
        <v/>
      </c>
      <c r="V1035" s="90">
        <f t="shared" si="207"/>
        <v>134</v>
      </c>
    </row>
    <row r="1036" spans="1:22" s="202" customFormat="1" ht="15" customHeight="1" x14ac:dyDescent="0.2">
      <c r="A1036" s="216"/>
      <c r="B1036" s="203" t="s">
        <v>15</v>
      </c>
      <c r="C1036" s="204"/>
      <c r="D1036" s="205"/>
      <c r="E1036" s="206"/>
      <c r="F1036" s="204"/>
      <c r="G1036" s="205"/>
      <c r="H1036" s="206"/>
      <c r="I1036" s="206"/>
      <c r="J1036" s="207"/>
      <c r="K1036" s="208"/>
      <c r="L1036" s="208"/>
      <c r="M1036" s="208"/>
      <c r="N1036" s="208"/>
      <c r="O1036" s="208"/>
      <c r="P1036" s="209">
        <f>ROUND(SUM(P1034:P1035),2)</f>
        <v>134</v>
      </c>
      <c r="Q1036" s="210" t="str">
        <f>IFERROR(VLOOKUP(A1034,'Planilha Orçamentária'!$A$8:$H$557,5,FALSE),0)</f>
        <v>Ud</v>
      </c>
      <c r="R1036" s="201"/>
      <c r="S1036" s="201"/>
      <c r="U1036" s="90">
        <f t="shared" si="206"/>
        <v>134</v>
      </c>
      <c r="V1036" s="90">
        <f t="shared" si="207"/>
        <v>134</v>
      </c>
    </row>
    <row r="1037" spans="1:22" s="202" customFormat="1" ht="15" customHeight="1" x14ac:dyDescent="0.2">
      <c r="A1037" s="216"/>
      <c r="B1037" s="211"/>
      <c r="C1037" s="212"/>
      <c r="D1037" s="194"/>
      <c r="E1037" s="195"/>
      <c r="F1037" s="212"/>
      <c r="G1037" s="194"/>
      <c r="H1037" s="195"/>
      <c r="I1037" s="195"/>
      <c r="J1037" s="213"/>
      <c r="K1037" s="303"/>
      <c r="L1037" s="303"/>
      <c r="M1037" s="303"/>
      <c r="N1037" s="303"/>
      <c r="O1037" s="303"/>
      <c r="P1037" s="60"/>
      <c r="Q1037" s="214"/>
      <c r="R1037" s="201"/>
      <c r="S1037" s="201"/>
      <c r="T1037" s="201"/>
      <c r="U1037" s="90" t="str">
        <f t="shared" si="206"/>
        <v/>
      </c>
      <c r="V1037" s="90" t="str">
        <f t="shared" si="207"/>
        <v/>
      </c>
    </row>
    <row r="1038" spans="1:22" s="202" customFormat="1" ht="15" customHeight="1" x14ac:dyDescent="0.2">
      <c r="A1038" s="464" t="str">
        <f>'Planilha Orçamentária'!A187</f>
        <v>07.08.03</v>
      </c>
      <c r="B1038" s="465" t="str">
        <f>VLOOKUP(A1038,'Planilha Orçamentária'!$A$8:$D$557,4,FALSE)</f>
        <v>ELETRODUTOS E CONEXÕES</v>
      </c>
      <c r="C1038" s="466"/>
      <c r="D1038" s="205"/>
      <c r="E1038" s="206"/>
      <c r="F1038" s="206"/>
      <c r="G1038" s="205"/>
      <c r="H1038" s="206"/>
      <c r="I1038" s="467"/>
      <c r="J1038" s="468"/>
      <c r="K1038" s="469"/>
      <c r="L1038" s="468"/>
      <c r="M1038" s="470"/>
      <c r="N1038" s="471"/>
      <c r="O1038" s="470"/>
      <c r="P1038" s="209"/>
      <c r="Q1038" s="406"/>
      <c r="R1038" s="201"/>
      <c r="S1038" s="201"/>
      <c r="U1038" s="90" t="str">
        <f t="shared" si="206"/>
        <v/>
      </c>
      <c r="V1038" s="90" t="str">
        <f t="shared" si="207"/>
        <v/>
      </c>
    </row>
    <row r="1039" spans="1:22" s="202" customFormat="1" ht="15" customHeight="1" x14ac:dyDescent="0.2">
      <c r="A1039" s="191" t="str">
        <f>'Planilha Orçamentária'!A188</f>
        <v>07.08.03.01</v>
      </c>
      <c r="B1039" s="192" t="str">
        <f>VLOOKUP(A1039,'Planilha Orçamentária'!$A$8:$D$557,4,FALSE)</f>
        <v>Eletroduto PEAD, cor preta, diam. 1.1/4", marca ref. Kanaflex ou equivalente</v>
      </c>
      <c r="C1039" s="193"/>
      <c r="D1039" s="194"/>
      <c r="E1039" s="195"/>
      <c r="F1039" s="195"/>
      <c r="G1039" s="194"/>
      <c r="H1039" s="195"/>
      <c r="I1039" s="196"/>
      <c r="J1039" s="197"/>
      <c r="K1039" s="198"/>
      <c r="L1039" s="197"/>
      <c r="M1039" s="199"/>
      <c r="N1039" s="197"/>
      <c r="O1039" s="199"/>
      <c r="P1039" s="60"/>
      <c r="Q1039" s="200">
        <f>P1041</f>
        <v>2250</v>
      </c>
      <c r="R1039" s="201"/>
      <c r="S1039" s="201"/>
      <c r="U1039" s="90">
        <f t="shared" si="206"/>
        <v>0</v>
      </c>
      <c r="V1039" s="90" t="str">
        <f t="shared" si="207"/>
        <v/>
      </c>
    </row>
    <row r="1040" spans="1:22" s="202" customFormat="1" ht="15" customHeight="1" x14ac:dyDescent="0.2">
      <c r="A1040" s="216"/>
      <c r="B1040" s="424" t="s">
        <v>9279</v>
      </c>
      <c r="C1040" s="217"/>
      <c r="E1040" s="196"/>
      <c r="F1040" s="196"/>
      <c r="G1040" s="217"/>
      <c r="H1040" s="196"/>
      <c r="I1040" s="196"/>
      <c r="J1040" s="197"/>
      <c r="K1040" s="251">
        <v>2250</v>
      </c>
      <c r="L1040" s="197"/>
      <c r="M1040" s="197"/>
      <c r="N1040" s="197"/>
      <c r="O1040" s="197"/>
      <c r="P1040" s="425">
        <f>K1040</f>
        <v>2250</v>
      </c>
      <c r="Q1040" s="221"/>
      <c r="U1040" s="90" t="str">
        <f t="shared" si="206"/>
        <v/>
      </c>
      <c r="V1040" s="90">
        <f t="shared" si="207"/>
        <v>2250</v>
      </c>
    </row>
    <row r="1041" spans="1:22" s="202" customFormat="1" ht="15" customHeight="1" x14ac:dyDescent="0.2">
      <c r="A1041" s="216"/>
      <c r="B1041" s="203" t="s">
        <v>15</v>
      </c>
      <c r="C1041" s="204"/>
      <c r="D1041" s="205"/>
      <c r="E1041" s="206"/>
      <c r="F1041" s="204"/>
      <c r="G1041" s="205"/>
      <c r="H1041" s="206"/>
      <c r="I1041" s="206"/>
      <c r="J1041" s="207"/>
      <c r="K1041" s="207"/>
      <c r="L1041" s="208"/>
      <c r="M1041" s="208"/>
      <c r="N1041" s="208"/>
      <c r="O1041" s="208"/>
      <c r="P1041" s="209">
        <f>ROUND(SUM(P1039:P1040),2)</f>
        <v>2250</v>
      </c>
      <c r="Q1041" s="210" t="str">
        <f>IFERROR(VLOOKUP(A1039,'Planilha Orçamentária'!$A$8:$H$557,5,FALSE),0)</f>
        <v>m</v>
      </c>
      <c r="R1041" s="201"/>
      <c r="S1041" s="201"/>
      <c r="U1041" s="90">
        <f t="shared" si="206"/>
        <v>2250</v>
      </c>
      <c r="V1041" s="90">
        <f t="shared" si="207"/>
        <v>2250</v>
      </c>
    </row>
    <row r="1042" spans="1:22" s="202" customFormat="1" ht="15" customHeight="1" x14ac:dyDescent="0.2">
      <c r="A1042" s="216"/>
      <c r="B1042" s="211"/>
      <c r="C1042" s="212"/>
      <c r="D1042" s="194"/>
      <c r="E1042" s="195"/>
      <c r="F1042" s="212"/>
      <c r="G1042" s="194"/>
      <c r="H1042" s="195"/>
      <c r="I1042" s="195"/>
      <c r="J1042" s="213"/>
      <c r="K1042" s="213"/>
      <c r="L1042" s="303"/>
      <c r="M1042" s="303"/>
      <c r="N1042" s="303"/>
      <c r="O1042" s="303"/>
      <c r="P1042" s="60"/>
      <c r="Q1042" s="214"/>
      <c r="R1042" s="201"/>
      <c r="S1042" s="201"/>
      <c r="T1042" s="201"/>
      <c r="U1042" s="90" t="str">
        <f t="shared" si="206"/>
        <v/>
      </c>
      <c r="V1042" s="90" t="str">
        <f t="shared" si="207"/>
        <v/>
      </c>
    </row>
    <row r="1043" spans="1:22" s="202" customFormat="1" ht="15" customHeight="1" x14ac:dyDescent="0.2">
      <c r="A1043" s="191" t="str">
        <f>'Planilha Orçamentária'!A189</f>
        <v>07.08.03.02</v>
      </c>
      <c r="B1043" s="192" t="str">
        <f>VLOOKUP(A1043,'Planilha Orçamentária'!$A$8:$D$557,4,FALSE)</f>
        <v>Eletroduto PEAD, cor preta, diam. 2", marca ref. Kanaflex ou equivalente</v>
      </c>
      <c r="C1043" s="193"/>
      <c r="D1043" s="194"/>
      <c r="E1043" s="195"/>
      <c r="F1043" s="195"/>
      <c r="G1043" s="194"/>
      <c r="H1043" s="195"/>
      <c r="I1043" s="196"/>
      <c r="J1043" s="197"/>
      <c r="K1043" s="198"/>
      <c r="L1043" s="197"/>
      <c r="M1043" s="199"/>
      <c r="N1043" s="197"/>
      <c r="O1043" s="199"/>
      <c r="P1043" s="60"/>
      <c r="Q1043" s="200">
        <f>P1045</f>
        <v>65</v>
      </c>
      <c r="R1043" s="201"/>
      <c r="S1043" s="201"/>
      <c r="U1043" s="90">
        <f t="shared" si="206"/>
        <v>0</v>
      </c>
      <c r="V1043" s="90" t="str">
        <f t="shared" si="207"/>
        <v/>
      </c>
    </row>
    <row r="1044" spans="1:22" s="202" customFormat="1" ht="15" customHeight="1" x14ac:dyDescent="0.2">
      <c r="A1044" s="216"/>
      <c r="B1044" s="424" t="s">
        <v>9279</v>
      </c>
      <c r="C1044" s="217"/>
      <c r="E1044" s="196"/>
      <c r="F1044" s="196"/>
      <c r="G1044" s="217"/>
      <c r="H1044" s="196"/>
      <c r="I1044" s="196"/>
      <c r="J1044" s="197"/>
      <c r="K1044" s="251">
        <v>65</v>
      </c>
      <c r="L1044" s="197"/>
      <c r="M1044" s="197"/>
      <c r="N1044" s="197"/>
      <c r="O1044" s="197"/>
      <c r="P1044" s="425">
        <f>K1044</f>
        <v>65</v>
      </c>
      <c r="Q1044" s="221"/>
      <c r="U1044" s="90" t="str">
        <f t="shared" ref="U1044:U1107" si="208">IF(Q1044&lt;&gt;"",P1044,"")</f>
        <v/>
      </c>
      <c r="V1044" s="90">
        <f t="shared" ref="V1044:V1107" si="209">IF(P1044&lt;&gt;"",P1044,"")</f>
        <v>65</v>
      </c>
    </row>
    <row r="1045" spans="1:22" s="202" customFormat="1" ht="15" customHeight="1" x14ac:dyDescent="0.2">
      <c r="A1045" s="216"/>
      <c r="B1045" s="203" t="s">
        <v>15</v>
      </c>
      <c r="C1045" s="204"/>
      <c r="D1045" s="205"/>
      <c r="E1045" s="206"/>
      <c r="F1045" s="204"/>
      <c r="G1045" s="205"/>
      <c r="H1045" s="206"/>
      <c r="I1045" s="206"/>
      <c r="J1045" s="207"/>
      <c r="K1045" s="207"/>
      <c r="L1045" s="208"/>
      <c r="M1045" s="208"/>
      <c r="N1045" s="208"/>
      <c r="O1045" s="208"/>
      <c r="P1045" s="209">
        <f>ROUND(SUM(P1043:P1044),2)</f>
        <v>65</v>
      </c>
      <c r="Q1045" s="210" t="str">
        <f>IFERROR(VLOOKUP(A1043,'Planilha Orçamentária'!$A$8:$H$557,5,FALSE),0)</f>
        <v>m</v>
      </c>
      <c r="R1045" s="201"/>
      <c r="S1045" s="201"/>
      <c r="U1045" s="90">
        <f t="shared" si="208"/>
        <v>65</v>
      </c>
      <c r="V1045" s="90">
        <f t="shared" si="209"/>
        <v>65</v>
      </c>
    </row>
    <row r="1046" spans="1:22" s="202" customFormat="1" ht="15" customHeight="1" x14ac:dyDescent="0.2">
      <c r="A1046" s="216"/>
      <c r="B1046" s="211"/>
      <c r="C1046" s="212"/>
      <c r="D1046" s="194"/>
      <c r="E1046" s="195"/>
      <c r="F1046" s="212"/>
      <c r="G1046" s="194"/>
      <c r="H1046" s="195"/>
      <c r="I1046" s="195"/>
      <c r="J1046" s="213"/>
      <c r="K1046" s="213"/>
      <c r="L1046" s="303"/>
      <c r="M1046" s="303"/>
      <c r="N1046" s="303"/>
      <c r="O1046" s="303"/>
      <c r="P1046" s="60"/>
      <c r="Q1046" s="214"/>
      <c r="R1046" s="201"/>
      <c r="S1046" s="201"/>
      <c r="T1046" s="201"/>
      <c r="U1046" s="90" t="str">
        <f t="shared" si="208"/>
        <v/>
      </c>
      <c r="V1046" s="90" t="str">
        <f t="shared" si="209"/>
        <v/>
      </c>
    </row>
    <row r="1047" spans="1:22" s="202" customFormat="1" ht="15" customHeight="1" x14ac:dyDescent="0.2">
      <c r="A1047" s="191" t="str">
        <f>'Planilha Orçamentária'!A190</f>
        <v>07.08.03.03</v>
      </c>
      <c r="B1047" s="192" t="str">
        <f>VLOOKUP(A1047,'Planilha Orçamentária'!$A$8:$D$557,4,FALSE)</f>
        <v>ELETRODUTO EM ACO GALVANIZADO ELETROLITICO, SEMI-PESADO, DIAMETRO 1 1/2", PAREDE DE 1,20 MM</v>
      </c>
      <c r="C1047" s="193"/>
      <c r="D1047" s="194"/>
      <c r="E1047" s="195"/>
      <c r="F1047" s="195"/>
      <c r="G1047" s="194"/>
      <c r="H1047" s="195"/>
      <c r="I1047" s="196"/>
      <c r="J1047" s="197"/>
      <c r="K1047" s="198"/>
      <c r="L1047" s="197"/>
      <c r="M1047" s="199"/>
      <c r="N1047" s="197"/>
      <c r="O1047" s="199"/>
      <c r="P1047" s="60"/>
      <c r="Q1047" s="200">
        <f>P1049</f>
        <v>54</v>
      </c>
      <c r="R1047" s="201"/>
      <c r="S1047" s="201"/>
      <c r="U1047" s="90">
        <f t="shared" si="208"/>
        <v>0</v>
      </c>
      <c r="V1047" s="90" t="str">
        <f t="shared" si="209"/>
        <v/>
      </c>
    </row>
    <row r="1048" spans="1:22" s="202" customFormat="1" ht="15" customHeight="1" x14ac:dyDescent="0.2">
      <c r="A1048" s="216"/>
      <c r="B1048" s="424" t="s">
        <v>9279</v>
      </c>
      <c r="C1048" s="217"/>
      <c r="E1048" s="196"/>
      <c r="F1048" s="196"/>
      <c r="G1048" s="217"/>
      <c r="H1048" s="196"/>
      <c r="I1048" s="196"/>
      <c r="J1048" s="197"/>
      <c r="K1048" s="251">
        <v>54</v>
      </c>
      <c r="L1048" s="197"/>
      <c r="M1048" s="197"/>
      <c r="N1048" s="197"/>
      <c r="O1048" s="197"/>
      <c r="P1048" s="425">
        <f>K1048</f>
        <v>54</v>
      </c>
      <c r="Q1048" s="221"/>
      <c r="U1048" s="90" t="str">
        <f t="shared" si="208"/>
        <v/>
      </c>
      <c r="V1048" s="90">
        <f t="shared" si="209"/>
        <v>54</v>
      </c>
    </row>
    <row r="1049" spans="1:22" s="202" customFormat="1" ht="15" customHeight="1" x14ac:dyDescent="0.2">
      <c r="A1049" s="216"/>
      <c r="B1049" s="203" t="s">
        <v>15</v>
      </c>
      <c r="C1049" s="204"/>
      <c r="D1049" s="205"/>
      <c r="E1049" s="206"/>
      <c r="F1049" s="204"/>
      <c r="G1049" s="205"/>
      <c r="H1049" s="206"/>
      <c r="I1049" s="206"/>
      <c r="J1049" s="207"/>
      <c r="K1049" s="207"/>
      <c r="L1049" s="208"/>
      <c r="M1049" s="208"/>
      <c r="N1049" s="208"/>
      <c r="O1049" s="208"/>
      <c r="P1049" s="209">
        <f>ROUND(SUM(P1047:P1048),2)</f>
        <v>54</v>
      </c>
      <c r="Q1049" s="210" t="str">
        <f>IFERROR(VLOOKUP(A1047,'Planilha Orçamentária'!$A$8:$H$557,5,FALSE),0)</f>
        <v xml:space="preserve">M     </v>
      </c>
      <c r="R1049" s="201"/>
      <c r="S1049" s="201"/>
      <c r="U1049" s="90">
        <f t="shared" si="208"/>
        <v>54</v>
      </c>
      <c r="V1049" s="90">
        <f t="shared" si="209"/>
        <v>54</v>
      </c>
    </row>
    <row r="1050" spans="1:22" s="202" customFormat="1" ht="15" customHeight="1" x14ac:dyDescent="0.2">
      <c r="A1050" s="216"/>
      <c r="B1050" s="211"/>
      <c r="C1050" s="212"/>
      <c r="D1050" s="194"/>
      <c r="E1050" s="195"/>
      <c r="F1050" s="212"/>
      <c r="G1050" s="194"/>
      <c r="H1050" s="195"/>
      <c r="I1050" s="195"/>
      <c r="J1050" s="213"/>
      <c r="K1050" s="213"/>
      <c r="L1050" s="303"/>
      <c r="M1050" s="303"/>
      <c r="N1050" s="303"/>
      <c r="O1050" s="303"/>
      <c r="P1050" s="60"/>
      <c r="Q1050" s="214"/>
      <c r="R1050" s="201"/>
      <c r="S1050" s="201"/>
      <c r="T1050" s="201"/>
      <c r="U1050" s="90" t="str">
        <f t="shared" si="208"/>
        <v/>
      </c>
      <c r="V1050" s="90" t="str">
        <f t="shared" si="209"/>
        <v/>
      </c>
    </row>
    <row r="1051" spans="1:22" s="202" customFormat="1" ht="15" customHeight="1" x14ac:dyDescent="0.2">
      <c r="A1051" s="191" t="str">
        <f>'Planilha Orçamentária'!A191</f>
        <v>07.08.03.04</v>
      </c>
      <c r="B1051" s="192" t="str">
        <f>VLOOKUP(A1051,'Planilha Orçamentária'!$A$8:$D$557,4,FALSE)</f>
        <v>Cinta FG de 200mm p/ fixação de caixa de medição. (fornecimento e instalação)</v>
      </c>
      <c r="C1051" s="193"/>
      <c r="D1051" s="194"/>
      <c r="E1051" s="195"/>
      <c r="F1051" s="195"/>
      <c r="G1051" s="194"/>
      <c r="H1051" s="195"/>
      <c r="I1051" s="196"/>
      <c r="J1051" s="197"/>
      <c r="K1051" s="198"/>
      <c r="L1051" s="197"/>
      <c r="M1051" s="199"/>
      <c r="N1051" s="197"/>
      <c r="O1051" s="199"/>
      <c r="P1051" s="60"/>
      <c r="Q1051" s="200">
        <f>P1053</f>
        <v>12</v>
      </c>
      <c r="R1051" s="201"/>
      <c r="S1051" s="201"/>
      <c r="U1051" s="90">
        <f t="shared" si="208"/>
        <v>0</v>
      </c>
      <c r="V1051" s="90" t="str">
        <f t="shared" si="209"/>
        <v/>
      </c>
    </row>
    <row r="1052" spans="1:22" s="202" customFormat="1" ht="15" customHeight="1" x14ac:dyDescent="0.2">
      <c r="A1052" s="216"/>
      <c r="B1052" s="424" t="s">
        <v>9279</v>
      </c>
      <c r="C1052" s="217"/>
      <c r="E1052" s="196"/>
      <c r="F1052" s="196"/>
      <c r="G1052" s="217"/>
      <c r="H1052" s="196"/>
      <c r="I1052" s="196"/>
      <c r="J1052" s="197">
        <v>12</v>
      </c>
      <c r="K1052" s="251"/>
      <c r="L1052" s="197"/>
      <c r="M1052" s="197"/>
      <c r="N1052" s="197"/>
      <c r="O1052" s="197"/>
      <c r="P1052" s="425">
        <f>J1052</f>
        <v>12</v>
      </c>
      <c r="Q1052" s="221"/>
      <c r="U1052" s="90" t="str">
        <f t="shared" si="208"/>
        <v/>
      </c>
      <c r="V1052" s="90">
        <f t="shared" si="209"/>
        <v>12</v>
      </c>
    </row>
    <row r="1053" spans="1:22" s="202" customFormat="1" ht="15" customHeight="1" x14ac:dyDescent="0.2">
      <c r="A1053" s="216"/>
      <c r="B1053" s="203" t="s">
        <v>15</v>
      </c>
      <c r="C1053" s="204"/>
      <c r="D1053" s="205"/>
      <c r="E1053" s="206"/>
      <c r="F1053" s="204"/>
      <c r="G1053" s="205"/>
      <c r="H1053" s="206"/>
      <c r="I1053" s="206"/>
      <c r="J1053" s="207"/>
      <c r="K1053" s="207"/>
      <c r="L1053" s="208"/>
      <c r="M1053" s="208"/>
      <c r="N1053" s="208"/>
      <c r="O1053" s="208"/>
      <c r="P1053" s="209">
        <f>ROUND(SUM(P1051:P1052),2)</f>
        <v>12</v>
      </c>
      <c r="Q1053" s="210" t="str">
        <f>IFERROR(VLOOKUP(A1051,'Planilha Orçamentária'!$A$8:$H$557,5,FALSE),0)</f>
        <v>und</v>
      </c>
      <c r="R1053" s="201"/>
      <c r="S1053" s="201"/>
      <c r="U1053" s="90">
        <f t="shared" si="208"/>
        <v>12</v>
      </c>
      <c r="V1053" s="90">
        <f t="shared" si="209"/>
        <v>12</v>
      </c>
    </row>
    <row r="1054" spans="1:22" s="202" customFormat="1" ht="15" customHeight="1" x14ac:dyDescent="0.2">
      <c r="A1054" s="216"/>
      <c r="B1054" s="211"/>
      <c r="C1054" s="212"/>
      <c r="D1054" s="194"/>
      <c r="E1054" s="195"/>
      <c r="F1054" s="212"/>
      <c r="G1054" s="194"/>
      <c r="H1054" s="195"/>
      <c r="I1054" s="195"/>
      <c r="J1054" s="213"/>
      <c r="K1054" s="213"/>
      <c r="L1054" s="303"/>
      <c r="M1054" s="303"/>
      <c r="N1054" s="303"/>
      <c r="O1054" s="303"/>
      <c r="P1054" s="60"/>
      <c r="Q1054" s="214"/>
      <c r="R1054" s="201"/>
      <c r="S1054" s="201"/>
      <c r="T1054" s="201"/>
      <c r="U1054" s="90" t="str">
        <f t="shared" si="208"/>
        <v/>
      </c>
      <c r="V1054" s="90" t="str">
        <f t="shared" si="209"/>
        <v/>
      </c>
    </row>
    <row r="1055" spans="1:22" s="202" customFormat="1" ht="15" customHeight="1" x14ac:dyDescent="0.2">
      <c r="A1055" s="191" t="str">
        <f>'Planilha Orçamentária'!A192</f>
        <v>07.08.03.05</v>
      </c>
      <c r="B1055" s="192" t="str">
        <f>VLOOKUP(A1055,'Planilha Orçamentária'!$A$8:$D$557,4,FALSE)</f>
        <v>Curva 90º de ferro galvanizado eletrolítico 1 1/2" para eletroduto</v>
      </c>
      <c r="C1055" s="193"/>
      <c r="D1055" s="194"/>
      <c r="E1055" s="195"/>
      <c r="F1055" s="195"/>
      <c r="G1055" s="194"/>
      <c r="H1055" s="195"/>
      <c r="I1055" s="196"/>
      <c r="J1055" s="197"/>
      <c r="K1055" s="198"/>
      <c r="L1055" s="197"/>
      <c r="M1055" s="199"/>
      <c r="N1055" s="197"/>
      <c r="O1055" s="199"/>
      <c r="P1055" s="60"/>
      <c r="Q1055" s="200">
        <f>P1057</f>
        <v>9</v>
      </c>
      <c r="R1055" s="201"/>
      <c r="S1055" s="201"/>
      <c r="U1055" s="90">
        <f t="shared" si="208"/>
        <v>0</v>
      </c>
      <c r="V1055" s="90" t="str">
        <f t="shared" si="209"/>
        <v/>
      </c>
    </row>
    <row r="1056" spans="1:22" s="202" customFormat="1" ht="15" customHeight="1" x14ac:dyDescent="0.2">
      <c r="A1056" s="216"/>
      <c r="B1056" s="424" t="s">
        <v>9279</v>
      </c>
      <c r="C1056" s="217"/>
      <c r="E1056" s="196"/>
      <c r="F1056" s="196"/>
      <c r="G1056" s="217"/>
      <c r="H1056" s="196"/>
      <c r="I1056" s="196"/>
      <c r="J1056" s="197">
        <v>9</v>
      </c>
      <c r="K1056" s="251"/>
      <c r="L1056" s="197"/>
      <c r="M1056" s="197"/>
      <c r="N1056" s="197"/>
      <c r="O1056" s="197"/>
      <c r="P1056" s="425">
        <f>J1056</f>
        <v>9</v>
      </c>
      <c r="Q1056" s="221"/>
      <c r="U1056" s="90" t="str">
        <f t="shared" si="208"/>
        <v/>
      </c>
      <c r="V1056" s="90">
        <f t="shared" si="209"/>
        <v>9</v>
      </c>
    </row>
    <row r="1057" spans="1:22" s="202" customFormat="1" ht="15" customHeight="1" x14ac:dyDescent="0.2">
      <c r="A1057" s="216"/>
      <c r="B1057" s="203" t="s">
        <v>15</v>
      </c>
      <c r="C1057" s="204"/>
      <c r="D1057" s="205"/>
      <c r="E1057" s="206"/>
      <c r="F1057" s="204"/>
      <c r="G1057" s="205"/>
      <c r="H1057" s="206"/>
      <c r="I1057" s="206"/>
      <c r="J1057" s="207"/>
      <c r="K1057" s="207"/>
      <c r="L1057" s="208"/>
      <c r="M1057" s="208"/>
      <c r="N1057" s="208"/>
      <c r="O1057" s="208"/>
      <c r="P1057" s="209">
        <f>ROUND(SUM(P1055:P1056),2)</f>
        <v>9</v>
      </c>
      <c r="Q1057" s="210" t="str">
        <f>IFERROR(VLOOKUP(A1055,'Planilha Orçamentária'!$A$8:$H$557,5,FALSE),0)</f>
        <v>und</v>
      </c>
      <c r="R1057" s="201"/>
      <c r="S1057" s="201"/>
      <c r="U1057" s="90">
        <f t="shared" si="208"/>
        <v>9</v>
      </c>
      <c r="V1057" s="90">
        <f t="shared" si="209"/>
        <v>9</v>
      </c>
    </row>
    <row r="1058" spans="1:22" s="202" customFormat="1" ht="15" customHeight="1" x14ac:dyDescent="0.2">
      <c r="A1058" s="216"/>
      <c r="B1058" s="211"/>
      <c r="C1058" s="212"/>
      <c r="D1058" s="194"/>
      <c r="E1058" s="195"/>
      <c r="F1058" s="212"/>
      <c r="G1058" s="194"/>
      <c r="H1058" s="195"/>
      <c r="I1058" s="195"/>
      <c r="J1058" s="213"/>
      <c r="K1058" s="303"/>
      <c r="L1058" s="303"/>
      <c r="M1058" s="303"/>
      <c r="N1058" s="303"/>
      <c r="O1058" s="303"/>
      <c r="P1058" s="60"/>
      <c r="Q1058" s="214"/>
      <c r="R1058" s="201"/>
      <c r="S1058" s="201"/>
      <c r="T1058" s="201"/>
      <c r="U1058" s="90" t="str">
        <f t="shared" si="208"/>
        <v/>
      </c>
      <c r="V1058" s="90" t="str">
        <f t="shared" si="209"/>
        <v/>
      </c>
    </row>
    <row r="1059" spans="1:22" s="202" customFormat="1" ht="15" customHeight="1" x14ac:dyDescent="0.2">
      <c r="A1059" s="191" t="str">
        <f>'Planilha Orçamentária'!A193</f>
        <v>07.08.03.06</v>
      </c>
      <c r="B1059" s="192" t="str">
        <f>VLOOKUP(A1059,'Planilha Orçamentária'!$A$8:$D$557,4,FALSE)</f>
        <v>Bucha e arruela de alumínio fundido diâmetro 40mm (1 1/2")</v>
      </c>
      <c r="C1059" s="193"/>
      <c r="D1059" s="194"/>
      <c r="E1059" s="195"/>
      <c r="F1059" s="195"/>
      <c r="G1059" s="194"/>
      <c r="H1059" s="195"/>
      <c r="I1059" s="196"/>
      <c r="J1059" s="197"/>
      <c r="K1059" s="198"/>
      <c r="L1059" s="197"/>
      <c r="M1059" s="199"/>
      <c r="N1059" s="197"/>
      <c r="O1059" s="199"/>
      <c r="P1059" s="60"/>
      <c r="Q1059" s="200">
        <f>P1061</f>
        <v>12</v>
      </c>
      <c r="R1059" s="201"/>
      <c r="S1059" s="201"/>
      <c r="U1059" s="90">
        <f t="shared" si="208"/>
        <v>0</v>
      </c>
      <c r="V1059" s="90" t="str">
        <f t="shared" si="209"/>
        <v/>
      </c>
    </row>
    <row r="1060" spans="1:22" s="202" customFormat="1" ht="15" customHeight="1" x14ac:dyDescent="0.2">
      <c r="A1060" s="216"/>
      <c r="B1060" s="424" t="s">
        <v>9279</v>
      </c>
      <c r="C1060" s="217"/>
      <c r="E1060" s="196"/>
      <c r="F1060" s="196"/>
      <c r="G1060" s="217"/>
      <c r="H1060" s="196"/>
      <c r="I1060" s="196"/>
      <c r="J1060" s="197">
        <v>12</v>
      </c>
      <c r="L1060" s="197"/>
      <c r="M1060" s="197"/>
      <c r="N1060" s="197"/>
      <c r="O1060" s="197"/>
      <c r="P1060" s="425">
        <f>J1060</f>
        <v>12</v>
      </c>
      <c r="Q1060" s="221"/>
      <c r="U1060" s="90" t="str">
        <f t="shared" si="208"/>
        <v/>
      </c>
      <c r="V1060" s="90">
        <f t="shared" si="209"/>
        <v>12</v>
      </c>
    </row>
    <row r="1061" spans="1:22" s="202" customFormat="1" ht="15" customHeight="1" x14ac:dyDescent="0.2">
      <c r="A1061" s="216"/>
      <c r="B1061" s="203" t="s">
        <v>15</v>
      </c>
      <c r="C1061" s="204"/>
      <c r="D1061" s="205"/>
      <c r="E1061" s="206"/>
      <c r="F1061" s="204"/>
      <c r="G1061" s="205"/>
      <c r="H1061" s="206"/>
      <c r="I1061" s="206"/>
      <c r="J1061" s="207"/>
      <c r="K1061" s="208"/>
      <c r="L1061" s="208"/>
      <c r="M1061" s="208"/>
      <c r="N1061" s="208"/>
      <c r="O1061" s="208"/>
      <c r="P1061" s="209">
        <f>ROUND(SUM(P1059:P1060),2)</f>
        <v>12</v>
      </c>
      <c r="Q1061" s="210" t="str">
        <f>IFERROR(VLOOKUP(A1059,'Planilha Orçamentária'!$A$8:$H$557,5,FALSE),0)</f>
        <v>und</v>
      </c>
      <c r="R1061" s="201"/>
      <c r="S1061" s="201"/>
      <c r="U1061" s="90">
        <f t="shared" si="208"/>
        <v>12</v>
      </c>
      <c r="V1061" s="90">
        <f t="shared" si="209"/>
        <v>12</v>
      </c>
    </row>
    <row r="1062" spans="1:22" s="202" customFormat="1" ht="15" customHeight="1" x14ac:dyDescent="0.2">
      <c r="A1062" s="216"/>
      <c r="B1062" s="211"/>
      <c r="C1062" s="212"/>
      <c r="D1062" s="194"/>
      <c r="E1062" s="195"/>
      <c r="F1062" s="212"/>
      <c r="G1062" s="194"/>
      <c r="H1062" s="195"/>
      <c r="I1062" s="195"/>
      <c r="J1062" s="213"/>
      <c r="K1062" s="303"/>
      <c r="L1062" s="303"/>
      <c r="M1062" s="303"/>
      <c r="N1062" s="303"/>
      <c r="O1062" s="303"/>
      <c r="P1062" s="60"/>
      <c r="Q1062" s="214"/>
      <c r="R1062" s="201"/>
      <c r="S1062" s="201"/>
      <c r="T1062" s="201"/>
      <c r="U1062" s="90" t="str">
        <f t="shared" si="208"/>
        <v/>
      </c>
      <c r="V1062" s="90" t="str">
        <f t="shared" si="209"/>
        <v/>
      </c>
    </row>
    <row r="1063" spans="1:22" s="202" customFormat="1" ht="15" customHeight="1" x14ac:dyDescent="0.2">
      <c r="A1063" s="191" t="str">
        <f>'Planilha Orçamentária'!A194</f>
        <v>07.08.03.07</v>
      </c>
      <c r="B1063" s="192" t="str">
        <f>VLOOKUP(A1063,'Planilha Orçamentária'!$A$8:$D$557,4,FALSE)</f>
        <v>Cabeçote de alumínio de 1 1/2"</v>
      </c>
      <c r="C1063" s="193"/>
      <c r="D1063" s="194"/>
      <c r="E1063" s="195"/>
      <c r="F1063" s="195"/>
      <c r="G1063" s="194"/>
      <c r="H1063" s="195"/>
      <c r="I1063" s="196"/>
      <c r="J1063" s="197"/>
      <c r="K1063" s="198"/>
      <c r="L1063" s="197"/>
      <c r="M1063" s="199"/>
      <c r="N1063" s="197"/>
      <c r="O1063" s="199"/>
      <c r="P1063" s="60"/>
      <c r="Q1063" s="200">
        <f>P1065</f>
        <v>3</v>
      </c>
      <c r="R1063" s="201"/>
      <c r="S1063" s="201"/>
      <c r="U1063" s="90">
        <f t="shared" si="208"/>
        <v>0</v>
      </c>
      <c r="V1063" s="90" t="str">
        <f t="shared" si="209"/>
        <v/>
      </c>
    </row>
    <row r="1064" spans="1:22" s="202" customFormat="1" ht="15" customHeight="1" x14ac:dyDescent="0.2">
      <c r="A1064" s="216"/>
      <c r="B1064" s="424" t="s">
        <v>9279</v>
      </c>
      <c r="C1064" s="217"/>
      <c r="E1064" s="196"/>
      <c r="F1064" s="196"/>
      <c r="G1064" s="217"/>
      <c r="H1064" s="196"/>
      <c r="I1064" s="196"/>
      <c r="J1064" s="197">
        <v>3</v>
      </c>
      <c r="L1064" s="197"/>
      <c r="M1064" s="197"/>
      <c r="N1064" s="197"/>
      <c r="O1064" s="197"/>
      <c r="P1064" s="425">
        <f>J1064</f>
        <v>3</v>
      </c>
      <c r="Q1064" s="221"/>
      <c r="U1064" s="90" t="str">
        <f t="shared" si="208"/>
        <v/>
      </c>
      <c r="V1064" s="90">
        <f t="shared" si="209"/>
        <v>3</v>
      </c>
    </row>
    <row r="1065" spans="1:22" s="202" customFormat="1" ht="15" customHeight="1" x14ac:dyDescent="0.2">
      <c r="A1065" s="216"/>
      <c r="B1065" s="203" t="s">
        <v>15</v>
      </c>
      <c r="C1065" s="204"/>
      <c r="D1065" s="205"/>
      <c r="E1065" s="206"/>
      <c r="F1065" s="204"/>
      <c r="G1065" s="205"/>
      <c r="H1065" s="206"/>
      <c r="I1065" s="206"/>
      <c r="J1065" s="207"/>
      <c r="K1065" s="208"/>
      <c r="L1065" s="208"/>
      <c r="M1065" s="208"/>
      <c r="N1065" s="208"/>
      <c r="O1065" s="208"/>
      <c r="P1065" s="209">
        <f>ROUND(SUM(P1063:P1064),2)</f>
        <v>3</v>
      </c>
      <c r="Q1065" s="210" t="str">
        <f>IFERROR(VLOOKUP(A1063,'Planilha Orçamentária'!$A$8:$H$557,5,FALSE),0)</f>
        <v>und</v>
      </c>
      <c r="R1065" s="201"/>
      <c r="S1065" s="201"/>
      <c r="U1065" s="90">
        <f t="shared" si="208"/>
        <v>3</v>
      </c>
      <c r="V1065" s="90">
        <f t="shared" si="209"/>
        <v>3</v>
      </c>
    </row>
    <row r="1066" spans="1:22" s="202" customFormat="1" ht="15" customHeight="1" x14ac:dyDescent="0.2">
      <c r="A1066" s="216"/>
      <c r="B1066" s="211"/>
      <c r="C1066" s="212"/>
      <c r="D1066" s="194"/>
      <c r="E1066" s="195"/>
      <c r="F1066" s="212"/>
      <c r="G1066" s="194"/>
      <c r="H1066" s="195"/>
      <c r="I1066" s="195"/>
      <c r="J1066" s="213"/>
      <c r="K1066" s="303"/>
      <c r="L1066" s="303"/>
      <c r="M1066" s="303"/>
      <c r="N1066" s="303"/>
      <c r="O1066" s="303"/>
      <c r="P1066" s="60"/>
      <c r="Q1066" s="214"/>
      <c r="R1066" s="201"/>
      <c r="S1066" s="201"/>
      <c r="T1066" s="201"/>
      <c r="U1066" s="90" t="str">
        <f t="shared" si="208"/>
        <v/>
      </c>
      <c r="V1066" s="90" t="str">
        <f t="shared" si="209"/>
        <v/>
      </c>
    </row>
    <row r="1067" spans="1:22" s="202" customFormat="1" ht="15" customHeight="1" x14ac:dyDescent="0.2">
      <c r="A1067" s="191" t="str">
        <f>'Planilha Orçamentária'!A195</f>
        <v>07.08.03.08</v>
      </c>
      <c r="B1067" s="192" t="str">
        <f>VLOOKUP(A1067,'Planilha Orçamentária'!$A$8:$D$557,4,FALSE)</f>
        <v>Luva de ferro galvanizado eletrolítico 1 1/2" para eletroduto</v>
      </c>
      <c r="C1067" s="193"/>
      <c r="D1067" s="194"/>
      <c r="E1067" s="195"/>
      <c r="F1067" s="195"/>
      <c r="G1067" s="194"/>
      <c r="H1067" s="195"/>
      <c r="I1067" s="196"/>
      <c r="J1067" s="197"/>
      <c r="K1067" s="198"/>
      <c r="L1067" s="197"/>
      <c r="M1067" s="199"/>
      <c r="N1067" s="197"/>
      <c r="O1067" s="199"/>
      <c r="P1067" s="60"/>
      <c r="Q1067" s="200">
        <f>P1069</f>
        <v>21</v>
      </c>
      <c r="R1067" s="201"/>
      <c r="S1067" s="201"/>
      <c r="U1067" s="90">
        <f t="shared" si="208"/>
        <v>0</v>
      </c>
      <c r="V1067" s="90" t="str">
        <f t="shared" si="209"/>
        <v/>
      </c>
    </row>
    <row r="1068" spans="1:22" s="202" customFormat="1" ht="15" customHeight="1" x14ac:dyDescent="0.2">
      <c r="A1068" s="216"/>
      <c r="B1068" s="424" t="s">
        <v>9279</v>
      </c>
      <c r="C1068" s="217"/>
      <c r="E1068" s="196"/>
      <c r="F1068" s="196"/>
      <c r="G1068" s="217"/>
      <c r="H1068" s="196"/>
      <c r="I1068" s="196"/>
      <c r="J1068" s="197">
        <v>21</v>
      </c>
      <c r="L1068" s="197"/>
      <c r="M1068" s="197"/>
      <c r="N1068" s="197"/>
      <c r="O1068" s="197"/>
      <c r="P1068" s="425">
        <f>J1068</f>
        <v>21</v>
      </c>
      <c r="Q1068" s="221"/>
      <c r="U1068" s="90" t="str">
        <f t="shared" si="208"/>
        <v/>
      </c>
      <c r="V1068" s="90">
        <f t="shared" si="209"/>
        <v>21</v>
      </c>
    </row>
    <row r="1069" spans="1:22" s="202" customFormat="1" ht="15" customHeight="1" x14ac:dyDescent="0.2">
      <c r="A1069" s="216"/>
      <c r="B1069" s="203" t="s">
        <v>15</v>
      </c>
      <c r="C1069" s="204"/>
      <c r="D1069" s="205"/>
      <c r="E1069" s="206"/>
      <c r="F1069" s="204"/>
      <c r="G1069" s="205"/>
      <c r="H1069" s="206"/>
      <c r="I1069" s="206"/>
      <c r="J1069" s="207"/>
      <c r="K1069" s="208"/>
      <c r="L1069" s="208"/>
      <c r="M1069" s="208"/>
      <c r="N1069" s="208"/>
      <c r="O1069" s="208"/>
      <c r="P1069" s="209">
        <f>ROUND(SUM(P1067:P1068),2)</f>
        <v>21</v>
      </c>
      <c r="Q1069" s="210" t="str">
        <f>IFERROR(VLOOKUP(A1067,'Planilha Orçamentária'!$A$8:$H$557,5,FALSE),0)</f>
        <v>und</v>
      </c>
      <c r="R1069" s="201"/>
      <c r="S1069" s="201"/>
      <c r="U1069" s="90">
        <f t="shared" si="208"/>
        <v>21</v>
      </c>
      <c r="V1069" s="90">
        <f t="shared" si="209"/>
        <v>21</v>
      </c>
    </row>
    <row r="1070" spans="1:22" s="202" customFormat="1" ht="15" customHeight="1" x14ac:dyDescent="0.2">
      <c r="A1070" s="216"/>
      <c r="B1070" s="211"/>
      <c r="C1070" s="212"/>
      <c r="D1070" s="194"/>
      <c r="E1070" s="195"/>
      <c r="F1070" s="212"/>
      <c r="G1070" s="194"/>
      <c r="H1070" s="195"/>
      <c r="I1070" s="195"/>
      <c r="J1070" s="213"/>
      <c r="K1070" s="303"/>
      <c r="L1070" s="303"/>
      <c r="M1070" s="303"/>
      <c r="N1070" s="303"/>
      <c r="O1070" s="303"/>
      <c r="P1070" s="60"/>
      <c r="Q1070" s="214"/>
      <c r="R1070" s="201"/>
      <c r="S1070" s="201"/>
      <c r="T1070" s="201"/>
      <c r="U1070" s="90" t="str">
        <f t="shared" si="208"/>
        <v/>
      </c>
      <c r="V1070" s="90" t="str">
        <f t="shared" si="209"/>
        <v/>
      </c>
    </row>
    <row r="1071" spans="1:22" s="202" customFormat="1" ht="15" customHeight="1" x14ac:dyDescent="0.2">
      <c r="A1071" s="191" t="str">
        <f>'Planilha Orçamentária'!A196</f>
        <v>07.08.03.09</v>
      </c>
      <c r="B1071" s="192" t="str">
        <f>VLOOKUP(A1071,'Planilha Orçamentária'!$A$8:$D$557,4,FALSE)</f>
        <v>Niple de PVC 2". (fornecimento e instalação)</v>
      </c>
      <c r="C1071" s="193"/>
      <c r="D1071" s="194"/>
      <c r="E1071" s="195"/>
      <c r="F1071" s="195"/>
      <c r="G1071" s="194"/>
      <c r="H1071" s="195"/>
      <c r="I1071" s="196"/>
      <c r="J1071" s="197"/>
      <c r="K1071" s="198"/>
      <c r="L1071" s="197"/>
      <c r="M1071" s="199"/>
      <c r="N1071" s="197"/>
      <c r="O1071" s="199"/>
      <c r="P1071" s="60"/>
      <c r="Q1071" s="200">
        <f>P1073</f>
        <v>6</v>
      </c>
      <c r="R1071" s="201"/>
      <c r="S1071" s="201"/>
      <c r="U1071" s="90">
        <f t="shared" si="208"/>
        <v>0</v>
      </c>
      <c r="V1071" s="90" t="str">
        <f t="shared" si="209"/>
        <v/>
      </c>
    </row>
    <row r="1072" spans="1:22" s="202" customFormat="1" ht="15" customHeight="1" x14ac:dyDescent="0.2">
      <c r="A1072" s="216"/>
      <c r="B1072" s="424" t="s">
        <v>9279</v>
      </c>
      <c r="C1072" s="217"/>
      <c r="E1072" s="196"/>
      <c r="F1072" s="196"/>
      <c r="G1072" s="217"/>
      <c r="H1072" s="196"/>
      <c r="I1072" s="196"/>
      <c r="J1072" s="197">
        <v>6</v>
      </c>
      <c r="L1072" s="197"/>
      <c r="M1072" s="197"/>
      <c r="N1072" s="197"/>
      <c r="O1072" s="197"/>
      <c r="P1072" s="425">
        <f>J1072</f>
        <v>6</v>
      </c>
      <c r="Q1072" s="221"/>
      <c r="U1072" s="90" t="str">
        <f t="shared" si="208"/>
        <v/>
      </c>
      <c r="V1072" s="90">
        <f t="shared" si="209"/>
        <v>6</v>
      </c>
    </row>
    <row r="1073" spans="1:22" s="202" customFormat="1" ht="15" customHeight="1" x14ac:dyDescent="0.2">
      <c r="A1073" s="216"/>
      <c r="B1073" s="203" t="s">
        <v>15</v>
      </c>
      <c r="C1073" s="204"/>
      <c r="D1073" s="205"/>
      <c r="E1073" s="206"/>
      <c r="F1073" s="204"/>
      <c r="G1073" s="205"/>
      <c r="H1073" s="206"/>
      <c r="I1073" s="206"/>
      <c r="J1073" s="207"/>
      <c r="K1073" s="208"/>
      <c r="L1073" s="208"/>
      <c r="M1073" s="208"/>
      <c r="N1073" s="208"/>
      <c r="O1073" s="208"/>
      <c r="P1073" s="209">
        <f>ROUND(SUM(P1071:P1072),2)</f>
        <v>6</v>
      </c>
      <c r="Q1073" s="210" t="str">
        <f>IFERROR(VLOOKUP(A1071,'Planilha Orçamentária'!$A$8:$H$557,5,FALSE),0)</f>
        <v>und</v>
      </c>
      <c r="R1073" s="201"/>
      <c r="S1073" s="201"/>
      <c r="U1073" s="90">
        <f t="shared" si="208"/>
        <v>6</v>
      </c>
      <c r="V1073" s="90">
        <f t="shared" si="209"/>
        <v>6</v>
      </c>
    </row>
    <row r="1074" spans="1:22" s="202" customFormat="1" ht="15" customHeight="1" x14ac:dyDescent="0.2">
      <c r="A1074" s="216"/>
      <c r="B1074" s="211"/>
      <c r="C1074" s="212"/>
      <c r="D1074" s="194"/>
      <c r="E1074" s="195"/>
      <c r="F1074" s="212"/>
      <c r="G1074" s="194"/>
      <c r="H1074" s="195"/>
      <c r="I1074" s="195"/>
      <c r="J1074" s="213"/>
      <c r="K1074" s="303"/>
      <c r="L1074" s="303"/>
      <c r="M1074" s="303"/>
      <c r="N1074" s="303"/>
      <c r="O1074" s="303"/>
      <c r="P1074" s="60"/>
      <c r="Q1074" s="214"/>
      <c r="R1074" s="201"/>
      <c r="S1074" s="201"/>
      <c r="T1074" s="201"/>
      <c r="U1074" s="90" t="str">
        <f t="shared" si="208"/>
        <v/>
      </c>
      <c r="V1074" s="90" t="str">
        <f t="shared" si="209"/>
        <v/>
      </c>
    </row>
    <row r="1075" spans="1:22" s="202" customFormat="1" ht="15" customHeight="1" x14ac:dyDescent="0.2">
      <c r="A1075" s="464" t="str">
        <f>'Planilha Orçamentária'!A198</f>
        <v>07.08.04</v>
      </c>
      <c r="B1075" s="465" t="str">
        <f>VLOOKUP(A1075,'Planilha Orçamentária'!$A$8:$D$557,4,FALSE)</f>
        <v>CAIXAS DE PASSAGEM EXTERNAS E QUADROS DE COMANDO</v>
      </c>
      <c r="C1075" s="466"/>
      <c r="D1075" s="205"/>
      <c r="E1075" s="206"/>
      <c r="F1075" s="206"/>
      <c r="G1075" s="205"/>
      <c r="H1075" s="206"/>
      <c r="I1075" s="467"/>
      <c r="J1075" s="468"/>
      <c r="K1075" s="469"/>
      <c r="L1075" s="468"/>
      <c r="M1075" s="470"/>
      <c r="N1075" s="471"/>
      <c r="O1075" s="470"/>
      <c r="P1075" s="209"/>
      <c r="Q1075" s="406"/>
      <c r="R1075" s="201"/>
      <c r="S1075" s="201"/>
      <c r="U1075" s="90" t="str">
        <f t="shared" si="208"/>
        <v/>
      </c>
      <c r="V1075" s="90" t="str">
        <f t="shared" si="209"/>
        <v/>
      </c>
    </row>
    <row r="1076" spans="1:22" s="202" customFormat="1" ht="15" customHeight="1" x14ac:dyDescent="0.2">
      <c r="A1076" s="191" t="str">
        <f>'Planilha Orçamentária'!A199</f>
        <v>07.08.04.01</v>
      </c>
      <c r="B1076" s="192" t="str">
        <f>VLOOKUP(A1076,'Planilha Orçamentária'!$A$8:$D$557,4,FALSE)</f>
        <v>Caixa de passagem de alvenaria de blocos de concreto 9x19x39cm, dimensões de 30x30x50cm, com revestimento interno em chapisco e reboco, tampa de concreto esp.5cm e lastro de brita 5 cm</v>
      </c>
      <c r="C1076" s="193"/>
      <c r="D1076" s="194"/>
      <c r="E1076" s="195"/>
      <c r="F1076" s="195"/>
      <c r="G1076" s="194"/>
      <c r="H1076" s="195"/>
      <c r="I1076" s="196"/>
      <c r="J1076" s="197"/>
      <c r="K1076" s="198"/>
      <c r="L1076" s="197"/>
      <c r="M1076" s="199"/>
      <c r="N1076" s="197"/>
      <c r="O1076" s="199"/>
      <c r="P1076" s="60"/>
      <c r="Q1076" s="200">
        <f>P1078</f>
        <v>141</v>
      </c>
      <c r="R1076" s="201"/>
      <c r="S1076" s="201"/>
      <c r="U1076" s="90">
        <f t="shared" si="208"/>
        <v>0</v>
      </c>
      <c r="V1076" s="90" t="str">
        <f t="shared" si="209"/>
        <v/>
      </c>
    </row>
    <row r="1077" spans="1:22" s="202" customFormat="1" ht="15" customHeight="1" x14ac:dyDescent="0.2">
      <c r="A1077" s="216"/>
      <c r="B1077" s="424" t="s">
        <v>9279</v>
      </c>
      <c r="C1077" s="217"/>
      <c r="E1077" s="196"/>
      <c r="F1077" s="196"/>
      <c r="G1077" s="217"/>
      <c r="H1077" s="196"/>
      <c r="I1077" s="196"/>
      <c r="J1077" s="197">
        <v>141</v>
      </c>
      <c r="L1077" s="197"/>
      <c r="M1077" s="197"/>
      <c r="N1077" s="197"/>
      <c r="O1077" s="197"/>
      <c r="P1077" s="425">
        <f>J1077</f>
        <v>141</v>
      </c>
      <c r="Q1077" s="221"/>
      <c r="U1077" s="90" t="str">
        <f t="shared" si="208"/>
        <v/>
      </c>
      <c r="V1077" s="90">
        <f t="shared" si="209"/>
        <v>141</v>
      </c>
    </row>
    <row r="1078" spans="1:22" s="202" customFormat="1" ht="15" customHeight="1" x14ac:dyDescent="0.2">
      <c r="A1078" s="216"/>
      <c r="B1078" s="203" t="s">
        <v>15</v>
      </c>
      <c r="C1078" s="204"/>
      <c r="D1078" s="205"/>
      <c r="E1078" s="206"/>
      <c r="F1078" s="204"/>
      <c r="G1078" s="205"/>
      <c r="H1078" s="206"/>
      <c r="I1078" s="206"/>
      <c r="J1078" s="207"/>
      <c r="K1078" s="208"/>
      <c r="L1078" s="208"/>
      <c r="M1078" s="208"/>
      <c r="N1078" s="208"/>
      <c r="O1078" s="208"/>
      <c r="P1078" s="209">
        <f>ROUND(SUM(P1076:P1077),2)</f>
        <v>141</v>
      </c>
      <c r="Q1078" s="210" t="str">
        <f>IFERROR(VLOOKUP(A1076,'Planilha Orçamentária'!$A$8:$H$557,5,FALSE),0)</f>
        <v>und</v>
      </c>
      <c r="R1078" s="201"/>
      <c r="S1078" s="201"/>
      <c r="U1078" s="90">
        <f t="shared" si="208"/>
        <v>141</v>
      </c>
      <c r="V1078" s="90">
        <f t="shared" si="209"/>
        <v>141</v>
      </c>
    </row>
    <row r="1079" spans="1:22" s="202" customFormat="1" ht="15" customHeight="1" x14ac:dyDescent="0.2">
      <c r="A1079" s="216"/>
      <c r="B1079" s="211"/>
      <c r="C1079" s="212"/>
      <c r="D1079" s="194"/>
      <c r="E1079" s="195"/>
      <c r="F1079" s="212"/>
      <c r="G1079" s="194"/>
      <c r="H1079" s="195"/>
      <c r="I1079" s="195"/>
      <c r="J1079" s="213"/>
      <c r="K1079" s="303"/>
      <c r="L1079" s="303"/>
      <c r="M1079" s="303"/>
      <c r="N1079" s="303"/>
      <c r="O1079" s="303"/>
      <c r="P1079" s="60"/>
      <c r="Q1079" s="214"/>
      <c r="R1079" s="201"/>
      <c r="S1079" s="201"/>
      <c r="T1079" s="201"/>
      <c r="U1079" s="90" t="str">
        <f t="shared" si="208"/>
        <v/>
      </c>
      <c r="V1079" s="90" t="str">
        <f t="shared" si="209"/>
        <v/>
      </c>
    </row>
    <row r="1080" spans="1:22" s="202" customFormat="1" ht="15" customHeight="1" x14ac:dyDescent="0.2">
      <c r="A1080" s="191" t="str">
        <f>'Planilha Orçamentária'!A200</f>
        <v>07.08.04.02</v>
      </c>
      <c r="B1080" s="192" t="str">
        <f>VLOOKUP(A1080,'Planilha Orçamentária'!$A$8:$D$557,4,FALSE)</f>
        <v>Quadro de comando em aço inox dimensões mínimas 750x600x300mm completo com placa de montagem, disjuntores, contator , trilho, canaleta de pvc e barras de cobre conforme detalhe em projeto (fornecimento e instalação)</v>
      </c>
      <c r="C1080" s="193"/>
      <c r="D1080" s="194"/>
      <c r="E1080" s="195"/>
      <c r="F1080" s="195"/>
      <c r="G1080" s="194"/>
      <c r="H1080" s="195"/>
      <c r="I1080" s="196"/>
      <c r="J1080" s="197"/>
      <c r="K1080" s="198"/>
      <c r="L1080" s="197"/>
      <c r="M1080" s="199"/>
      <c r="N1080" s="197"/>
      <c r="O1080" s="199"/>
      <c r="P1080" s="60"/>
      <c r="Q1080" s="200">
        <f>P1082</f>
        <v>3</v>
      </c>
      <c r="R1080" s="201"/>
      <c r="S1080" s="201"/>
      <c r="U1080" s="90">
        <f t="shared" si="208"/>
        <v>0</v>
      </c>
      <c r="V1080" s="90" t="str">
        <f t="shared" si="209"/>
        <v/>
      </c>
    </row>
    <row r="1081" spans="1:22" s="202" customFormat="1" ht="15" customHeight="1" x14ac:dyDescent="0.2">
      <c r="A1081" s="216"/>
      <c r="B1081" s="424" t="s">
        <v>9279</v>
      </c>
      <c r="C1081" s="217"/>
      <c r="E1081" s="196"/>
      <c r="F1081" s="196"/>
      <c r="G1081" s="217"/>
      <c r="H1081" s="196"/>
      <c r="I1081" s="196"/>
      <c r="J1081" s="197">
        <v>3</v>
      </c>
      <c r="L1081" s="197"/>
      <c r="M1081" s="197"/>
      <c r="N1081" s="197"/>
      <c r="O1081" s="197"/>
      <c r="P1081" s="425">
        <f>J1081</f>
        <v>3</v>
      </c>
      <c r="Q1081" s="221"/>
      <c r="U1081" s="90" t="str">
        <f t="shared" si="208"/>
        <v/>
      </c>
      <c r="V1081" s="90">
        <f t="shared" si="209"/>
        <v>3</v>
      </c>
    </row>
    <row r="1082" spans="1:22" s="202" customFormat="1" ht="15" customHeight="1" x14ac:dyDescent="0.2">
      <c r="A1082" s="216"/>
      <c r="B1082" s="203" t="s">
        <v>15</v>
      </c>
      <c r="C1082" s="204"/>
      <c r="D1082" s="205"/>
      <c r="E1082" s="206"/>
      <c r="F1082" s="204"/>
      <c r="G1082" s="205"/>
      <c r="H1082" s="206"/>
      <c r="I1082" s="206"/>
      <c r="J1082" s="207"/>
      <c r="K1082" s="208"/>
      <c r="L1082" s="208"/>
      <c r="M1082" s="208"/>
      <c r="N1082" s="208"/>
      <c r="O1082" s="208"/>
      <c r="P1082" s="209">
        <f>ROUND(SUM(P1080:P1081),2)</f>
        <v>3</v>
      </c>
      <c r="Q1082" s="210" t="str">
        <f>IFERROR(VLOOKUP(A1080,'Planilha Orçamentária'!$A$8:$H$557,5,FALSE),0)</f>
        <v>cj</v>
      </c>
      <c r="R1082" s="201"/>
      <c r="S1082" s="201"/>
      <c r="U1082" s="90">
        <f t="shared" si="208"/>
        <v>3</v>
      </c>
      <c r="V1082" s="90">
        <f t="shared" si="209"/>
        <v>3</v>
      </c>
    </row>
    <row r="1083" spans="1:22" s="202" customFormat="1" ht="15" customHeight="1" x14ac:dyDescent="0.2">
      <c r="A1083" s="216"/>
      <c r="B1083" s="211"/>
      <c r="C1083" s="212"/>
      <c r="D1083" s="194"/>
      <c r="E1083" s="195"/>
      <c r="F1083" s="212"/>
      <c r="G1083" s="194"/>
      <c r="H1083" s="195"/>
      <c r="I1083" s="195"/>
      <c r="J1083" s="213"/>
      <c r="K1083" s="303"/>
      <c r="L1083" s="303"/>
      <c r="M1083" s="303"/>
      <c r="N1083" s="303"/>
      <c r="O1083" s="303"/>
      <c r="P1083" s="60"/>
      <c r="Q1083" s="214"/>
      <c r="R1083" s="201"/>
      <c r="S1083" s="201"/>
      <c r="T1083" s="201"/>
      <c r="U1083" s="90" t="str">
        <f t="shared" si="208"/>
        <v/>
      </c>
      <c r="V1083" s="90" t="str">
        <f t="shared" si="209"/>
        <v/>
      </c>
    </row>
    <row r="1084" spans="1:22" s="202" customFormat="1" ht="15" customHeight="1" x14ac:dyDescent="0.2">
      <c r="A1084" s="191" t="str">
        <f>'Planilha Orçamentária'!A201</f>
        <v>07.08.04.03</v>
      </c>
      <c r="B1084" s="192" t="str">
        <f>VLOOKUP(A1084,'Planilha Orçamentária'!$A$8:$D$557,4,FALSE)</f>
        <v>Caixa para medidor polifásico carga até 41000W inclusive caixa para disjuntor polifásico até 100A</v>
      </c>
      <c r="C1084" s="193"/>
      <c r="D1084" s="194"/>
      <c r="E1084" s="195"/>
      <c r="F1084" s="195"/>
      <c r="G1084" s="194"/>
      <c r="H1084" s="195"/>
      <c r="I1084" s="196"/>
      <c r="J1084" s="197"/>
      <c r="K1084" s="198"/>
      <c r="L1084" s="197"/>
      <c r="M1084" s="199"/>
      <c r="N1084" s="197"/>
      <c r="O1084" s="199"/>
      <c r="P1084" s="60"/>
      <c r="Q1084" s="200">
        <f>P1086</f>
        <v>3</v>
      </c>
      <c r="R1084" s="201"/>
      <c r="S1084" s="201"/>
      <c r="U1084" s="90">
        <f t="shared" si="208"/>
        <v>0</v>
      </c>
      <c r="V1084" s="90" t="str">
        <f t="shared" si="209"/>
        <v/>
      </c>
    </row>
    <row r="1085" spans="1:22" s="202" customFormat="1" ht="15" customHeight="1" x14ac:dyDescent="0.2">
      <c r="A1085" s="216"/>
      <c r="B1085" s="424" t="s">
        <v>9279</v>
      </c>
      <c r="C1085" s="217"/>
      <c r="E1085" s="196"/>
      <c r="F1085" s="196"/>
      <c r="G1085" s="217"/>
      <c r="H1085" s="196"/>
      <c r="I1085" s="196"/>
      <c r="J1085" s="197">
        <v>3</v>
      </c>
      <c r="L1085" s="197"/>
      <c r="M1085" s="197"/>
      <c r="N1085" s="197"/>
      <c r="O1085" s="197"/>
      <c r="P1085" s="425">
        <f>J1085</f>
        <v>3</v>
      </c>
      <c r="Q1085" s="221"/>
      <c r="U1085" s="90" t="str">
        <f t="shared" si="208"/>
        <v/>
      </c>
      <c r="V1085" s="90">
        <f t="shared" si="209"/>
        <v>3</v>
      </c>
    </row>
    <row r="1086" spans="1:22" s="202" customFormat="1" ht="15" customHeight="1" x14ac:dyDescent="0.2">
      <c r="A1086" s="216"/>
      <c r="B1086" s="203" t="s">
        <v>15</v>
      </c>
      <c r="C1086" s="204"/>
      <c r="D1086" s="205"/>
      <c r="E1086" s="206"/>
      <c r="F1086" s="204"/>
      <c r="G1086" s="205"/>
      <c r="H1086" s="206"/>
      <c r="I1086" s="206"/>
      <c r="J1086" s="207"/>
      <c r="K1086" s="208"/>
      <c r="L1086" s="208"/>
      <c r="M1086" s="208"/>
      <c r="N1086" s="208"/>
      <c r="O1086" s="208"/>
      <c r="P1086" s="209">
        <f>ROUND(SUM(P1084:P1085),2)</f>
        <v>3</v>
      </c>
      <c r="Q1086" s="210" t="str">
        <f>IFERROR(VLOOKUP(A1084,'Planilha Orçamentária'!$A$8:$H$557,5,FALSE),0)</f>
        <v>und</v>
      </c>
      <c r="R1086" s="201"/>
      <c r="S1086" s="201"/>
      <c r="U1086" s="90">
        <f t="shared" si="208"/>
        <v>3</v>
      </c>
      <c r="V1086" s="90">
        <f t="shared" si="209"/>
        <v>3</v>
      </c>
    </row>
    <row r="1087" spans="1:22" s="202" customFormat="1" ht="15" customHeight="1" x14ac:dyDescent="0.2">
      <c r="A1087" s="216"/>
      <c r="B1087" s="211"/>
      <c r="C1087" s="212"/>
      <c r="D1087" s="194"/>
      <c r="E1087" s="195"/>
      <c r="F1087" s="212"/>
      <c r="G1087" s="194"/>
      <c r="H1087" s="195"/>
      <c r="I1087" s="195"/>
      <c r="J1087" s="213"/>
      <c r="K1087" s="303"/>
      <c r="L1087" s="303"/>
      <c r="M1087" s="303"/>
      <c r="N1087" s="303"/>
      <c r="O1087" s="303"/>
      <c r="P1087" s="60"/>
      <c r="Q1087" s="214"/>
      <c r="R1087" s="201"/>
      <c r="S1087" s="201"/>
      <c r="T1087" s="201"/>
      <c r="U1087" s="90" t="str">
        <f t="shared" si="208"/>
        <v/>
      </c>
      <c r="V1087" s="90" t="str">
        <f t="shared" si="209"/>
        <v/>
      </c>
    </row>
    <row r="1088" spans="1:22" s="202" customFormat="1" ht="15" customHeight="1" x14ac:dyDescent="0.2">
      <c r="A1088" s="464" t="str">
        <f>'Planilha Orçamentária'!A203</f>
        <v>07.08.05</v>
      </c>
      <c r="B1088" s="465" t="str">
        <f>VLOOKUP(A1088,'Planilha Orçamentária'!$A$8:$D$557,4,FALSE)</f>
        <v>SERVIÇOS DIVERSOS</v>
      </c>
      <c r="C1088" s="466"/>
      <c r="D1088" s="205"/>
      <c r="E1088" s="206"/>
      <c r="F1088" s="206"/>
      <c r="G1088" s="205"/>
      <c r="H1088" s="206"/>
      <c r="I1088" s="467"/>
      <c r="J1088" s="468"/>
      <c r="K1088" s="469"/>
      <c r="L1088" s="468"/>
      <c r="M1088" s="470"/>
      <c r="N1088" s="471"/>
      <c r="O1088" s="470"/>
      <c r="P1088" s="209"/>
      <c r="Q1088" s="406"/>
      <c r="R1088" s="201"/>
      <c r="S1088" s="201"/>
      <c r="U1088" s="90" t="str">
        <f t="shared" si="208"/>
        <v/>
      </c>
      <c r="V1088" s="90" t="str">
        <f t="shared" si="209"/>
        <v/>
      </c>
    </row>
    <row r="1089" spans="1:22" s="202" customFormat="1" ht="15" customHeight="1" x14ac:dyDescent="0.2">
      <c r="A1089" s="191" t="str">
        <f>'Planilha Orçamentária'!A204</f>
        <v>07.08.05.01</v>
      </c>
      <c r="B1089" s="192" t="str">
        <f>VLOOKUP(A1089,'Planilha Orçamentária'!$A$8:$D$557,4,FALSE)</f>
        <v>Arame galvanizado 12 BWG (0.048 kg/m)</v>
      </c>
      <c r="C1089" s="193"/>
      <c r="D1089" s="194"/>
      <c r="E1089" s="195"/>
      <c r="F1089" s="195"/>
      <c r="G1089" s="194"/>
      <c r="H1089" s="195"/>
      <c r="I1089" s="196"/>
      <c r="J1089" s="197"/>
      <c r="K1089" s="198"/>
      <c r="L1089" s="197"/>
      <c r="M1089" s="199"/>
      <c r="N1089" s="197"/>
      <c r="O1089" s="199"/>
      <c r="P1089" s="60"/>
      <c r="Q1089" s="200">
        <f>P1091</f>
        <v>54</v>
      </c>
      <c r="R1089" s="201"/>
      <c r="S1089" s="201"/>
      <c r="U1089" s="90">
        <f t="shared" si="208"/>
        <v>0</v>
      </c>
      <c r="V1089" s="90" t="str">
        <f t="shared" si="209"/>
        <v/>
      </c>
    </row>
    <row r="1090" spans="1:22" s="202" customFormat="1" ht="15" customHeight="1" x14ac:dyDescent="0.2">
      <c r="A1090" s="216"/>
      <c r="B1090" s="424" t="s">
        <v>9279</v>
      </c>
      <c r="C1090" s="217"/>
      <c r="E1090" s="196"/>
      <c r="F1090" s="196"/>
      <c r="G1090" s="217"/>
      <c r="H1090" s="196"/>
      <c r="I1090" s="196"/>
      <c r="J1090" s="251">
        <v>54</v>
      </c>
      <c r="L1090" s="197"/>
      <c r="M1090" s="197"/>
      <c r="N1090" s="197"/>
      <c r="O1090" s="197"/>
      <c r="P1090" s="425">
        <f>J1090</f>
        <v>54</v>
      </c>
      <c r="Q1090" s="221"/>
      <c r="U1090" s="90" t="str">
        <f t="shared" si="208"/>
        <v/>
      </c>
      <c r="V1090" s="90">
        <f t="shared" si="209"/>
        <v>54</v>
      </c>
    </row>
    <row r="1091" spans="1:22" s="202" customFormat="1" ht="15" customHeight="1" x14ac:dyDescent="0.2">
      <c r="A1091" s="216"/>
      <c r="B1091" s="203" t="s">
        <v>15</v>
      </c>
      <c r="C1091" s="204"/>
      <c r="D1091" s="205"/>
      <c r="E1091" s="206"/>
      <c r="F1091" s="204"/>
      <c r="G1091" s="205"/>
      <c r="H1091" s="206"/>
      <c r="I1091" s="206"/>
      <c r="J1091" s="207"/>
      <c r="K1091" s="207"/>
      <c r="L1091" s="208"/>
      <c r="M1091" s="208"/>
      <c r="N1091" s="208"/>
      <c r="O1091" s="208"/>
      <c r="P1091" s="209">
        <f>ROUND(SUM(P1089:P1090),2)</f>
        <v>54</v>
      </c>
      <c r="Q1091" s="210" t="str">
        <f>IFERROR(VLOOKUP(A1089,'Planilha Orçamentária'!$A$8:$H$557,5,FALSE),0)</f>
        <v>und</v>
      </c>
      <c r="R1091" s="201"/>
      <c r="S1091" s="201"/>
      <c r="U1091" s="90">
        <f t="shared" si="208"/>
        <v>54</v>
      </c>
      <c r="V1091" s="90">
        <f t="shared" si="209"/>
        <v>54</v>
      </c>
    </row>
    <row r="1092" spans="1:22" s="202" customFormat="1" ht="15" customHeight="1" x14ac:dyDescent="0.2">
      <c r="A1092" s="216"/>
      <c r="B1092" s="211"/>
      <c r="C1092" s="212"/>
      <c r="D1092" s="194"/>
      <c r="E1092" s="195"/>
      <c r="F1092" s="212"/>
      <c r="G1092" s="194"/>
      <c r="H1092" s="195"/>
      <c r="I1092" s="195"/>
      <c r="J1092" s="213"/>
      <c r="K1092" s="213"/>
      <c r="L1092" s="303"/>
      <c r="M1092" s="303"/>
      <c r="N1092" s="303"/>
      <c r="O1092" s="303"/>
      <c r="P1092" s="60"/>
      <c r="Q1092" s="214"/>
      <c r="R1092" s="201"/>
      <c r="S1092" s="201"/>
      <c r="T1092" s="201"/>
      <c r="U1092" s="90" t="str">
        <f t="shared" si="208"/>
        <v/>
      </c>
      <c r="V1092" s="90" t="str">
        <f t="shared" si="209"/>
        <v/>
      </c>
    </row>
    <row r="1093" spans="1:22" s="202" customFormat="1" ht="15" customHeight="1" x14ac:dyDescent="0.2">
      <c r="A1093" s="191" t="str">
        <f>'Planilha Orçamentária'!A205</f>
        <v>07.08.05.02</v>
      </c>
      <c r="B1093" s="192" t="str">
        <f>VLOOKUP(A1093,'Planilha Orçamentária'!$A$8:$D$557,4,FALSE)</f>
        <v>Escavação manual em mat. 1ª cat. H= 0,00 a 1,50 m em Vias Urbanas</v>
      </c>
      <c r="C1093" s="193"/>
      <c r="D1093" s="194"/>
      <c r="E1093" s="195"/>
      <c r="F1093" s="195"/>
      <c r="G1093" s="194"/>
      <c r="H1093" s="195"/>
      <c r="I1093" s="196"/>
      <c r="J1093" s="197"/>
      <c r="K1093" s="198"/>
      <c r="L1093" s="197"/>
      <c r="M1093" s="199"/>
      <c r="N1093" s="197"/>
      <c r="O1093" s="199"/>
      <c r="P1093" s="60"/>
      <c r="Q1093" s="200">
        <f>P1095</f>
        <v>463</v>
      </c>
      <c r="R1093" s="201"/>
      <c r="S1093" s="201"/>
      <c r="U1093" s="90">
        <f t="shared" si="208"/>
        <v>0</v>
      </c>
      <c r="V1093" s="90" t="str">
        <f t="shared" si="209"/>
        <v/>
      </c>
    </row>
    <row r="1094" spans="1:22" s="202" customFormat="1" ht="15" customHeight="1" x14ac:dyDescent="0.2">
      <c r="A1094" s="216"/>
      <c r="B1094" s="424" t="s">
        <v>9279</v>
      </c>
      <c r="C1094" s="217"/>
      <c r="E1094" s="196"/>
      <c r="F1094" s="196"/>
      <c r="G1094" s="217"/>
      <c r="H1094" s="196"/>
      <c r="I1094" s="196"/>
      <c r="J1094" s="251">
        <v>463</v>
      </c>
      <c r="L1094" s="197"/>
      <c r="M1094" s="197"/>
      <c r="N1094" s="197"/>
      <c r="O1094" s="197"/>
      <c r="P1094" s="425">
        <f>J1094</f>
        <v>463</v>
      </c>
      <c r="Q1094" s="221"/>
      <c r="U1094" s="90" t="str">
        <f t="shared" si="208"/>
        <v/>
      </c>
      <c r="V1094" s="90">
        <f t="shared" si="209"/>
        <v>463</v>
      </c>
    </row>
    <row r="1095" spans="1:22" s="202" customFormat="1" ht="15" customHeight="1" x14ac:dyDescent="0.2">
      <c r="A1095" s="216"/>
      <c r="B1095" s="203" t="s">
        <v>15</v>
      </c>
      <c r="C1095" s="204"/>
      <c r="D1095" s="205"/>
      <c r="E1095" s="206"/>
      <c r="F1095" s="204"/>
      <c r="G1095" s="205"/>
      <c r="H1095" s="206"/>
      <c r="I1095" s="206"/>
      <c r="J1095" s="207"/>
      <c r="K1095" s="207"/>
      <c r="L1095" s="208"/>
      <c r="M1095" s="208"/>
      <c r="N1095" s="208"/>
      <c r="O1095" s="208"/>
      <c r="P1095" s="209">
        <f>ROUND(SUM(P1093:P1094),2)</f>
        <v>463</v>
      </c>
      <c r="Q1095" s="210" t="str">
        <f>IFERROR(VLOOKUP(A1093,'Planilha Orçamentária'!$A$8:$H$557,5,FALSE),0)</f>
        <v>M3</v>
      </c>
      <c r="R1095" s="201"/>
      <c r="S1095" s="201"/>
      <c r="U1095" s="90">
        <f t="shared" si="208"/>
        <v>463</v>
      </c>
      <c r="V1095" s="90">
        <f t="shared" si="209"/>
        <v>463</v>
      </c>
    </row>
    <row r="1096" spans="1:22" s="202" customFormat="1" ht="15" customHeight="1" x14ac:dyDescent="0.2">
      <c r="A1096" s="216"/>
      <c r="B1096" s="211"/>
      <c r="C1096" s="212"/>
      <c r="D1096" s="194"/>
      <c r="E1096" s="195"/>
      <c r="F1096" s="212"/>
      <c r="G1096" s="194"/>
      <c r="H1096" s="195"/>
      <c r="I1096" s="195"/>
      <c r="J1096" s="213"/>
      <c r="K1096" s="213"/>
      <c r="L1096" s="303"/>
      <c r="M1096" s="303"/>
      <c r="N1096" s="303"/>
      <c r="O1096" s="303"/>
      <c r="P1096" s="60"/>
      <c r="Q1096" s="214"/>
      <c r="R1096" s="201"/>
      <c r="S1096" s="201"/>
      <c r="T1096" s="201"/>
      <c r="U1096" s="90" t="str">
        <f t="shared" si="208"/>
        <v/>
      </c>
      <c r="V1096" s="90" t="str">
        <f t="shared" si="209"/>
        <v/>
      </c>
    </row>
    <row r="1097" spans="1:22" s="202" customFormat="1" ht="15" customHeight="1" x14ac:dyDescent="0.2">
      <c r="A1097" s="191" t="str">
        <f>'Planilha Orçamentária'!A206</f>
        <v>07.08.05.03</v>
      </c>
      <c r="B1097" s="192" t="str">
        <f>VLOOKUP(A1097,'Planilha Orçamentária'!$A$8:$D$557,4,FALSE)</f>
        <v>Reaterro de cavas c/ compactação manual (apiloamento) em Vias Urbanas</v>
      </c>
      <c r="C1097" s="193"/>
      <c r="D1097" s="194"/>
      <c r="E1097" s="195"/>
      <c r="F1097" s="195"/>
      <c r="G1097" s="194"/>
      <c r="H1097" s="195"/>
      <c r="I1097" s="196"/>
      <c r="J1097" s="197"/>
      <c r="K1097" s="198"/>
      <c r="L1097" s="197"/>
      <c r="M1097" s="199"/>
      <c r="N1097" s="197"/>
      <c r="O1097" s="199"/>
      <c r="P1097" s="60"/>
      <c r="Q1097" s="200">
        <f>P1099</f>
        <v>347</v>
      </c>
      <c r="R1097" s="201"/>
      <c r="S1097" s="201"/>
      <c r="U1097" s="90">
        <f t="shared" si="208"/>
        <v>0</v>
      </c>
      <c r="V1097" s="90" t="str">
        <f t="shared" si="209"/>
        <v/>
      </c>
    </row>
    <row r="1098" spans="1:22" s="202" customFormat="1" ht="15" customHeight="1" x14ac:dyDescent="0.2">
      <c r="A1098" s="216"/>
      <c r="B1098" s="424" t="s">
        <v>9279</v>
      </c>
      <c r="C1098" s="217"/>
      <c r="E1098" s="196"/>
      <c r="F1098" s="196"/>
      <c r="G1098" s="217"/>
      <c r="H1098" s="196"/>
      <c r="I1098" s="196"/>
      <c r="J1098" s="251">
        <v>347</v>
      </c>
      <c r="L1098" s="197"/>
      <c r="M1098" s="197"/>
      <c r="N1098" s="197"/>
      <c r="O1098" s="197"/>
      <c r="P1098" s="425">
        <f>J1098</f>
        <v>347</v>
      </c>
      <c r="Q1098" s="221"/>
      <c r="U1098" s="90" t="str">
        <f t="shared" si="208"/>
        <v/>
      </c>
      <c r="V1098" s="90">
        <f t="shared" si="209"/>
        <v>347</v>
      </c>
    </row>
    <row r="1099" spans="1:22" s="202" customFormat="1" ht="15" customHeight="1" x14ac:dyDescent="0.2">
      <c r="A1099" s="216"/>
      <c r="B1099" s="203" t="s">
        <v>15</v>
      </c>
      <c r="C1099" s="204"/>
      <c r="D1099" s="205"/>
      <c r="E1099" s="206"/>
      <c r="F1099" s="204"/>
      <c r="G1099" s="205"/>
      <c r="H1099" s="206"/>
      <c r="I1099" s="206"/>
      <c r="J1099" s="207"/>
      <c r="K1099" s="207"/>
      <c r="L1099" s="208"/>
      <c r="M1099" s="208"/>
      <c r="N1099" s="208"/>
      <c r="O1099" s="208"/>
      <c r="P1099" s="209">
        <f>ROUND(SUM(P1097:P1098),2)</f>
        <v>347</v>
      </c>
      <c r="Q1099" s="210" t="str">
        <f>IFERROR(VLOOKUP(A1097,'Planilha Orçamentária'!$A$8:$H$557,5,FALSE),0)</f>
        <v>M3</v>
      </c>
      <c r="R1099" s="201"/>
      <c r="S1099" s="201"/>
      <c r="U1099" s="90">
        <f t="shared" si="208"/>
        <v>347</v>
      </c>
      <c r="V1099" s="90">
        <f t="shared" si="209"/>
        <v>347</v>
      </c>
    </row>
    <row r="1100" spans="1:22" s="202" customFormat="1" ht="15" customHeight="1" x14ac:dyDescent="0.2">
      <c r="A1100" s="216"/>
      <c r="B1100" s="211"/>
      <c r="C1100" s="212"/>
      <c r="D1100" s="194"/>
      <c r="E1100" s="195"/>
      <c r="F1100" s="212"/>
      <c r="G1100" s="194"/>
      <c r="H1100" s="195"/>
      <c r="I1100" s="195"/>
      <c r="J1100" s="213"/>
      <c r="K1100" s="213"/>
      <c r="L1100" s="303"/>
      <c r="M1100" s="303"/>
      <c r="N1100" s="303"/>
      <c r="O1100" s="303"/>
      <c r="P1100" s="60"/>
      <c r="Q1100" s="214"/>
      <c r="R1100" s="201"/>
      <c r="S1100" s="201"/>
      <c r="T1100" s="201"/>
      <c r="U1100" s="90" t="str">
        <f t="shared" si="208"/>
        <v/>
      </c>
      <c r="V1100" s="90" t="str">
        <f t="shared" si="209"/>
        <v/>
      </c>
    </row>
    <row r="1101" spans="1:22" s="202" customFormat="1" ht="15" customHeight="1" x14ac:dyDescent="0.2">
      <c r="A1101" s="191" t="str">
        <f>'Planilha Orçamentária'!A207</f>
        <v>07.08.05.04</v>
      </c>
      <c r="B1101" s="192" t="str">
        <f>VLOOKUP(A1101,'Planilha Orçamentária'!$A$8:$D$557,4,FALSE)</f>
        <v>Haste cobreada para aterramento diâmetro 5/8" x 2,4m ( fornecimento e instalação)</v>
      </c>
      <c r="C1101" s="193"/>
      <c r="D1101" s="194"/>
      <c r="E1101" s="195"/>
      <c r="F1101" s="195"/>
      <c r="G1101" s="194"/>
      <c r="H1101" s="195"/>
      <c r="I1101" s="196"/>
      <c r="J1101" s="197"/>
      <c r="K1101" s="198"/>
      <c r="L1101" s="197"/>
      <c r="M1101" s="199"/>
      <c r="N1101" s="197"/>
      <c r="O1101" s="199"/>
      <c r="P1101" s="60"/>
      <c r="Q1101" s="200">
        <f>P1103</f>
        <v>141</v>
      </c>
      <c r="R1101" s="201"/>
      <c r="S1101" s="201"/>
      <c r="U1101" s="90">
        <f t="shared" si="208"/>
        <v>0</v>
      </c>
      <c r="V1101" s="90" t="str">
        <f t="shared" si="209"/>
        <v/>
      </c>
    </row>
    <row r="1102" spans="1:22" s="202" customFormat="1" ht="15" customHeight="1" x14ac:dyDescent="0.2">
      <c r="A1102" s="216"/>
      <c r="B1102" s="424" t="s">
        <v>9279</v>
      </c>
      <c r="C1102" s="217"/>
      <c r="E1102" s="196"/>
      <c r="F1102" s="196"/>
      <c r="G1102" s="217"/>
      <c r="H1102" s="196"/>
      <c r="I1102" s="196"/>
      <c r="J1102" s="197">
        <v>141</v>
      </c>
      <c r="K1102" s="251"/>
      <c r="L1102" s="197"/>
      <c r="M1102" s="197"/>
      <c r="N1102" s="197"/>
      <c r="O1102" s="197"/>
      <c r="P1102" s="425">
        <f>J1102</f>
        <v>141</v>
      </c>
      <c r="Q1102" s="221"/>
      <c r="U1102" s="90" t="str">
        <f t="shared" si="208"/>
        <v/>
      </c>
      <c r="V1102" s="90">
        <f t="shared" si="209"/>
        <v>141</v>
      </c>
    </row>
    <row r="1103" spans="1:22" s="202" customFormat="1" ht="15" customHeight="1" x14ac:dyDescent="0.2">
      <c r="A1103" s="216"/>
      <c r="B1103" s="203" t="s">
        <v>15</v>
      </c>
      <c r="C1103" s="204"/>
      <c r="D1103" s="205"/>
      <c r="E1103" s="206"/>
      <c r="F1103" s="204"/>
      <c r="G1103" s="205"/>
      <c r="H1103" s="206"/>
      <c r="I1103" s="206"/>
      <c r="J1103" s="207"/>
      <c r="K1103" s="207"/>
      <c r="L1103" s="208"/>
      <c r="M1103" s="208"/>
      <c r="N1103" s="208"/>
      <c r="O1103" s="208"/>
      <c r="P1103" s="209">
        <f>ROUND(SUM(P1101:P1102),2)</f>
        <v>141</v>
      </c>
      <c r="Q1103" s="210" t="str">
        <f>IFERROR(VLOOKUP(A1101,'Planilha Orçamentária'!$A$8:$H$557,5,FALSE),0)</f>
        <v>Ud</v>
      </c>
      <c r="R1103" s="201"/>
      <c r="S1103" s="201"/>
      <c r="U1103" s="90">
        <f t="shared" si="208"/>
        <v>141</v>
      </c>
      <c r="V1103" s="90">
        <f t="shared" si="209"/>
        <v>141</v>
      </c>
    </row>
    <row r="1104" spans="1:22" s="202" customFormat="1" ht="15" customHeight="1" x14ac:dyDescent="0.2">
      <c r="A1104" s="216"/>
      <c r="B1104" s="211"/>
      <c r="C1104" s="212"/>
      <c r="D1104" s="194"/>
      <c r="E1104" s="195"/>
      <c r="F1104" s="212"/>
      <c r="G1104" s="194"/>
      <c r="H1104" s="195"/>
      <c r="I1104" s="195"/>
      <c r="J1104" s="213"/>
      <c r="K1104" s="213"/>
      <c r="L1104" s="303"/>
      <c r="M1104" s="303"/>
      <c r="N1104" s="303"/>
      <c r="O1104" s="303"/>
      <c r="P1104" s="60"/>
      <c r="Q1104" s="214"/>
      <c r="R1104" s="201"/>
      <c r="S1104" s="201"/>
      <c r="T1104" s="201"/>
      <c r="U1104" s="90" t="str">
        <f t="shared" si="208"/>
        <v/>
      </c>
      <c r="V1104" s="90" t="str">
        <f t="shared" si="209"/>
        <v/>
      </c>
    </row>
    <row r="1105" spans="1:22" s="202" customFormat="1" ht="15" customHeight="1" x14ac:dyDescent="0.2">
      <c r="A1105" s="191" t="str">
        <f>'Planilha Orçamentária'!A208</f>
        <v>07.08.05.05</v>
      </c>
      <c r="B1105" s="192" t="str">
        <f>VLOOKUP(A1105,'Planilha Orçamentária'!$A$8:$D$557,4,FALSE)</f>
        <v>Fita isolante em rolo de 19 mm x 20 m, número 33 Scoth ou equivalente</v>
      </c>
      <c r="C1105" s="193"/>
      <c r="D1105" s="194"/>
      <c r="E1105" s="195"/>
      <c r="F1105" s="195"/>
      <c r="G1105" s="194"/>
      <c r="H1105" s="195"/>
      <c r="I1105" s="196"/>
      <c r="J1105" s="197"/>
      <c r="K1105" s="198"/>
      <c r="L1105" s="197"/>
      <c r="M1105" s="199"/>
      <c r="N1105" s="197"/>
      <c r="O1105" s="199"/>
      <c r="P1105" s="60"/>
      <c r="Q1105" s="200">
        <f>P1107</f>
        <v>12</v>
      </c>
      <c r="R1105" s="201"/>
      <c r="S1105" s="201"/>
      <c r="U1105" s="90">
        <f t="shared" si="208"/>
        <v>0</v>
      </c>
      <c r="V1105" s="90" t="str">
        <f t="shared" si="209"/>
        <v/>
      </c>
    </row>
    <row r="1106" spans="1:22" s="202" customFormat="1" ht="15" customHeight="1" x14ac:dyDescent="0.2">
      <c r="A1106" s="216"/>
      <c r="B1106" s="424" t="s">
        <v>9279</v>
      </c>
      <c r="C1106" s="217"/>
      <c r="E1106" s="196"/>
      <c r="F1106" s="196"/>
      <c r="G1106" s="217"/>
      <c r="H1106" s="196"/>
      <c r="I1106" s="196"/>
      <c r="J1106" s="197">
        <v>12</v>
      </c>
      <c r="K1106" s="251"/>
      <c r="L1106" s="197"/>
      <c r="M1106" s="197"/>
      <c r="N1106" s="197"/>
      <c r="O1106" s="197"/>
      <c r="P1106" s="425">
        <f>J1106</f>
        <v>12</v>
      </c>
      <c r="Q1106" s="221"/>
      <c r="U1106" s="90" t="str">
        <f t="shared" si="208"/>
        <v/>
      </c>
      <c r="V1106" s="90">
        <f t="shared" si="209"/>
        <v>12</v>
      </c>
    </row>
    <row r="1107" spans="1:22" s="202" customFormat="1" ht="15" customHeight="1" x14ac:dyDescent="0.2">
      <c r="A1107" s="216"/>
      <c r="B1107" s="203" t="s">
        <v>15</v>
      </c>
      <c r="C1107" s="204"/>
      <c r="D1107" s="205"/>
      <c r="E1107" s="206"/>
      <c r="F1107" s="204"/>
      <c r="G1107" s="205"/>
      <c r="H1107" s="206"/>
      <c r="I1107" s="206"/>
      <c r="J1107" s="207"/>
      <c r="K1107" s="207"/>
      <c r="L1107" s="208"/>
      <c r="M1107" s="208"/>
      <c r="N1107" s="208"/>
      <c r="O1107" s="208"/>
      <c r="P1107" s="209">
        <f>ROUND(SUM(P1105:P1106),2)</f>
        <v>12</v>
      </c>
      <c r="Q1107" s="210" t="str">
        <f>IFERROR(VLOOKUP(A1105,'Planilha Orçamentária'!$A$8:$H$557,5,FALSE),0)</f>
        <v>Ud</v>
      </c>
      <c r="R1107" s="201"/>
      <c r="S1107" s="201"/>
      <c r="U1107" s="90">
        <f t="shared" si="208"/>
        <v>12</v>
      </c>
      <c r="V1107" s="90">
        <f t="shared" si="209"/>
        <v>12</v>
      </c>
    </row>
    <row r="1108" spans="1:22" s="202" customFormat="1" ht="15" customHeight="1" x14ac:dyDescent="0.2">
      <c r="A1108" s="216"/>
      <c r="B1108" s="211"/>
      <c r="C1108" s="212"/>
      <c r="D1108" s="194"/>
      <c r="E1108" s="195"/>
      <c r="F1108" s="212"/>
      <c r="G1108" s="194"/>
      <c r="H1108" s="195"/>
      <c r="I1108" s="195"/>
      <c r="J1108" s="213"/>
      <c r="K1108" s="303"/>
      <c r="L1108" s="303"/>
      <c r="M1108" s="303"/>
      <c r="N1108" s="303"/>
      <c r="O1108" s="303"/>
      <c r="P1108" s="60"/>
      <c r="Q1108" s="214"/>
      <c r="R1108" s="201"/>
      <c r="S1108" s="201"/>
      <c r="T1108" s="201"/>
      <c r="U1108" s="90" t="str">
        <f t="shared" ref="U1108:U1196" si="210">IF(Q1108&lt;&gt;"",P1108,"")</f>
        <v/>
      </c>
      <c r="V1108" s="90" t="str">
        <f t="shared" ref="V1108:V1196" si="211">IF(P1108&lt;&gt;"",P1108,"")</f>
        <v/>
      </c>
    </row>
    <row r="1109" spans="1:22" s="202" customFormat="1" ht="15" customHeight="1" x14ac:dyDescent="0.2">
      <c r="A1109" s="191" t="str">
        <f>'Planilha Orçamentária'!A209</f>
        <v>07.08.05.06</v>
      </c>
      <c r="B1109" s="192" t="str">
        <f>VLOOKUP(A1109,'Planilha Orçamentária'!$A$8:$D$557,4,FALSE)</f>
        <v>Parafusos, porcas e arruelas (diversos - fixação quadros)</v>
      </c>
      <c r="C1109" s="193"/>
      <c r="D1109" s="194"/>
      <c r="E1109" s="195"/>
      <c r="F1109" s="195"/>
      <c r="G1109" s="194"/>
      <c r="H1109" s="195"/>
      <c r="I1109" s="196"/>
      <c r="J1109" s="197"/>
      <c r="K1109" s="198"/>
      <c r="L1109" s="197"/>
      <c r="M1109" s="199"/>
      <c r="N1109" s="197"/>
      <c r="O1109" s="199"/>
      <c r="P1109" s="60"/>
      <c r="Q1109" s="200">
        <f>P1111</f>
        <v>3</v>
      </c>
      <c r="R1109" s="201"/>
      <c r="S1109" s="201"/>
      <c r="U1109" s="90">
        <f t="shared" si="210"/>
        <v>0</v>
      </c>
      <c r="V1109" s="90" t="str">
        <f t="shared" si="211"/>
        <v/>
      </c>
    </row>
    <row r="1110" spans="1:22" s="202" customFormat="1" ht="15" customHeight="1" x14ac:dyDescent="0.2">
      <c r="A1110" s="216"/>
      <c r="B1110" s="424" t="s">
        <v>9279</v>
      </c>
      <c r="C1110" s="217"/>
      <c r="E1110" s="196"/>
      <c r="F1110" s="196"/>
      <c r="G1110" s="217"/>
      <c r="H1110" s="196"/>
      <c r="I1110" s="196"/>
      <c r="J1110" s="197">
        <v>3</v>
      </c>
      <c r="L1110" s="197"/>
      <c r="M1110" s="197"/>
      <c r="N1110" s="197"/>
      <c r="O1110" s="197"/>
      <c r="P1110" s="425">
        <f>J1110</f>
        <v>3</v>
      </c>
      <c r="Q1110" s="221"/>
      <c r="U1110" s="90" t="str">
        <f t="shared" si="210"/>
        <v/>
      </c>
      <c r="V1110" s="90">
        <f t="shared" si="211"/>
        <v>3</v>
      </c>
    </row>
    <row r="1111" spans="1:22" s="202" customFormat="1" ht="15" customHeight="1" x14ac:dyDescent="0.2">
      <c r="A1111" s="216"/>
      <c r="B1111" s="203" t="s">
        <v>15</v>
      </c>
      <c r="C1111" s="204"/>
      <c r="D1111" s="205"/>
      <c r="E1111" s="206"/>
      <c r="F1111" s="204"/>
      <c r="G1111" s="205"/>
      <c r="H1111" s="206"/>
      <c r="I1111" s="206"/>
      <c r="J1111" s="207"/>
      <c r="K1111" s="208"/>
      <c r="L1111" s="208"/>
      <c r="M1111" s="208"/>
      <c r="N1111" s="208"/>
      <c r="O1111" s="208"/>
      <c r="P1111" s="209">
        <f>ROUND(SUM(P1109:P1110),2)</f>
        <v>3</v>
      </c>
      <c r="Q1111" s="210" t="str">
        <f>IFERROR(VLOOKUP(A1109,'Planilha Orçamentária'!$A$8:$H$557,5,FALSE),0)</f>
        <v>und</v>
      </c>
      <c r="R1111" s="201"/>
      <c r="S1111" s="201"/>
      <c r="U1111" s="90">
        <f t="shared" si="210"/>
        <v>3</v>
      </c>
      <c r="V1111" s="90">
        <f t="shared" si="211"/>
        <v>3</v>
      </c>
    </row>
    <row r="1112" spans="1:22" s="202" customFormat="1" ht="15" customHeight="1" x14ac:dyDescent="0.2">
      <c r="A1112" s="216"/>
      <c r="B1112" s="211"/>
      <c r="C1112" s="212"/>
      <c r="D1112" s="194"/>
      <c r="E1112" s="195"/>
      <c r="F1112" s="212"/>
      <c r="G1112" s="194"/>
      <c r="H1112" s="195"/>
      <c r="I1112" s="195"/>
      <c r="J1112" s="213"/>
      <c r="K1112" s="303"/>
      <c r="L1112" s="303"/>
      <c r="M1112" s="303"/>
      <c r="N1112" s="303"/>
      <c r="O1112" s="303"/>
      <c r="P1112" s="60"/>
      <c r="Q1112" s="214"/>
      <c r="R1112" s="201"/>
      <c r="S1112" s="201"/>
      <c r="T1112" s="201"/>
      <c r="U1112" s="90" t="str">
        <f t="shared" si="210"/>
        <v/>
      </c>
      <c r="V1112" s="90" t="str">
        <f t="shared" si="211"/>
        <v/>
      </c>
    </row>
    <row r="1113" spans="1:22" s="202" customFormat="1" ht="15" customHeight="1" x14ac:dyDescent="0.2">
      <c r="A1113" s="191" t="str">
        <f>'Planilha Orçamentária'!A210</f>
        <v>07.08.05.07</v>
      </c>
      <c r="B1113" s="192" t="str">
        <f>VLOOKUP(A1113,'Planilha Orçamentária'!$A$8:$D$557,4,FALSE)</f>
        <v>Barra De Ferro Retangular, Barra Chata, 3/4" X 1/8" (L X E), 0,47 Kg/M</v>
      </c>
      <c r="C1113" s="193"/>
      <c r="D1113" s="194"/>
      <c r="E1113" s="195"/>
      <c r="F1113" s="195"/>
      <c r="G1113" s="194"/>
      <c r="H1113" s="195"/>
      <c r="I1113" s="196"/>
      <c r="J1113" s="197"/>
      <c r="K1113" s="198"/>
      <c r="L1113" s="197"/>
      <c r="M1113" s="199"/>
      <c r="N1113" s="197"/>
      <c r="O1113" s="199"/>
      <c r="P1113" s="60"/>
      <c r="Q1113" s="200">
        <f>P1115</f>
        <v>12.6</v>
      </c>
      <c r="R1113" s="201"/>
      <c r="S1113" s="201"/>
      <c r="U1113" s="90">
        <f t="shared" si="210"/>
        <v>0</v>
      </c>
      <c r="V1113" s="90" t="str">
        <f t="shared" si="211"/>
        <v/>
      </c>
    </row>
    <row r="1114" spans="1:22" s="202" customFormat="1" ht="15" customHeight="1" x14ac:dyDescent="0.2">
      <c r="A1114" s="216"/>
      <c r="B1114" s="424" t="s">
        <v>9279</v>
      </c>
      <c r="C1114" s="217"/>
      <c r="E1114" s="196"/>
      <c r="F1114" s="196"/>
      <c r="G1114" s="217"/>
      <c r="H1114" s="196"/>
      <c r="I1114" s="196"/>
      <c r="J1114" s="197">
        <v>12.6</v>
      </c>
      <c r="L1114" s="197"/>
      <c r="M1114" s="197"/>
      <c r="N1114" s="197"/>
      <c r="O1114" s="197"/>
      <c r="P1114" s="425">
        <f>J1114</f>
        <v>12.6</v>
      </c>
      <c r="Q1114" s="221"/>
      <c r="U1114" s="90" t="str">
        <f t="shared" si="210"/>
        <v/>
      </c>
      <c r="V1114" s="90">
        <f t="shared" si="211"/>
        <v>12.6</v>
      </c>
    </row>
    <row r="1115" spans="1:22" s="202" customFormat="1" ht="15" customHeight="1" x14ac:dyDescent="0.2">
      <c r="A1115" s="216"/>
      <c r="B1115" s="203" t="s">
        <v>15</v>
      </c>
      <c r="C1115" s="204"/>
      <c r="D1115" s="205"/>
      <c r="E1115" s="206"/>
      <c r="F1115" s="204"/>
      <c r="G1115" s="205"/>
      <c r="H1115" s="206"/>
      <c r="I1115" s="206"/>
      <c r="J1115" s="207"/>
      <c r="K1115" s="208"/>
      <c r="L1115" s="208"/>
      <c r="M1115" s="208"/>
      <c r="N1115" s="208"/>
      <c r="O1115" s="208"/>
      <c r="P1115" s="209">
        <f>ROUND(SUM(P1113:P1114),2)</f>
        <v>12.6</v>
      </c>
      <c r="Q1115" s="210" t="str">
        <f>IFERROR(VLOOKUP(A1113,'Planilha Orçamentária'!$A$8:$H$557,5,FALSE),0)</f>
        <v>Kg</v>
      </c>
      <c r="R1115" s="201"/>
      <c r="S1115" s="201"/>
      <c r="U1115" s="90">
        <f t="shared" si="210"/>
        <v>12.6</v>
      </c>
      <c r="V1115" s="90">
        <f t="shared" si="211"/>
        <v>12.6</v>
      </c>
    </row>
    <row r="1116" spans="1:22" s="202" customFormat="1" ht="15" customHeight="1" x14ac:dyDescent="0.2">
      <c r="A1116" s="216"/>
      <c r="B1116" s="211"/>
      <c r="C1116" s="212"/>
      <c r="D1116" s="194"/>
      <c r="E1116" s="195"/>
      <c r="F1116" s="212"/>
      <c r="G1116" s="194"/>
      <c r="H1116" s="195"/>
      <c r="I1116" s="195"/>
      <c r="J1116" s="213"/>
      <c r="K1116" s="303"/>
      <c r="L1116" s="303"/>
      <c r="M1116" s="303"/>
      <c r="N1116" s="303"/>
      <c r="O1116" s="303"/>
      <c r="P1116" s="60"/>
      <c r="Q1116" s="214"/>
      <c r="R1116" s="201"/>
      <c r="S1116" s="201"/>
      <c r="T1116" s="201"/>
      <c r="U1116" s="90" t="str">
        <f t="shared" si="210"/>
        <v/>
      </c>
      <c r="V1116" s="90" t="str">
        <f t="shared" si="211"/>
        <v/>
      </c>
    </row>
    <row r="1117" spans="1:22" s="202" customFormat="1" ht="15" customHeight="1" x14ac:dyDescent="0.2">
      <c r="A1117" s="191" t="str">
        <f>'Planilha Orçamentária'!A211</f>
        <v>07.08.05.08</v>
      </c>
      <c r="B1117" s="192" t="str">
        <f>VLOOKUP(A1117,'Planilha Orçamentária'!$A$8:$D$557,4,FALSE)</f>
        <v>Quadro distrib. energia, embutido ou semi embutido, capac. p/ 16 disj. DIN, c/barram trif. 100A barra. neutro e terra, fab. em chapa de aço 12 USG com porta, espelho, trinco com fechad ch yale, Ref. QDTN II-16DIN-CEMAR ou equiv.</v>
      </c>
      <c r="C1117" s="193"/>
      <c r="D1117" s="194"/>
      <c r="E1117" s="195"/>
      <c r="F1117" s="195"/>
      <c r="G1117" s="194"/>
      <c r="H1117" s="195"/>
      <c r="I1117" s="196"/>
      <c r="J1117" s="197"/>
      <c r="K1117" s="198"/>
      <c r="L1117" s="197"/>
      <c r="M1117" s="199"/>
      <c r="N1117" s="197"/>
      <c r="O1117" s="199"/>
      <c r="P1117" s="60"/>
      <c r="Q1117" s="200">
        <f>P1119</f>
        <v>1</v>
      </c>
      <c r="R1117" s="201"/>
      <c r="S1117" s="201"/>
      <c r="U1117" s="90">
        <f t="shared" si="210"/>
        <v>0</v>
      </c>
      <c r="V1117" s="90" t="str">
        <f t="shared" si="211"/>
        <v/>
      </c>
    </row>
    <row r="1118" spans="1:22" s="202" customFormat="1" ht="15" customHeight="1" x14ac:dyDescent="0.2">
      <c r="A1118" s="216"/>
      <c r="B1118" s="424" t="s">
        <v>9279</v>
      </c>
      <c r="C1118" s="217"/>
      <c r="E1118" s="196"/>
      <c r="F1118" s="196"/>
      <c r="G1118" s="217"/>
      <c r="H1118" s="196"/>
      <c r="I1118" s="196"/>
      <c r="J1118" s="197">
        <v>1</v>
      </c>
      <c r="L1118" s="197"/>
      <c r="M1118" s="197"/>
      <c r="N1118" s="197"/>
      <c r="O1118" s="197"/>
      <c r="P1118" s="425">
        <f>J1118</f>
        <v>1</v>
      </c>
      <c r="Q1118" s="221"/>
      <c r="U1118" s="90" t="str">
        <f t="shared" si="210"/>
        <v/>
      </c>
      <c r="V1118" s="90">
        <f t="shared" si="211"/>
        <v>1</v>
      </c>
    </row>
    <row r="1119" spans="1:22" s="202" customFormat="1" ht="15" customHeight="1" x14ac:dyDescent="0.2">
      <c r="A1119" s="216"/>
      <c r="B1119" s="203" t="s">
        <v>15</v>
      </c>
      <c r="C1119" s="204"/>
      <c r="D1119" s="205"/>
      <c r="E1119" s="206"/>
      <c r="F1119" s="204"/>
      <c r="G1119" s="205"/>
      <c r="H1119" s="206"/>
      <c r="I1119" s="206"/>
      <c r="J1119" s="207"/>
      <c r="K1119" s="208"/>
      <c r="L1119" s="208"/>
      <c r="M1119" s="208"/>
      <c r="N1119" s="208"/>
      <c r="O1119" s="208"/>
      <c r="P1119" s="209">
        <f>ROUND(SUM(P1117:P1118),2)</f>
        <v>1</v>
      </c>
      <c r="Q1119" s="210" t="str">
        <f>IFERROR(VLOOKUP(A1117,'Planilha Orçamentária'!$A$8:$H$557,5,FALSE),0)</f>
        <v>und</v>
      </c>
      <c r="R1119" s="201"/>
      <c r="S1119" s="201"/>
      <c r="U1119" s="90">
        <f t="shared" si="210"/>
        <v>1</v>
      </c>
      <c r="V1119" s="90">
        <f t="shared" si="211"/>
        <v>1</v>
      </c>
    </row>
    <row r="1120" spans="1:22" s="202" customFormat="1" ht="15" customHeight="1" x14ac:dyDescent="0.2">
      <c r="A1120" s="216"/>
      <c r="B1120" s="211"/>
      <c r="C1120" s="212"/>
      <c r="D1120" s="194"/>
      <c r="E1120" s="195"/>
      <c r="F1120" s="212"/>
      <c r="G1120" s="194"/>
      <c r="H1120" s="195"/>
      <c r="I1120" s="195"/>
      <c r="J1120" s="213"/>
      <c r="K1120" s="303"/>
      <c r="L1120" s="303"/>
      <c r="M1120" s="303"/>
      <c r="N1120" s="303"/>
      <c r="O1120" s="303"/>
      <c r="P1120" s="60"/>
      <c r="Q1120" s="214"/>
      <c r="R1120" s="201"/>
      <c r="S1120" s="201"/>
      <c r="T1120" s="201"/>
      <c r="U1120" s="90" t="str">
        <f t="shared" si="210"/>
        <v/>
      </c>
      <c r="V1120" s="90" t="str">
        <f t="shared" si="211"/>
        <v/>
      </c>
    </row>
    <row r="1121" spans="1:22" s="202" customFormat="1" ht="15" customHeight="1" x14ac:dyDescent="0.2">
      <c r="A1121" s="191" t="str">
        <f>'Planilha Orçamentária'!A212</f>
        <v>07.08.05.09</v>
      </c>
      <c r="B1121" s="192" t="str">
        <f>VLOOKUP(A1121,'Planilha Orçamentária'!$A$8:$D$557,4,FALSE)</f>
        <v>Mini-Disjuntor tripolar 50 A, curva C - 5KA 220/127VCA (NBR IEC 60947-2), Ref. Siemens, GE, Schneider ou equivalente</v>
      </c>
      <c r="C1121" s="193"/>
      <c r="D1121" s="194"/>
      <c r="E1121" s="195"/>
      <c r="F1121" s="195"/>
      <c r="G1121" s="194"/>
      <c r="H1121" s="195"/>
      <c r="I1121" s="196"/>
      <c r="J1121" s="197"/>
      <c r="K1121" s="198"/>
      <c r="L1121" s="197"/>
      <c r="M1121" s="199"/>
      <c r="N1121" s="197"/>
      <c r="O1121" s="199"/>
      <c r="P1121" s="60"/>
      <c r="Q1121" s="200">
        <f>P1123</f>
        <v>1</v>
      </c>
      <c r="R1121" s="201"/>
      <c r="S1121" s="201"/>
      <c r="U1121" s="90">
        <f t="shared" si="210"/>
        <v>0</v>
      </c>
      <c r="V1121" s="90" t="str">
        <f t="shared" si="211"/>
        <v/>
      </c>
    </row>
    <row r="1122" spans="1:22" s="202" customFormat="1" ht="15" customHeight="1" x14ac:dyDescent="0.2">
      <c r="A1122" s="216"/>
      <c r="B1122" s="424" t="s">
        <v>9279</v>
      </c>
      <c r="C1122" s="217"/>
      <c r="E1122" s="196"/>
      <c r="F1122" s="196"/>
      <c r="G1122" s="217"/>
      <c r="H1122" s="196"/>
      <c r="I1122" s="196"/>
      <c r="J1122" s="197">
        <v>1</v>
      </c>
      <c r="L1122" s="197"/>
      <c r="M1122" s="197"/>
      <c r="N1122" s="197"/>
      <c r="O1122" s="197"/>
      <c r="P1122" s="425">
        <f>J1122</f>
        <v>1</v>
      </c>
      <c r="Q1122" s="221"/>
      <c r="U1122" s="90" t="str">
        <f t="shared" si="210"/>
        <v/>
      </c>
      <c r="V1122" s="90">
        <f t="shared" si="211"/>
        <v>1</v>
      </c>
    </row>
    <row r="1123" spans="1:22" s="202" customFormat="1" ht="15" customHeight="1" x14ac:dyDescent="0.2">
      <c r="A1123" s="216"/>
      <c r="B1123" s="203" t="s">
        <v>15</v>
      </c>
      <c r="C1123" s="204"/>
      <c r="D1123" s="205"/>
      <c r="E1123" s="206"/>
      <c r="F1123" s="204"/>
      <c r="G1123" s="205"/>
      <c r="H1123" s="206"/>
      <c r="I1123" s="206"/>
      <c r="J1123" s="207"/>
      <c r="K1123" s="208"/>
      <c r="L1123" s="208"/>
      <c r="M1123" s="208"/>
      <c r="N1123" s="208"/>
      <c r="O1123" s="208"/>
      <c r="P1123" s="209">
        <f>ROUND(SUM(P1121:P1122),2)</f>
        <v>1</v>
      </c>
      <c r="Q1123" s="210" t="str">
        <f>IFERROR(VLOOKUP(A1121,'Planilha Orçamentária'!$A$8:$H$557,5,FALSE),0)</f>
        <v>und</v>
      </c>
      <c r="R1123" s="201"/>
      <c r="S1123" s="201"/>
      <c r="U1123" s="90">
        <f t="shared" si="210"/>
        <v>1</v>
      </c>
      <c r="V1123" s="90">
        <f t="shared" si="211"/>
        <v>1</v>
      </c>
    </row>
    <row r="1124" spans="1:22" s="202" customFormat="1" ht="15" customHeight="1" x14ac:dyDescent="0.2">
      <c r="A1124" s="216"/>
      <c r="B1124" s="211"/>
      <c r="C1124" s="212"/>
      <c r="D1124" s="194"/>
      <c r="E1124" s="195"/>
      <c r="F1124" s="212"/>
      <c r="G1124" s="194"/>
      <c r="H1124" s="195"/>
      <c r="I1124" s="195"/>
      <c r="J1124" s="213"/>
      <c r="K1124" s="303"/>
      <c r="L1124" s="303"/>
      <c r="M1124" s="303"/>
      <c r="N1124" s="303"/>
      <c r="O1124" s="303"/>
      <c r="P1124" s="60"/>
      <c r="Q1124" s="214"/>
      <c r="R1124" s="201"/>
      <c r="S1124" s="201"/>
      <c r="T1124" s="201"/>
      <c r="U1124" s="90" t="str">
        <f t="shared" si="210"/>
        <v/>
      </c>
      <c r="V1124" s="90" t="str">
        <f t="shared" si="211"/>
        <v/>
      </c>
    </row>
    <row r="1125" spans="1:22" s="202" customFormat="1" ht="15" customHeight="1" x14ac:dyDescent="0.2">
      <c r="A1125" s="191" t="str">
        <f>'Planilha Orçamentária'!A213</f>
        <v>07.08.05.10</v>
      </c>
      <c r="B1125" s="192" t="str">
        <f>VLOOKUP(A1125,'Planilha Orçamentária'!$A$8:$D$557,4,FALSE)</f>
        <v>Mini-Disjuntor tripolar 16 A, curva C - 5KA 220/127VCA (NBR IEC 60947-2), Ref. Siemens, GE, Schneider ou equivalente</v>
      </c>
      <c r="C1125" s="193"/>
      <c r="D1125" s="194"/>
      <c r="E1125" s="195"/>
      <c r="F1125" s="195"/>
      <c r="G1125" s="194"/>
      <c r="H1125" s="195"/>
      <c r="I1125" s="196"/>
      <c r="J1125" s="197"/>
      <c r="K1125" s="198"/>
      <c r="L1125" s="197"/>
      <c r="M1125" s="199"/>
      <c r="N1125" s="197"/>
      <c r="O1125" s="199"/>
      <c r="P1125" s="60"/>
      <c r="Q1125" s="200">
        <f>P1127</f>
        <v>4</v>
      </c>
      <c r="R1125" s="201"/>
      <c r="S1125" s="201"/>
      <c r="U1125" s="90">
        <f t="shared" si="210"/>
        <v>0</v>
      </c>
      <c r="V1125" s="90" t="str">
        <f t="shared" si="211"/>
        <v/>
      </c>
    </row>
    <row r="1126" spans="1:22" s="202" customFormat="1" ht="15" customHeight="1" x14ac:dyDescent="0.2">
      <c r="A1126" s="216"/>
      <c r="B1126" s="424" t="s">
        <v>9279</v>
      </c>
      <c r="C1126" s="217"/>
      <c r="E1126" s="196"/>
      <c r="F1126" s="196"/>
      <c r="G1126" s="217"/>
      <c r="H1126" s="196"/>
      <c r="I1126" s="196"/>
      <c r="J1126" s="197">
        <v>4</v>
      </c>
      <c r="L1126" s="197"/>
      <c r="M1126" s="197"/>
      <c r="N1126" s="197"/>
      <c r="O1126" s="197"/>
      <c r="P1126" s="425">
        <f>J1126</f>
        <v>4</v>
      </c>
      <c r="Q1126" s="221"/>
      <c r="U1126" s="90" t="str">
        <f t="shared" si="210"/>
        <v/>
      </c>
      <c r="V1126" s="90">
        <f t="shared" si="211"/>
        <v>4</v>
      </c>
    </row>
    <row r="1127" spans="1:22" s="202" customFormat="1" ht="15" customHeight="1" x14ac:dyDescent="0.2">
      <c r="A1127" s="216"/>
      <c r="B1127" s="203" t="s">
        <v>15</v>
      </c>
      <c r="C1127" s="204"/>
      <c r="D1127" s="205"/>
      <c r="E1127" s="206"/>
      <c r="F1127" s="204"/>
      <c r="G1127" s="205"/>
      <c r="H1127" s="206"/>
      <c r="I1127" s="206"/>
      <c r="J1127" s="207"/>
      <c r="K1127" s="208"/>
      <c r="L1127" s="208"/>
      <c r="M1127" s="208"/>
      <c r="N1127" s="208"/>
      <c r="O1127" s="208"/>
      <c r="P1127" s="209">
        <f>ROUND(SUM(P1125:P1126),2)</f>
        <v>4</v>
      </c>
      <c r="Q1127" s="210" t="str">
        <f>IFERROR(VLOOKUP(A1125,'Planilha Orçamentária'!$A$8:$H$557,5,FALSE),0)</f>
        <v>und</v>
      </c>
      <c r="R1127" s="201"/>
      <c r="S1127" s="201"/>
      <c r="U1127" s="90">
        <f t="shared" si="210"/>
        <v>4</v>
      </c>
      <c r="V1127" s="90">
        <f t="shared" si="211"/>
        <v>4</v>
      </c>
    </row>
    <row r="1128" spans="1:22" s="202" customFormat="1" ht="15" customHeight="1" x14ac:dyDescent="0.2">
      <c r="A1128" s="216"/>
      <c r="B1128" s="211"/>
      <c r="C1128" s="212"/>
      <c r="D1128" s="194"/>
      <c r="E1128" s="195"/>
      <c r="F1128" s="212"/>
      <c r="G1128" s="194"/>
      <c r="H1128" s="195"/>
      <c r="I1128" s="195"/>
      <c r="J1128" s="213"/>
      <c r="K1128" s="303"/>
      <c r="L1128" s="303"/>
      <c r="M1128" s="303"/>
      <c r="N1128" s="303"/>
      <c r="O1128" s="303"/>
      <c r="P1128" s="60"/>
      <c r="Q1128" s="214"/>
      <c r="R1128" s="201"/>
      <c r="S1128" s="201"/>
      <c r="T1128" s="201"/>
      <c r="U1128" s="90" t="str">
        <f t="shared" si="210"/>
        <v/>
      </c>
      <c r="V1128" s="90" t="str">
        <f t="shared" si="211"/>
        <v/>
      </c>
    </row>
    <row r="1129" spans="1:22" s="202" customFormat="1" ht="15" customHeight="1" x14ac:dyDescent="0.2">
      <c r="A1129" s="191" t="str">
        <f>'Planilha Orçamentária'!A214</f>
        <v>07.08.05.11</v>
      </c>
      <c r="B1129" s="192" t="str">
        <f>VLOOKUP(A1129,'Planilha Orçamentária'!$A$8:$D$557,4,FALSE)</f>
        <v>Grade de tela tipo mosquiteiro de arame galvanizado #18, fio 32, inclusive, requadro em cantoneira de ferro 1/8"x1/2"x1/2"</v>
      </c>
      <c r="C1129" s="193"/>
      <c r="D1129" s="194"/>
      <c r="E1129" s="195"/>
      <c r="F1129" s="195"/>
      <c r="G1129" s="194"/>
      <c r="H1129" s="195"/>
      <c r="I1129" s="196"/>
      <c r="J1129" s="197"/>
      <c r="K1129" s="198"/>
      <c r="L1129" s="197"/>
      <c r="M1129" s="199"/>
      <c r="N1129" s="197"/>
      <c r="O1129" s="199"/>
      <c r="P1129" s="60"/>
      <c r="Q1129" s="200">
        <f>P1131</f>
        <v>0.48</v>
      </c>
      <c r="R1129" s="201"/>
      <c r="S1129" s="201"/>
      <c r="U1129" s="90">
        <f t="shared" si="210"/>
        <v>0</v>
      </c>
      <c r="V1129" s="90" t="str">
        <f t="shared" si="211"/>
        <v/>
      </c>
    </row>
    <row r="1130" spans="1:22" s="202" customFormat="1" ht="15" customHeight="1" x14ac:dyDescent="0.2">
      <c r="A1130" s="216"/>
      <c r="B1130" s="424" t="s">
        <v>9279</v>
      </c>
      <c r="C1130" s="217"/>
      <c r="E1130" s="196"/>
      <c r="F1130" s="196"/>
      <c r="G1130" s="217"/>
      <c r="H1130" s="196"/>
      <c r="I1130" s="196"/>
      <c r="J1130" s="197">
        <v>0.48</v>
      </c>
      <c r="L1130" s="197"/>
      <c r="M1130" s="197"/>
      <c r="N1130" s="197"/>
      <c r="O1130" s="197"/>
      <c r="P1130" s="425">
        <f>J1130</f>
        <v>0.48</v>
      </c>
      <c r="Q1130" s="221"/>
      <c r="U1130" s="90" t="str">
        <f t="shared" si="210"/>
        <v/>
      </c>
      <c r="V1130" s="90">
        <f t="shared" si="211"/>
        <v>0.48</v>
      </c>
    </row>
    <row r="1131" spans="1:22" s="202" customFormat="1" ht="15" customHeight="1" x14ac:dyDescent="0.2">
      <c r="A1131" s="216"/>
      <c r="B1131" s="203" t="s">
        <v>15</v>
      </c>
      <c r="C1131" s="204"/>
      <c r="D1131" s="205"/>
      <c r="E1131" s="206"/>
      <c r="F1131" s="204"/>
      <c r="G1131" s="205"/>
      <c r="H1131" s="206"/>
      <c r="I1131" s="206"/>
      <c r="J1131" s="207"/>
      <c r="K1131" s="208"/>
      <c r="L1131" s="208"/>
      <c r="M1131" s="208"/>
      <c r="N1131" s="208"/>
      <c r="O1131" s="208"/>
      <c r="P1131" s="209">
        <f>ROUND(SUM(P1129:P1130),2)</f>
        <v>0.48</v>
      </c>
      <c r="Q1131" s="210" t="str">
        <f>IFERROR(VLOOKUP(A1129,'Planilha Orçamentária'!$A$8:$H$557,5,FALSE),0)</f>
        <v>m2</v>
      </c>
      <c r="R1131" s="201"/>
      <c r="S1131" s="201"/>
      <c r="U1131" s="90">
        <f t="shared" si="210"/>
        <v>0.48</v>
      </c>
      <c r="V1131" s="90">
        <f t="shared" si="211"/>
        <v>0.48</v>
      </c>
    </row>
    <row r="1132" spans="1:22" s="202" customFormat="1" ht="15" customHeight="1" x14ac:dyDescent="0.2">
      <c r="A1132" s="216"/>
      <c r="B1132" s="211"/>
      <c r="C1132" s="212"/>
      <c r="D1132" s="194"/>
      <c r="E1132" s="195"/>
      <c r="F1132" s="212"/>
      <c r="G1132" s="194"/>
      <c r="H1132" s="195"/>
      <c r="I1132" s="195"/>
      <c r="J1132" s="213"/>
      <c r="K1132" s="303"/>
      <c r="L1132" s="303"/>
      <c r="M1132" s="303"/>
      <c r="N1132" s="303"/>
      <c r="O1132" s="303"/>
      <c r="P1132" s="60"/>
      <c r="Q1132" s="214"/>
      <c r="R1132" s="201"/>
      <c r="S1132" s="201"/>
      <c r="T1132" s="201"/>
      <c r="U1132" s="90" t="str">
        <f t="shared" si="210"/>
        <v/>
      </c>
      <c r="V1132" s="90" t="str">
        <f t="shared" si="211"/>
        <v/>
      </c>
    </row>
    <row r="1133" spans="1:22" s="202" customFormat="1" ht="15" customHeight="1" x14ac:dyDescent="0.2">
      <c r="A1133" s="191" t="str">
        <f>'Planilha Orçamentária'!A215</f>
        <v>07.08.05.12</v>
      </c>
      <c r="B1133" s="192" t="str">
        <f>VLOOKUP(A1133,'Planilha Orçamentária'!$A$8:$D$557,4,FALSE)</f>
        <v>Envelopamento de concreto simples com consumo mínimo de cimento de 250kg/m3, inclusive escavação para profundidade mínima do eletroduto de 50 cm, de 25 x 25 cm, para 1 eletroduto</v>
      </c>
      <c r="C1133" s="193"/>
      <c r="D1133" s="194"/>
      <c r="E1133" s="195"/>
      <c r="F1133" s="195"/>
      <c r="G1133" s="194"/>
      <c r="H1133" s="195"/>
      <c r="I1133" s="196"/>
      <c r="J1133" s="197"/>
      <c r="K1133" s="198"/>
      <c r="L1133" s="197"/>
      <c r="M1133" s="199"/>
      <c r="N1133" s="197"/>
      <c r="O1133" s="199"/>
      <c r="P1133" s="60"/>
      <c r="Q1133" s="200">
        <f>P1135</f>
        <v>70</v>
      </c>
      <c r="R1133" s="201"/>
      <c r="S1133" s="201"/>
      <c r="U1133" s="90">
        <f t="shared" si="210"/>
        <v>0</v>
      </c>
      <c r="V1133" s="90" t="str">
        <f t="shared" si="211"/>
        <v/>
      </c>
    </row>
    <row r="1134" spans="1:22" s="202" customFormat="1" ht="15" customHeight="1" x14ac:dyDescent="0.2">
      <c r="A1134" s="216"/>
      <c r="B1134" s="424" t="s">
        <v>9279</v>
      </c>
      <c r="C1134" s="217"/>
      <c r="E1134" s="196"/>
      <c r="F1134" s="196"/>
      <c r="G1134" s="217"/>
      <c r="H1134" s="196"/>
      <c r="I1134" s="196"/>
      <c r="J1134" s="197">
        <v>70</v>
      </c>
      <c r="L1134" s="197"/>
      <c r="M1134" s="197"/>
      <c r="N1134" s="197"/>
      <c r="O1134" s="197"/>
      <c r="P1134" s="425">
        <f>J1134</f>
        <v>70</v>
      </c>
      <c r="Q1134" s="221"/>
      <c r="U1134" s="90" t="str">
        <f t="shared" si="210"/>
        <v/>
      </c>
      <c r="V1134" s="90">
        <f t="shared" si="211"/>
        <v>70</v>
      </c>
    </row>
    <row r="1135" spans="1:22" s="202" customFormat="1" ht="15" customHeight="1" x14ac:dyDescent="0.2">
      <c r="A1135" s="216"/>
      <c r="B1135" s="203" t="s">
        <v>15</v>
      </c>
      <c r="C1135" s="204"/>
      <c r="D1135" s="205"/>
      <c r="E1135" s="206"/>
      <c r="F1135" s="204"/>
      <c r="G1135" s="205"/>
      <c r="H1135" s="206"/>
      <c r="I1135" s="206"/>
      <c r="J1135" s="207"/>
      <c r="K1135" s="208"/>
      <c r="L1135" s="208"/>
      <c r="M1135" s="208"/>
      <c r="N1135" s="208"/>
      <c r="O1135" s="208"/>
      <c r="P1135" s="209">
        <f>ROUND(SUM(P1133:P1134),2)</f>
        <v>70</v>
      </c>
      <c r="Q1135" s="210" t="str">
        <f>IFERROR(VLOOKUP(A1133,'Planilha Orçamentária'!$A$8:$H$557,5,FALSE),0)</f>
        <v>m</v>
      </c>
      <c r="R1135" s="201"/>
      <c r="S1135" s="201"/>
      <c r="U1135" s="90">
        <f t="shared" si="210"/>
        <v>70</v>
      </c>
      <c r="V1135" s="90">
        <f t="shared" si="211"/>
        <v>70</v>
      </c>
    </row>
    <row r="1136" spans="1:22" s="202" customFormat="1" ht="15" customHeight="1" x14ac:dyDescent="0.2">
      <c r="A1136" s="216"/>
      <c r="B1136" s="211"/>
      <c r="C1136" s="212"/>
      <c r="D1136" s="194"/>
      <c r="E1136" s="195"/>
      <c r="F1136" s="212"/>
      <c r="G1136" s="194"/>
      <c r="H1136" s="195"/>
      <c r="I1136" s="195"/>
      <c r="J1136" s="213"/>
      <c r="K1136" s="303"/>
      <c r="L1136" s="303"/>
      <c r="M1136" s="303"/>
      <c r="N1136" s="303"/>
      <c r="O1136" s="303"/>
      <c r="P1136" s="60"/>
      <c r="Q1136" s="214"/>
      <c r="R1136" s="201"/>
      <c r="S1136" s="201"/>
      <c r="T1136" s="201"/>
      <c r="U1136" s="90" t="str">
        <f t="shared" si="210"/>
        <v/>
      </c>
      <c r="V1136" s="90" t="str">
        <f t="shared" si="211"/>
        <v/>
      </c>
    </row>
    <row r="1137" spans="1:22" s="202" customFormat="1" ht="15" customHeight="1" x14ac:dyDescent="0.2">
      <c r="A1137" s="144" t="str">
        <f>'Planilha Orçamentária'!A219</f>
        <v>08</v>
      </c>
      <c r="B1137" s="145" t="str">
        <f>VLOOKUP(A1137,'Planilha Orçamentária'!$A$8:$D$557,4,FALSE)</f>
        <v>ESGOTAMENTO SANITÁRIO</v>
      </c>
      <c r="C1137" s="146"/>
      <c r="D1137" s="147"/>
      <c r="E1137" s="148"/>
      <c r="F1137" s="148"/>
      <c r="G1137" s="147"/>
      <c r="H1137" s="148"/>
      <c r="I1137" s="149"/>
      <c r="J1137" s="150"/>
      <c r="K1137" s="151"/>
      <c r="L1137" s="150"/>
      <c r="M1137" s="152"/>
      <c r="N1137" s="153"/>
      <c r="O1137" s="152"/>
      <c r="P1137" s="154"/>
      <c r="Q1137" s="155"/>
      <c r="R1137" s="201"/>
      <c r="S1137" s="201"/>
      <c r="U1137" s="90" t="str">
        <f t="shared" ref="U1137:U1141" si="212">IF(Q1137&lt;&gt;"",P1137,"")</f>
        <v/>
      </c>
      <c r="V1137" s="90" t="str">
        <f t="shared" ref="V1137:V1141" si="213">IF(P1137&lt;&gt;"",P1137,"")</f>
        <v/>
      </c>
    </row>
    <row r="1138" spans="1:22" s="202" customFormat="1" ht="15" customHeight="1" x14ac:dyDescent="0.2">
      <c r="A1138" s="504" t="str">
        <f>'Planilha Orçamentária'!A220</f>
        <v>08.01</v>
      </c>
      <c r="B1138" s="215" t="str">
        <f>VLOOKUP(A1138,'Planilha Orçamentária'!$A$8:$D$557,4,FALSE)</f>
        <v>CAIXA LIGACAO PREDIAL EM ANEL CONCRETO</v>
      </c>
      <c r="C1138" s="193"/>
      <c r="D1138" s="194"/>
      <c r="E1138" s="195"/>
      <c r="F1138" s="195"/>
      <c r="G1138" s="194"/>
      <c r="H1138" s="195"/>
      <c r="I1138" s="196"/>
      <c r="J1138" s="197"/>
      <c r="K1138" s="198"/>
      <c r="L1138" s="197"/>
      <c r="M1138" s="199"/>
      <c r="N1138" s="197"/>
      <c r="O1138" s="199"/>
      <c r="P1138" s="60"/>
      <c r="Q1138" s="200">
        <f>P1140</f>
        <v>40</v>
      </c>
      <c r="R1138" s="201"/>
      <c r="S1138" s="201"/>
      <c r="U1138" s="90">
        <f t="shared" si="212"/>
        <v>0</v>
      </c>
      <c r="V1138" s="90" t="str">
        <f t="shared" si="213"/>
        <v/>
      </c>
    </row>
    <row r="1139" spans="1:22" s="202" customFormat="1" ht="15" customHeight="1" x14ac:dyDescent="0.2">
      <c r="A1139" s="338"/>
      <c r="B1139" s="222" t="s">
        <v>17056</v>
      </c>
      <c r="C1139" s="223"/>
      <c r="D1139" s="217"/>
      <c r="E1139" s="196"/>
      <c r="F1139" s="196"/>
      <c r="G1139" s="217"/>
      <c r="H1139" s="196"/>
      <c r="I1139" s="196"/>
      <c r="J1139" s="197">
        <v>40</v>
      </c>
      <c r="K1139" s="220"/>
      <c r="L1139" s="197"/>
      <c r="M1139" s="197"/>
      <c r="N1139" s="197"/>
      <c r="O1139" s="197"/>
      <c r="P1139" s="218">
        <f>J1139</f>
        <v>40</v>
      </c>
      <c r="Q1139" s="221"/>
      <c r="R1139" s="201"/>
      <c r="S1139" s="219"/>
      <c r="U1139" s="90" t="str">
        <f t="shared" si="212"/>
        <v/>
      </c>
      <c r="V1139" s="90">
        <f t="shared" si="213"/>
        <v>40</v>
      </c>
    </row>
    <row r="1140" spans="1:22" s="202" customFormat="1" ht="15" customHeight="1" x14ac:dyDescent="0.2">
      <c r="A1140" s="338"/>
      <c r="B1140" s="203" t="s">
        <v>15</v>
      </c>
      <c r="C1140" s="204"/>
      <c r="D1140" s="205"/>
      <c r="E1140" s="206"/>
      <c r="F1140" s="204"/>
      <c r="G1140" s="205"/>
      <c r="H1140" s="206"/>
      <c r="I1140" s="206"/>
      <c r="J1140" s="207"/>
      <c r="K1140" s="208"/>
      <c r="L1140" s="208"/>
      <c r="M1140" s="208"/>
      <c r="N1140" s="208"/>
      <c r="O1140" s="208"/>
      <c r="P1140" s="209">
        <f>ROUND(SUM(P1138:P1139),2)</f>
        <v>40</v>
      </c>
      <c r="Q1140" s="210" t="str">
        <f>IFERROR(VLOOKUP(A1138,'Planilha Orçamentária'!$A$8:$H$557,5,FALSE),0)</f>
        <v>UN</v>
      </c>
      <c r="R1140" s="201"/>
      <c r="S1140" s="201"/>
      <c r="U1140" s="90">
        <f t="shared" si="212"/>
        <v>40</v>
      </c>
      <c r="V1140" s="90">
        <f t="shared" si="213"/>
        <v>40</v>
      </c>
    </row>
    <row r="1141" spans="1:22" s="202" customFormat="1" ht="15" customHeight="1" x14ac:dyDescent="0.2">
      <c r="A1141" s="338"/>
      <c r="B1141" s="211"/>
      <c r="C1141" s="212"/>
      <c r="D1141" s="194"/>
      <c r="E1141" s="195"/>
      <c r="F1141" s="212"/>
      <c r="G1141" s="194"/>
      <c r="H1141" s="195"/>
      <c r="I1141" s="195"/>
      <c r="J1141" s="213"/>
      <c r="K1141" s="475"/>
      <c r="L1141" s="475"/>
      <c r="M1141" s="475"/>
      <c r="N1141" s="475"/>
      <c r="O1141" s="475"/>
      <c r="P1141" s="60"/>
      <c r="Q1141" s="214"/>
      <c r="R1141" s="201"/>
      <c r="S1141" s="201"/>
      <c r="T1141" s="201"/>
      <c r="U1141" s="90" t="str">
        <f t="shared" si="212"/>
        <v/>
      </c>
      <c r="V1141" s="90" t="str">
        <f t="shared" si="213"/>
        <v/>
      </c>
    </row>
    <row r="1142" spans="1:22" s="202" customFormat="1" ht="15" customHeight="1" x14ac:dyDescent="0.2">
      <c r="A1142" s="505" t="str">
        <f>'Planilha Orçamentária'!A221</f>
        <v>08.02</v>
      </c>
      <c r="B1142" s="215" t="str">
        <f>VLOOKUP(A1142,'Planilha Orçamentária'!$A$8:$D$557,4,FALSE)</f>
        <v>LIG PRED ESG LONGA C/MAT ASFAL H0,6A1,0M</v>
      </c>
      <c r="C1142" s="193"/>
      <c r="D1142" s="194"/>
      <c r="E1142" s="195"/>
      <c r="F1142" s="195"/>
      <c r="G1142" s="194"/>
      <c r="H1142" s="195"/>
      <c r="I1142" s="196"/>
      <c r="J1142" s="197"/>
      <c r="K1142" s="198"/>
      <c r="L1142" s="197"/>
      <c r="M1142" s="199"/>
      <c r="N1142" s="197"/>
      <c r="O1142" s="199"/>
      <c r="P1142" s="60"/>
      <c r="Q1142" s="200">
        <f>P1144</f>
        <v>40</v>
      </c>
      <c r="R1142" s="201"/>
      <c r="S1142" s="201"/>
      <c r="U1142" s="90">
        <f t="shared" ref="U1142:U1155" si="214">IF(Q1142&lt;&gt;"",P1142,"")</f>
        <v>0</v>
      </c>
      <c r="V1142" s="90" t="str">
        <f t="shared" ref="V1142:V1155" si="215">IF(P1142&lt;&gt;"",P1142,"")</f>
        <v/>
      </c>
    </row>
    <row r="1143" spans="1:22" s="202" customFormat="1" ht="15" customHeight="1" x14ac:dyDescent="0.2">
      <c r="A1143" s="338"/>
      <c r="B1143" s="222" t="s">
        <v>17056</v>
      </c>
      <c r="C1143" s="223"/>
      <c r="D1143" s="217"/>
      <c r="E1143" s="196"/>
      <c r="F1143" s="196"/>
      <c r="G1143" s="217"/>
      <c r="H1143" s="196"/>
      <c r="I1143" s="196"/>
      <c r="J1143" s="197">
        <v>40</v>
      </c>
      <c r="K1143" s="220"/>
      <c r="L1143" s="197"/>
      <c r="M1143" s="197"/>
      <c r="N1143" s="197"/>
      <c r="O1143" s="197"/>
      <c r="P1143" s="218">
        <f>J1143</f>
        <v>40</v>
      </c>
      <c r="Q1143" s="221"/>
      <c r="R1143" s="201"/>
      <c r="S1143" s="219"/>
      <c r="U1143" s="90" t="str">
        <f t="shared" si="214"/>
        <v/>
      </c>
      <c r="V1143" s="90">
        <f t="shared" si="215"/>
        <v>40</v>
      </c>
    </row>
    <row r="1144" spans="1:22" s="202" customFormat="1" ht="15" customHeight="1" x14ac:dyDescent="0.2">
      <c r="A1144" s="338"/>
      <c r="B1144" s="203" t="s">
        <v>15</v>
      </c>
      <c r="C1144" s="204"/>
      <c r="D1144" s="205"/>
      <c r="E1144" s="206"/>
      <c r="F1144" s="204"/>
      <c r="G1144" s="205"/>
      <c r="H1144" s="206"/>
      <c r="I1144" s="206"/>
      <c r="J1144" s="207"/>
      <c r="K1144" s="208"/>
      <c r="L1144" s="208"/>
      <c r="M1144" s="208"/>
      <c r="N1144" s="208"/>
      <c r="O1144" s="208"/>
      <c r="P1144" s="209">
        <f>ROUND(SUM(P1142:P1143),2)</f>
        <v>40</v>
      </c>
      <c r="Q1144" s="210" t="str">
        <f>IFERROR(VLOOKUP(A1142,'Planilha Orçamentária'!$A$8:$H$557,5,FALSE),0)</f>
        <v>UN</v>
      </c>
      <c r="R1144" s="201"/>
      <c r="S1144" s="201"/>
      <c r="U1144" s="90">
        <f t="shared" si="214"/>
        <v>40</v>
      </c>
      <c r="V1144" s="90">
        <f t="shared" si="215"/>
        <v>40</v>
      </c>
    </row>
    <row r="1145" spans="1:22" s="202" customFormat="1" ht="15" customHeight="1" x14ac:dyDescent="0.2">
      <c r="A1145" s="338"/>
      <c r="B1145" s="211"/>
      <c r="C1145" s="212"/>
      <c r="D1145" s="194"/>
      <c r="E1145" s="195"/>
      <c r="F1145" s="212"/>
      <c r="G1145" s="194"/>
      <c r="H1145" s="195"/>
      <c r="I1145" s="195"/>
      <c r="J1145" s="213"/>
      <c r="K1145" s="475"/>
      <c r="L1145" s="475"/>
      <c r="M1145" s="475"/>
      <c r="N1145" s="475"/>
      <c r="O1145" s="475"/>
      <c r="P1145" s="60"/>
      <c r="Q1145" s="214"/>
      <c r="R1145" s="201"/>
      <c r="S1145" s="201"/>
      <c r="T1145" s="201"/>
      <c r="U1145" s="90" t="str">
        <f t="shared" si="214"/>
        <v/>
      </c>
      <c r="V1145" s="90" t="str">
        <f t="shared" si="215"/>
        <v/>
      </c>
    </row>
    <row r="1146" spans="1:22" s="202" customFormat="1" ht="15" customHeight="1" x14ac:dyDescent="0.2">
      <c r="A1146" s="505" t="str">
        <f>'Planilha Orçamentária'!A222</f>
        <v>08.03</v>
      </c>
      <c r="B1146" s="215" t="str">
        <f>VLOOKUP(A1146,'Planilha Orçamentária'!$A$8:$D$557,4,FALSE)</f>
        <v>REDE ESG PVC NBR7362 150 ATE 1,25m ASFAL</v>
      </c>
      <c r="C1146" s="193"/>
      <c r="D1146" s="194"/>
      <c r="E1146" s="195"/>
      <c r="F1146" s="195"/>
      <c r="G1146" s="194"/>
      <c r="H1146" s="195"/>
      <c r="I1146" s="196"/>
      <c r="J1146" s="197"/>
      <c r="K1146" s="198"/>
      <c r="L1146" s="197"/>
      <c r="M1146" s="199"/>
      <c r="N1146" s="197"/>
      <c r="O1146" s="199"/>
      <c r="P1146" s="60"/>
      <c r="Q1146" s="200">
        <f>P1154</f>
        <v>455</v>
      </c>
      <c r="R1146" s="201"/>
      <c r="S1146" s="201"/>
      <c r="U1146" s="90">
        <f t="shared" si="214"/>
        <v>0</v>
      </c>
      <c r="V1146" s="90" t="str">
        <f t="shared" si="215"/>
        <v/>
      </c>
    </row>
    <row r="1147" spans="1:22" s="202" customFormat="1" ht="15" customHeight="1" x14ac:dyDescent="0.2">
      <c r="A1147" s="338"/>
      <c r="B1147" s="222" t="s">
        <v>17060</v>
      </c>
      <c r="C1147" s="223"/>
      <c r="D1147" s="217"/>
      <c r="E1147" s="196"/>
      <c r="F1147" s="196"/>
      <c r="G1147" s="217"/>
      <c r="H1147" s="196"/>
      <c r="I1147" s="196"/>
      <c r="J1147" s="197"/>
      <c r="K1147" s="220">
        <v>35</v>
      </c>
      <c r="L1147" s="197"/>
      <c r="M1147" s="197"/>
      <c r="N1147" s="197"/>
      <c r="O1147" s="197"/>
      <c r="P1147" s="218">
        <f>K1147</f>
        <v>35</v>
      </c>
      <c r="Q1147" s="221"/>
      <c r="R1147" s="201"/>
      <c r="S1147" s="219"/>
      <c r="U1147" s="90" t="str">
        <f t="shared" si="214"/>
        <v/>
      </c>
      <c r="V1147" s="90">
        <f t="shared" si="215"/>
        <v>35</v>
      </c>
    </row>
    <row r="1148" spans="1:22" s="202" customFormat="1" ht="15" customHeight="1" x14ac:dyDescent="0.2">
      <c r="A1148" s="338"/>
      <c r="B1148" s="222" t="s">
        <v>17061</v>
      </c>
      <c r="C1148" s="223"/>
      <c r="D1148" s="217"/>
      <c r="E1148" s="196"/>
      <c r="F1148" s="196"/>
      <c r="G1148" s="217"/>
      <c r="H1148" s="196"/>
      <c r="I1148" s="196"/>
      <c r="J1148" s="197"/>
      <c r="K1148" s="220">
        <v>80</v>
      </c>
      <c r="L1148" s="197"/>
      <c r="M1148" s="197"/>
      <c r="N1148" s="197"/>
      <c r="O1148" s="197"/>
      <c r="P1148" s="218">
        <f t="shared" ref="P1148:P1153" si="216">K1148</f>
        <v>80</v>
      </c>
      <c r="Q1148" s="221"/>
      <c r="R1148" s="201"/>
      <c r="S1148" s="219"/>
      <c r="U1148" s="90" t="str">
        <f t="shared" si="214"/>
        <v/>
      </c>
      <c r="V1148" s="90">
        <f t="shared" si="215"/>
        <v>80</v>
      </c>
    </row>
    <row r="1149" spans="1:22" s="202" customFormat="1" ht="15" customHeight="1" x14ac:dyDescent="0.2">
      <c r="A1149" s="338"/>
      <c r="B1149" s="222" t="s">
        <v>17062</v>
      </c>
      <c r="C1149" s="223"/>
      <c r="D1149" s="217"/>
      <c r="E1149" s="196"/>
      <c r="F1149" s="196"/>
      <c r="G1149" s="217"/>
      <c r="H1149" s="196"/>
      <c r="I1149" s="196"/>
      <c r="J1149" s="197"/>
      <c r="K1149" s="220">
        <v>80</v>
      </c>
      <c r="L1149" s="197"/>
      <c r="M1149" s="197"/>
      <c r="N1149" s="197"/>
      <c r="O1149" s="197"/>
      <c r="P1149" s="218">
        <f t="shared" si="216"/>
        <v>80</v>
      </c>
      <c r="Q1149" s="221"/>
      <c r="R1149" s="201"/>
      <c r="S1149" s="219"/>
      <c r="U1149" s="90" t="str">
        <f t="shared" si="214"/>
        <v/>
      </c>
      <c r="V1149" s="90">
        <f t="shared" si="215"/>
        <v>80</v>
      </c>
    </row>
    <row r="1150" spans="1:22" s="202" customFormat="1" ht="15" customHeight="1" x14ac:dyDescent="0.2">
      <c r="A1150" s="338"/>
      <c r="B1150" s="222" t="s">
        <v>17063</v>
      </c>
      <c r="C1150" s="223"/>
      <c r="D1150" s="217"/>
      <c r="E1150" s="196"/>
      <c r="F1150" s="196"/>
      <c r="G1150" s="217"/>
      <c r="H1150" s="196"/>
      <c r="I1150" s="196"/>
      <c r="J1150" s="197"/>
      <c r="K1150" s="220">
        <v>80</v>
      </c>
      <c r="L1150" s="197"/>
      <c r="M1150" s="197"/>
      <c r="N1150" s="197"/>
      <c r="O1150" s="197"/>
      <c r="P1150" s="218">
        <f t="shared" si="216"/>
        <v>80</v>
      </c>
      <c r="Q1150" s="221"/>
      <c r="R1150" s="201"/>
      <c r="S1150" s="219"/>
      <c r="U1150" s="90" t="str">
        <f t="shared" ref="U1150:U1151" si="217">IF(Q1150&lt;&gt;"",P1150,"")</f>
        <v/>
      </c>
      <c r="V1150" s="90">
        <f t="shared" ref="V1150:V1151" si="218">IF(P1150&lt;&gt;"",P1150,"")</f>
        <v>80</v>
      </c>
    </row>
    <row r="1151" spans="1:22" s="202" customFormat="1" ht="15" customHeight="1" x14ac:dyDescent="0.2">
      <c r="A1151" s="338"/>
      <c r="B1151" s="222" t="s">
        <v>17064</v>
      </c>
      <c r="C1151" s="223"/>
      <c r="D1151" s="217"/>
      <c r="E1151" s="196"/>
      <c r="F1151" s="196"/>
      <c r="G1151" s="217"/>
      <c r="H1151" s="196"/>
      <c r="I1151" s="196"/>
      <c r="J1151" s="197"/>
      <c r="K1151" s="220">
        <v>80</v>
      </c>
      <c r="L1151" s="197"/>
      <c r="M1151" s="197"/>
      <c r="N1151" s="197"/>
      <c r="O1151" s="197"/>
      <c r="P1151" s="218">
        <f t="shared" si="216"/>
        <v>80</v>
      </c>
      <c r="Q1151" s="221"/>
      <c r="R1151" s="201"/>
      <c r="S1151" s="219"/>
      <c r="U1151" s="90" t="str">
        <f t="shared" si="217"/>
        <v/>
      </c>
      <c r="V1151" s="90">
        <f t="shared" si="218"/>
        <v>80</v>
      </c>
    </row>
    <row r="1152" spans="1:22" s="202" customFormat="1" ht="15" customHeight="1" x14ac:dyDescent="0.2">
      <c r="A1152" s="338"/>
      <c r="B1152" s="222" t="s">
        <v>17065</v>
      </c>
      <c r="C1152" s="223"/>
      <c r="D1152" s="217"/>
      <c r="E1152" s="196"/>
      <c r="F1152" s="196"/>
      <c r="G1152" s="217"/>
      <c r="H1152" s="196"/>
      <c r="I1152" s="196"/>
      <c r="J1152" s="197"/>
      <c r="K1152" s="220">
        <v>50</v>
      </c>
      <c r="L1152" s="197"/>
      <c r="M1152" s="197"/>
      <c r="N1152" s="197"/>
      <c r="O1152" s="197"/>
      <c r="P1152" s="218">
        <f t="shared" si="216"/>
        <v>50</v>
      </c>
      <c r="Q1152" s="221"/>
      <c r="R1152" s="201"/>
      <c r="S1152" s="219"/>
      <c r="U1152" s="90" t="str">
        <f t="shared" ref="U1152" si="219">IF(Q1152&lt;&gt;"",P1152,"")</f>
        <v/>
      </c>
      <c r="V1152" s="90">
        <f t="shared" ref="V1152" si="220">IF(P1152&lt;&gt;"",P1152,"")</f>
        <v>50</v>
      </c>
    </row>
    <row r="1153" spans="1:22" s="202" customFormat="1" ht="15" customHeight="1" x14ac:dyDescent="0.2">
      <c r="A1153" s="338"/>
      <c r="B1153" s="222" t="s">
        <v>17066</v>
      </c>
      <c r="C1153" s="223"/>
      <c r="D1153" s="217"/>
      <c r="E1153" s="196"/>
      <c r="F1153" s="196"/>
      <c r="G1153" s="217"/>
      <c r="H1153" s="196"/>
      <c r="I1153" s="196"/>
      <c r="J1153" s="197"/>
      <c r="K1153" s="220">
        <v>50</v>
      </c>
      <c r="L1153" s="197"/>
      <c r="M1153" s="197"/>
      <c r="N1153" s="197"/>
      <c r="O1153" s="197"/>
      <c r="P1153" s="218">
        <f t="shared" si="216"/>
        <v>50</v>
      </c>
      <c r="Q1153" s="221"/>
      <c r="R1153" s="201"/>
      <c r="S1153" s="219"/>
      <c r="U1153" s="90" t="str">
        <f t="shared" ref="U1153" si="221">IF(Q1153&lt;&gt;"",P1153,"")</f>
        <v/>
      </c>
      <c r="V1153" s="90">
        <f t="shared" ref="V1153" si="222">IF(P1153&lt;&gt;"",P1153,"")</f>
        <v>50</v>
      </c>
    </row>
    <row r="1154" spans="1:22" s="202" customFormat="1" ht="15" customHeight="1" x14ac:dyDescent="0.2">
      <c r="A1154" s="338"/>
      <c r="B1154" s="203" t="s">
        <v>15</v>
      </c>
      <c r="C1154" s="204"/>
      <c r="D1154" s="205"/>
      <c r="E1154" s="206"/>
      <c r="F1154" s="204"/>
      <c r="G1154" s="205"/>
      <c r="H1154" s="206"/>
      <c r="I1154" s="206"/>
      <c r="J1154" s="207"/>
      <c r="K1154" s="208"/>
      <c r="L1154" s="208"/>
      <c r="M1154" s="208"/>
      <c r="N1154" s="208"/>
      <c r="O1154" s="208"/>
      <c r="P1154" s="209">
        <f>ROUND(SUM(P1146:P1153),2)</f>
        <v>455</v>
      </c>
      <c r="Q1154" s="210" t="str">
        <f>IFERROR(VLOOKUP(A1146,'Planilha Orçamentária'!$A$8:$H$557,5,FALSE),0)</f>
        <v>M</v>
      </c>
      <c r="R1154" s="201"/>
      <c r="S1154" s="201"/>
      <c r="U1154" s="90">
        <f t="shared" si="214"/>
        <v>455</v>
      </c>
      <c r="V1154" s="90">
        <f t="shared" si="215"/>
        <v>455</v>
      </c>
    </row>
    <row r="1155" spans="1:22" s="202" customFormat="1" ht="15" customHeight="1" x14ac:dyDescent="0.2">
      <c r="A1155" s="338"/>
      <c r="B1155" s="211"/>
      <c r="C1155" s="212"/>
      <c r="D1155" s="194"/>
      <c r="E1155" s="195"/>
      <c r="F1155" s="212"/>
      <c r="G1155" s="194"/>
      <c r="H1155" s="195"/>
      <c r="I1155" s="195"/>
      <c r="J1155" s="213"/>
      <c r="K1155" s="475"/>
      <c r="L1155" s="475"/>
      <c r="M1155" s="475"/>
      <c r="N1155" s="475"/>
      <c r="O1155" s="475"/>
      <c r="P1155" s="60"/>
      <c r="Q1155" s="214"/>
      <c r="R1155" s="201"/>
      <c r="S1155" s="201"/>
      <c r="T1155" s="201"/>
      <c r="U1155" s="90" t="str">
        <f t="shared" si="214"/>
        <v/>
      </c>
      <c r="V1155" s="90" t="str">
        <f t="shared" si="215"/>
        <v/>
      </c>
    </row>
    <row r="1156" spans="1:22" s="202" customFormat="1" ht="15" customHeight="1" x14ac:dyDescent="0.2">
      <c r="A1156" s="505" t="str">
        <f>'Planilha Orçamentária'!A223</f>
        <v>08.04</v>
      </c>
      <c r="B1156" s="215" t="str">
        <f>VLOOKUP(A1156,'Planilha Orçamentária'!$A$8:$D$557,4,FALSE)</f>
        <v>REDE ESG PVC NBR7362 150 1,26A1,75 ASFAL</v>
      </c>
      <c r="C1156" s="193"/>
      <c r="D1156" s="194"/>
      <c r="E1156" s="195"/>
      <c r="F1156" s="195"/>
      <c r="G1156" s="194"/>
      <c r="H1156" s="195"/>
      <c r="I1156" s="196"/>
      <c r="J1156" s="197"/>
      <c r="K1156" s="198"/>
      <c r="L1156" s="197"/>
      <c r="M1156" s="199"/>
      <c r="N1156" s="197"/>
      <c r="O1156" s="199"/>
      <c r="P1156" s="60"/>
      <c r="Q1156" s="200">
        <f>P1162</f>
        <v>187</v>
      </c>
      <c r="R1156" s="201"/>
      <c r="S1156" s="201"/>
      <c r="U1156" s="90">
        <f t="shared" ref="U1156:U1178" si="223">IF(Q1156&lt;&gt;"",P1156,"")</f>
        <v>0</v>
      </c>
      <c r="V1156" s="90" t="str">
        <f t="shared" ref="V1156:V1178" si="224">IF(P1156&lt;&gt;"",P1156,"")</f>
        <v/>
      </c>
    </row>
    <row r="1157" spans="1:22" s="202" customFormat="1" ht="15" customHeight="1" x14ac:dyDescent="0.2">
      <c r="A1157" s="338"/>
      <c r="B1157" s="222" t="s">
        <v>17067</v>
      </c>
      <c r="C1157" s="223"/>
      <c r="D1157" s="217"/>
      <c r="E1157" s="196"/>
      <c r="F1157" s="196"/>
      <c r="G1157" s="217"/>
      <c r="H1157" s="196"/>
      <c r="I1157" s="196"/>
      <c r="J1157" s="197"/>
      <c r="K1157" s="220">
        <v>24</v>
      </c>
      <c r="L1157" s="197"/>
      <c r="M1157" s="197"/>
      <c r="N1157" s="197"/>
      <c r="O1157" s="197"/>
      <c r="P1157" s="218">
        <f>K1157</f>
        <v>24</v>
      </c>
      <c r="Q1157" s="221"/>
      <c r="R1157" s="201"/>
      <c r="S1157" s="219"/>
      <c r="U1157" s="90" t="str">
        <f t="shared" si="223"/>
        <v/>
      </c>
      <c r="V1157" s="90">
        <f t="shared" si="224"/>
        <v>24</v>
      </c>
    </row>
    <row r="1158" spans="1:22" s="202" customFormat="1" ht="15" customHeight="1" x14ac:dyDescent="0.2">
      <c r="A1158" s="338"/>
      <c r="B1158" s="222" t="s">
        <v>17068</v>
      </c>
      <c r="C1158" s="223"/>
      <c r="D1158" s="217"/>
      <c r="E1158" s="196"/>
      <c r="F1158" s="196"/>
      <c r="G1158" s="217"/>
      <c r="H1158" s="196"/>
      <c r="I1158" s="196"/>
      <c r="J1158" s="197"/>
      <c r="K1158" s="220">
        <v>15</v>
      </c>
      <c r="L1158" s="197"/>
      <c r="M1158" s="197"/>
      <c r="N1158" s="197"/>
      <c r="O1158" s="197"/>
      <c r="P1158" s="218">
        <f t="shared" ref="P1158:P1161" si="225">K1158</f>
        <v>15</v>
      </c>
      <c r="Q1158" s="221"/>
      <c r="R1158" s="201"/>
      <c r="S1158" s="219"/>
      <c r="U1158" s="90" t="str">
        <f t="shared" si="223"/>
        <v/>
      </c>
      <c r="V1158" s="90">
        <f t="shared" si="224"/>
        <v>15</v>
      </c>
    </row>
    <row r="1159" spans="1:22" s="202" customFormat="1" ht="15" customHeight="1" x14ac:dyDescent="0.2">
      <c r="A1159" s="338"/>
      <c r="B1159" s="222" t="s">
        <v>17071</v>
      </c>
      <c r="C1159" s="223"/>
      <c r="D1159" s="217"/>
      <c r="E1159" s="196"/>
      <c r="F1159" s="196"/>
      <c r="G1159" s="217"/>
      <c r="H1159" s="196"/>
      <c r="I1159" s="196"/>
      <c r="J1159" s="197"/>
      <c r="K1159" s="220">
        <v>42</v>
      </c>
      <c r="L1159" s="197"/>
      <c r="M1159" s="197"/>
      <c r="N1159" s="197"/>
      <c r="O1159" s="197"/>
      <c r="P1159" s="218">
        <f t="shared" si="225"/>
        <v>42</v>
      </c>
      <c r="Q1159" s="221"/>
      <c r="R1159" s="201"/>
      <c r="S1159" s="219"/>
      <c r="U1159" s="90" t="str">
        <f t="shared" si="223"/>
        <v/>
      </c>
      <c r="V1159" s="90">
        <f t="shared" si="224"/>
        <v>42</v>
      </c>
    </row>
    <row r="1160" spans="1:22" s="202" customFormat="1" ht="15" customHeight="1" x14ac:dyDescent="0.2">
      <c r="A1160" s="338"/>
      <c r="B1160" s="222" t="s">
        <v>17069</v>
      </c>
      <c r="C1160" s="223"/>
      <c r="D1160" s="217"/>
      <c r="E1160" s="196"/>
      <c r="F1160" s="196"/>
      <c r="G1160" s="217"/>
      <c r="H1160" s="196"/>
      <c r="I1160" s="196"/>
      <c r="J1160" s="197"/>
      <c r="K1160" s="220">
        <v>54</v>
      </c>
      <c r="L1160" s="197"/>
      <c r="M1160" s="197"/>
      <c r="N1160" s="197"/>
      <c r="O1160" s="197"/>
      <c r="P1160" s="218">
        <f t="shared" si="225"/>
        <v>54</v>
      </c>
      <c r="Q1160" s="221"/>
      <c r="R1160" s="201"/>
      <c r="S1160" s="219"/>
      <c r="U1160" s="90" t="str">
        <f t="shared" si="223"/>
        <v/>
      </c>
      <c r="V1160" s="90">
        <f t="shared" si="224"/>
        <v>54</v>
      </c>
    </row>
    <row r="1161" spans="1:22" s="202" customFormat="1" ht="15" customHeight="1" x14ac:dyDescent="0.2">
      <c r="A1161" s="338"/>
      <c r="B1161" s="222" t="s">
        <v>17070</v>
      </c>
      <c r="C1161" s="223"/>
      <c r="D1161" s="217"/>
      <c r="E1161" s="196"/>
      <c r="F1161" s="196"/>
      <c r="G1161" s="217"/>
      <c r="H1161" s="196"/>
      <c r="I1161" s="196"/>
      <c r="J1161" s="197"/>
      <c r="K1161" s="220">
        <v>52</v>
      </c>
      <c r="L1161" s="197"/>
      <c r="M1161" s="197"/>
      <c r="N1161" s="197"/>
      <c r="O1161" s="197"/>
      <c r="P1161" s="218">
        <f t="shared" si="225"/>
        <v>52</v>
      </c>
      <c r="Q1161" s="221"/>
      <c r="R1161" s="201"/>
      <c r="S1161" s="219"/>
      <c r="U1161" s="90" t="str">
        <f t="shared" si="223"/>
        <v/>
      </c>
      <c r="V1161" s="90">
        <f t="shared" si="224"/>
        <v>52</v>
      </c>
    </row>
    <row r="1162" spans="1:22" s="202" customFormat="1" ht="15" customHeight="1" x14ac:dyDescent="0.2">
      <c r="A1162" s="338"/>
      <c r="B1162" s="203" t="s">
        <v>15</v>
      </c>
      <c r="C1162" s="204"/>
      <c r="D1162" s="205"/>
      <c r="E1162" s="206"/>
      <c r="F1162" s="204"/>
      <c r="G1162" s="205"/>
      <c r="H1162" s="206"/>
      <c r="I1162" s="206"/>
      <c r="J1162" s="207"/>
      <c r="K1162" s="208"/>
      <c r="L1162" s="208"/>
      <c r="M1162" s="208"/>
      <c r="N1162" s="208"/>
      <c r="O1162" s="208"/>
      <c r="P1162" s="209">
        <f>ROUND(SUM(P1156:P1161),2)</f>
        <v>187</v>
      </c>
      <c r="Q1162" s="210" t="str">
        <f>IFERROR(VLOOKUP(A1156,'Planilha Orçamentária'!$A$8:$H$557,5,FALSE),0)</f>
        <v>M</v>
      </c>
      <c r="R1162" s="201"/>
      <c r="S1162" s="201"/>
      <c r="U1162" s="90">
        <f t="shared" si="223"/>
        <v>187</v>
      </c>
      <c r="V1162" s="90">
        <f t="shared" si="224"/>
        <v>187</v>
      </c>
    </row>
    <row r="1163" spans="1:22" s="202" customFormat="1" ht="15" customHeight="1" x14ac:dyDescent="0.2">
      <c r="A1163" s="338"/>
      <c r="B1163" s="211"/>
      <c r="C1163" s="212"/>
      <c r="D1163" s="194"/>
      <c r="E1163" s="195"/>
      <c r="F1163" s="212"/>
      <c r="G1163" s="194"/>
      <c r="H1163" s="195"/>
      <c r="I1163" s="195"/>
      <c r="J1163" s="213"/>
      <c r="K1163" s="475"/>
      <c r="L1163" s="475"/>
      <c r="M1163" s="475"/>
      <c r="N1163" s="475"/>
      <c r="O1163" s="475"/>
      <c r="P1163" s="60"/>
      <c r="Q1163" s="214"/>
      <c r="R1163" s="201"/>
      <c r="S1163" s="201"/>
      <c r="T1163" s="201"/>
      <c r="U1163" s="90" t="str">
        <f t="shared" si="223"/>
        <v/>
      </c>
      <c r="V1163" s="90" t="str">
        <f t="shared" si="224"/>
        <v/>
      </c>
    </row>
    <row r="1164" spans="1:22" s="202" customFormat="1" ht="15" customHeight="1" x14ac:dyDescent="0.2">
      <c r="A1164" s="505" t="str">
        <f>'Planilha Orçamentária'!A224</f>
        <v>08.05</v>
      </c>
      <c r="B1164" s="215" t="str">
        <f>VLOOKUP(A1164,'Planilha Orçamentária'!$A$8:$D$557,4,FALSE)</f>
        <v>REDE ESG PVC NBR7362 150 1,76A2,25 ASFAL</v>
      </c>
      <c r="C1164" s="193"/>
      <c r="D1164" s="194"/>
      <c r="E1164" s="195"/>
      <c r="F1164" s="195"/>
      <c r="G1164" s="194"/>
      <c r="H1164" s="195"/>
      <c r="I1164" s="196"/>
      <c r="J1164" s="197"/>
      <c r="K1164" s="198"/>
      <c r="L1164" s="197"/>
      <c r="M1164" s="199"/>
      <c r="N1164" s="197"/>
      <c r="O1164" s="199"/>
      <c r="P1164" s="60"/>
      <c r="Q1164" s="200">
        <f>P1166</f>
        <v>26</v>
      </c>
      <c r="R1164" s="201"/>
      <c r="S1164" s="201"/>
      <c r="U1164" s="90">
        <f t="shared" ref="U1164:U1171" si="226">IF(Q1164&lt;&gt;"",P1164,"")</f>
        <v>0</v>
      </c>
      <c r="V1164" s="90" t="str">
        <f t="shared" ref="V1164:V1171" si="227">IF(P1164&lt;&gt;"",P1164,"")</f>
        <v/>
      </c>
    </row>
    <row r="1165" spans="1:22" s="202" customFormat="1" ht="15" customHeight="1" x14ac:dyDescent="0.2">
      <c r="A1165" s="338"/>
      <c r="B1165" s="222" t="s">
        <v>17072</v>
      </c>
      <c r="C1165" s="223"/>
      <c r="D1165" s="217"/>
      <c r="E1165" s="196"/>
      <c r="F1165" s="196"/>
      <c r="G1165" s="217"/>
      <c r="H1165" s="196"/>
      <c r="I1165" s="196"/>
      <c r="J1165" s="197"/>
      <c r="K1165" s="220">
        <v>26</v>
      </c>
      <c r="L1165" s="197"/>
      <c r="M1165" s="197"/>
      <c r="N1165" s="197"/>
      <c r="O1165" s="197"/>
      <c r="P1165" s="218">
        <f>K1165</f>
        <v>26</v>
      </c>
      <c r="Q1165" s="221"/>
      <c r="R1165" s="201"/>
      <c r="S1165" s="219"/>
      <c r="U1165" s="90" t="str">
        <f t="shared" si="226"/>
        <v/>
      </c>
      <c r="V1165" s="90">
        <f t="shared" si="227"/>
        <v>26</v>
      </c>
    </row>
    <row r="1166" spans="1:22" s="202" customFormat="1" ht="15" customHeight="1" x14ac:dyDescent="0.2">
      <c r="A1166" s="338"/>
      <c r="B1166" s="203" t="s">
        <v>15</v>
      </c>
      <c r="C1166" s="204"/>
      <c r="D1166" s="205"/>
      <c r="E1166" s="206"/>
      <c r="F1166" s="204"/>
      <c r="G1166" s="205"/>
      <c r="H1166" s="206"/>
      <c r="I1166" s="206"/>
      <c r="J1166" s="207"/>
      <c r="K1166" s="208"/>
      <c r="L1166" s="208"/>
      <c r="M1166" s="208"/>
      <c r="N1166" s="208"/>
      <c r="O1166" s="208"/>
      <c r="P1166" s="209">
        <f>ROUND(SUM(P1164:P1165),2)</f>
        <v>26</v>
      </c>
      <c r="Q1166" s="210" t="str">
        <f>IFERROR(VLOOKUP(A1164,'Planilha Orçamentária'!$A$8:$H$557,5,FALSE),0)</f>
        <v>M</v>
      </c>
      <c r="R1166" s="201"/>
      <c r="S1166" s="201"/>
      <c r="U1166" s="90">
        <f t="shared" si="226"/>
        <v>26</v>
      </c>
      <c r="V1166" s="90">
        <f t="shared" si="227"/>
        <v>26</v>
      </c>
    </row>
    <row r="1167" spans="1:22" s="202" customFormat="1" ht="15" customHeight="1" x14ac:dyDescent="0.2">
      <c r="A1167" s="338"/>
      <c r="B1167" s="211"/>
      <c r="C1167" s="212"/>
      <c r="D1167" s="194"/>
      <c r="E1167" s="195"/>
      <c r="F1167" s="212"/>
      <c r="G1167" s="194"/>
      <c r="H1167" s="195"/>
      <c r="I1167" s="195"/>
      <c r="J1167" s="213"/>
      <c r="K1167" s="475"/>
      <c r="L1167" s="475"/>
      <c r="M1167" s="475"/>
      <c r="N1167" s="475"/>
      <c r="O1167" s="475"/>
      <c r="P1167" s="60"/>
      <c r="Q1167" s="214"/>
      <c r="R1167" s="201"/>
      <c r="S1167" s="201"/>
      <c r="T1167" s="201"/>
      <c r="U1167" s="90" t="str">
        <f t="shared" si="226"/>
        <v/>
      </c>
      <c r="V1167" s="90" t="str">
        <f t="shared" si="227"/>
        <v/>
      </c>
    </row>
    <row r="1168" spans="1:22" s="202" customFormat="1" ht="15" customHeight="1" x14ac:dyDescent="0.2">
      <c r="A1168" s="505" t="str">
        <f>'Planilha Orçamentária'!A225</f>
        <v>08.06</v>
      </c>
      <c r="B1168" s="215" t="str">
        <f>VLOOKUP(A1168,'Planilha Orçamentária'!$A$8:$D$557,4,FALSE)</f>
        <v>PV-ANEL CONCR DN 600 PROF ATE 1,25M</v>
      </c>
      <c r="C1168" s="193"/>
      <c r="D1168" s="194"/>
      <c r="E1168" s="195"/>
      <c r="F1168" s="195"/>
      <c r="G1168" s="194"/>
      <c r="H1168" s="195"/>
      <c r="I1168" s="196"/>
      <c r="J1168" s="197"/>
      <c r="K1168" s="198"/>
      <c r="L1168" s="197"/>
      <c r="M1168" s="199"/>
      <c r="N1168" s="197"/>
      <c r="O1168" s="199"/>
      <c r="P1168" s="60"/>
      <c r="Q1168" s="200">
        <f>P1170</f>
        <v>7</v>
      </c>
      <c r="R1168" s="201"/>
      <c r="S1168" s="201"/>
      <c r="U1168" s="90">
        <f t="shared" si="226"/>
        <v>0</v>
      </c>
      <c r="V1168" s="90" t="str">
        <f t="shared" si="227"/>
        <v/>
      </c>
    </row>
    <row r="1169" spans="1:22" s="202" customFormat="1" ht="15" customHeight="1" x14ac:dyDescent="0.2">
      <c r="A1169" s="338"/>
      <c r="B1169" s="222" t="s">
        <v>17057</v>
      </c>
      <c r="C1169" s="223"/>
      <c r="D1169" s="217"/>
      <c r="E1169" s="196"/>
      <c r="F1169" s="196"/>
      <c r="G1169" s="217"/>
      <c r="H1169" s="196"/>
      <c r="I1169" s="196"/>
      <c r="J1169" s="197">
        <v>7</v>
      </c>
      <c r="K1169" s="220"/>
      <c r="L1169" s="197"/>
      <c r="M1169" s="197"/>
      <c r="N1169" s="197"/>
      <c r="O1169" s="197"/>
      <c r="P1169" s="218">
        <f>J1169</f>
        <v>7</v>
      </c>
      <c r="Q1169" s="221"/>
      <c r="R1169" s="201"/>
      <c r="S1169" s="219"/>
      <c r="U1169" s="90" t="str">
        <f t="shared" si="226"/>
        <v/>
      </c>
      <c r="V1169" s="90">
        <f t="shared" si="227"/>
        <v>7</v>
      </c>
    </row>
    <row r="1170" spans="1:22" s="202" customFormat="1" ht="15" customHeight="1" x14ac:dyDescent="0.2">
      <c r="A1170" s="338"/>
      <c r="B1170" s="203" t="s">
        <v>15</v>
      </c>
      <c r="C1170" s="204"/>
      <c r="D1170" s="205"/>
      <c r="E1170" s="206"/>
      <c r="F1170" s="204"/>
      <c r="G1170" s="205"/>
      <c r="H1170" s="206"/>
      <c r="I1170" s="206"/>
      <c r="J1170" s="207"/>
      <c r="K1170" s="208"/>
      <c r="L1170" s="208"/>
      <c r="M1170" s="208"/>
      <c r="N1170" s="208"/>
      <c r="O1170" s="208"/>
      <c r="P1170" s="209">
        <f>ROUND(SUM(P1168:P1169),2)</f>
        <v>7</v>
      </c>
      <c r="Q1170" s="210" t="str">
        <f>IFERROR(VLOOKUP(A1168,'Planilha Orçamentária'!$A$8:$H$557,5,FALSE),0)</f>
        <v>UN</v>
      </c>
      <c r="R1170" s="201"/>
      <c r="S1170" s="201"/>
      <c r="U1170" s="90">
        <f t="shared" si="226"/>
        <v>7</v>
      </c>
      <c r="V1170" s="90">
        <f t="shared" si="227"/>
        <v>7</v>
      </c>
    </row>
    <row r="1171" spans="1:22" s="202" customFormat="1" ht="15" customHeight="1" x14ac:dyDescent="0.2">
      <c r="A1171" s="338"/>
      <c r="B1171" s="211"/>
      <c r="C1171" s="212"/>
      <c r="D1171" s="194"/>
      <c r="E1171" s="195"/>
      <c r="F1171" s="212"/>
      <c r="G1171" s="194"/>
      <c r="H1171" s="195"/>
      <c r="I1171" s="195"/>
      <c r="J1171" s="213"/>
      <c r="K1171" s="475"/>
      <c r="L1171" s="475"/>
      <c r="M1171" s="475"/>
      <c r="N1171" s="475"/>
      <c r="O1171" s="475"/>
      <c r="P1171" s="60"/>
      <c r="Q1171" s="214"/>
      <c r="R1171" s="201"/>
      <c r="S1171" s="201"/>
      <c r="T1171" s="201"/>
      <c r="U1171" s="90" t="str">
        <f t="shared" si="226"/>
        <v/>
      </c>
      <c r="V1171" s="90" t="str">
        <f t="shared" si="227"/>
        <v/>
      </c>
    </row>
    <row r="1172" spans="1:22" s="202" customFormat="1" ht="15" customHeight="1" x14ac:dyDescent="0.2">
      <c r="A1172" s="505" t="str">
        <f>'Planilha Orçamentária'!A226</f>
        <v>08.07</v>
      </c>
      <c r="B1172" s="215" t="str">
        <f>VLOOKUP(A1172,'Planilha Orçamentária'!$A$8:$D$557,4,FALSE)</f>
        <v>PV-ANEL CONCR DN 1000 PROF DE1,26A1,75M</v>
      </c>
      <c r="C1172" s="193"/>
      <c r="D1172" s="194"/>
      <c r="E1172" s="195"/>
      <c r="F1172" s="195"/>
      <c r="G1172" s="194"/>
      <c r="H1172" s="195"/>
      <c r="I1172" s="196"/>
      <c r="J1172" s="197"/>
      <c r="K1172" s="198"/>
      <c r="L1172" s="197"/>
      <c r="M1172" s="199"/>
      <c r="N1172" s="197"/>
      <c r="O1172" s="199"/>
      <c r="P1172" s="60"/>
      <c r="Q1172" s="200">
        <f>P1174</f>
        <v>5</v>
      </c>
      <c r="R1172" s="201"/>
      <c r="S1172" s="201"/>
      <c r="U1172" s="90">
        <f t="shared" si="223"/>
        <v>0</v>
      </c>
      <c r="V1172" s="90" t="str">
        <f t="shared" si="224"/>
        <v/>
      </c>
    </row>
    <row r="1173" spans="1:22" s="202" customFormat="1" ht="15" customHeight="1" x14ac:dyDescent="0.2">
      <c r="A1173" s="338"/>
      <c r="B1173" s="222" t="s">
        <v>17058</v>
      </c>
      <c r="C1173" s="223"/>
      <c r="D1173" s="217"/>
      <c r="E1173" s="196"/>
      <c r="F1173" s="196"/>
      <c r="G1173" s="217"/>
      <c r="H1173" s="196"/>
      <c r="I1173" s="196"/>
      <c r="J1173" s="197">
        <v>5</v>
      </c>
      <c r="K1173" s="220"/>
      <c r="L1173" s="197"/>
      <c r="M1173" s="197"/>
      <c r="N1173" s="197"/>
      <c r="O1173" s="197"/>
      <c r="P1173" s="218">
        <f>J1173</f>
        <v>5</v>
      </c>
      <c r="Q1173" s="221"/>
      <c r="R1173" s="201"/>
      <c r="S1173" s="219"/>
      <c r="U1173" s="90" t="str">
        <f t="shared" si="223"/>
        <v/>
      </c>
      <c r="V1173" s="90">
        <f t="shared" si="224"/>
        <v>5</v>
      </c>
    </row>
    <row r="1174" spans="1:22" s="202" customFormat="1" ht="15" customHeight="1" x14ac:dyDescent="0.2">
      <c r="A1174" s="338"/>
      <c r="B1174" s="203" t="s">
        <v>15</v>
      </c>
      <c r="C1174" s="204"/>
      <c r="D1174" s="205"/>
      <c r="E1174" s="206"/>
      <c r="F1174" s="204"/>
      <c r="G1174" s="205"/>
      <c r="H1174" s="206"/>
      <c r="I1174" s="206"/>
      <c r="J1174" s="207"/>
      <c r="K1174" s="208"/>
      <c r="L1174" s="208"/>
      <c r="M1174" s="208"/>
      <c r="N1174" s="208"/>
      <c r="O1174" s="208"/>
      <c r="P1174" s="209">
        <f>ROUND(SUM(P1172:P1173),2)</f>
        <v>5</v>
      </c>
      <c r="Q1174" s="210" t="str">
        <f>IFERROR(VLOOKUP(A1172,'Planilha Orçamentária'!$A$8:$H$557,5,FALSE),0)</f>
        <v>UN</v>
      </c>
      <c r="R1174" s="201"/>
      <c r="S1174" s="201"/>
      <c r="U1174" s="90">
        <f t="shared" si="223"/>
        <v>5</v>
      </c>
      <c r="V1174" s="90">
        <f t="shared" si="224"/>
        <v>5</v>
      </c>
    </row>
    <row r="1175" spans="1:22" s="202" customFormat="1" ht="15" customHeight="1" x14ac:dyDescent="0.2">
      <c r="A1175" s="338"/>
      <c r="B1175" s="211"/>
      <c r="C1175" s="212"/>
      <c r="D1175" s="194"/>
      <c r="E1175" s="195"/>
      <c r="F1175" s="212"/>
      <c r="G1175" s="194"/>
      <c r="H1175" s="195"/>
      <c r="I1175" s="195"/>
      <c r="J1175" s="213"/>
      <c r="K1175" s="475"/>
      <c r="L1175" s="475"/>
      <c r="M1175" s="475"/>
      <c r="N1175" s="475"/>
      <c r="O1175" s="475"/>
      <c r="P1175" s="60"/>
      <c r="Q1175" s="214"/>
      <c r="R1175" s="201"/>
      <c r="S1175" s="201"/>
      <c r="T1175" s="201"/>
      <c r="U1175" s="90" t="str">
        <f t="shared" si="223"/>
        <v/>
      </c>
      <c r="V1175" s="90" t="str">
        <f t="shared" si="224"/>
        <v/>
      </c>
    </row>
    <row r="1176" spans="1:22" s="202" customFormat="1" ht="15" customHeight="1" x14ac:dyDescent="0.2">
      <c r="A1176" s="505" t="str">
        <f>'Planilha Orçamentária'!A227</f>
        <v>08.08</v>
      </c>
      <c r="B1176" s="215" t="str">
        <f>VLOOKUP(A1176,'Planilha Orçamentária'!$A$8:$D$557,4,FALSE)</f>
        <v>PV-ANEL CONCR DN 1000 PROF DE1,76A2,25M</v>
      </c>
      <c r="C1176" s="193"/>
      <c r="D1176" s="194"/>
      <c r="E1176" s="195"/>
      <c r="F1176" s="195"/>
      <c r="G1176" s="194"/>
      <c r="H1176" s="195"/>
      <c r="I1176" s="196"/>
      <c r="J1176" s="197"/>
      <c r="K1176" s="198"/>
      <c r="L1176" s="197"/>
      <c r="M1176" s="199"/>
      <c r="N1176" s="197"/>
      <c r="O1176" s="199"/>
      <c r="P1176" s="60"/>
      <c r="Q1176" s="200">
        <f>P1178</f>
        <v>1</v>
      </c>
      <c r="R1176" s="201"/>
      <c r="S1176" s="201"/>
      <c r="U1176" s="90">
        <f t="shared" si="223"/>
        <v>0</v>
      </c>
      <c r="V1176" s="90" t="str">
        <f t="shared" si="224"/>
        <v/>
      </c>
    </row>
    <row r="1177" spans="1:22" s="202" customFormat="1" ht="15" customHeight="1" x14ac:dyDescent="0.2">
      <c r="A1177" s="338"/>
      <c r="B1177" s="222" t="s">
        <v>17059</v>
      </c>
      <c r="C1177" s="223"/>
      <c r="D1177" s="217"/>
      <c r="E1177" s="196"/>
      <c r="F1177" s="196"/>
      <c r="G1177" s="217"/>
      <c r="H1177" s="196"/>
      <c r="I1177" s="196"/>
      <c r="J1177" s="197">
        <v>1</v>
      </c>
      <c r="K1177" s="220"/>
      <c r="L1177" s="197"/>
      <c r="M1177" s="197"/>
      <c r="N1177" s="197"/>
      <c r="O1177" s="197"/>
      <c r="P1177" s="218">
        <f>J1177</f>
        <v>1</v>
      </c>
      <c r="Q1177" s="221"/>
      <c r="R1177" s="201"/>
      <c r="S1177" s="219"/>
      <c r="U1177" s="90" t="str">
        <f t="shared" si="223"/>
        <v/>
      </c>
      <c r="V1177" s="90">
        <f t="shared" si="224"/>
        <v>1</v>
      </c>
    </row>
    <row r="1178" spans="1:22" s="202" customFormat="1" ht="15" customHeight="1" x14ac:dyDescent="0.2">
      <c r="A1178" s="338"/>
      <c r="B1178" s="203" t="s">
        <v>15</v>
      </c>
      <c r="C1178" s="204"/>
      <c r="D1178" s="205"/>
      <c r="E1178" s="206"/>
      <c r="F1178" s="204"/>
      <c r="G1178" s="205"/>
      <c r="H1178" s="206"/>
      <c r="I1178" s="206"/>
      <c r="J1178" s="207"/>
      <c r="K1178" s="208"/>
      <c r="L1178" s="208"/>
      <c r="M1178" s="208"/>
      <c r="N1178" s="208"/>
      <c r="O1178" s="208"/>
      <c r="P1178" s="209">
        <f>ROUND(SUM(P1176:P1177),2)</f>
        <v>1</v>
      </c>
      <c r="Q1178" s="210" t="str">
        <f>IFERROR(VLOOKUP(A1176,'Planilha Orçamentária'!$A$8:$H$557,5,FALSE),0)</f>
        <v>UN</v>
      </c>
      <c r="R1178" s="201"/>
      <c r="S1178" s="201"/>
      <c r="U1178" s="90">
        <f t="shared" si="223"/>
        <v>1</v>
      </c>
      <c r="V1178" s="90">
        <f t="shared" si="224"/>
        <v>1</v>
      </c>
    </row>
    <row r="1179" spans="1:22" s="202" customFormat="1" ht="15" customHeight="1" x14ac:dyDescent="0.2">
      <c r="A1179" s="144" t="str">
        <f>'Planilha Orçamentária'!A230</f>
        <v>09</v>
      </c>
      <c r="B1179" s="145" t="str">
        <f>VLOOKUP(A1179,'Planilha Orçamentária'!$A$8:$D$557,4,FALSE)</f>
        <v>ADMINISTRAÇÃO LOCAL</v>
      </c>
      <c r="C1179" s="146"/>
      <c r="D1179" s="147"/>
      <c r="E1179" s="148"/>
      <c r="F1179" s="148"/>
      <c r="G1179" s="147"/>
      <c r="H1179" s="148"/>
      <c r="I1179" s="149"/>
      <c r="J1179" s="150"/>
      <c r="K1179" s="151"/>
      <c r="L1179" s="150"/>
      <c r="M1179" s="152"/>
      <c r="N1179" s="153"/>
      <c r="O1179" s="152"/>
      <c r="P1179" s="154"/>
      <c r="Q1179" s="155"/>
      <c r="R1179" s="201"/>
      <c r="S1179" s="201"/>
      <c r="U1179" s="90" t="str">
        <f t="shared" si="210"/>
        <v/>
      </c>
      <c r="V1179" s="90" t="str">
        <f t="shared" si="211"/>
        <v/>
      </c>
    </row>
    <row r="1180" spans="1:22" s="202" customFormat="1" ht="15" customHeight="1" x14ac:dyDescent="0.2">
      <c r="A1180" s="191" t="str">
        <f>'Planilha Orçamentária'!A231</f>
        <v>09.01</v>
      </c>
      <c r="B1180" s="215" t="str">
        <f>VLOOKUP(A1180,'Planilha Orçamentária'!$A$8:$D$557,4,FALSE)</f>
        <v>Administração Local</v>
      </c>
      <c r="C1180" s="193"/>
      <c r="D1180" s="194"/>
      <c r="E1180" s="195"/>
      <c r="F1180" s="195"/>
      <c r="G1180" s="194"/>
      <c r="H1180" s="195"/>
      <c r="I1180" s="196"/>
      <c r="J1180" s="197"/>
      <c r="K1180" s="198"/>
      <c r="L1180" s="197"/>
      <c r="M1180" s="199"/>
      <c r="N1180" s="197"/>
      <c r="O1180" s="199"/>
      <c r="P1180" s="60"/>
      <c r="Q1180" s="200">
        <f>P1182</f>
        <v>1</v>
      </c>
      <c r="R1180" s="201"/>
      <c r="S1180" s="201"/>
      <c r="U1180" s="90">
        <f t="shared" si="210"/>
        <v>0</v>
      </c>
      <c r="V1180" s="90" t="str">
        <f t="shared" si="211"/>
        <v/>
      </c>
    </row>
    <row r="1181" spans="1:22" s="202" customFormat="1" ht="15" customHeight="1" x14ac:dyDescent="0.2">
      <c r="A1181" s="216"/>
      <c r="B1181" s="222"/>
      <c r="C1181" s="223"/>
      <c r="D1181" s="217"/>
      <c r="E1181" s="196"/>
      <c r="F1181" s="196"/>
      <c r="G1181" s="217"/>
      <c r="H1181" s="196"/>
      <c r="I1181" s="196"/>
      <c r="J1181" s="197">
        <v>1</v>
      </c>
      <c r="K1181" s="220"/>
      <c r="L1181" s="197"/>
      <c r="M1181" s="197"/>
      <c r="N1181" s="197"/>
      <c r="O1181" s="197"/>
      <c r="P1181" s="218">
        <f>J1181</f>
        <v>1</v>
      </c>
      <c r="Q1181" s="221"/>
      <c r="R1181" s="201"/>
      <c r="S1181" s="219"/>
      <c r="U1181" s="90" t="str">
        <f t="shared" si="210"/>
        <v/>
      </c>
      <c r="V1181" s="90">
        <f t="shared" si="211"/>
        <v>1</v>
      </c>
    </row>
    <row r="1182" spans="1:22" s="202" customFormat="1" ht="15" customHeight="1" x14ac:dyDescent="0.2">
      <c r="A1182" s="224"/>
      <c r="B1182" s="203" t="s">
        <v>15</v>
      </c>
      <c r="C1182" s="204"/>
      <c r="D1182" s="205"/>
      <c r="E1182" s="206"/>
      <c r="F1182" s="204"/>
      <c r="G1182" s="205"/>
      <c r="H1182" s="206"/>
      <c r="I1182" s="206"/>
      <c r="J1182" s="207"/>
      <c r="K1182" s="208"/>
      <c r="L1182" s="208"/>
      <c r="M1182" s="208"/>
      <c r="N1182" s="208"/>
      <c r="O1182" s="208"/>
      <c r="P1182" s="209">
        <f>ROUND(SUM(P1180:P1181),2)</f>
        <v>1</v>
      </c>
      <c r="Q1182" s="210" t="str">
        <f>IFERROR(VLOOKUP(A1180,'Planilha Orçamentária'!$A$8:$H$557,5,FALSE),0)</f>
        <v>und</v>
      </c>
      <c r="R1182" s="201"/>
      <c r="S1182" s="201"/>
      <c r="U1182" s="90">
        <f t="shared" si="210"/>
        <v>1</v>
      </c>
      <c r="V1182" s="90">
        <f t="shared" si="211"/>
        <v>1</v>
      </c>
    </row>
    <row r="1183" spans="1:22" x14ac:dyDescent="0.2">
      <c r="R1183" s="250"/>
      <c r="U1183" s="90" t="str">
        <f t="shared" si="210"/>
        <v/>
      </c>
      <c r="V1183" s="90" t="str">
        <f t="shared" si="211"/>
        <v/>
      </c>
    </row>
    <row r="1184" spans="1:22" x14ac:dyDescent="0.2">
      <c r="A1184" s="251"/>
      <c r="B1184" s="251"/>
      <c r="C1184" s="251"/>
      <c r="D1184" s="251"/>
      <c r="E1184" s="251"/>
      <c r="F1184" s="251"/>
      <c r="G1184" s="251"/>
      <c r="H1184" s="251"/>
      <c r="I1184" s="251"/>
      <c r="J1184" s="251"/>
      <c r="K1184" s="251"/>
      <c r="L1184" s="251"/>
      <c r="M1184" s="251"/>
      <c r="N1184" s="251"/>
      <c r="O1184" s="251"/>
      <c r="P1184" s="251"/>
      <c r="Q1184" s="251"/>
      <c r="R1184" s="251"/>
      <c r="S1184" s="251"/>
      <c r="U1184" s="90" t="str">
        <f t="shared" si="210"/>
        <v/>
      </c>
      <c r="V1184" s="90" t="str">
        <f t="shared" si="211"/>
        <v/>
      </c>
    </row>
    <row r="1185" spans="1:22" x14ac:dyDescent="0.2">
      <c r="A1185" s="251"/>
      <c r="B1185" s="251"/>
      <c r="C1185" s="251"/>
      <c r="D1185" s="251"/>
      <c r="E1185" s="251"/>
      <c r="F1185" s="251"/>
      <c r="G1185" s="251"/>
      <c r="H1185" s="251"/>
      <c r="I1185" s="251"/>
      <c r="J1185" s="251"/>
      <c r="K1185" s="251"/>
      <c r="L1185" s="251"/>
      <c r="M1185" s="251"/>
      <c r="N1185" s="251"/>
      <c r="O1185" s="251"/>
      <c r="P1185" s="251"/>
      <c r="Q1185" s="251"/>
      <c r="R1185" s="251"/>
      <c r="S1185" s="251"/>
      <c r="U1185" s="90" t="str">
        <f t="shared" si="210"/>
        <v/>
      </c>
      <c r="V1185" s="90" t="str">
        <f t="shared" si="211"/>
        <v/>
      </c>
    </row>
    <row r="1186" spans="1:22" x14ac:dyDescent="0.2">
      <c r="A1186" s="251"/>
      <c r="B1186" s="251"/>
      <c r="C1186" s="251"/>
      <c r="D1186" s="251"/>
      <c r="E1186" s="251"/>
      <c r="F1186" s="251"/>
      <c r="G1186" s="251"/>
      <c r="H1186" s="251"/>
      <c r="I1186" s="251"/>
      <c r="J1186" s="251"/>
      <c r="K1186" s="251"/>
      <c r="L1186" s="251"/>
      <c r="M1186" s="251"/>
      <c r="N1186" s="251"/>
      <c r="O1186" s="251"/>
      <c r="P1186" s="251"/>
      <c r="Q1186" s="251"/>
      <c r="R1186" s="251"/>
      <c r="S1186" s="251"/>
      <c r="U1186" s="90" t="str">
        <f t="shared" si="210"/>
        <v/>
      </c>
      <c r="V1186" s="90" t="str">
        <f t="shared" si="211"/>
        <v/>
      </c>
    </row>
    <row r="1187" spans="1:22" x14ac:dyDescent="0.2">
      <c r="U1187" s="90" t="str">
        <f t="shared" si="210"/>
        <v/>
      </c>
      <c r="V1187" s="90" t="str">
        <f t="shared" si="211"/>
        <v/>
      </c>
    </row>
    <row r="1188" spans="1:22" x14ac:dyDescent="0.2">
      <c r="U1188" s="90" t="str">
        <f t="shared" si="210"/>
        <v/>
      </c>
      <c r="V1188" s="90" t="str">
        <f t="shared" si="211"/>
        <v/>
      </c>
    </row>
    <row r="1189" spans="1:22" x14ac:dyDescent="0.2">
      <c r="U1189" s="90" t="str">
        <f t="shared" si="210"/>
        <v/>
      </c>
      <c r="V1189" s="90" t="str">
        <f t="shared" si="211"/>
        <v/>
      </c>
    </row>
    <row r="1190" spans="1:22" x14ac:dyDescent="0.2">
      <c r="U1190" s="90" t="str">
        <f t="shared" si="210"/>
        <v/>
      </c>
      <c r="V1190" s="90" t="str">
        <f t="shared" si="211"/>
        <v/>
      </c>
    </row>
    <row r="1191" spans="1:22" x14ac:dyDescent="0.2">
      <c r="U1191" s="90" t="str">
        <f t="shared" si="210"/>
        <v/>
      </c>
      <c r="V1191" s="90" t="str">
        <f t="shared" si="211"/>
        <v/>
      </c>
    </row>
    <row r="1192" spans="1:22" x14ac:dyDescent="0.2">
      <c r="U1192" s="90" t="str">
        <f t="shared" si="210"/>
        <v/>
      </c>
      <c r="V1192" s="90" t="str">
        <f t="shared" si="211"/>
        <v/>
      </c>
    </row>
    <row r="1193" spans="1:22" x14ac:dyDescent="0.2">
      <c r="U1193" s="90" t="str">
        <f t="shared" si="210"/>
        <v/>
      </c>
      <c r="V1193" s="90" t="str">
        <f t="shared" si="211"/>
        <v/>
      </c>
    </row>
    <row r="1194" spans="1:22" x14ac:dyDescent="0.2">
      <c r="U1194" s="90" t="str">
        <f t="shared" si="210"/>
        <v/>
      </c>
      <c r="V1194" s="90" t="str">
        <f t="shared" si="211"/>
        <v/>
      </c>
    </row>
    <row r="1195" spans="1:22" x14ac:dyDescent="0.2">
      <c r="U1195" s="90" t="str">
        <f t="shared" si="210"/>
        <v/>
      </c>
      <c r="V1195" s="90" t="str">
        <f t="shared" si="211"/>
        <v/>
      </c>
    </row>
    <row r="1196" spans="1:22" x14ac:dyDescent="0.2">
      <c r="U1196" s="90" t="str">
        <f t="shared" si="210"/>
        <v/>
      </c>
      <c r="V1196" s="90" t="str">
        <f t="shared" si="211"/>
        <v/>
      </c>
    </row>
  </sheetData>
  <autoFilter ref="A5:V629">
    <filterColumn colId="20" showButton="0"/>
  </autoFilter>
  <mergeCells count="81">
    <mergeCell ref="R360:R362"/>
    <mergeCell ref="K6:K8"/>
    <mergeCell ref="L6:L8"/>
    <mergeCell ref="Q6:Q8"/>
    <mergeCell ref="U7:V7"/>
    <mergeCell ref="M112:M113"/>
    <mergeCell ref="N112:N113"/>
    <mergeCell ref="O112:O113"/>
    <mergeCell ref="B181:P181"/>
    <mergeCell ref="B231:P231"/>
    <mergeCell ref="B227:P227"/>
    <mergeCell ref="B87:P87"/>
    <mergeCell ref="B95:P95"/>
    <mergeCell ref="K103:K104"/>
    <mergeCell ref="L103:L104"/>
    <mergeCell ref="M103:M104"/>
    <mergeCell ref="P1:Q1"/>
    <mergeCell ref="U3:V4"/>
    <mergeCell ref="U5:V6"/>
    <mergeCell ref="M6:M8"/>
    <mergeCell ref="N6:N8"/>
    <mergeCell ref="O6:O8"/>
    <mergeCell ref="P6:P8"/>
    <mergeCell ref="A6:A8"/>
    <mergeCell ref="B6:B8"/>
    <mergeCell ref="C6:H7"/>
    <mergeCell ref="I6:I8"/>
    <mergeCell ref="J6:J8"/>
    <mergeCell ref="C8:E8"/>
    <mergeCell ref="F8:H8"/>
    <mergeCell ref="N103:N104"/>
    <mergeCell ref="O103:O104"/>
    <mergeCell ref="O423:O424"/>
    <mergeCell ref="P423:P424"/>
    <mergeCell ref="B217:P217"/>
    <mergeCell ref="M423:M424"/>
    <mergeCell ref="N423:N424"/>
    <mergeCell ref="L397:L398"/>
    <mergeCell ref="M397:M398"/>
    <mergeCell ref="N397:N398"/>
    <mergeCell ref="O397:O398"/>
    <mergeCell ref="P397:P398"/>
    <mergeCell ref="L361:L362"/>
    <mergeCell ref="M361:M362"/>
    <mergeCell ref="N361:N362"/>
    <mergeCell ref="O361:O362"/>
    <mergeCell ref="P361:P362"/>
    <mergeCell ref="B622:P622"/>
    <mergeCell ref="M479:M480"/>
    <mergeCell ref="N479:N480"/>
    <mergeCell ref="O479:O480"/>
    <mergeCell ref="P479:P480"/>
    <mergeCell ref="B617:P617"/>
    <mergeCell ref="B612:P612"/>
    <mergeCell ref="M449:M450"/>
    <mergeCell ref="N449:N450"/>
    <mergeCell ref="O449:O450"/>
    <mergeCell ref="P449:P450"/>
    <mergeCell ref="M475:M476"/>
    <mergeCell ref="N475:N476"/>
    <mergeCell ref="O475:O476"/>
    <mergeCell ref="P475:P476"/>
    <mergeCell ref="B911:P911"/>
    <mergeCell ref="N660:N661"/>
    <mergeCell ref="M660:M661"/>
    <mergeCell ref="L660:L661"/>
    <mergeCell ref="B626:P626"/>
    <mergeCell ref="B630:P630"/>
    <mergeCell ref="P660:P661"/>
    <mergeCell ref="O660:O661"/>
    <mergeCell ref="L918:L919"/>
    <mergeCell ref="M918:M919"/>
    <mergeCell ref="N918:N919"/>
    <mergeCell ref="O918:O919"/>
    <mergeCell ref="P918:P919"/>
    <mergeCell ref="P942:P943"/>
    <mergeCell ref="N934:N935"/>
    <mergeCell ref="O934:O935"/>
    <mergeCell ref="L942:L943"/>
    <mergeCell ref="N942:N943"/>
    <mergeCell ref="O942:O943"/>
  </mergeCells>
  <printOptions horizontalCentered="1" gridLines="1"/>
  <pageMargins left="0.59055118110236227" right="0.59055118110236227" top="0.78740157480314965" bottom="0.39370078740157483" header="0" footer="0"/>
  <pageSetup paperSize="9" scale="57" orientation="landscape" r:id="rId1"/>
  <headerFooter alignWithMargins="0"/>
  <rowBreaks count="1" manualBreakCount="1">
    <brk id="690" max="1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tabColor theme="1"/>
  </sheetPr>
  <dimension ref="A1:Y45"/>
  <sheetViews>
    <sheetView zoomScale="85" zoomScaleNormal="85" zoomScaleSheetLayoutView="100" workbookViewId="0">
      <selection activeCell="O1" sqref="O1:R1048576"/>
    </sheetView>
  </sheetViews>
  <sheetFormatPr defaultColWidth="10.7109375" defaultRowHeight="15" customHeight="1" x14ac:dyDescent="0.2"/>
  <cols>
    <col min="1" max="1" width="7.7109375" style="14" customWidth="1"/>
    <col min="2" max="2" width="45.7109375" style="14" customWidth="1"/>
    <col min="3" max="14" width="14.7109375" style="14" customWidth="1"/>
    <col min="15" max="15" width="1.7109375" style="14" hidden="1" customWidth="1"/>
    <col min="16" max="16" width="14.140625" style="14" hidden="1" customWidth="1"/>
    <col min="17" max="17" width="8.7109375" style="14" hidden="1" customWidth="1"/>
    <col min="18" max="18" width="0" style="15" hidden="1" customWidth="1"/>
    <col min="19" max="16384" width="10.7109375" style="15"/>
  </cols>
  <sheetData>
    <row r="1" spans="1:25" ht="15" customHeight="1" x14ac:dyDescent="0.2">
      <c r="A1" s="233" t="s">
        <v>16</v>
      </c>
      <c r="B1" s="234"/>
      <c r="C1" s="235"/>
      <c r="D1" s="236"/>
      <c r="E1" s="235"/>
      <c r="F1" s="142"/>
      <c r="G1" s="142"/>
      <c r="H1" s="142"/>
      <c r="I1" s="142"/>
      <c r="J1" s="142"/>
      <c r="K1" s="142"/>
      <c r="L1" s="235"/>
      <c r="M1" s="235"/>
      <c r="N1" s="269"/>
      <c r="R1" s="14"/>
      <c r="S1" s="14"/>
      <c r="T1" s="14"/>
      <c r="U1" s="14"/>
      <c r="V1" s="14"/>
      <c r="W1" s="14"/>
      <c r="X1" s="14"/>
      <c r="Y1" s="14"/>
    </row>
    <row r="2" spans="1:25" ht="15" customHeight="1" x14ac:dyDescent="0.2">
      <c r="A2" s="57" t="str">
        <f>Resumo!A2</f>
        <v>PREFEITURA MUNICIPAL DE VIANA</v>
      </c>
      <c r="B2" s="58"/>
      <c r="C2" s="58"/>
      <c r="D2" s="237"/>
      <c r="E2" s="238"/>
      <c r="F2" s="238"/>
      <c r="G2" s="238"/>
      <c r="H2" s="238"/>
      <c r="I2" s="238"/>
      <c r="J2" s="238"/>
      <c r="K2" s="238"/>
      <c r="L2" s="238"/>
      <c r="M2" s="238"/>
      <c r="N2" s="270"/>
      <c r="R2" s="14"/>
      <c r="S2" s="14"/>
      <c r="T2" s="14"/>
      <c r="U2" s="14"/>
      <c r="V2" s="14"/>
      <c r="W2" s="14"/>
      <c r="X2" s="14"/>
      <c r="Y2" s="14"/>
    </row>
    <row r="3" spans="1:25" ht="15" customHeight="1" x14ac:dyDescent="0.2">
      <c r="A3" s="57" t="str">
        <f>Resumo!A3</f>
        <v>OBJETO: PAVIMENTAÇÃO, DRENAGEM E URBANIZAÇÃO DA AV. SANTA CLARA E PARQUE LINEAR</v>
      </c>
      <c r="B3" s="58"/>
      <c r="C3" s="58"/>
      <c r="D3" s="237"/>
      <c r="E3" s="143"/>
      <c r="F3" s="143"/>
      <c r="G3" s="143"/>
      <c r="H3" s="143"/>
      <c r="I3" s="143"/>
      <c r="J3" s="143"/>
      <c r="K3" s="143"/>
      <c r="L3" s="143"/>
      <c r="M3" s="143"/>
      <c r="N3" s="271"/>
      <c r="R3" s="14"/>
      <c r="S3" s="14"/>
      <c r="T3" s="14"/>
      <c r="U3" s="14"/>
      <c r="V3" s="14"/>
      <c r="W3" s="14"/>
      <c r="X3" s="14"/>
      <c r="Y3" s="14"/>
    </row>
    <row r="4" spans="1:25" ht="15" customHeight="1" x14ac:dyDescent="0.2">
      <c r="A4" s="57" t="str">
        <f>Resumo!A4</f>
        <v>BAIRRO: ARLINDO ÂNGELO VILLASCHI                     MUNICÍPIO: VIANA/ES</v>
      </c>
      <c r="B4" s="58"/>
      <c r="C4" s="58"/>
      <c r="D4" s="58"/>
      <c r="E4" s="239"/>
      <c r="F4" s="239"/>
      <c r="G4" s="239"/>
      <c r="H4" s="239"/>
      <c r="I4" s="239"/>
      <c r="J4" s="239"/>
      <c r="K4" s="239"/>
      <c r="L4" s="239"/>
      <c r="M4" s="239"/>
      <c r="N4" s="271"/>
      <c r="R4" s="14"/>
      <c r="S4" s="14"/>
      <c r="T4" s="14"/>
      <c r="U4" s="14"/>
      <c r="V4" s="14"/>
      <c r="W4" s="14"/>
      <c r="X4" s="14"/>
      <c r="Y4" s="14"/>
    </row>
    <row r="5" spans="1:25" ht="15" customHeight="1" x14ac:dyDescent="0.2">
      <c r="A5" s="57" t="str">
        <f>Resumo!A5</f>
        <v>ORÇAMENTISTA: THIAGO EUGÊNIO DE MELO DIAS - CREA: MG-121601/D - VISTO: 20140160</v>
      </c>
      <c r="B5" s="240"/>
      <c r="C5" s="240"/>
      <c r="D5" s="240"/>
      <c r="E5" s="241"/>
      <c r="F5" s="241"/>
      <c r="G5" s="241"/>
      <c r="H5" s="241"/>
      <c r="I5" s="241"/>
      <c r="J5" s="241"/>
      <c r="K5" s="241"/>
      <c r="L5" s="241"/>
      <c r="M5" s="241"/>
      <c r="N5" s="272"/>
      <c r="R5" s="14"/>
      <c r="S5" s="14"/>
      <c r="T5" s="14"/>
      <c r="U5" s="14"/>
      <c r="V5" s="14"/>
      <c r="Y5" s="14"/>
    </row>
    <row r="6" spans="1:25" ht="24.95" customHeight="1" x14ac:dyDescent="0.2">
      <c r="A6" s="720" t="s">
        <v>1</v>
      </c>
      <c r="B6" s="720" t="s">
        <v>17</v>
      </c>
      <c r="C6" s="720"/>
      <c r="D6" s="721" t="s">
        <v>35</v>
      </c>
      <c r="E6" s="722"/>
      <c r="F6" s="722"/>
      <c r="G6" s="722"/>
      <c r="H6" s="722"/>
      <c r="I6" s="722"/>
      <c r="J6" s="722"/>
      <c r="K6" s="722"/>
      <c r="L6" s="722"/>
      <c r="M6" s="722"/>
      <c r="N6" s="723"/>
      <c r="P6" s="710" t="s">
        <v>50</v>
      </c>
      <c r="Q6" s="711"/>
    </row>
    <row r="7" spans="1:25" ht="24.95" customHeight="1" x14ac:dyDescent="0.2">
      <c r="A7" s="720"/>
      <c r="B7" s="720"/>
      <c r="C7" s="720"/>
      <c r="D7" s="721"/>
      <c r="E7" s="156">
        <v>1</v>
      </c>
      <c r="F7" s="156">
        <v>2</v>
      </c>
      <c r="G7" s="156">
        <v>3</v>
      </c>
      <c r="H7" s="156">
        <v>4</v>
      </c>
      <c r="I7" s="156">
        <v>5</v>
      </c>
      <c r="J7" s="156">
        <v>6</v>
      </c>
      <c r="K7" s="156">
        <v>7</v>
      </c>
      <c r="L7" s="156">
        <v>8</v>
      </c>
      <c r="M7" s="156">
        <v>9</v>
      </c>
      <c r="N7" s="156">
        <v>10</v>
      </c>
      <c r="P7" s="712"/>
      <c r="Q7" s="713"/>
    </row>
    <row r="8" spans="1:25" ht="20.100000000000001" customHeight="1" x14ac:dyDescent="0.2">
      <c r="A8" s="714" t="str">
        <f>Resumo!A8</f>
        <v>01</v>
      </c>
      <c r="B8" s="716" t="str">
        <f>Resumo!B8</f>
        <v>SERVIÇOS PRELIMINARES / CANTEIRO DE OBRAS</v>
      </c>
      <c r="C8" s="267" t="s">
        <v>18</v>
      </c>
      <c r="D8" s="718">
        <f>Resumo!D8</f>
        <v>84330.44</v>
      </c>
      <c r="E8" s="18">
        <v>1</v>
      </c>
      <c r="F8" s="18"/>
      <c r="G8" s="18"/>
      <c r="H8" s="18"/>
      <c r="I8" s="18"/>
      <c r="J8" s="18"/>
      <c r="K8" s="18"/>
      <c r="L8" s="18"/>
      <c r="M8" s="18"/>
      <c r="N8" s="18"/>
      <c r="P8" s="20">
        <f t="shared" ref="P8:P41" si="0">SUM(E8:N8)</f>
        <v>1</v>
      </c>
      <c r="Q8" s="229" t="str">
        <f>IF(P8=100%,"Ok!","Verificar!")</f>
        <v>Ok!</v>
      </c>
    </row>
    <row r="9" spans="1:25" ht="20.100000000000001" customHeight="1" x14ac:dyDescent="0.2">
      <c r="A9" s="715"/>
      <c r="B9" s="717"/>
      <c r="C9" s="268" t="s">
        <v>19</v>
      </c>
      <c r="D9" s="719"/>
      <c r="E9" s="19">
        <f t="shared" ref="E9:N9" si="1">+$D$8*E8</f>
        <v>84330.44</v>
      </c>
      <c r="F9" s="19">
        <f t="shared" si="1"/>
        <v>0</v>
      </c>
      <c r="G9" s="19">
        <f t="shared" si="1"/>
        <v>0</v>
      </c>
      <c r="H9" s="19">
        <f t="shared" si="1"/>
        <v>0</v>
      </c>
      <c r="I9" s="19">
        <f t="shared" si="1"/>
        <v>0</v>
      </c>
      <c r="J9" s="19">
        <f t="shared" si="1"/>
        <v>0</v>
      </c>
      <c r="K9" s="19">
        <f t="shared" si="1"/>
        <v>0</v>
      </c>
      <c r="L9" s="19">
        <f t="shared" si="1"/>
        <v>0</v>
      </c>
      <c r="M9" s="19">
        <f t="shared" si="1"/>
        <v>0</v>
      </c>
      <c r="N9" s="19">
        <f t="shared" si="1"/>
        <v>0</v>
      </c>
      <c r="P9" s="228">
        <f t="shared" si="0"/>
        <v>84330.44</v>
      </c>
      <c r="Q9" s="229" t="str">
        <f>IF(P9=D8,"Ok!","Verificar!")</f>
        <v>Ok!</v>
      </c>
    </row>
    <row r="10" spans="1:25" ht="20.100000000000001" customHeight="1" x14ac:dyDescent="0.2">
      <c r="A10" s="714" t="str">
        <f>Resumo!A10</f>
        <v>02</v>
      </c>
      <c r="B10" s="716" t="str">
        <f>Resumo!B10</f>
        <v>TERRAPLENAGEM</v>
      </c>
      <c r="C10" s="267" t="s">
        <v>18</v>
      </c>
      <c r="D10" s="718">
        <f>Resumo!D10</f>
        <v>943449.58</v>
      </c>
      <c r="E10" s="18">
        <v>0.2</v>
      </c>
      <c r="F10" s="18">
        <v>0.4</v>
      </c>
      <c r="G10" s="18">
        <v>0.4</v>
      </c>
      <c r="H10" s="18"/>
      <c r="I10" s="18"/>
      <c r="J10" s="18"/>
      <c r="K10" s="18"/>
      <c r="L10" s="18"/>
      <c r="M10" s="18"/>
      <c r="N10" s="18"/>
      <c r="P10" s="20">
        <f t="shared" si="0"/>
        <v>1</v>
      </c>
      <c r="Q10" s="229" t="str">
        <f t="shared" ref="Q10" si="2">IF(P10=100%,"Ok!","Verificar!")</f>
        <v>Ok!</v>
      </c>
    </row>
    <row r="11" spans="1:25" ht="20.100000000000001" customHeight="1" x14ac:dyDescent="0.2">
      <c r="A11" s="715"/>
      <c r="B11" s="717"/>
      <c r="C11" s="268" t="s">
        <v>19</v>
      </c>
      <c r="D11" s="719"/>
      <c r="E11" s="19">
        <f t="shared" ref="E11:N11" si="3">+$D$10*E10</f>
        <v>188689.916</v>
      </c>
      <c r="F11" s="19">
        <f t="shared" si="3"/>
        <v>377379.83199999999</v>
      </c>
      <c r="G11" s="19">
        <f t="shared" si="3"/>
        <v>377379.83199999999</v>
      </c>
      <c r="H11" s="19">
        <f t="shared" si="3"/>
        <v>0</v>
      </c>
      <c r="I11" s="19">
        <f t="shared" si="3"/>
        <v>0</v>
      </c>
      <c r="J11" s="19">
        <f t="shared" si="3"/>
        <v>0</v>
      </c>
      <c r="K11" s="19">
        <f t="shared" si="3"/>
        <v>0</v>
      </c>
      <c r="L11" s="19">
        <f t="shared" si="3"/>
        <v>0</v>
      </c>
      <c r="M11" s="19">
        <f t="shared" si="3"/>
        <v>0</v>
      </c>
      <c r="N11" s="19">
        <f t="shared" si="3"/>
        <v>0</v>
      </c>
      <c r="P11" s="228">
        <f t="shared" si="0"/>
        <v>943449.58000000007</v>
      </c>
      <c r="Q11" s="229" t="str">
        <f>IF(P11=D10,"Ok!","Verificar!")</f>
        <v>Ok!</v>
      </c>
    </row>
    <row r="12" spans="1:25" ht="20.100000000000001" customHeight="1" x14ac:dyDescent="0.2">
      <c r="A12" s="714" t="str">
        <f>Resumo!A12</f>
        <v>03</v>
      </c>
      <c r="B12" s="716" t="str">
        <f>Resumo!B12</f>
        <v>DRENAGEM</v>
      </c>
      <c r="C12" s="267" t="s">
        <v>18</v>
      </c>
      <c r="D12" s="718">
        <f>Resumo!D12</f>
        <v>2726031.7900000005</v>
      </c>
      <c r="E12" s="18"/>
      <c r="F12" s="18"/>
      <c r="G12" s="18">
        <v>0.25</v>
      </c>
      <c r="H12" s="18">
        <v>0.25</v>
      </c>
      <c r="I12" s="18">
        <v>0.25</v>
      </c>
      <c r="J12" s="18">
        <v>0.25</v>
      </c>
      <c r="K12" s="18"/>
      <c r="L12" s="18"/>
      <c r="M12" s="18"/>
      <c r="N12" s="18"/>
      <c r="P12" s="20">
        <f t="shared" si="0"/>
        <v>1</v>
      </c>
      <c r="Q12" s="229" t="str">
        <f t="shared" ref="Q12" si="4">IF(P12=100%,"Ok!","Verificar!")</f>
        <v>Ok!</v>
      </c>
    </row>
    <row r="13" spans="1:25" ht="20.100000000000001" customHeight="1" x14ac:dyDescent="0.2">
      <c r="A13" s="715"/>
      <c r="B13" s="717"/>
      <c r="C13" s="268" t="s">
        <v>19</v>
      </c>
      <c r="D13" s="719"/>
      <c r="E13" s="19">
        <f t="shared" ref="E13" si="5">+$D$12*E12</f>
        <v>0</v>
      </c>
      <c r="F13" s="19">
        <f>+$D$12*F12</f>
        <v>0</v>
      </c>
      <c r="G13" s="19">
        <f t="shared" ref="G13:N13" si="6">+$D$12*G12</f>
        <v>681507.94750000013</v>
      </c>
      <c r="H13" s="19">
        <f t="shared" si="6"/>
        <v>681507.94750000013</v>
      </c>
      <c r="I13" s="19">
        <f t="shared" si="6"/>
        <v>681507.94750000013</v>
      </c>
      <c r="J13" s="19">
        <f t="shared" si="6"/>
        <v>681507.94750000013</v>
      </c>
      <c r="K13" s="19">
        <f t="shared" si="6"/>
        <v>0</v>
      </c>
      <c r="L13" s="19">
        <f t="shared" si="6"/>
        <v>0</v>
      </c>
      <c r="M13" s="19">
        <f t="shared" si="6"/>
        <v>0</v>
      </c>
      <c r="N13" s="19">
        <f t="shared" si="6"/>
        <v>0</v>
      </c>
      <c r="P13" s="228">
        <f t="shared" si="0"/>
        <v>2726031.7900000005</v>
      </c>
      <c r="Q13" s="229" t="str">
        <f>IF(P13=D12,"Ok!","Verificar!")</f>
        <v>Ok!</v>
      </c>
    </row>
    <row r="14" spans="1:25" ht="20.100000000000001" customHeight="1" x14ac:dyDescent="0.2">
      <c r="A14" s="714" t="str">
        <f>Resumo!A14</f>
        <v>04</v>
      </c>
      <c r="B14" s="716" t="str">
        <f>Resumo!B14</f>
        <v>PAVIMENTAÇÃO</v>
      </c>
      <c r="C14" s="267" t="s">
        <v>18</v>
      </c>
      <c r="D14" s="718">
        <f>Resumo!D14</f>
        <v>2200569.7399999998</v>
      </c>
      <c r="E14" s="18"/>
      <c r="F14" s="18"/>
      <c r="G14" s="18"/>
      <c r="H14" s="18"/>
      <c r="I14" s="18"/>
      <c r="J14" s="18">
        <v>0.25</v>
      </c>
      <c r="K14" s="18">
        <v>0.25</v>
      </c>
      <c r="L14" s="18">
        <v>0.25</v>
      </c>
      <c r="M14" s="18">
        <v>0.25</v>
      </c>
      <c r="N14" s="18"/>
      <c r="P14" s="20">
        <f t="shared" si="0"/>
        <v>1</v>
      </c>
      <c r="Q14" s="229" t="str">
        <f t="shared" ref="Q14" si="7">IF(P14=100%,"Ok!","Verificar!")</f>
        <v>Ok!</v>
      </c>
    </row>
    <row r="15" spans="1:25" ht="20.100000000000001" customHeight="1" x14ac:dyDescent="0.2">
      <c r="A15" s="715"/>
      <c r="B15" s="717"/>
      <c r="C15" s="268" t="s">
        <v>19</v>
      </c>
      <c r="D15" s="719"/>
      <c r="E15" s="19">
        <f t="shared" ref="E15:H15" si="8">+$D$14*E14</f>
        <v>0</v>
      </c>
      <c r="F15" s="19">
        <f t="shared" si="8"/>
        <v>0</v>
      </c>
      <c r="G15" s="19">
        <f t="shared" si="8"/>
        <v>0</v>
      </c>
      <c r="H15" s="19">
        <f t="shared" si="8"/>
        <v>0</v>
      </c>
      <c r="I15" s="19">
        <f>+$D$14*I14</f>
        <v>0</v>
      </c>
      <c r="J15" s="19">
        <f t="shared" ref="J15:N15" si="9">+$D$14*J14</f>
        <v>550142.43499999994</v>
      </c>
      <c r="K15" s="19">
        <f t="shared" si="9"/>
        <v>550142.43499999994</v>
      </c>
      <c r="L15" s="19">
        <f t="shared" si="9"/>
        <v>550142.43499999994</v>
      </c>
      <c r="M15" s="19">
        <f t="shared" si="9"/>
        <v>550142.43499999994</v>
      </c>
      <c r="N15" s="19">
        <f t="shared" si="9"/>
        <v>0</v>
      </c>
      <c r="P15" s="228">
        <f t="shared" si="0"/>
        <v>2200569.7399999998</v>
      </c>
      <c r="Q15" s="229" t="str">
        <f>IF(P15=D14,"Ok!","Verificar!")</f>
        <v>Ok!</v>
      </c>
    </row>
    <row r="16" spans="1:25" ht="20.100000000000001" customHeight="1" x14ac:dyDescent="0.2">
      <c r="A16" s="714" t="str">
        <f>Resumo!A16</f>
        <v>05</v>
      </c>
      <c r="B16" s="716" t="str">
        <f>Resumo!B16</f>
        <v>SINALIZAÇÃO</v>
      </c>
      <c r="C16" s="267" t="s">
        <v>18</v>
      </c>
      <c r="D16" s="718">
        <f>Resumo!D16</f>
        <v>74389.149999999994</v>
      </c>
      <c r="E16" s="18"/>
      <c r="F16" s="18"/>
      <c r="G16" s="18"/>
      <c r="H16" s="18"/>
      <c r="I16" s="18"/>
      <c r="J16" s="18"/>
      <c r="K16" s="18"/>
      <c r="L16" s="18"/>
      <c r="M16" s="18">
        <v>0.2</v>
      </c>
      <c r="N16" s="18">
        <v>0.8</v>
      </c>
      <c r="P16" s="20">
        <f t="shared" si="0"/>
        <v>1</v>
      </c>
      <c r="Q16" s="229" t="str">
        <f t="shared" ref="Q16" si="10">IF(P16=100%,"Ok!","Verificar!")</f>
        <v>Ok!</v>
      </c>
    </row>
    <row r="17" spans="1:17" ht="20.100000000000001" customHeight="1" x14ac:dyDescent="0.2">
      <c r="A17" s="715"/>
      <c r="B17" s="717"/>
      <c r="C17" s="268" t="s">
        <v>19</v>
      </c>
      <c r="D17" s="719"/>
      <c r="E17" s="19">
        <f t="shared" ref="E17:L17" si="11">+$D$16*E16</f>
        <v>0</v>
      </c>
      <c r="F17" s="19">
        <f t="shared" si="11"/>
        <v>0</v>
      </c>
      <c r="G17" s="19">
        <f t="shared" si="11"/>
        <v>0</v>
      </c>
      <c r="H17" s="19">
        <f t="shared" si="11"/>
        <v>0</v>
      </c>
      <c r="I17" s="19">
        <f t="shared" si="11"/>
        <v>0</v>
      </c>
      <c r="J17" s="19">
        <f t="shared" si="11"/>
        <v>0</v>
      </c>
      <c r="K17" s="19">
        <f t="shared" si="11"/>
        <v>0</v>
      </c>
      <c r="L17" s="19">
        <f t="shared" si="11"/>
        <v>0</v>
      </c>
      <c r="M17" s="19">
        <f>+$D$16*M16</f>
        <v>14877.83</v>
      </c>
      <c r="N17" s="19">
        <f t="shared" ref="N17" si="12">+$D$16*N16</f>
        <v>59511.32</v>
      </c>
      <c r="P17" s="228">
        <f t="shared" si="0"/>
        <v>74389.149999999994</v>
      </c>
      <c r="Q17" s="229" t="str">
        <f>IF(P17=D16,"Ok!","Verificar!")</f>
        <v>Ok!</v>
      </c>
    </row>
    <row r="18" spans="1:17" ht="20.100000000000001" customHeight="1" x14ac:dyDescent="0.2">
      <c r="A18" s="714" t="str">
        <f>Resumo!A18</f>
        <v>06</v>
      </c>
      <c r="B18" s="716" t="str">
        <f>Resumo!B18</f>
        <v>SERVIÇOS COMPLEMENTARES</v>
      </c>
      <c r="C18" s="267" t="s">
        <v>18</v>
      </c>
      <c r="D18" s="718">
        <f>Resumo!D18</f>
        <v>31296.19</v>
      </c>
      <c r="E18" s="18"/>
      <c r="F18" s="18">
        <v>0.25</v>
      </c>
      <c r="G18" s="18">
        <v>0.25</v>
      </c>
      <c r="H18" s="18">
        <v>0.25</v>
      </c>
      <c r="I18" s="18">
        <v>0.25</v>
      </c>
      <c r="J18" s="18"/>
      <c r="K18" s="18"/>
      <c r="L18" s="18"/>
      <c r="M18" s="18"/>
      <c r="N18" s="18"/>
      <c r="P18" s="20">
        <f t="shared" si="0"/>
        <v>1</v>
      </c>
      <c r="Q18" s="229" t="str">
        <f t="shared" ref="Q18" si="13">IF(P18=100%,"Ok!","Verificar!")</f>
        <v>Ok!</v>
      </c>
    </row>
    <row r="19" spans="1:17" ht="20.100000000000001" customHeight="1" x14ac:dyDescent="0.2">
      <c r="A19" s="715"/>
      <c r="B19" s="717"/>
      <c r="C19" s="268" t="s">
        <v>19</v>
      </c>
      <c r="D19" s="719"/>
      <c r="E19" s="19">
        <f t="shared" ref="E19" si="14">+$D$18*E18</f>
        <v>0</v>
      </c>
      <c r="F19" s="19">
        <f>+$D$18*F18</f>
        <v>7824.0474999999997</v>
      </c>
      <c r="G19" s="19">
        <f t="shared" ref="G19:N19" si="15">+$D$18*G18</f>
        <v>7824.0474999999997</v>
      </c>
      <c r="H19" s="19">
        <f t="shared" si="15"/>
        <v>7824.0474999999997</v>
      </c>
      <c r="I19" s="19">
        <f t="shared" si="15"/>
        <v>7824.0474999999997</v>
      </c>
      <c r="J19" s="19">
        <f t="shared" si="15"/>
        <v>0</v>
      </c>
      <c r="K19" s="19">
        <f t="shared" si="15"/>
        <v>0</v>
      </c>
      <c r="L19" s="19">
        <f t="shared" si="15"/>
        <v>0</v>
      </c>
      <c r="M19" s="19">
        <f t="shared" si="15"/>
        <v>0</v>
      </c>
      <c r="N19" s="19">
        <f t="shared" si="15"/>
        <v>0</v>
      </c>
      <c r="P19" s="228">
        <f t="shared" si="0"/>
        <v>31296.19</v>
      </c>
      <c r="Q19" s="229" t="str">
        <f>IF(P19=D18,"Ok!","Verificar!")</f>
        <v>Ok!</v>
      </c>
    </row>
    <row r="20" spans="1:17" ht="20.100000000000001" customHeight="1" x14ac:dyDescent="0.2">
      <c r="A20" s="714" t="str">
        <f>Resumo!A20</f>
        <v>07</v>
      </c>
      <c r="B20" s="716" t="str">
        <f>Resumo!B20</f>
        <v>URBANISMO DO PARQUE LINEAR</v>
      </c>
      <c r="C20" s="267"/>
      <c r="D20" s="718"/>
      <c r="E20" s="18"/>
      <c r="F20" s="18"/>
      <c r="G20" s="18"/>
      <c r="H20" s="18"/>
      <c r="I20" s="18"/>
      <c r="J20" s="18"/>
      <c r="K20" s="18"/>
      <c r="L20" s="18"/>
      <c r="M20" s="18"/>
      <c r="N20" s="18"/>
      <c r="P20" s="317">
        <f t="shared" si="0"/>
        <v>0</v>
      </c>
      <c r="Q20" s="318"/>
    </row>
    <row r="21" spans="1:17" ht="20.100000000000001" customHeight="1" x14ac:dyDescent="0.2">
      <c r="A21" s="715"/>
      <c r="B21" s="717"/>
      <c r="C21" s="268"/>
      <c r="D21" s="719"/>
      <c r="E21" s="19"/>
      <c r="F21" s="19"/>
      <c r="G21" s="19"/>
      <c r="H21" s="19"/>
      <c r="I21" s="19"/>
      <c r="J21" s="19"/>
      <c r="K21" s="19"/>
      <c r="L21" s="19"/>
      <c r="M21" s="19"/>
      <c r="N21" s="19"/>
      <c r="P21" s="317">
        <f t="shared" si="0"/>
        <v>0</v>
      </c>
      <c r="Q21" s="318"/>
    </row>
    <row r="22" spans="1:17" ht="20.100000000000001" customHeight="1" x14ac:dyDescent="0.2">
      <c r="A22" s="724" t="str">
        <f>Resumo!A22</f>
        <v>07.01</v>
      </c>
      <c r="B22" s="726" t="str">
        <f>Resumo!B22</f>
        <v>TERRAPLENAGEM</v>
      </c>
      <c r="C22" s="267" t="s">
        <v>18</v>
      </c>
      <c r="D22" s="718">
        <f>Resumo!D22</f>
        <v>258673.47999999998</v>
      </c>
      <c r="E22" s="18"/>
      <c r="F22" s="18">
        <v>0.2</v>
      </c>
      <c r="G22" s="18">
        <v>0.8</v>
      </c>
      <c r="H22" s="18"/>
      <c r="I22" s="18"/>
      <c r="J22" s="18"/>
      <c r="K22" s="18"/>
      <c r="L22" s="18"/>
      <c r="M22" s="18"/>
      <c r="N22" s="18"/>
      <c r="P22" s="20">
        <f t="shared" si="0"/>
        <v>1</v>
      </c>
      <c r="Q22" s="337" t="str">
        <f t="shared" ref="Q22" si="16">IF(P22=100%,"Ok!","Verificar!")</f>
        <v>Ok!</v>
      </c>
    </row>
    <row r="23" spans="1:17" ht="20.100000000000001" customHeight="1" x14ac:dyDescent="0.2">
      <c r="A23" s="725"/>
      <c r="B23" s="727"/>
      <c r="C23" s="268" t="s">
        <v>19</v>
      </c>
      <c r="D23" s="719"/>
      <c r="E23" s="19">
        <f t="shared" ref="E23:N23" si="17">+$D$22*E22</f>
        <v>0</v>
      </c>
      <c r="F23" s="19">
        <f t="shared" si="17"/>
        <v>51734.695999999996</v>
      </c>
      <c r="G23" s="19">
        <f t="shared" si="17"/>
        <v>206938.78399999999</v>
      </c>
      <c r="H23" s="19">
        <f t="shared" si="17"/>
        <v>0</v>
      </c>
      <c r="I23" s="19">
        <f t="shared" si="17"/>
        <v>0</v>
      </c>
      <c r="J23" s="19">
        <f t="shared" si="17"/>
        <v>0</v>
      </c>
      <c r="K23" s="19">
        <f t="shared" si="17"/>
        <v>0</v>
      </c>
      <c r="L23" s="19">
        <f t="shared" si="17"/>
        <v>0</v>
      </c>
      <c r="M23" s="19">
        <f t="shared" si="17"/>
        <v>0</v>
      </c>
      <c r="N23" s="19">
        <f t="shared" si="17"/>
        <v>0</v>
      </c>
      <c r="P23" s="336">
        <f t="shared" si="0"/>
        <v>258673.47999999998</v>
      </c>
      <c r="Q23" s="337" t="str">
        <f>IF(P23=D22,"Ok!","Verificar!")</f>
        <v>Ok!</v>
      </c>
    </row>
    <row r="24" spans="1:17" ht="20.100000000000001" customHeight="1" x14ac:dyDescent="0.2">
      <c r="A24" s="724" t="str">
        <f>Resumo!A24</f>
        <v>07.02</v>
      </c>
      <c r="B24" s="726" t="str">
        <f>Resumo!B24</f>
        <v>PAVIMENTAÇÃO</v>
      </c>
      <c r="C24" s="267" t="s">
        <v>18</v>
      </c>
      <c r="D24" s="718">
        <f>Resumo!D24</f>
        <v>101440.74</v>
      </c>
      <c r="E24" s="18"/>
      <c r="F24" s="18"/>
      <c r="G24" s="18">
        <v>0.3</v>
      </c>
      <c r="H24" s="18">
        <v>0.3</v>
      </c>
      <c r="I24" s="18">
        <v>0.4</v>
      </c>
      <c r="J24" s="18"/>
      <c r="K24" s="18"/>
      <c r="L24" s="18"/>
      <c r="M24" s="18"/>
      <c r="N24" s="18"/>
      <c r="P24" s="20">
        <f t="shared" si="0"/>
        <v>1</v>
      </c>
      <c r="Q24" s="318" t="str">
        <f t="shared" ref="Q24" si="18">IF(P24=100%,"Ok!","Verificar!")</f>
        <v>Ok!</v>
      </c>
    </row>
    <row r="25" spans="1:17" ht="20.100000000000001" customHeight="1" x14ac:dyDescent="0.2">
      <c r="A25" s="725"/>
      <c r="B25" s="727"/>
      <c r="C25" s="268" t="s">
        <v>19</v>
      </c>
      <c r="D25" s="719"/>
      <c r="E25" s="19">
        <f t="shared" ref="E25:N25" si="19">+$D$24*E24</f>
        <v>0</v>
      </c>
      <c r="F25" s="19">
        <f t="shared" si="19"/>
        <v>0</v>
      </c>
      <c r="G25" s="19">
        <f t="shared" si="19"/>
        <v>30432.222000000002</v>
      </c>
      <c r="H25" s="19">
        <f t="shared" si="19"/>
        <v>30432.222000000002</v>
      </c>
      <c r="I25" s="19">
        <f t="shared" si="19"/>
        <v>40576.296000000002</v>
      </c>
      <c r="J25" s="19">
        <f t="shared" si="19"/>
        <v>0</v>
      </c>
      <c r="K25" s="19">
        <f t="shared" si="19"/>
        <v>0</v>
      </c>
      <c r="L25" s="19">
        <f t="shared" si="19"/>
        <v>0</v>
      </c>
      <c r="M25" s="19">
        <f t="shared" si="19"/>
        <v>0</v>
      </c>
      <c r="N25" s="19">
        <f t="shared" si="19"/>
        <v>0</v>
      </c>
      <c r="P25" s="317">
        <f t="shared" si="0"/>
        <v>101440.74</v>
      </c>
      <c r="Q25" s="318" t="str">
        <f>IF(P25=D24,"Ok!","Verificar!")</f>
        <v>Ok!</v>
      </c>
    </row>
    <row r="26" spans="1:17" ht="20.100000000000001" customHeight="1" x14ac:dyDescent="0.2">
      <c r="A26" s="724" t="str">
        <f>Resumo!A26</f>
        <v>07.03</v>
      </c>
      <c r="B26" s="726" t="str">
        <f>Resumo!B26</f>
        <v>MOBILIÁRIO</v>
      </c>
      <c r="C26" s="267" t="s">
        <v>18</v>
      </c>
      <c r="D26" s="718">
        <f>Resumo!D26</f>
        <v>63689.8</v>
      </c>
      <c r="E26" s="18"/>
      <c r="F26" s="18"/>
      <c r="G26" s="18"/>
      <c r="H26" s="18"/>
      <c r="I26" s="18"/>
      <c r="J26" s="18"/>
      <c r="K26" s="18"/>
      <c r="L26" s="18"/>
      <c r="M26" s="18">
        <v>0.4</v>
      </c>
      <c r="N26" s="18">
        <v>0.6</v>
      </c>
      <c r="P26" s="20">
        <f t="shared" si="0"/>
        <v>1</v>
      </c>
      <c r="Q26" s="318" t="str">
        <f t="shared" ref="Q26" si="20">IF(P26=100%,"Ok!","Verificar!")</f>
        <v>Ok!</v>
      </c>
    </row>
    <row r="27" spans="1:17" ht="20.100000000000001" customHeight="1" x14ac:dyDescent="0.2">
      <c r="A27" s="725"/>
      <c r="B27" s="727"/>
      <c r="C27" s="268" t="s">
        <v>19</v>
      </c>
      <c r="D27" s="719"/>
      <c r="E27" s="19">
        <f t="shared" ref="E27:N27" si="21">+$D$26*E26</f>
        <v>0</v>
      </c>
      <c r="F27" s="19">
        <f t="shared" si="21"/>
        <v>0</v>
      </c>
      <c r="G27" s="19">
        <f t="shared" si="21"/>
        <v>0</v>
      </c>
      <c r="H27" s="19">
        <f t="shared" si="21"/>
        <v>0</v>
      </c>
      <c r="I27" s="19">
        <f t="shared" si="21"/>
        <v>0</v>
      </c>
      <c r="J27" s="19">
        <f t="shared" si="21"/>
        <v>0</v>
      </c>
      <c r="K27" s="19">
        <f t="shared" si="21"/>
        <v>0</v>
      </c>
      <c r="L27" s="19">
        <f t="shared" si="21"/>
        <v>0</v>
      </c>
      <c r="M27" s="19">
        <f t="shared" si="21"/>
        <v>25475.920000000002</v>
      </c>
      <c r="N27" s="19">
        <f t="shared" si="21"/>
        <v>38213.879999999997</v>
      </c>
      <c r="P27" s="317">
        <f t="shared" si="0"/>
        <v>63689.8</v>
      </c>
      <c r="Q27" s="318" t="str">
        <f>IF(P27=D26,"Ok!","Verificar!")</f>
        <v>Ok!</v>
      </c>
    </row>
    <row r="28" spans="1:17" ht="20.100000000000001" customHeight="1" x14ac:dyDescent="0.2">
      <c r="A28" s="724" t="str">
        <f>Resumo!A28</f>
        <v>07.04</v>
      </c>
      <c r="B28" s="726" t="str">
        <f>Resumo!B28</f>
        <v>PAISAGISMO</v>
      </c>
      <c r="C28" s="267" t="s">
        <v>18</v>
      </c>
      <c r="D28" s="718">
        <f>Resumo!D28</f>
        <v>112818.01</v>
      </c>
      <c r="E28" s="18"/>
      <c r="F28" s="18"/>
      <c r="G28" s="18"/>
      <c r="H28" s="18"/>
      <c r="I28" s="18"/>
      <c r="J28" s="18">
        <v>0.3</v>
      </c>
      <c r="K28" s="18">
        <v>0.3</v>
      </c>
      <c r="L28" s="18">
        <v>0.4</v>
      </c>
      <c r="M28" s="18"/>
      <c r="N28" s="18"/>
      <c r="P28" s="20">
        <f t="shared" si="0"/>
        <v>1</v>
      </c>
      <c r="Q28" s="318" t="str">
        <f t="shared" ref="Q28" si="22">IF(P28=100%,"Ok!","Verificar!")</f>
        <v>Ok!</v>
      </c>
    </row>
    <row r="29" spans="1:17" ht="20.100000000000001" customHeight="1" x14ac:dyDescent="0.2">
      <c r="A29" s="725"/>
      <c r="B29" s="727"/>
      <c r="C29" s="268" t="s">
        <v>19</v>
      </c>
      <c r="D29" s="719"/>
      <c r="E29" s="19">
        <f t="shared" ref="E29:N29" si="23">+$D$28*E28</f>
        <v>0</v>
      </c>
      <c r="F29" s="19">
        <f t="shared" si="23"/>
        <v>0</v>
      </c>
      <c r="G29" s="19">
        <f t="shared" si="23"/>
        <v>0</v>
      </c>
      <c r="H29" s="19">
        <f t="shared" si="23"/>
        <v>0</v>
      </c>
      <c r="I29" s="19">
        <f t="shared" si="23"/>
        <v>0</v>
      </c>
      <c r="J29" s="19">
        <f t="shared" si="23"/>
        <v>33845.402999999998</v>
      </c>
      <c r="K29" s="19">
        <f t="shared" si="23"/>
        <v>33845.402999999998</v>
      </c>
      <c r="L29" s="19">
        <f t="shared" si="23"/>
        <v>45127.203999999998</v>
      </c>
      <c r="M29" s="19">
        <f t="shared" si="23"/>
        <v>0</v>
      </c>
      <c r="N29" s="19">
        <f t="shared" si="23"/>
        <v>0</v>
      </c>
      <c r="P29" s="317">
        <f t="shared" si="0"/>
        <v>112818.01</v>
      </c>
      <c r="Q29" s="318" t="str">
        <f>IF(P29=D28,"Ok!","Verificar!")</f>
        <v>Ok!</v>
      </c>
    </row>
    <row r="30" spans="1:17" ht="20.100000000000001" customHeight="1" x14ac:dyDescent="0.2">
      <c r="A30" s="724" t="str">
        <f>Resumo!A30</f>
        <v>07.05</v>
      </c>
      <c r="B30" s="726" t="str">
        <f>Resumo!B30</f>
        <v>PLAYGROUND</v>
      </c>
      <c r="C30" s="267" t="s">
        <v>18</v>
      </c>
      <c r="D30" s="718">
        <f>Resumo!D30</f>
        <v>46871.3</v>
      </c>
      <c r="E30" s="18"/>
      <c r="F30" s="18"/>
      <c r="G30" s="18"/>
      <c r="H30" s="18"/>
      <c r="I30" s="18">
        <v>0.3</v>
      </c>
      <c r="J30" s="18">
        <v>0.3</v>
      </c>
      <c r="K30" s="18">
        <v>0.4</v>
      </c>
      <c r="L30" s="18"/>
      <c r="M30" s="18"/>
      <c r="N30" s="18"/>
      <c r="P30" s="20">
        <f t="shared" si="0"/>
        <v>1</v>
      </c>
      <c r="Q30" s="318" t="str">
        <f t="shared" ref="Q30" si="24">IF(P30=100%,"Ok!","Verificar!")</f>
        <v>Ok!</v>
      </c>
    </row>
    <row r="31" spans="1:17" ht="20.100000000000001" customHeight="1" x14ac:dyDescent="0.2">
      <c r="A31" s="725"/>
      <c r="B31" s="727"/>
      <c r="C31" s="268" t="s">
        <v>19</v>
      </c>
      <c r="D31" s="719"/>
      <c r="E31" s="19">
        <f t="shared" ref="E31:N31" si="25">+$D$30*E30</f>
        <v>0</v>
      </c>
      <c r="F31" s="19">
        <f t="shared" si="25"/>
        <v>0</v>
      </c>
      <c r="G31" s="19">
        <f t="shared" si="25"/>
        <v>0</v>
      </c>
      <c r="H31" s="19">
        <f t="shared" si="25"/>
        <v>0</v>
      </c>
      <c r="I31" s="19">
        <f t="shared" si="25"/>
        <v>14061.390000000001</v>
      </c>
      <c r="J31" s="19">
        <f t="shared" si="25"/>
        <v>14061.390000000001</v>
      </c>
      <c r="K31" s="19">
        <f t="shared" si="25"/>
        <v>18748.52</v>
      </c>
      <c r="L31" s="19">
        <f t="shared" si="25"/>
        <v>0</v>
      </c>
      <c r="M31" s="19">
        <f t="shared" si="25"/>
        <v>0</v>
      </c>
      <c r="N31" s="19">
        <f t="shared" si="25"/>
        <v>0</v>
      </c>
      <c r="P31" s="317">
        <f t="shared" si="0"/>
        <v>46871.3</v>
      </c>
      <c r="Q31" s="318" t="str">
        <f>IF(P31=D30,"Ok!","Verificar!")</f>
        <v>Ok!</v>
      </c>
    </row>
    <row r="32" spans="1:17" ht="20.100000000000001" customHeight="1" x14ac:dyDescent="0.2">
      <c r="A32" s="724" t="str">
        <f>Resumo!A32</f>
        <v>07.06</v>
      </c>
      <c r="B32" s="726" t="str">
        <f>Resumo!B32</f>
        <v>ACADEMIA FUNCIONAL</v>
      </c>
      <c r="C32" s="267" t="s">
        <v>18</v>
      </c>
      <c r="D32" s="718">
        <f>Resumo!D32</f>
        <v>74719.66</v>
      </c>
      <c r="E32" s="18"/>
      <c r="F32" s="18"/>
      <c r="G32" s="18"/>
      <c r="H32" s="18"/>
      <c r="I32" s="18">
        <v>0.3</v>
      </c>
      <c r="J32" s="18">
        <v>0.3</v>
      </c>
      <c r="K32" s="18">
        <v>0.4</v>
      </c>
      <c r="L32" s="18"/>
      <c r="M32" s="18"/>
      <c r="N32" s="18"/>
      <c r="P32" s="20">
        <f t="shared" si="0"/>
        <v>1</v>
      </c>
      <c r="Q32" s="318" t="str">
        <f t="shared" ref="Q32" si="26">IF(P32=100%,"Ok!","Verificar!")</f>
        <v>Ok!</v>
      </c>
    </row>
    <row r="33" spans="1:17" ht="20.100000000000001" customHeight="1" x14ac:dyDescent="0.2">
      <c r="A33" s="725"/>
      <c r="B33" s="727"/>
      <c r="C33" s="268" t="s">
        <v>19</v>
      </c>
      <c r="D33" s="719"/>
      <c r="E33" s="19">
        <f t="shared" ref="E33:N33" si="27">+$D$32*E32</f>
        <v>0</v>
      </c>
      <c r="F33" s="19">
        <f t="shared" si="27"/>
        <v>0</v>
      </c>
      <c r="G33" s="19">
        <f t="shared" si="27"/>
        <v>0</v>
      </c>
      <c r="H33" s="19">
        <f t="shared" si="27"/>
        <v>0</v>
      </c>
      <c r="I33" s="19">
        <f t="shared" si="27"/>
        <v>22415.898000000001</v>
      </c>
      <c r="J33" s="19">
        <f t="shared" si="27"/>
        <v>22415.898000000001</v>
      </c>
      <c r="K33" s="19">
        <f t="shared" si="27"/>
        <v>29887.864000000001</v>
      </c>
      <c r="L33" s="19">
        <f t="shared" si="27"/>
        <v>0</v>
      </c>
      <c r="M33" s="19">
        <f t="shared" si="27"/>
        <v>0</v>
      </c>
      <c r="N33" s="19">
        <f t="shared" si="27"/>
        <v>0</v>
      </c>
      <c r="P33" s="317">
        <f t="shared" si="0"/>
        <v>74719.66</v>
      </c>
      <c r="Q33" s="318" t="str">
        <f>IF(P33=D32,"Ok!","Verificar!")</f>
        <v>Ok!</v>
      </c>
    </row>
    <row r="34" spans="1:17" ht="20.100000000000001" customHeight="1" x14ac:dyDescent="0.2">
      <c r="A34" s="724" t="str">
        <f>Resumo!A34</f>
        <v>07.07</v>
      </c>
      <c r="B34" s="726" t="str">
        <f>Resumo!B34</f>
        <v>CAMPO SOCIETY</v>
      </c>
      <c r="C34" s="267" t="s">
        <v>18</v>
      </c>
      <c r="D34" s="718">
        <f>Resumo!D34</f>
        <v>133582.38</v>
      </c>
      <c r="E34" s="18"/>
      <c r="F34" s="18"/>
      <c r="G34" s="18"/>
      <c r="H34" s="18"/>
      <c r="I34" s="18"/>
      <c r="J34" s="18">
        <v>0.3</v>
      </c>
      <c r="K34" s="18">
        <v>0.3</v>
      </c>
      <c r="L34" s="18">
        <v>0.4</v>
      </c>
      <c r="M34" s="18"/>
      <c r="N34" s="18"/>
      <c r="P34" s="20">
        <f t="shared" si="0"/>
        <v>1</v>
      </c>
      <c r="Q34" s="318" t="str">
        <f t="shared" ref="Q34" si="28">IF(P34=100%,"Ok!","Verificar!")</f>
        <v>Ok!</v>
      </c>
    </row>
    <row r="35" spans="1:17" ht="20.100000000000001" customHeight="1" x14ac:dyDescent="0.2">
      <c r="A35" s="725"/>
      <c r="B35" s="727"/>
      <c r="C35" s="268" t="s">
        <v>19</v>
      </c>
      <c r="D35" s="719"/>
      <c r="E35" s="19">
        <f t="shared" ref="E35:N35" si="29">+$D$34*E34</f>
        <v>0</v>
      </c>
      <c r="F35" s="19">
        <f t="shared" si="29"/>
        <v>0</v>
      </c>
      <c r="G35" s="19">
        <f t="shared" si="29"/>
        <v>0</v>
      </c>
      <c r="H35" s="19">
        <f t="shared" si="29"/>
        <v>0</v>
      </c>
      <c r="I35" s="19">
        <f t="shared" si="29"/>
        <v>0</v>
      </c>
      <c r="J35" s="19">
        <f t="shared" si="29"/>
        <v>40074.714</v>
      </c>
      <c r="K35" s="19">
        <f t="shared" si="29"/>
        <v>40074.714</v>
      </c>
      <c r="L35" s="19">
        <f t="shared" si="29"/>
        <v>53432.952000000005</v>
      </c>
      <c r="M35" s="19">
        <f t="shared" si="29"/>
        <v>0</v>
      </c>
      <c r="N35" s="19">
        <f t="shared" si="29"/>
        <v>0</v>
      </c>
      <c r="P35" s="317">
        <f t="shared" si="0"/>
        <v>133582.38</v>
      </c>
      <c r="Q35" s="318" t="str">
        <f>IF(P35=D34,"Ok!","Verificar!")</f>
        <v>Ok!</v>
      </c>
    </row>
    <row r="36" spans="1:17" ht="20.100000000000001" customHeight="1" x14ac:dyDescent="0.2">
      <c r="A36" s="724" t="str">
        <f>Resumo!A36</f>
        <v>07.08</v>
      </c>
      <c r="B36" s="726" t="str">
        <f>Resumo!B36</f>
        <v>INSTALAÇÕES ELÉTRICAS</v>
      </c>
      <c r="C36" s="267" t="s">
        <v>18</v>
      </c>
      <c r="D36" s="718">
        <f>Resumo!D36</f>
        <v>512898.75999999995</v>
      </c>
      <c r="E36" s="18"/>
      <c r="F36" s="18"/>
      <c r="G36" s="18"/>
      <c r="H36" s="18"/>
      <c r="I36" s="18">
        <v>0.2</v>
      </c>
      <c r="J36" s="18">
        <v>0.2</v>
      </c>
      <c r="K36" s="18">
        <v>0.2</v>
      </c>
      <c r="L36" s="18">
        <v>0.2</v>
      </c>
      <c r="M36" s="18">
        <v>0.2</v>
      </c>
      <c r="N36" s="18"/>
      <c r="P36" s="20">
        <f t="shared" si="0"/>
        <v>1</v>
      </c>
      <c r="Q36" s="318" t="str">
        <f t="shared" ref="Q36" si="30">IF(P36=100%,"Ok!","Verificar!")</f>
        <v>Ok!</v>
      </c>
    </row>
    <row r="37" spans="1:17" ht="20.100000000000001" customHeight="1" x14ac:dyDescent="0.2">
      <c r="A37" s="725"/>
      <c r="B37" s="727"/>
      <c r="C37" s="268" t="s">
        <v>19</v>
      </c>
      <c r="D37" s="719"/>
      <c r="E37" s="19">
        <f t="shared" ref="E37:N37" si="31">+$D$36*E36</f>
        <v>0</v>
      </c>
      <c r="F37" s="19">
        <f t="shared" si="31"/>
        <v>0</v>
      </c>
      <c r="G37" s="19">
        <f t="shared" si="31"/>
        <v>0</v>
      </c>
      <c r="H37" s="19">
        <f t="shared" si="31"/>
        <v>0</v>
      </c>
      <c r="I37" s="19">
        <f t="shared" si="31"/>
        <v>102579.75199999999</v>
      </c>
      <c r="J37" s="19">
        <f t="shared" si="31"/>
        <v>102579.75199999999</v>
      </c>
      <c r="K37" s="19">
        <f t="shared" si="31"/>
        <v>102579.75199999999</v>
      </c>
      <c r="L37" s="19">
        <f t="shared" si="31"/>
        <v>102579.75199999999</v>
      </c>
      <c r="M37" s="19">
        <f t="shared" si="31"/>
        <v>102579.75199999999</v>
      </c>
      <c r="N37" s="19">
        <f t="shared" si="31"/>
        <v>0</v>
      </c>
      <c r="P37" s="317">
        <f t="shared" si="0"/>
        <v>512898.75999999995</v>
      </c>
      <c r="Q37" s="318" t="str">
        <f>IF(P37=D36,"Ok!","Verificar!")</f>
        <v>Ok!</v>
      </c>
    </row>
    <row r="38" spans="1:17" ht="20.100000000000001" customHeight="1" x14ac:dyDescent="0.2">
      <c r="A38" s="714" t="str">
        <f>Resumo!A38</f>
        <v>08</v>
      </c>
      <c r="B38" s="716" t="str">
        <f>Resumo!B38</f>
        <v>ESGOTAMENTO SANITÁRIO</v>
      </c>
      <c r="C38" s="267" t="s">
        <v>18</v>
      </c>
      <c r="D38" s="718">
        <f>Resumo!D38</f>
        <v>191703.67999999999</v>
      </c>
      <c r="E38" s="18"/>
      <c r="F38" s="18">
        <v>0.25</v>
      </c>
      <c r="G38" s="18">
        <v>0.25</v>
      </c>
      <c r="H38" s="18">
        <v>0.25</v>
      </c>
      <c r="I38" s="18">
        <v>0.25</v>
      </c>
      <c r="J38" s="18"/>
      <c r="K38" s="18"/>
      <c r="L38" s="18"/>
      <c r="M38" s="18"/>
      <c r="N38" s="18"/>
      <c r="P38" s="20">
        <f t="shared" si="0"/>
        <v>1</v>
      </c>
      <c r="Q38" s="477" t="str">
        <f t="shared" ref="Q38" si="32">IF(P38=100%,"Ok!","Verificar!")</f>
        <v>Ok!</v>
      </c>
    </row>
    <row r="39" spans="1:17" ht="20.100000000000001" customHeight="1" x14ac:dyDescent="0.2">
      <c r="A39" s="715"/>
      <c r="B39" s="717"/>
      <c r="C39" s="268" t="s">
        <v>19</v>
      </c>
      <c r="D39" s="719"/>
      <c r="E39" s="19">
        <f t="shared" ref="E39:N39" si="33">+$D$38*E38</f>
        <v>0</v>
      </c>
      <c r="F39" s="19">
        <f t="shared" si="33"/>
        <v>47925.919999999998</v>
      </c>
      <c r="G39" s="19">
        <f t="shared" si="33"/>
        <v>47925.919999999998</v>
      </c>
      <c r="H39" s="19">
        <f t="shared" si="33"/>
        <v>47925.919999999998</v>
      </c>
      <c r="I39" s="19">
        <f t="shared" si="33"/>
        <v>47925.919999999998</v>
      </c>
      <c r="J39" s="19">
        <f t="shared" si="33"/>
        <v>0</v>
      </c>
      <c r="K39" s="19">
        <f t="shared" si="33"/>
        <v>0</v>
      </c>
      <c r="L39" s="19">
        <f t="shared" si="33"/>
        <v>0</v>
      </c>
      <c r="M39" s="19">
        <f t="shared" si="33"/>
        <v>0</v>
      </c>
      <c r="N39" s="19">
        <f t="shared" si="33"/>
        <v>0</v>
      </c>
      <c r="P39" s="476">
        <f t="shared" si="0"/>
        <v>191703.67999999999</v>
      </c>
      <c r="Q39" s="477" t="str">
        <f>IF(P39=D38,"Ok!","Verificar!")</f>
        <v>Ok!</v>
      </c>
    </row>
    <row r="40" spans="1:17" ht="20.100000000000001" customHeight="1" x14ac:dyDescent="0.2">
      <c r="A40" s="714" t="str">
        <f>Resumo!A40</f>
        <v>09</v>
      </c>
      <c r="B40" s="716" t="str">
        <f>Resumo!B40</f>
        <v>ADMINISTRAÇÃO LOCAL</v>
      </c>
      <c r="C40" s="267" t="s">
        <v>18</v>
      </c>
      <c r="D40" s="718">
        <f>Resumo!D40</f>
        <v>258036.48000000001</v>
      </c>
      <c r="E40" s="18">
        <v>0.1</v>
      </c>
      <c r="F40" s="18">
        <v>0.1</v>
      </c>
      <c r="G40" s="18">
        <v>0.1</v>
      </c>
      <c r="H40" s="18">
        <v>0.1</v>
      </c>
      <c r="I40" s="18">
        <v>0.1</v>
      </c>
      <c r="J40" s="18">
        <v>0.1</v>
      </c>
      <c r="K40" s="18">
        <v>0.1</v>
      </c>
      <c r="L40" s="18">
        <v>0.1</v>
      </c>
      <c r="M40" s="18">
        <v>0.1</v>
      </c>
      <c r="N40" s="18">
        <v>0.1</v>
      </c>
      <c r="P40" s="20">
        <f t="shared" si="0"/>
        <v>0.99999999999999989</v>
      </c>
      <c r="Q40" s="318" t="str">
        <f t="shared" ref="Q40" si="34">IF(P40=100%,"Ok!","Verificar!")</f>
        <v>Ok!</v>
      </c>
    </row>
    <row r="41" spans="1:17" ht="20.100000000000001" customHeight="1" x14ac:dyDescent="0.2">
      <c r="A41" s="715"/>
      <c r="B41" s="717"/>
      <c r="C41" s="268" t="s">
        <v>19</v>
      </c>
      <c r="D41" s="719"/>
      <c r="E41" s="19">
        <f t="shared" ref="E41" si="35">+$D$40*E40</f>
        <v>25803.648000000001</v>
      </c>
      <c r="F41" s="19">
        <f>+$D$40*F40</f>
        <v>25803.648000000001</v>
      </c>
      <c r="G41" s="19">
        <f t="shared" ref="G41:N41" si="36">+$D$40*G40</f>
        <v>25803.648000000001</v>
      </c>
      <c r="H41" s="19">
        <f t="shared" si="36"/>
        <v>25803.648000000001</v>
      </c>
      <c r="I41" s="19">
        <f t="shared" si="36"/>
        <v>25803.648000000001</v>
      </c>
      <c r="J41" s="19">
        <f t="shared" si="36"/>
        <v>25803.648000000001</v>
      </c>
      <c r="K41" s="19">
        <f t="shared" si="36"/>
        <v>25803.648000000001</v>
      </c>
      <c r="L41" s="19">
        <f t="shared" si="36"/>
        <v>25803.648000000001</v>
      </c>
      <c r="M41" s="19">
        <f t="shared" si="36"/>
        <v>25803.648000000001</v>
      </c>
      <c r="N41" s="19">
        <f t="shared" si="36"/>
        <v>25803.648000000001</v>
      </c>
      <c r="P41" s="317">
        <f t="shared" si="0"/>
        <v>258036.47999999998</v>
      </c>
      <c r="Q41" s="318" t="str">
        <f>IF(P41=D40,"Ok!","Verificar!")</f>
        <v>Ok!</v>
      </c>
    </row>
    <row r="42" spans="1:17" ht="20.100000000000001" customHeight="1" x14ac:dyDescent="0.2">
      <c r="A42" s="729" t="s">
        <v>20</v>
      </c>
      <c r="B42" s="729"/>
      <c r="C42" s="729"/>
      <c r="D42" s="730">
        <f>+SUM(D8:D41)</f>
        <v>7814501.1800000006</v>
      </c>
      <c r="E42" s="242">
        <f t="shared" ref="E42:L42" si="37">+E44/$D$42</f>
        <v>3.8239677378870136E-2</v>
      </c>
      <c r="F42" s="242">
        <f t="shared" si="37"/>
        <v>6.5348783209218206E-2</v>
      </c>
      <c r="G42" s="242">
        <f t="shared" si="37"/>
        <v>0.17631482410243873</v>
      </c>
      <c r="H42" s="242">
        <f t="shared" si="37"/>
        <v>0.10154119459740105</v>
      </c>
      <c r="I42" s="242">
        <f t="shared" si="37"/>
        <v>0.12063404653552054</v>
      </c>
      <c r="J42" s="242">
        <f t="shared" si="37"/>
        <v>0.18816699282909313</v>
      </c>
      <c r="K42" s="242">
        <f t="shared" si="37"/>
        <v>0.10251228038076768</v>
      </c>
      <c r="L42" s="242">
        <f t="shared" si="37"/>
        <v>9.9441534795442932E-2</v>
      </c>
      <c r="M42" s="242">
        <f t="shared" ref="M42:N42" si="38">+M44/$D$42</f>
        <v>9.1993022771544308E-2</v>
      </c>
      <c r="N42" s="242">
        <f t="shared" si="38"/>
        <v>1.5807642120031006E-2</v>
      </c>
      <c r="P42" s="731">
        <f>N45</f>
        <v>7814501.1799999997</v>
      </c>
      <c r="Q42" s="728" t="str">
        <f>IF(P42=D42,"Ok!","Verificar!")</f>
        <v>Ok!</v>
      </c>
    </row>
    <row r="43" spans="1:17" ht="20.100000000000001" customHeight="1" x14ac:dyDescent="0.2">
      <c r="A43" s="729" t="s">
        <v>21</v>
      </c>
      <c r="B43" s="729"/>
      <c r="C43" s="729"/>
      <c r="D43" s="730"/>
      <c r="E43" s="242">
        <f t="shared" ref="E43:L43" si="39">ROUND(D43+E42,4)</f>
        <v>3.8199999999999998E-2</v>
      </c>
      <c r="F43" s="242">
        <f t="shared" si="39"/>
        <v>0.10349999999999999</v>
      </c>
      <c r="G43" s="242">
        <f t="shared" si="39"/>
        <v>0.27979999999999999</v>
      </c>
      <c r="H43" s="242">
        <f t="shared" si="39"/>
        <v>0.38129999999999997</v>
      </c>
      <c r="I43" s="242">
        <f t="shared" si="39"/>
        <v>0.50190000000000001</v>
      </c>
      <c r="J43" s="242">
        <f t="shared" si="39"/>
        <v>0.69010000000000005</v>
      </c>
      <c r="K43" s="242">
        <f t="shared" si="39"/>
        <v>0.79259999999999997</v>
      </c>
      <c r="L43" s="242">
        <f t="shared" si="39"/>
        <v>0.89200000000000002</v>
      </c>
      <c r="M43" s="242">
        <f t="shared" ref="M43" si="40">ROUND(L43+M42,4)</f>
        <v>0.98399999999999999</v>
      </c>
      <c r="N43" s="242">
        <f>ROUND(M43+N42,4)+0.02%</f>
        <v>1</v>
      </c>
      <c r="P43" s="731"/>
      <c r="Q43" s="728"/>
    </row>
    <row r="44" spans="1:17" ht="20.100000000000001" customHeight="1" x14ac:dyDescent="0.2">
      <c r="A44" s="729" t="s">
        <v>22</v>
      </c>
      <c r="B44" s="729"/>
      <c r="C44" s="729"/>
      <c r="D44" s="730"/>
      <c r="E44" s="243">
        <f t="shared" ref="E44:G44" si="41">E41+E37+E35+E33+E31+E29+E27+E25+E19+E17+E15+E13+E11+E9+E39+E23</f>
        <v>298824.00400000002</v>
      </c>
      <c r="F44" s="243">
        <f t="shared" si="41"/>
        <v>510668.14349999995</v>
      </c>
      <c r="G44" s="243">
        <f t="shared" si="41"/>
        <v>1377812.4010000001</v>
      </c>
      <c r="H44" s="243">
        <f t="shared" ref="H44:M44" si="42">H41+H37+H35+H33+H31+H29+H27+H25+H19+H17+H15+H13+H11+H9+H39+H23</f>
        <v>793493.78500000015</v>
      </c>
      <c r="I44" s="243">
        <f t="shared" si="42"/>
        <v>942694.89900000021</v>
      </c>
      <c r="J44" s="243">
        <f t="shared" si="42"/>
        <v>1470431.1875</v>
      </c>
      <c r="K44" s="243">
        <f t="shared" si="42"/>
        <v>801082.33599999989</v>
      </c>
      <c r="L44" s="243">
        <f t="shared" si="42"/>
        <v>777085.99099999992</v>
      </c>
      <c r="M44" s="243">
        <f t="shared" si="42"/>
        <v>718879.58499999996</v>
      </c>
      <c r="N44" s="243">
        <f>N41+N37+N35+N33+N31+N29+N27+N25+N19+N17+N15+N13+N11+N9+N39+N23-0.01</f>
        <v>123528.838</v>
      </c>
      <c r="P44" s="731"/>
      <c r="Q44" s="728"/>
    </row>
    <row r="45" spans="1:17" ht="20.100000000000001" customHeight="1" x14ac:dyDescent="0.2">
      <c r="A45" s="729" t="s">
        <v>23</v>
      </c>
      <c r="B45" s="729"/>
      <c r="C45" s="729"/>
      <c r="D45" s="730"/>
      <c r="E45" s="243">
        <f t="shared" ref="E45:F45" si="43">ROUND(D45+E44,2)</f>
        <v>298824</v>
      </c>
      <c r="F45" s="243">
        <f t="shared" si="43"/>
        <v>809492.14</v>
      </c>
      <c r="G45" s="243">
        <f t="shared" ref="G45" si="44">ROUND(F45+G44,2)</f>
        <v>2187304.54</v>
      </c>
      <c r="H45" s="243">
        <f t="shared" ref="H45" si="45">ROUND(G45+H44,2)</f>
        <v>2980798.33</v>
      </c>
      <c r="I45" s="243">
        <f t="shared" ref="I45" si="46">ROUND(H45+I44,2)</f>
        <v>3923493.23</v>
      </c>
      <c r="J45" s="243">
        <f t="shared" ref="J45" si="47">ROUND(I45+J44,2)</f>
        <v>5393924.4199999999</v>
      </c>
      <c r="K45" s="243">
        <f t="shared" ref="K45" si="48">ROUND(J45+K44,2)</f>
        <v>6195006.7599999998</v>
      </c>
      <c r="L45" s="243">
        <f t="shared" ref="L45" si="49">ROUND(K45+L44,2)</f>
        <v>6972092.75</v>
      </c>
      <c r="M45" s="243">
        <f t="shared" ref="M45" si="50">ROUND(L45+M44,2)</f>
        <v>7690972.3399999999</v>
      </c>
      <c r="N45" s="243">
        <f t="shared" ref="N45" si="51">ROUND(M45+N44,2)</f>
        <v>7814501.1799999997</v>
      </c>
      <c r="P45" s="731"/>
      <c r="Q45" s="728"/>
    </row>
  </sheetData>
  <mergeCells count="63">
    <mergeCell ref="B24:B25"/>
    <mergeCell ref="D24:D25"/>
    <mergeCell ref="A34:A35"/>
    <mergeCell ref="B34:B35"/>
    <mergeCell ref="D34:D35"/>
    <mergeCell ref="A40:A41"/>
    <mergeCell ref="B40:B41"/>
    <mergeCell ref="D40:D41"/>
    <mergeCell ref="A30:A31"/>
    <mergeCell ref="B30:B31"/>
    <mergeCell ref="D30:D31"/>
    <mergeCell ref="A38:A39"/>
    <mergeCell ref="B38:B39"/>
    <mergeCell ref="D38:D39"/>
    <mergeCell ref="A32:A33"/>
    <mergeCell ref="B32:B33"/>
    <mergeCell ref="D32:D33"/>
    <mergeCell ref="A36:A37"/>
    <mergeCell ref="B36:B37"/>
    <mergeCell ref="D36:D37"/>
    <mergeCell ref="Q42:Q45"/>
    <mergeCell ref="A43:C43"/>
    <mergeCell ref="A44:C44"/>
    <mergeCell ref="A45:C45"/>
    <mergeCell ref="A42:C42"/>
    <mergeCell ref="D42:D45"/>
    <mergeCell ref="P42:P45"/>
    <mergeCell ref="A18:A19"/>
    <mergeCell ref="B18:B19"/>
    <mergeCell ref="D18:D19"/>
    <mergeCell ref="A28:A29"/>
    <mergeCell ref="B28:B29"/>
    <mergeCell ref="D28:D29"/>
    <mergeCell ref="A22:A23"/>
    <mergeCell ref="B22:B23"/>
    <mergeCell ref="D22:D23"/>
    <mergeCell ref="A26:A27"/>
    <mergeCell ref="B26:B27"/>
    <mergeCell ref="D26:D27"/>
    <mergeCell ref="A20:A21"/>
    <mergeCell ref="B20:B21"/>
    <mergeCell ref="D20:D21"/>
    <mergeCell ref="A24:A25"/>
    <mergeCell ref="A14:A15"/>
    <mergeCell ref="B14:B15"/>
    <mergeCell ref="D14:D15"/>
    <mergeCell ref="A16:A17"/>
    <mergeCell ref="B16:B17"/>
    <mergeCell ref="D16:D17"/>
    <mergeCell ref="A12:A13"/>
    <mergeCell ref="B12:B13"/>
    <mergeCell ref="D12:D13"/>
    <mergeCell ref="A10:A11"/>
    <mergeCell ref="B10:B11"/>
    <mergeCell ref="D10:D11"/>
    <mergeCell ref="P6:Q7"/>
    <mergeCell ref="A8:A9"/>
    <mergeCell ref="B8:B9"/>
    <mergeCell ref="D8:D9"/>
    <mergeCell ref="A6:A7"/>
    <mergeCell ref="B6:C7"/>
    <mergeCell ref="D6:D7"/>
    <mergeCell ref="E6:N6"/>
  </mergeCells>
  <conditionalFormatting sqref="P8:P21 P24:P37 E19:N19 E18 E15:L17 E14:I14 E9:L13 E29:N29 E28 E30 E33:N33 E32 E25:N25 E24 E27:N27 E26 E31:N31 E35:N35 E34 E36 E21:N21 E20 E23:N23 E22 E37:N45">
    <cfRule type="cellIs" dxfId="66" priority="172" operator="equal">
      <formula>0</formula>
    </cfRule>
  </conditionalFormatting>
  <conditionalFormatting sqref="P42">
    <cfRule type="cellIs" dxfId="65" priority="170" operator="equal">
      <formula>0</formula>
    </cfRule>
  </conditionalFormatting>
  <conditionalFormatting sqref="M19:N19">
    <cfRule type="cellIs" dxfId="64" priority="144" operator="equal">
      <formula>0</formula>
    </cfRule>
  </conditionalFormatting>
  <conditionalFormatting sqref="J18:N18">
    <cfRule type="cellIs" dxfId="63" priority="141" operator="equal">
      <formula>0</formula>
    </cfRule>
  </conditionalFormatting>
  <conditionalFormatting sqref="F18:I18">
    <cfRule type="cellIs" dxfId="62" priority="140" operator="equal">
      <formula>0</formula>
    </cfRule>
  </conditionalFormatting>
  <conditionalFormatting sqref="M8:N9">
    <cfRule type="cellIs" dxfId="61" priority="151" operator="equal">
      <formula>0</formula>
    </cfRule>
  </conditionalFormatting>
  <conditionalFormatting sqref="F8:L8">
    <cfRule type="cellIs" dxfId="60" priority="150" operator="equal">
      <formula>0</formula>
    </cfRule>
  </conditionalFormatting>
  <conditionalFormatting sqref="M10:N13 M41:N41 M15:N17 N14">
    <cfRule type="cellIs" dxfId="59" priority="149" operator="equal">
      <formula>0</formula>
    </cfRule>
  </conditionalFormatting>
  <conditionalFormatting sqref="M11:N11 M13:N13 M15:N15">
    <cfRule type="cellIs" dxfId="58" priority="146" operator="equal">
      <formula>0</formula>
    </cfRule>
  </conditionalFormatting>
  <conditionalFormatting sqref="J28:N28">
    <cfRule type="cellIs" dxfId="57" priority="61" operator="equal">
      <formula>0</formula>
    </cfRule>
  </conditionalFormatting>
  <conditionalFormatting sqref="F28:I28">
    <cfRule type="cellIs" dxfId="56" priority="60" operator="equal">
      <formula>0</formula>
    </cfRule>
  </conditionalFormatting>
  <conditionalFormatting sqref="M31:N31">
    <cfRule type="cellIs" dxfId="55" priority="59" operator="equal">
      <formula>0</formula>
    </cfRule>
  </conditionalFormatting>
  <conditionalFormatting sqref="J30:N30">
    <cfRule type="cellIs" dxfId="54" priority="56" operator="equal">
      <formula>0</formula>
    </cfRule>
  </conditionalFormatting>
  <conditionalFormatting sqref="F30:I30">
    <cfRule type="cellIs" dxfId="53" priority="55" operator="equal">
      <formula>0</formula>
    </cfRule>
  </conditionalFormatting>
  <conditionalFormatting sqref="M33:N33">
    <cfRule type="cellIs" dxfId="52" priority="54" operator="equal">
      <formula>0</formula>
    </cfRule>
  </conditionalFormatting>
  <conditionalFormatting sqref="L32:N32">
    <cfRule type="cellIs" dxfId="51" priority="51" operator="equal">
      <formula>0</formula>
    </cfRule>
  </conditionalFormatting>
  <conditionalFormatting sqref="M29:N29">
    <cfRule type="cellIs" dxfId="50" priority="64" operator="equal">
      <formula>0</formula>
    </cfRule>
  </conditionalFormatting>
  <conditionalFormatting sqref="M25:N25">
    <cfRule type="cellIs" dxfId="49" priority="74" operator="equal">
      <formula>0</formula>
    </cfRule>
  </conditionalFormatting>
  <conditionalFormatting sqref="J24:N24">
    <cfRule type="cellIs" dxfId="48" priority="71" operator="equal">
      <formula>0</formula>
    </cfRule>
  </conditionalFormatting>
  <conditionalFormatting sqref="F24:I24">
    <cfRule type="cellIs" dxfId="47" priority="70" operator="equal">
      <formula>0</formula>
    </cfRule>
  </conditionalFormatting>
  <conditionalFormatting sqref="M27:N27">
    <cfRule type="cellIs" dxfId="46" priority="69" operator="equal">
      <formula>0</formula>
    </cfRule>
  </conditionalFormatting>
  <conditionalFormatting sqref="J26:N26">
    <cfRule type="cellIs" dxfId="45" priority="66" operator="equal">
      <formula>0</formula>
    </cfRule>
  </conditionalFormatting>
  <conditionalFormatting sqref="F26:I26">
    <cfRule type="cellIs" dxfId="44" priority="65" operator="equal">
      <formula>0</formula>
    </cfRule>
  </conditionalFormatting>
  <conditionalFormatting sqref="F32">
    <cfRule type="cellIs" dxfId="43" priority="50" operator="equal">
      <formula>0</formula>
    </cfRule>
  </conditionalFormatting>
  <conditionalFormatting sqref="M35:N35">
    <cfRule type="cellIs" dxfId="42" priority="49" operator="equal">
      <formula>0</formula>
    </cfRule>
  </conditionalFormatting>
  <conditionalFormatting sqref="L34:N34">
    <cfRule type="cellIs" dxfId="41" priority="46" operator="equal">
      <formula>0</formula>
    </cfRule>
  </conditionalFormatting>
  <conditionalFormatting sqref="F34">
    <cfRule type="cellIs" dxfId="40" priority="45" operator="equal">
      <formula>0</formula>
    </cfRule>
  </conditionalFormatting>
  <conditionalFormatting sqref="M37:N37">
    <cfRule type="cellIs" dxfId="39" priority="44" operator="equal">
      <formula>0</formula>
    </cfRule>
  </conditionalFormatting>
  <conditionalFormatting sqref="N36">
    <cfRule type="cellIs" dxfId="38" priority="41" operator="equal">
      <formula>0</formula>
    </cfRule>
  </conditionalFormatting>
  <conditionalFormatting sqref="F36:G36">
    <cfRule type="cellIs" dxfId="37" priority="40" operator="equal">
      <formula>0</formula>
    </cfRule>
  </conditionalFormatting>
  <conditionalFormatting sqref="P40:P41">
    <cfRule type="cellIs" dxfId="36" priority="29" operator="equal">
      <formula>0</formula>
    </cfRule>
  </conditionalFormatting>
  <conditionalFormatting sqref="H36:M36">
    <cfRule type="cellIs" dxfId="35" priority="32" operator="equal">
      <formula>0</formula>
    </cfRule>
  </conditionalFormatting>
  <conditionalFormatting sqref="M21:N21">
    <cfRule type="cellIs" dxfId="34" priority="23" operator="equal">
      <formula>0</formula>
    </cfRule>
  </conditionalFormatting>
  <conditionalFormatting sqref="J20:N20">
    <cfRule type="cellIs" dxfId="33" priority="20" operator="equal">
      <formula>0</formula>
    </cfRule>
  </conditionalFormatting>
  <conditionalFormatting sqref="F20:I20">
    <cfRule type="cellIs" dxfId="32" priority="19" operator="equal">
      <formula>0</formula>
    </cfRule>
  </conditionalFormatting>
  <conditionalFormatting sqref="P22:P23">
    <cfRule type="cellIs" dxfId="31" priority="18" operator="equal">
      <formula>0</formula>
    </cfRule>
  </conditionalFormatting>
  <conditionalFormatting sqref="M23:N23">
    <cfRule type="cellIs" dxfId="30" priority="17" operator="equal">
      <formula>0</formula>
    </cfRule>
  </conditionalFormatting>
  <conditionalFormatting sqref="J22:N22">
    <cfRule type="cellIs" dxfId="29" priority="14" operator="equal">
      <formula>0</formula>
    </cfRule>
  </conditionalFormatting>
  <conditionalFormatting sqref="F22:I22">
    <cfRule type="cellIs" dxfId="28" priority="13" operator="equal">
      <formula>0</formula>
    </cfRule>
  </conditionalFormatting>
  <conditionalFormatting sqref="M39:N39">
    <cfRule type="cellIs" dxfId="27" priority="12" operator="equal">
      <formula>0</formula>
    </cfRule>
  </conditionalFormatting>
  <conditionalFormatting sqref="P38:P39">
    <cfRule type="cellIs" dxfId="26" priority="8" operator="equal">
      <formula>0</formula>
    </cfRule>
  </conditionalFormatting>
  <conditionalFormatting sqref="E8">
    <cfRule type="cellIs" dxfId="25" priority="7" operator="equal">
      <formula>0</formula>
    </cfRule>
  </conditionalFormatting>
  <conditionalFormatting sqref="J14:M14">
    <cfRule type="cellIs" dxfId="24" priority="6" operator="equal">
      <formula>0</formula>
    </cfRule>
  </conditionalFormatting>
  <conditionalFormatting sqref="J32:K32">
    <cfRule type="cellIs" dxfId="23" priority="5" operator="equal">
      <formula>0</formula>
    </cfRule>
  </conditionalFormatting>
  <conditionalFormatting sqref="G32:I32">
    <cfRule type="cellIs" dxfId="22" priority="4" operator="equal">
      <formula>0</formula>
    </cfRule>
  </conditionalFormatting>
  <conditionalFormatting sqref="J34:L34">
    <cfRule type="cellIs" dxfId="21" priority="3" operator="equal">
      <formula>0</formula>
    </cfRule>
  </conditionalFormatting>
  <conditionalFormatting sqref="G34:I34">
    <cfRule type="cellIs" dxfId="20" priority="2" operator="equal">
      <formula>0</formula>
    </cfRule>
  </conditionalFormatting>
  <conditionalFormatting sqref="J34">
    <cfRule type="cellIs" dxfId="19" priority="1" operator="equal">
      <formula>0</formula>
    </cfRule>
  </conditionalFormatting>
  <printOptions horizontalCentered="1" gridLines="1"/>
  <pageMargins left="0.39370078740157483" right="0.39370078740157483" top="0.59055118110236227" bottom="0.39370078740157483" header="0" footer="0"/>
  <pageSetup paperSize="9" scale="6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tabColor theme="1"/>
  </sheetPr>
  <dimension ref="A1:J213"/>
  <sheetViews>
    <sheetView zoomScaleNormal="100" zoomScaleSheetLayoutView="100" workbookViewId="0">
      <pane ySplit="7" topLeftCell="A8" activePane="bottomLeft" state="frozen"/>
      <selection activeCell="F28" sqref="F28"/>
      <selection pane="bottomLeft" activeCell="B29" sqref="B29"/>
    </sheetView>
  </sheetViews>
  <sheetFormatPr defaultColWidth="10.7109375" defaultRowHeight="15" customHeight="1" x14ac:dyDescent="0.2"/>
  <cols>
    <col min="1" max="1" width="11.28515625" style="11" bestFit="1" customWidth="1"/>
    <col min="2" max="2" width="10.7109375" style="11" customWidth="1"/>
    <col min="3" max="3" width="70.7109375" style="8" customWidth="1"/>
    <col min="4" max="4" width="12.42578125" style="11" bestFit="1" customWidth="1"/>
    <col min="5" max="5" width="14.140625" style="11" bestFit="1" customWidth="1"/>
    <col min="6" max="6" width="15.7109375" style="9" customWidth="1"/>
    <col min="7" max="7" width="15.7109375" style="28" customWidth="1"/>
    <col min="8" max="8" width="13.28515625" style="13" hidden="1" customWidth="1"/>
    <col min="9" max="9" width="9.140625" style="13" hidden="1" customWidth="1"/>
    <col min="10" max="10" width="11.7109375" style="13" hidden="1" customWidth="1"/>
    <col min="11" max="16384" width="10.7109375" style="13"/>
  </cols>
  <sheetData>
    <row r="1" spans="1:10" s="2" customFormat="1" ht="15" customHeight="1" x14ac:dyDescent="0.2">
      <c r="A1" s="165" t="s">
        <v>5658</v>
      </c>
      <c r="B1" s="56"/>
      <c r="C1" s="56"/>
      <c r="D1" s="647" t="s">
        <v>8707</v>
      </c>
      <c r="E1" s="647"/>
      <c r="F1" s="637" t="s">
        <v>31</v>
      </c>
      <c r="G1" s="638"/>
    </row>
    <row r="2" spans="1:10" s="2" customFormat="1" ht="15" customHeight="1" x14ac:dyDescent="0.2">
      <c r="A2" s="86" t="str">
        <f>'Planilha Orçamentária'!A2</f>
        <v>PREFEITURA MUNICIPAL DE VIANA</v>
      </c>
      <c r="B2" s="58"/>
      <c r="C2" s="58"/>
      <c r="D2" s="286" t="s">
        <v>8705</v>
      </c>
      <c r="E2" s="321">
        <f>'Planilha Orçamentária'!F2</f>
        <v>1.5727</v>
      </c>
      <c r="F2" s="59"/>
      <c r="G2" s="60"/>
    </row>
    <row r="3" spans="1:10" s="2" customFormat="1" ht="15" customHeight="1" x14ac:dyDescent="0.2">
      <c r="A3" s="86" t="str">
        <f>'Planilha Orçamentária'!A3</f>
        <v>OBJETO: PAVIMENTAÇÃO, DRENAGEM E URBANIZAÇÃO DA AV. SANTA CLARA E PARQUE LINEAR</v>
      </c>
      <c r="B3" s="58"/>
      <c r="C3" s="58"/>
      <c r="D3" s="286" t="s">
        <v>8706</v>
      </c>
      <c r="E3" s="321">
        <f>'Planilha Orçamentária'!F3</f>
        <v>0.84040000000000004</v>
      </c>
      <c r="F3" s="59"/>
      <c r="G3" s="60"/>
    </row>
    <row r="4" spans="1:10" s="2" customFormat="1" ht="15" customHeight="1" x14ac:dyDescent="0.2">
      <c r="A4" s="86" t="str">
        <f>'Planilha Orçamentária'!A4</f>
        <v>BAIRRO: ARLINDO ÂNGELO VILLASCHI                     MUNICÍPIO: VIANA/ES</v>
      </c>
      <c r="B4" s="58"/>
      <c r="C4" s="58"/>
      <c r="D4" s="287"/>
      <c r="E4" s="287"/>
      <c r="F4" s="169"/>
      <c r="G4" s="168" t="s">
        <v>7745</v>
      </c>
    </row>
    <row r="5" spans="1:10" ht="15" customHeight="1" x14ac:dyDescent="0.2">
      <c r="A5" s="86" t="str">
        <f>'Planilha Orçamentária'!A5</f>
        <v>ORÇAMENTISTA: THIAGO EUGÊNIO DE MELO DIAS - CREA: MG-121601/D - VISTO: 20140160</v>
      </c>
      <c r="B5" s="58"/>
      <c r="C5" s="58"/>
      <c r="D5" s="44" t="s">
        <v>0</v>
      </c>
      <c r="E5" s="45">
        <f>'Planilha Orçamentária'!F5</f>
        <v>0.23319999999999999</v>
      </c>
      <c r="F5" s="46"/>
      <c r="G5" s="172" t="str">
        <f>'Planilha Orçamentária'!H5</f>
        <v>DATA-BASE: DEZEMBRO/2017</v>
      </c>
    </row>
    <row r="6" spans="1:10" ht="15" customHeight="1" x14ac:dyDescent="0.2">
      <c r="A6" s="642" t="s">
        <v>2</v>
      </c>
      <c r="B6" s="642" t="s">
        <v>3</v>
      </c>
      <c r="C6" s="643" t="s">
        <v>4</v>
      </c>
      <c r="D6" s="642" t="s">
        <v>38</v>
      </c>
      <c r="E6" s="642" t="s">
        <v>15</v>
      </c>
      <c r="F6" s="166" t="s">
        <v>5654</v>
      </c>
      <c r="G6" s="166" t="s">
        <v>5656</v>
      </c>
    </row>
    <row r="7" spans="1:10" ht="15" customHeight="1" x14ac:dyDescent="0.2">
      <c r="A7" s="642"/>
      <c r="B7" s="642"/>
      <c r="C7" s="643"/>
      <c r="D7" s="642"/>
      <c r="E7" s="642"/>
      <c r="F7" s="474" t="s">
        <v>5655</v>
      </c>
      <c r="G7" s="474" t="s">
        <v>5657</v>
      </c>
    </row>
    <row r="8" spans="1:10" ht="25.5" x14ac:dyDescent="0.2">
      <c r="A8" s="190">
        <v>60010</v>
      </c>
      <c r="B8" s="190" t="s">
        <v>7516</v>
      </c>
      <c r="C8" s="246" t="s">
        <v>21754</v>
      </c>
      <c r="D8" s="190" t="s">
        <v>8</v>
      </c>
      <c r="E8" s="264">
        <v>48076.61</v>
      </c>
      <c r="F8" s="264">
        <v>1405800.87</v>
      </c>
      <c r="G8" s="514">
        <f t="shared" ref="G8:G39" si="0">F8/$F$146</f>
        <v>0.17989643070218342</v>
      </c>
      <c r="I8" s="13">
        <f>SUMIF('Planilha Orçamentária'!$B$9:$B$234,'Curva ABC'!A8,'Planilha Orçamentária'!$F$9:$F$234)</f>
        <v>48076.61</v>
      </c>
      <c r="J8" s="13">
        <f>SUMIF('Planilha Orçamentária'!$B$9:$B$234,'Curva ABC'!A8,'Planilha Orçamentária'!$H$9:$H$234)</f>
        <v>1405800.87</v>
      </c>
    </row>
    <row r="9" spans="1:10" s="250" customFormat="1" ht="38.25" x14ac:dyDescent="0.2">
      <c r="A9" s="263">
        <v>42813</v>
      </c>
      <c r="B9" s="190" t="s">
        <v>7516</v>
      </c>
      <c r="C9" s="246" t="s">
        <v>17113</v>
      </c>
      <c r="D9" s="190" t="s">
        <v>771</v>
      </c>
      <c r="E9" s="264">
        <v>673</v>
      </c>
      <c r="F9" s="264">
        <v>1262103.82</v>
      </c>
      <c r="G9" s="514">
        <f t="shared" si="0"/>
        <v>0.16150791853869814</v>
      </c>
    </row>
    <row r="10" spans="1:10" s="250" customFormat="1" ht="25.5" x14ac:dyDescent="0.2">
      <c r="A10" s="263">
        <v>41240</v>
      </c>
      <c r="B10" s="190" t="s">
        <v>7516</v>
      </c>
      <c r="C10" s="246" t="s">
        <v>7619</v>
      </c>
      <c r="D10" s="190" t="s">
        <v>745</v>
      </c>
      <c r="E10" s="264">
        <v>7946.6</v>
      </c>
      <c r="F10" s="264">
        <v>657740.07999999996</v>
      </c>
      <c r="G10" s="514">
        <f t="shared" si="0"/>
        <v>8.4169170219512354E-2</v>
      </c>
    </row>
    <row r="11" spans="1:10" s="250" customFormat="1" ht="25.5" x14ac:dyDescent="0.2">
      <c r="A11" s="248">
        <v>40663</v>
      </c>
      <c r="B11" s="190" t="s">
        <v>7516</v>
      </c>
      <c r="C11" s="246" t="s">
        <v>348</v>
      </c>
      <c r="D11" s="190" t="s">
        <v>771</v>
      </c>
      <c r="E11" s="264">
        <v>7935</v>
      </c>
      <c r="F11" s="264">
        <v>420951.75</v>
      </c>
      <c r="G11" s="514">
        <f t="shared" si="0"/>
        <v>5.3868025649207223E-2</v>
      </c>
    </row>
    <row r="12" spans="1:10" s="250" customFormat="1" ht="25.5" x14ac:dyDescent="0.2">
      <c r="A12" s="263">
        <v>42483</v>
      </c>
      <c r="B12" s="190" t="s">
        <v>7516</v>
      </c>
      <c r="C12" s="246" t="s">
        <v>62</v>
      </c>
      <c r="D12" s="190" t="s">
        <v>744</v>
      </c>
      <c r="E12" s="264">
        <v>3338.48</v>
      </c>
      <c r="F12" s="264">
        <v>384526.11</v>
      </c>
      <c r="G12" s="514">
        <f t="shared" si="0"/>
        <v>4.9206737722957271E-2</v>
      </c>
    </row>
    <row r="13" spans="1:10" s="250" customFormat="1" ht="12.75" x14ac:dyDescent="0.2">
      <c r="A13" s="266">
        <v>41237</v>
      </c>
      <c r="B13" s="190" t="s">
        <v>7516</v>
      </c>
      <c r="C13" s="246" t="s">
        <v>68</v>
      </c>
      <c r="D13" s="79" t="s">
        <v>17091</v>
      </c>
      <c r="E13" s="264">
        <v>134</v>
      </c>
      <c r="F13" s="264">
        <v>273085.3</v>
      </c>
      <c r="G13" s="514">
        <f t="shared" si="0"/>
        <v>3.4945966954220878E-2</v>
      </c>
    </row>
    <row r="14" spans="1:10" s="250" customFormat="1" ht="12.75" x14ac:dyDescent="0.2">
      <c r="A14" s="263">
        <v>40572</v>
      </c>
      <c r="B14" s="190" t="s">
        <v>7516</v>
      </c>
      <c r="C14" s="246" t="s">
        <v>363</v>
      </c>
      <c r="D14" s="190" t="s">
        <v>17091</v>
      </c>
      <c r="E14" s="264">
        <v>15</v>
      </c>
      <c r="F14" s="264">
        <v>258176.55</v>
      </c>
      <c r="G14" s="514">
        <f t="shared" si="0"/>
        <v>3.3038135647194315E-2</v>
      </c>
    </row>
    <row r="15" spans="1:10" s="250" customFormat="1" ht="12.75" x14ac:dyDescent="0.2">
      <c r="A15" s="263" t="s">
        <v>1515</v>
      </c>
      <c r="B15" s="190" t="s">
        <v>5651</v>
      </c>
      <c r="C15" s="246" t="s">
        <v>5648</v>
      </c>
      <c r="D15" s="190" t="s">
        <v>1512</v>
      </c>
      <c r="E15" s="264">
        <v>1</v>
      </c>
      <c r="F15" s="264">
        <v>258036.48000000001</v>
      </c>
      <c r="G15" s="514">
        <f t="shared" si="0"/>
        <v>3.302021127853999E-2</v>
      </c>
    </row>
    <row r="16" spans="1:10" s="250" customFormat="1" ht="38.25" x14ac:dyDescent="0.2">
      <c r="A16" s="263">
        <v>43342</v>
      </c>
      <c r="B16" s="190" t="s">
        <v>7516</v>
      </c>
      <c r="C16" s="246" t="s">
        <v>17101</v>
      </c>
      <c r="D16" s="190" t="s">
        <v>8</v>
      </c>
      <c r="E16" s="264">
        <v>2021.74</v>
      </c>
      <c r="F16" s="264">
        <v>223280.96</v>
      </c>
      <c r="G16" s="514">
        <f t="shared" si="0"/>
        <v>2.8572643967532174E-2</v>
      </c>
    </row>
    <row r="17" spans="1:7" s="250" customFormat="1" ht="12.75" x14ac:dyDescent="0.2">
      <c r="A17" s="263">
        <v>41360</v>
      </c>
      <c r="B17" s="190" t="s">
        <v>7516</v>
      </c>
      <c r="C17" s="246" t="s">
        <v>420</v>
      </c>
      <c r="D17" s="190" t="s">
        <v>8</v>
      </c>
      <c r="E17" s="264">
        <v>111.2</v>
      </c>
      <c r="F17" s="264">
        <v>190448.9</v>
      </c>
      <c r="G17" s="514">
        <f t="shared" si="0"/>
        <v>2.4371216487550654E-2</v>
      </c>
    </row>
    <row r="18" spans="1:7" s="250" customFormat="1" ht="25.5" x14ac:dyDescent="0.2">
      <c r="A18" s="263">
        <v>43059</v>
      </c>
      <c r="B18" s="190" t="s">
        <v>7516</v>
      </c>
      <c r="C18" s="246" t="s">
        <v>7748</v>
      </c>
      <c r="D18" s="190" t="s">
        <v>744</v>
      </c>
      <c r="E18" s="264">
        <v>3060.76</v>
      </c>
      <c r="F18" s="264">
        <v>141407.10999999999</v>
      </c>
      <c r="G18" s="514">
        <f t="shared" si="0"/>
        <v>1.809547490528372E-2</v>
      </c>
    </row>
    <row r="19" spans="1:7" s="250" customFormat="1" ht="12.75" x14ac:dyDescent="0.2">
      <c r="A19" s="319">
        <v>43056</v>
      </c>
      <c r="B19" s="190" t="s">
        <v>7516</v>
      </c>
      <c r="C19" s="246" t="s">
        <v>10</v>
      </c>
      <c r="D19" s="190" t="s">
        <v>744</v>
      </c>
      <c r="E19" s="264">
        <v>1623.76</v>
      </c>
      <c r="F19" s="264">
        <v>116634.68</v>
      </c>
      <c r="G19" s="514">
        <f t="shared" si="0"/>
        <v>1.4925415879200113E-2</v>
      </c>
    </row>
    <row r="20" spans="1:7" s="250" customFormat="1" ht="12.75" x14ac:dyDescent="0.2">
      <c r="A20" s="263">
        <v>42960</v>
      </c>
      <c r="B20" s="190" t="s">
        <v>7516</v>
      </c>
      <c r="C20" s="246" t="s">
        <v>7715</v>
      </c>
      <c r="D20" s="190" t="s">
        <v>744</v>
      </c>
      <c r="E20" s="264">
        <v>6903.81</v>
      </c>
      <c r="F20" s="264">
        <v>87816.46</v>
      </c>
      <c r="G20" s="514">
        <f t="shared" si="0"/>
        <v>1.1237628349811067E-2</v>
      </c>
    </row>
    <row r="21" spans="1:7" s="250" customFormat="1" ht="12.75" x14ac:dyDescent="0.2">
      <c r="A21" s="248">
        <v>40102</v>
      </c>
      <c r="B21" s="190" t="s">
        <v>7516</v>
      </c>
      <c r="C21" s="246" t="s">
        <v>482</v>
      </c>
      <c r="D21" s="190" t="s">
        <v>745</v>
      </c>
      <c r="E21" s="264">
        <v>5685.7800000000007</v>
      </c>
      <c r="F21" s="264">
        <v>84035.81</v>
      </c>
      <c r="G21" s="514">
        <f t="shared" si="0"/>
        <v>1.0753829075498331E-2</v>
      </c>
    </row>
    <row r="22" spans="1:7" s="250" customFormat="1" ht="12.75" x14ac:dyDescent="0.2">
      <c r="A22" s="248">
        <v>7260100020</v>
      </c>
      <c r="B22" s="190" t="s">
        <v>17051</v>
      </c>
      <c r="C22" s="246" t="s">
        <v>17075</v>
      </c>
      <c r="D22" s="190" t="s">
        <v>771</v>
      </c>
      <c r="E22" s="264">
        <v>455</v>
      </c>
      <c r="F22" s="264">
        <v>79138.149999999994</v>
      </c>
      <c r="G22" s="514">
        <f t="shared" si="0"/>
        <v>1.012708913558575E-2</v>
      </c>
    </row>
    <row r="23" spans="1:7" s="250" customFormat="1" ht="25.5" x14ac:dyDescent="0.2">
      <c r="A23" s="263">
        <v>60002</v>
      </c>
      <c r="B23" s="190" t="s">
        <v>7516</v>
      </c>
      <c r="C23" s="246" t="s">
        <v>21755</v>
      </c>
      <c r="D23" s="190" t="s">
        <v>776</v>
      </c>
      <c r="E23" s="264">
        <v>7320.1599999999989</v>
      </c>
      <c r="F23" s="264">
        <v>78106.09</v>
      </c>
      <c r="G23" s="514">
        <f t="shared" si="0"/>
        <v>9.9950192854152235E-3</v>
      </c>
    </row>
    <row r="24" spans="1:7" s="250" customFormat="1" ht="12.75" x14ac:dyDescent="0.2">
      <c r="A24" s="248">
        <v>41241</v>
      </c>
      <c r="B24" s="190" t="s">
        <v>7516</v>
      </c>
      <c r="C24" s="246" t="s">
        <v>7914</v>
      </c>
      <c r="D24" s="190" t="s">
        <v>17091</v>
      </c>
      <c r="E24" s="264">
        <v>56</v>
      </c>
      <c r="F24" s="264">
        <v>76603.520000000004</v>
      </c>
      <c r="G24" s="514">
        <f t="shared" si="0"/>
        <v>9.802739578062233E-3</v>
      </c>
    </row>
    <row r="25" spans="1:7" s="250" customFormat="1" ht="38.25" x14ac:dyDescent="0.2">
      <c r="A25" s="248">
        <v>40946</v>
      </c>
      <c r="B25" s="190" t="s">
        <v>7516</v>
      </c>
      <c r="C25" s="246" t="s">
        <v>17105</v>
      </c>
      <c r="D25" s="190" t="s">
        <v>745</v>
      </c>
      <c r="E25" s="264">
        <v>824.18</v>
      </c>
      <c r="F25" s="264">
        <v>75709.17</v>
      </c>
      <c r="G25" s="514">
        <f t="shared" si="0"/>
        <v>9.6882920939043247E-3</v>
      </c>
    </row>
    <row r="26" spans="1:7" s="250" customFormat="1" ht="38.25" x14ac:dyDescent="0.2">
      <c r="A26" s="290">
        <v>43332</v>
      </c>
      <c r="B26" s="79" t="s">
        <v>7516</v>
      </c>
      <c r="C26" s="85" t="s">
        <v>17103</v>
      </c>
      <c r="D26" s="79" t="s">
        <v>17098</v>
      </c>
      <c r="E26" s="264">
        <v>12</v>
      </c>
      <c r="F26" s="264">
        <v>75417</v>
      </c>
      <c r="G26" s="514">
        <f t="shared" si="0"/>
        <v>9.6509039109262795E-3</v>
      </c>
    </row>
    <row r="27" spans="1:7" s="250" customFormat="1" ht="12.75" x14ac:dyDescent="0.2">
      <c r="A27" s="263">
        <v>40721</v>
      </c>
      <c r="B27" s="190" t="s">
        <v>7516</v>
      </c>
      <c r="C27" s="246" t="s">
        <v>336</v>
      </c>
      <c r="D27" s="190" t="s">
        <v>744</v>
      </c>
      <c r="E27" s="264">
        <v>683.88</v>
      </c>
      <c r="F27" s="264">
        <v>74823.31</v>
      </c>
      <c r="G27" s="514">
        <f t="shared" si="0"/>
        <v>9.5749310514532445E-3</v>
      </c>
    </row>
    <row r="28" spans="1:7" s="250" customFormat="1" ht="12.75" x14ac:dyDescent="0.2">
      <c r="A28" s="263">
        <v>40968</v>
      </c>
      <c r="B28" s="190" t="s">
        <v>7516</v>
      </c>
      <c r="C28" s="246" t="s">
        <v>421</v>
      </c>
      <c r="D28" s="190" t="s">
        <v>8</v>
      </c>
      <c r="E28" s="264">
        <v>21.98</v>
      </c>
      <c r="F28" s="264">
        <v>67114.17</v>
      </c>
      <c r="G28" s="514">
        <f t="shared" si="0"/>
        <v>8.5884138288657881E-3</v>
      </c>
    </row>
    <row r="29" spans="1:7" s="250" customFormat="1" ht="12.75" x14ac:dyDescent="0.2">
      <c r="A29" s="248">
        <v>151418</v>
      </c>
      <c r="B29" s="190" t="s">
        <v>8729</v>
      </c>
      <c r="C29" s="246" t="s">
        <v>1209</v>
      </c>
      <c r="D29" s="190" t="s">
        <v>5</v>
      </c>
      <c r="E29" s="264">
        <v>9650</v>
      </c>
      <c r="F29" s="264">
        <v>63690</v>
      </c>
      <c r="G29" s="514">
        <f t="shared" si="0"/>
        <v>8.1502323095176774E-3</v>
      </c>
    </row>
    <row r="30" spans="1:7" s="250" customFormat="1" ht="25.5" x14ac:dyDescent="0.2">
      <c r="A30" s="266" t="s">
        <v>8749</v>
      </c>
      <c r="B30" s="190" t="s">
        <v>5651</v>
      </c>
      <c r="C30" s="246" t="s">
        <v>16902</v>
      </c>
      <c r="D30" s="190" t="s">
        <v>1512</v>
      </c>
      <c r="E30" s="264">
        <v>1</v>
      </c>
      <c r="F30" s="264">
        <v>61660</v>
      </c>
      <c r="G30" s="514">
        <f t="shared" si="0"/>
        <v>7.8904588507593028E-3</v>
      </c>
    </row>
    <row r="31" spans="1:7" s="250" customFormat="1" ht="12.75" x14ac:dyDescent="0.2">
      <c r="A31" s="263">
        <v>42045</v>
      </c>
      <c r="B31" s="190" t="s">
        <v>7516</v>
      </c>
      <c r="C31" s="246" t="s">
        <v>762</v>
      </c>
      <c r="D31" s="190" t="s">
        <v>744</v>
      </c>
      <c r="E31" s="264">
        <v>11851.36</v>
      </c>
      <c r="F31" s="264">
        <v>58687.05</v>
      </c>
      <c r="G31" s="514">
        <f t="shared" si="0"/>
        <v>7.5100187008993475E-3</v>
      </c>
    </row>
    <row r="32" spans="1:7" s="250" customFormat="1" ht="38.25" x14ac:dyDescent="0.2">
      <c r="A32" s="190">
        <v>200728</v>
      </c>
      <c r="B32" s="190" t="s">
        <v>8729</v>
      </c>
      <c r="C32" s="246" t="s">
        <v>1462</v>
      </c>
      <c r="D32" s="190" t="s">
        <v>8716</v>
      </c>
      <c r="E32" s="264">
        <v>405.7</v>
      </c>
      <c r="F32" s="264">
        <v>51706.450000000004</v>
      </c>
      <c r="G32" s="514">
        <f t="shared" si="0"/>
        <v>6.616730717545303E-3</v>
      </c>
    </row>
    <row r="33" spans="1:7" s="250" customFormat="1" ht="12.75" x14ac:dyDescent="0.2">
      <c r="A33" s="263">
        <v>42515</v>
      </c>
      <c r="B33" s="190" t="s">
        <v>7516</v>
      </c>
      <c r="C33" s="246" t="s">
        <v>601</v>
      </c>
      <c r="D33" s="190" t="s">
        <v>744</v>
      </c>
      <c r="E33" s="264">
        <v>9251.2799999999988</v>
      </c>
      <c r="F33" s="264">
        <v>50426.229999999996</v>
      </c>
      <c r="G33" s="514">
        <f t="shared" si="0"/>
        <v>6.4529045217957227E-3</v>
      </c>
    </row>
    <row r="34" spans="1:7" s="250" customFormat="1" ht="38.25" x14ac:dyDescent="0.2">
      <c r="A34" s="263">
        <v>20351</v>
      </c>
      <c r="B34" s="190" t="s">
        <v>8729</v>
      </c>
      <c r="C34" s="246" t="s">
        <v>8819</v>
      </c>
      <c r="D34" s="190" t="s">
        <v>5</v>
      </c>
      <c r="E34" s="264">
        <v>300</v>
      </c>
      <c r="F34" s="264">
        <v>48909</v>
      </c>
      <c r="G34" s="514">
        <f t="shared" si="0"/>
        <v>6.2587488149819454E-3</v>
      </c>
    </row>
    <row r="35" spans="1:7" s="250" customFormat="1" ht="25.5" x14ac:dyDescent="0.2">
      <c r="A35" s="190">
        <v>60025</v>
      </c>
      <c r="B35" s="190" t="s">
        <v>7516</v>
      </c>
      <c r="C35" s="246" t="s">
        <v>21756</v>
      </c>
      <c r="D35" s="478" t="s">
        <v>776</v>
      </c>
      <c r="E35" s="264">
        <v>140.67999999999998</v>
      </c>
      <c r="F35" s="264">
        <v>47282.79</v>
      </c>
      <c r="G35" s="514">
        <f t="shared" si="0"/>
        <v>6.0506472404166962E-3</v>
      </c>
    </row>
    <row r="36" spans="1:7" s="250" customFormat="1" ht="25.5" x14ac:dyDescent="0.2">
      <c r="A36" s="248" t="s">
        <v>12949</v>
      </c>
      <c r="B36" s="190" t="s">
        <v>1514</v>
      </c>
      <c r="C36" s="246" t="s">
        <v>1776</v>
      </c>
      <c r="D36" s="190" t="s">
        <v>745</v>
      </c>
      <c r="E36" s="264">
        <v>607.6</v>
      </c>
      <c r="F36" s="264">
        <v>45272.27</v>
      </c>
      <c r="G36" s="514">
        <f t="shared" si="0"/>
        <v>5.7933665831246322E-3</v>
      </c>
    </row>
    <row r="37" spans="1:7" s="250" customFormat="1" ht="38.25" x14ac:dyDescent="0.2">
      <c r="A37" s="190" t="s">
        <v>8751</v>
      </c>
      <c r="B37" s="190" t="s">
        <v>5651</v>
      </c>
      <c r="C37" s="246" t="s">
        <v>16903</v>
      </c>
      <c r="D37" s="190" t="s">
        <v>771</v>
      </c>
      <c r="E37" s="264">
        <v>423.8</v>
      </c>
      <c r="F37" s="264">
        <v>44604.95</v>
      </c>
      <c r="G37" s="514">
        <f t="shared" si="0"/>
        <v>5.7079714971647122E-3</v>
      </c>
    </row>
    <row r="38" spans="1:7" s="250" customFormat="1" ht="12.75" x14ac:dyDescent="0.2">
      <c r="A38" s="263">
        <v>7260100060</v>
      </c>
      <c r="B38" s="190" t="s">
        <v>17051</v>
      </c>
      <c r="C38" s="246" t="s">
        <v>17076</v>
      </c>
      <c r="D38" s="190" t="s">
        <v>771</v>
      </c>
      <c r="E38" s="264">
        <v>187</v>
      </c>
      <c r="F38" s="264">
        <v>41542.050000000003</v>
      </c>
      <c r="G38" s="514">
        <f t="shared" si="0"/>
        <v>5.3160206957701189E-3</v>
      </c>
    </row>
    <row r="39" spans="1:7" s="250" customFormat="1" ht="12.75" x14ac:dyDescent="0.2">
      <c r="A39" s="102">
        <v>40972</v>
      </c>
      <c r="B39" s="314" t="s">
        <v>7516</v>
      </c>
      <c r="C39" s="85" t="s">
        <v>17099</v>
      </c>
      <c r="D39" s="79" t="s">
        <v>51</v>
      </c>
      <c r="E39" s="264">
        <v>61.12</v>
      </c>
      <c r="F39" s="264">
        <v>40912.76</v>
      </c>
      <c r="G39" s="514">
        <f t="shared" si="0"/>
        <v>5.2354922032272332E-3</v>
      </c>
    </row>
    <row r="40" spans="1:7" s="250" customFormat="1" ht="25.5" x14ac:dyDescent="0.2">
      <c r="A40" s="263">
        <v>60006</v>
      </c>
      <c r="B40" s="190" t="s">
        <v>7516</v>
      </c>
      <c r="C40" s="246" t="s">
        <v>21757</v>
      </c>
      <c r="D40" s="190" t="s">
        <v>776</v>
      </c>
      <c r="E40" s="264">
        <v>2021.74</v>
      </c>
      <c r="F40" s="264">
        <v>40859.360000000001</v>
      </c>
      <c r="G40" s="514">
        <f t="shared" ref="G40:G71" si="1">F40/$F$146</f>
        <v>5.2286587536224559E-3</v>
      </c>
    </row>
    <row r="41" spans="1:7" s="250" customFormat="1" ht="12.75" x14ac:dyDescent="0.2">
      <c r="A41" s="319">
        <v>151138</v>
      </c>
      <c r="B41" s="190" t="s">
        <v>8729</v>
      </c>
      <c r="C41" s="246" t="s">
        <v>1188</v>
      </c>
      <c r="D41" s="190" t="s">
        <v>5</v>
      </c>
      <c r="E41" s="264">
        <v>2250</v>
      </c>
      <c r="F41" s="264">
        <v>39825</v>
      </c>
      <c r="G41" s="514">
        <f t="shared" si="1"/>
        <v>5.0962945788434839E-3</v>
      </c>
    </row>
    <row r="42" spans="1:7" s="250" customFormat="1" ht="12.75" x14ac:dyDescent="0.2">
      <c r="A42" s="248">
        <v>42963</v>
      </c>
      <c r="B42" s="190" t="s">
        <v>7516</v>
      </c>
      <c r="C42" s="246" t="s">
        <v>7716</v>
      </c>
      <c r="D42" s="190" t="s">
        <v>744</v>
      </c>
      <c r="E42" s="264">
        <v>2841.41</v>
      </c>
      <c r="F42" s="264">
        <v>39296.699999999997</v>
      </c>
      <c r="G42" s="514">
        <f t="shared" si="1"/>
        <v>5.028689495955775E-3</v>
      </c>
    </row>
    <row r="43" spans="1:7" s="250" customFormat="1" ht="38.25" x14ac:dyDescent="0.2">
      <c r="A43" s="278">
        <v>42756</v>
      </c>
      <c r="B43" s="190" t="s">
        <v>7516</v>
      </c>
      <c r="C43" s="246" t="s">
        <v>17111</v>
      </c>
      <c r="D43" s="190" t="s">
        <v>771</v>
      </c>
      <c r="E43" s="264">
        <v>308</v>
      </c>
      <c r="F43" s="264">
        <v>38820.32</v>
      </c>
      <c r="G43" s="514">
        <f t="shared" si="1"/>
        <v>4.9677284711856697E-3</v>
      </c>
    </row>
    <row r="44" spans="1:7" s="250" customFormat="1" ht="38.25" x14ac:dyDescent="0.2">
      <c r="A44" s="263">
        <v>42706</v>
      </c>
      <c r="B44" s="190" t="s">
        <v>7516</v>
      </c>
      <c r="C44" s="246" t="s">
        <v>17109</v>
      </c>
      <c r="D44" s="190" t="s">
        <v>744</v>
      </c>
      <c r="E44" s="264">
        <v>6061.29</v>
      </c>
      <c r="F44" s="264">
        <v>34306.9</v>
      </c>
      <c r="G44" s="514">
        <f t="shared" si="1"/>
        <v>4.3901586562944267E-3</v>
      </c>
    </row>
    <row r="45" spans="1:7" s="250" customFormat="1" ht="12.75" x14ac:dyDescent="0.2">
      <c r="A45" s="263">
        <v>41526</v>
      </c>
      <c r="B45" s="190" t="s">
        <v>7516</v>
      </c>
      <c r="C45" s="246" t="s">
        <v>497</v>
      </c>
      <c r="D45" s="190" t="s">
        <v>745</v>
      </c>
      <c r="E45" s="264">
        <v>3657.5</v>
      </c>
      <c r="F45" s="264">
        <v>33649</v>
      </c>
      <c r="G45" s="514">
        <f t="shared" si="1"/>
        <v>4.3059690215569218E-3</v>
      </c>
    </row>
    <row r="46" spans="1:7" s="250" customFormat="1" ht="12.75" x14ac:dyDescent="0.2">
      <c r="A46" s="263">
        <v>7200100040</v>
      </c>
      <c r="B46" s="190" t="s">
        <v>17051</v>
      </c>
      <c r="C46" s="246" t="s">
        <v>17074</v>
      </c>
      <c r="D46" s="190" t="s">
        <v>770</v>
      </c>
      <c r="E46" s="264">
        <v>40</v>
      </c>
      <c r="F46" s="264">
        <v>33491.599999999999</v>
      </c>
      <c r="G46" s="514">
        <f t="shared" si="1"/>
        <v>4.2858269809615676E-3</v>
      </c>
    </row>
    <row r="47" spans="1:7" s="250" customFormat="1" ht="12.75" x14ac:dyDescent="0.2">
      <c r="A47" s="263">
        <v>42943</v>
      </c>
      <c r="B47" s="190" t="s">
        <v>7516</v>
      </c>
      <c r="C47" s="246" t="s">
        <v>7702</v>
      </c>
      <c r="D47" s="190" t="s">
        <v>744</v>
      </c>
      <c r="E47" s="264">
        <v>463</v>
      </c>
      <c r="F47" s="264">
        <v>32650.76</v>
      </c>
      <c r="G47" s="514">
        <f t="shared" si="1"/>
        <v>4.1782270228027541E-3</v>
      </c>
    </row>
    <row r="48" spans="1:7" s="250" customFormat="1" ht="38.25" x14ac:dyDescent="0.2">
      <c r="A48" s="263">
        <v>42778</v>
      </c>
      <c r="B48" s="190" t="s">
        <v>7516</v>
      </c>
      <c r="C48" s="246" t="s">
        <v>17112</v>
      </c>
      <c r="D48" s="190" t="s">
        <v>771</v>
      </c>
      <c r="E48" s="264">
        <v>177</v>
      </c>
      <c r="F48" s="264">
        <v>29578.47</v>
      </c>
      <c r="G48" s="514">
        <f t="shared" si="1"/>
        <v>3.7850746092023763E-3</v>
      </c>
    </row>
    <row r="49" spans="1:7" s="250" customFormat="1" ht="12.75" x14ac:dyDescent="0.2">
      <c r="A49" s="248">
        <v>43057</v>
      </c>
      <c r="B49" s="190" t="s">
        <v>7516</v>
      </c>
      <c r="C49" s="246" t="s">
        <v>689</v>
      </c>
      <c r="D49" s="190" t="s">
        <v>744</v>
      </c>
      <c r="E49" s="264">
        <v>347</v>
      </c>
      <c r="F49" s="264">
        <v>25764.75</v>
      </c>
      <c r="G49" s="514">
        <f t="shared" si="1"/>
        <v>3.2970434588890812E-3</v>
      </c>
    </row>
    <row r="50" spans="1:7" s="250" customFormat="1" ht="25.5" x14ac:dyDescent="0.2">
      <c r="A50" s="263">
        <v>210301</v>
      </c>
      <c r="B50" s="190" t="s">
        <v>8729</v>
      </c>
      <c r="C50" s="246" t="s">
        <v>1471</v>
      </c>
      <c r="D50" s="190" t="s">
        <v>5</v>
      </c>
      <c r="E50" s="264">
        <v>115</v>
      </c>
      <c r="F50" s="264">
        <v>25410.400000000001</v>
      </c>
      <c r="G50" s="514">
        <f t="shared" si="1"/>
        <v>3.251698274105323E-3</v>
      </c>
    </row>
    <row r="51" spans="1:7" s="250" customFormat="1" ht="38.25" x14ac:dyDescent="0.2">
      <c r="A51" s="263">
        <v>43018</v>
      </c>
      <c r="B51" s="190" t="s">
        <v>7516</v>
      </c>
      <c r="C51" s="246" t="s">
        <v>17114</v>
      </c>
      <c r="D51" s="190" t="s">
        <v>771</v>
      </c>
      <c r="E51" s="264">
        <v>422.56</v>
      </c>
      <c r="F51" s="264">
        <v>24808.49</v>
      </c>
      <c r="G51" s="514">
        <f t="shared" si="1"/>
        <v>3.174673524075149E-3</v>
      </c>
    </row>
    <row r="52" spans="1:7" s="250" customFormat="1" ht="38.25" x14ac:dyDescent="0.2">
      <c r="A52" s="248">
        <v>43333</v>
      </c>
      <c r="B52" s="190" t="s">
        <v>7516</v>
      </c>
      <c r="C52" s="246" t="s">
        <v>17106</v>
      </c>
      <c r="D52" s="190" t="s">
        <v>745</v>
      </c>
      <c r="E52" s="264">
        <v>18740.11</v>
      </c>
      <c r="F52" s="264">
        <v>21551.119999999999</v>
      </c>
      <c r="G52" s="514">
        <f t="shared" si="1"/>
        <v>2.7578369372003864E-3</v>
      </c>
    </row>
    <row r="53" spans="1:7" s="250" customFormat="1" ht="12.75" x14ac:dyDescent="0.2">
      <c r="A53" s="263">
        <v>40754</v>
      </c>
      <c r="B53" s="190" t="s">
        <v>7516</v>
      </c>
      <c r="C53" s="246" t="s">
        <v>7529</v>
      </c>
      <c r="D53" s="190" t="s">
        <v>745</v>
      </c>
      <c r="E53" s="264">
        <v>19140.490000000002</v>
      </c>
      <c r="F53" s="264">
        <v>21437.34</v>
      </c>
      <c r="G53" s="514">
        <f t="shared" si="1"/>
        <v>2.7432768267878112E-3</v>
      </c>
    </row>
    <row r="54" spans="1:7" s="250" customFormat="1" ht="25.5" x14ac:dyDescent="0.2">
      <c r="A54" s="190" t="s">
        <v>8731</v>
      </c>
      <c r="B54" s="190" t="s">
        <v>5651</v>
      </c>
      <c r="C54" s="246" t="s">
        <v>16887</v>
      </c>
      <c r="D54" s="478" t="s">
        <v>1512</v>
      </c>
      <c r="E54" s="264">
        <v>22</v>
      </c>
      <c r="F54" s="264">
        <v>20648.54</v>
      </c>
      <c r="G54" s="514">
        <f t="shared" si="1"/>
        <v>2.6423362828131287E-3</v>
      </c>
    </row>
    <row r="55" spans="1:7" s="250" customFormat="1" ht="12.75" x14ac:dyDescent="0.2">
      <c r="A55" s="263">
        <v>42524</v>
      </c>
      <c r="B55" s="190" t="s">
        <v>7516</v>
      </c>
      <c r="C55" s="246" t="s">
        <v>498</v>
      </c>
      <c r="D55" s="190" t="s">
        <v>745</v>
      </c>
      <c r="E55" s="264">
        <v>268.17</v>
      </c>
      <c r="F55" s="264">
        <v>20464.05</v>
      </c>
      <c r="G55" s="514">
        <f t="shared" si="1"/>
        <v>2.6187276101991715E-3</v>
      </c>
    </row>
    <row r="56" spans="1:7" s="250" customFormat="1" ht="38.25" x14ac:dyDescent="0.2">
      <c r="A56" s="263">
        <v>42740</v>
      </c>
      <c r="B56" s="190" t="s">
        <v>7516</v>
      </c>
      <c r="C56" s="246" t="s">
        <v>17110</v>
      </c>
      <c r="D56" s="190" t="s">
        <v>771</v>
      </c>
      <c r="E56" s="264">
        <v>16</v>
      </c>
      <c r="F56" s="264">
        <v>20357.919999999998</v>
      </c>
      <c r="G56" s="514">
        <f t="shared" si="1"/>
        <v>2.60514644902773E-3</v>
      </c>
    </row>
    <row r="57" spans="1:7" s="250" customFormat="1" ht="25.5" x14ac:dyDescent="0.2">
      <c r="A57" s="263">
        <v>41095</v>
      </c>
      <c r="B57" s="190" t="s">
        <v>7516</v>
      </c>
      <c r="C57" s="246" t="s">
        <v>103</v>
      </c>
      <c r="D57" s="190" t="s">
        <v>744</v>
      </c>
      <c r="E57" s="264">
        <v>854.1</v>
      </c>
      <c r="F57" s="264">
        <v>18969.560000000001</v>
      </c>
      <c r="G57" s="514">
        <f t="shared" si="1"/>
        <v>2.4274818779923719E-3</v>
      </c>
    </row>
    <row r="58" spans="1:7" s="250" customFormat="1" ht="25.5" x14ac:dyDescent="0.2">
      <c r="A58" s="263">
        <v>41136</v>
      </c>
      <c r="B58" s="190" t="s">
        <v>7516</v>
      </c>
      <c r="C58" s="246" t="s">
        <v>451</v>
      </c>
      <c r="D58" s="190" t="s">
        <v>17091</v>
      </c>
      <c r="E58" s="264">
        <v>141</v>
      </c>
      <c r="F58" s="264">
        <v>18344.099999999999</v>
      </c>
      <c r="G58" s="514">
        <f t="shared" si="1"/>
        <v>2.3474434999061584E-3</v>
      </c>
    </row>
    <row r="59" spans="1:7" s="250" customFormat="1" ht="38.25" x14ac:dyDescent="0.2">
      <c r="A59" s="319">
        <v>43334</v>
      </c>
      <c r="B59" s="190" t="s">
        <v>7516</v>
      </c>
      <c r="C59" s="246" t="s">
        <v>17107</v>
      </c>
      <c r="D59" s="190" t="s">
        <v>745</v>
      </c>
      <c r="E59" s="264">
        <v>18316.310000000001</v>
      </c>
      <c r="F59" s="264">
        <v>17583.650000000001</v>
      </c>
      <c r="G59" s="514">
        <f t="shared" si="1"/>
        <v>2.2501308266486188E-3</v>
      </c>
    </row>
    <row r="60" spans="1:7" s="250" customFormat="1" ht="12.75" x14ac:dyDescent="0.2">
      <c r="A60" s="190" t="s">
        <v>8736</v>
      </c>
      <c r="B60" s="190" t="s">
        <v>5651</v>
      </c>
      <c r="C60" s="246" t="s">
        <v>16892</v>
      </c>
      <c r="D60" s="478" t="s">
        <v>1512</v>
      </c>
      <c r="E60" s="264">
        <v>2772</v>
      </c>
      <c r="F60" s="264">
        <v>16853.759999999998</v>
      </c>
      <c r="G60" s="514">
        <f t="shared" si="1"/>
        <v>2.1567288316667712E-3</v>
      </c>
    </row>
    <row r="61" spans="1:7" s="250" customFormat="1" ht="12.75" x14ac:dyDescent="0.2">
      <c r="A61" s="263">
        <v>40358</v>
      </c>
      <c r="B61" s="190" t="s">
        <v>7516</v>
      </c>
      <c r="C61" s="246" t="s">
        <v>7545</v>
      </c>
      <c r="D61" s="190" t="s">
        <v>744</v>
      </c>
      <c r="E61" s="264">
        <v>25.28</v>
      </c>
      <c r="F61" s="264">
        <v>15725.41</v>
      </c>
      <c r="G61" s="514">
        <f t="shared" si="1"/>
        <v>2.0123370177800655E-3</v>
      </c>
    </row>
    <row r="62" spans="1:7" s="250" customFormat="1" ht="12.75" x14ac:dyDescent="0.2">
      <c r="A62" s="263">
        <v>40543</v>
      </c>
      <c r="B62" s="190" t="s">
        <v>7516</v>
      </c>
      <c r="C62" s="246" t="s">
        <v>234</v>
      </c>
      <c r="D62" s="190" t="s">
        <v>17091</v>
      </c>
      <c r="E62" s="264">
        <v>2</v>
      </c>
      <c r="F62" s="264">
        <v>15660.86</v>
      </c>
      <c r="G62" s="514">
        <f t="shared" si="1"/>
        <v>2.0040767336604337E-3</v>
      </c>
    </row>
    <row r="63" spans="1:7" s="250" customFormat="1" ht="38.25" x14ac:dyDescent="0.2">
      <c r="A63" s="190">
        <v>180408</v>
      </c>
      <c r="B63" s="190" t="s">
        <v>8729</v>
      </c>
      <c r="C63" s="246" t="s">
        <v>1381</v>
      </c>
      <c r="D63" s="478" t="s">
        <v>1512</v>
      </c>
      <c r="E63" s="264">
        <v>4</v>
      </c>
      <c r="F63" s="264">
        <v>15625.44</v>
      </c>
      <c r="G63" s="514">
        <f t="shared" si="1"/>
        <v>1.9995441346903737E-3</v>
      </c>
    </row>
    <row r="64" spans="1:7" s="250" customFormat="1" ht="12.75" x14ac:dyDescent="0.2">
      <c r="A64" s="263" t="s">
        <v>7746</v>
      </c>
      <c r="B64" s="190" t="s">
        <v>5651</v>
      </c>
      <c r="C64" s="246" t="s">
        <v>7747</v>
      </c>
      <c r="D64" s="190" t="s">
        <v>5</v>
      </c>
      <c r="E64" s="264">
        <v>134</v>
      </c>
      <c r="F64" s="264">
        <v>14659.6</v>
      </c>
      <c r="G64" s="514">
        <f t="shared" si="1"/>
        <v>1.8759482738986552E-3</v>
      </c>
    </row>
    <row r="65" spans="1:7" s="250" customFormat="1" ht="25.5" x14ac:dyDescent="0.2">
      <c r="A65" s="248" t="s">
        <v>8742</v>
      </c>
      <c r="B65" s="190" t="s">
        <v>5651</v>
      </c>
      <c r="C65" s="246" t="s">
        <v>16897</v>
      </c>
      <c r="D65" s="190" t="s">
        <v>1512</v>
      </c>
      <c r="E65" s="264">
        <v>316.02999999999997</v>
      </c>
      <c r="F65" s="264">
        <v>14562.66</v>
      </c>
      <c r="G65" s="514">
        <f t="shared" si="1"/>
        <v>1.8635431314887848E-3</v>
      </c>
    </row>
    <row r="66" spans="1:7" s="250" customFormat="1" ht="12.75" x14ac:dyDescent="0.2">
      <c r="A66" s="102">
        <v>42578</v>
      </c>
      <c r="B66" s="79" t="s">
        <v>7516</v>
      </c>
      <c r="C66" s="85" t="s">
        <v>605</v>
      </c>
      <c r="D66" s="79" t="s">
        <v>744</v>
      </c>
      <c r="E66" s="264">
        <v>3963.91</v>
      </c>
      <c r="F66" s="264">
        <v>14547.54</v>
      </c>
      <c r="G66" s="514">
        <f t="shared" si="1"/>
        <v>1.8616082671063087E-3</v>
      </c>
    </row>
    <row r="67" spans="1:7" s="250" customFormat="1" ht="38.25" x14ac:dyDescent="0.2">
      <c r="A67" s="315">
        <v>150614</v>
      </c>
      <c r="B67" s="314" t="s">
        <v>8729</v>
      </c>
      <c r="C67" s="85" t="s">
        <v>1121</v>
      </c>
      <c r="D67" s="79" t="s">
        <v>1512</v>
      </c>
      <c r="E67" s="264">
        <v>141</v>
      </c>
      <c r="F67" s="264">
        <v>14329.83</v>
      </c>
      <c r="G67" s="514">
        <f t="shared" si="1"/>
        <v>1.833748523408631E-3</v>
      </c>
    </row>
    <row r="68" spans="1:7" s="250" customFormat="1" ht="25.5" x14ac:dyDescent="0.2">
      <c r="A68" s="248" t="s">
        <v>8733</v>
      </c>
      <c r="B68" s="190" t="s">
        <v>5651</v>
      </c>
      <c r="C68" s="246" t="s">
        <v>16889</v>
      </c>
      <c r="D68" s="190" t="s">
        <v>1512</v>
      </c>
      <c r="E68" s="264">
        <v>4</v>
      </c>
      <c r="F68" s="264">
        <v>12484.96</v>
      </c>
      <c r="G68" s="514">
        <f t="shared" si="1"/>
        <v>1.5976656362856935E-3</v>
      </c>
    </row>
    <row r="69" spans="1:7" s="250" customFormat="1" ht="12.75" x14ac:dyDescent="0.2">
      <c r="A69" s="266">
        <v>7080100020</v>
      </c>
      <c r="B69" s="190" t="s">
        <v>17051</v>
      </c>
      <c r="C69" s="246" t="s">
        <v>17079</v>
      </c>
      <c r="D69" s="190" t="s">
        <v>770</v>
      </c>
      <c r="E69" s="264">
        <v>5</v>
      </c>
      <c r="F69" s="264">
        <v>12388</v>
      </c>
      <c r="G69" s="514">
        <f t="shared" si="1"/>
        <v>1.585257934531402E-3</v>
      </c>
    </row>
    <row r="70" spans="1:7" s="250" customFormat="1" ht="12.75" x14ac:dyDescent="0.2">
      <c r="A70" s="263">
        <v>42870</v>
      </c>
      <c r="B70" s="190" t="s">
        <v>7516</v>
      </c>
      <c r="C70" s="246" t="s">
        <v>60</v>
      </c>
      <c r="D70" s="190" t="s">
        <v>744</v>
      </c>
      <c r="E70" s="264">
        <v>61.04</v>
      </c>
      <c r="F70" s="264">
        <v>11758.13</v>
      </c>
      <c r="G70" s="514">
        <f t="shared" si="1"/>
        <v>1.5046552210002996E-3</v>
      </c>
    </row>
    <row r="71" spans="1:7" s="250" customFormat="1" ht="12.75" x14ac:dyDescent="0.2">
      <c r="A71" s="248">
        <v>7080100010</v>
      </c>
      <c r="B71" s="190" t="s">
        <v>17051</v>
      </c>
      <c r="C71" s="246" t="s">
        <v>17078</v>
      </c>
      <c r="D71" s="190" t="s">
        <v>770</v>
      </c>
      <c r="E71" s="264">
        <v>7</v>
      </c>
      <c r="F71" s="264">
        <v>11110.96</v>
      </c>
      <c r="G71" s="514">
        <f t="shared" si="1"/>
        <v>1.4218386745448034E-3</v>
      </c>
    </row>
    <row r="72" spans="1:7" s="250" customFormat="1" ht="12.75" x14ac:dyDescent="0.2">
      <c r="A72" s="319" t="s">
        <v>7911</v>
      </c>
      <c r="B72" s="190" t="s">
        <v>5651</v>
      </c>
      <c r="C72" s="246" t="s">
        <v>8728</v>
      </c>
      <c r="D72" s="190" t="s">
        <v>17091</v>
      </c>
      <c r="E72" s="264">
        <v>1</v>
      </c>
      <c r="F72" s="264">
        <v>10609.05</v>
      </c>
      <c r="G72" s="514">
        <f t="shared" ref="G72:G103" si="2">F72/$F$146</f>
        <v>1.3576106466209532E-3</v>
      </c>
    </row>
    <row r="73" spans="1:7" s="250" customFormat="1" ht="12.75" x14ac:dyDescent="0.2">
      <c r="A73" s="263">
        <v>40926</v>
      </c>
      <c r="B73" s="190" t="s">
        <v>7516</v>
      </c>
      <c r="C73" s="246" t="s">
        <v>7628</v>
      </c>
      <c r="D73" s="190" t="s">
        <v>745</v>
      </c>
      <c r="E73" s="264">
        <v>518.54</v>
      </c>
      <c r="F73" s="264">
        <v>10474.5</v>
      </c>
      <c r="G73" s="514">
        <f t="shared" si="2"/>
        <v>1.3403926570268946E-3</v>
      </c>
    </row>
    <row r="74" spans="1:7" s="250" customFormat="1" ht="12.75" x14ac:dyDescent="0.2">
      <c r="A74" s="190">
        <v>40975</v>
      </c>
      <c r="B74" s="190" t="s">
        <v>7516</v>
      </c>
      <c r="C74" s="246" t="s">
        <v>426</v>
      </c>
      <c r="D74" s="190" t="s">
        <v>8</v>
      </c>
      <c r="E74" s="264">
        <v>7.5</v>
      </c>
      <c r="F74" s="264">
        <v>10190.689999999999</v>
      </c>
      <c r="G74" s="514">
        <f t="shared" si="2"/>
        <v>1.3040742800169366E-3</v>
      </c>
    </row>
    <row r="75" spans="1:7" s="250" customFormat="1" ht="12.75" x14ac:dyDescent="0.2">
      <c r="A75" s="263">
        <v>130317</v>
      </c>
      <c r="B75" s="190" t="s">
        <v>8729</v>
      </c>
      <c r="C75" s="246" t="s">
        <v>1029</v>
      </c>
      <c r="D75" s="190" t="s">
        <v>5</v>
      </c>
      <c r="E75" s="264">
        <v>140.35999999999999</v>
      </c>
      <c r="F75" s="264">
        <v>9587.98</v>
      </c>
      <c r="G75" s="514">
        <f t="shared" si="2"/>
        <v>1.2269471562099121E-3</v>
      </c>
    </row>
    <row r="76" spans="1:7" s="250" customFormat="1" ht="38.25" x14ac:dyDescent="0.2">
      <c r="A76" s="263">
        <v>41580</v>
      </c>
      <c r="B76" s="190" t="s">
        <v>7516</v>
      </c>
      <c r="C76" s="246" t="s">
        <v>17115</v>
      </c>
      <c r="D76" s="190" t="s">
        <v>17098</v>
      </c>
      <c r="E76" s="264">
        <v>12</v>
      </c>
      <c r="F76" s="264">
        <v>9216.48</v>
      </c>
      <c r="G76" s="514">
        <f t="shared" si="2"/>
        <v>1.179407333584919E-3</v>
      </c>
    </row>
    <row r="77" spans="1:7" s="250" customFormat="1" ht="25.5" x14ac:dyDescent="0.2">
      <c r="A77" s="263">
        <v>43046</v>
      </c>
      <c r="B77" s="190" t="s">
        <v>7516</v>
      </c>
      <c r="C77" s="246" t="s">
        <v>7920</v>
      </c>
      <c r="D77" s="190" t="s">
        <v>17091</v>
      </c>
      <c r="E77" s="264">
        <v>7</v>
      </c>
      <c r="F77" s="264">
        <v>9101.4</v>
      </c>
      <c r="G77" s="514">
        <f t="shared" si="2"/>
        <v>1.1646808657849613E-3</v>
      </c>
    </row>
    <row r="78" spans="1:7" ht="12.75" x14ac:dyDescent="0.2">
      <c r="A78" s="319" t="s">
        <v>8734</v>
      </c>
      <c r="B78" s="190" t="s">
        <v>5651</v>
      </c>
      <c r="C78" s="246" t="s">
        <v>16890</v>
      </c>
      <c r="D78" s="190" t="s">
        <v>1512</v>
      </c>
      <c r="E78" s="264">
        <v>1148</v>
      </c>
      <c r="F78" s="264">
        <v>8552.6</v>
      </c>
      <c r="G78" s="514">
        <f t="shared" si="2"/>
        <v>1.0944524548654559E-3</v>
      </c>
    </row>
    <row r="79" spans="1:7" ht="38.25" x14ac:dyDescent="0.2">
      <c r="A79" s="263">
        <v>20713</v>
      </c>
      <c r="B79" s="190" t="s">
        <v>8729</v>
      </c>
      <c r="C79" s="246" t="s">
        <v>847</v>
      </c>
      <c r="D79" s="190" t="s">
        <v>5</v>
      </c>
      <c r="E79" s="264">
        <v>20</v>
      </c>
      <c r="F79" s="264">
        <v>8268.6</v>
      </c>
      <c r="G79" s="514">
        <f t="shared" si="2"/>
        <v>1.0581097640834961E-3</v>
      </c>
    </row>
    <row r="80" spans="1:7" ht="25.5" x14ac:dyDescent="0.2">
      <c r="A80" s="248" t="s">
        <v>8745</v>
      </c>
      <c r="B80" s="190" t="s">
        <v>5651</v>
      </c>
      <c r="C80" s="246" t="s">
        <v>16901</v>
      </c>
      <c r="D80" s="190" t="s">
        <v>1512</v>
      </c>
      <c r="E80" s="264">
        <v>4</v>
      </c>
      <c r="F80" s="264">
        <v>7670.52</v>
      </c>
      <c r="G80" s="514">
        <f t="shared" si="2"/>
        <v>9.8157512850999425E-4</v>
      </c>
    </row>
    <row r="81" spans="1:7" ht="25.5" x14ac:dyDescent="0.2">
      <c r="A81" s="320" t="s">
        <v>8752</v>
      </c>
      <c r="B81" s="190" t="s">
        <v>5651</v>
      </c>
      <c r="C81" s="246" t="s">
        <v>16904</v>
      </c>
      <c r="D81" s="190" t="s">
        <v>16898</v>
      </c>
      <c r="E81" s="264">
        <v>169.2</v>
      </c>
      <c r="F81" s="264">
        <v>7412.65</v>
      </c>
      <c r="G81" s="514">
        <f t="shared" si="2"/>
        <v>9.4857622121441692E-4</v>
      </c>
    </row>
    <row r="82" spans="1:7" ht="25.5" x14ac:dyDescent="0.2">
      <c r="A82" s="595">
        <v>160711</v>
      </c>
      <c r="B82" s="190" t="s">
        <v>8729</v>
      </c>
      <c r="C82" s="246" t="s">
        <v>1283</v>
      </c>
      <c r="D82" s="190" t="s">
        <v>8716</v>
      </c>
      <c r="E82" s="264">
        <v>168.44</v>
      </c>
      <c r="F82" s="264">
        <v>7382.7199999999993</v>
      </c>
      <c r="G82" s="514">
        <f t="shared" si="2"/>
        <v>9.4474616228799413E-4</v>
      </c>
    </row>
    <row r="83" spans="1:7" ht="12.75" x14ac:dyDescent="0.2">
      <c r="A83" s="592">
        <v>40934</v>
      </c>
      <c r="B83" s="190" t="s">
        <v>7516</v>
      </c>
      <c r="C83" s="246" t="s">
        <v>503</v>
      </c>
      <c r="D83" s="190" t="s">
        <v>17091</v>
      </c>
      <c r="E83" s="264">
        <v>328</v>
      </c>
      <c r="F83" s="264">
        <v>7245.52</v>
      </c>
      <c r="G83" s="514">
        <f t="shared" si="2"/>
        <v>9.2718905955811791E-4</v>
      </c>
    </row>
    <row r="84" spans="1:7" ht="25.5" x14ac:dyDescent="0.2">
      <c r="A84" s="320">
        <v>20714</v>
      </c>
      <c r="B84" s="190" t="s">
        <v>8729</v>
      </c>
      <c r="C84" s="246" t="s">
        <v>848</v>
      </c>
      <c r="D84" s="190" t="s">
        <v>5</v>
      </c>
      <c r="E84" s="264">
        <v>25</v>
      </c>
      <c r="F84" s="264">
        <v>6998.75</v>
      </c>
      <c r="G84" s="514">
        <f t="shared" si="2"/>
        <v>8.9561058841634237E-4</v>
      </c>
    </row>
    <row r="85" spans="1:7" ht="12.75" x14ac:dyDescent="0.2">
      <c r="A85" s="320" t="s">
        <v>8735</v>
      </c>
      <c r="B85" s="190" t="s">
        <v>5651</v>
      </c>
      <c r="C85" s="246" t="s">
        <v>16891</v>
      </c>
      <c r="D85" s="190" t="s">
        <v>1512</v>
      </c>
      <c r="E85" s="264">
        <v>394</v>
      </c>
      <c r="F85" s="264">
        <v>6824.08</v>
      </c>
      <c r="G85" s="514">
        <f t="shared" si="2"/>
        <v>8.732585539132265E-4</v>
      </c>
    </row>
    <row r="86" spans="1:7" ht="38.25" x14ac:dyDescent="0.2">
      <c r="A86" s="319" t="s">
        <v>8762</v>
      </c>
      <c r="B86" s="190" t="s">
        <v>5651</v>
      </c>
      <c r="C86" s="246" t="s">
        <v>16911</v>
      </c>
      <c r="D86" s="190" t="s">
        <v>16912</v>
      </c>
      <c r="E86" s="264">
        <v>3</v>
      </c>
      <c r="F86" s="264">
        <v>6676.26</v>
      </c>
      <c r="G86" s="514">
        <f t="shared" si="2"/>
        <v>8.5434243929565857E-4</v>
      </c>
    </row>
    <row r="87" spans="1:7" ht="12.75" x14ac:dyDescent="0.2">
      <c r="A87" s="248">
        <v>7260100100</v>
      </c>
      <c r="B87" s="190" t="s">
        <v>17051</v>
      </c>
      <c r="C87" s="246" t="s">
        <v>17077</v>
      </c>
      <c r="D87" s="190" t="s">
        <v>771</v>
      </c>
      <c r="E87" s="264">
        <v>26</v>
      </c>
      <c r="F87" s="264">
        <v>6328.92</v>
      </c>
      <c r="G87" s="514">
        <f t="shared" si="2"/>
        <v>8.0989430473155316E-4</v>
      </c>
    </row>
    <row r="88" spans="1:7" ht="12.75" x14ac:dyDescent="0.2">
      <c r="A88" s="299">
        <v>40538</v>
      </c>
      <c r="B88" s="265" t="s">
        <v>7516</v>
      </c>
      <c r="C88" s="246" t="s">
        <v>223</v>
      </c>
      <c r="D88" s="190" t="s">
        <v>17091</v>
      </c>
      <c r="E88" s="264">
        <v>1</v>
      </c>
      <c r="F88" s="264">
        <v>6102.35</v>
      </c>
      <c r="G88" s="514">
        <f t="shared" si="2"/>
        <v>7.8090077145525521E-4</v>
      </c>
    </row>
    <row r="89" spans="1:7" ht="25.5" x14ac:dyDescent="0.2">
      <c r="A89" s="319">
        <v>200721</v>
      </c>
      <c r="B89" s="190" t="s">
        <v>8729</v>
      </c>
      <c r="C89" s="246" t="s">
        <v>20361</v>
      </c>
      <c r="D89" s="190" t="s">
        <v>8716</v>
      </c>
      <c r="E89" s="264">
        <v>423.8</v>
      </c>
      <c r="F89" s="264">
        <v>5937.43</v>
      </c>
      <c r="G89" s="514">
        <f t="shared" si="2"/>
        <v>7.5979641735750584E-4</v>
      </c>
    </row>
    <row r="90" spans="1:7" ht="38.25" x14ac:dyDescent="0.2">
      <c r="A90" s="190">
        <v>42603</v>
      </c>
      <c r="B90" s="190" t="s">
        <v>7516</v>
      </c>
      <c r="C90" s="246" t="s">
        <v>17108</v>
      </c>
      <c r="D90" s="190" t="s">
        <v>745</v>
      </c>
      <c r="E90" s="264">
        <v>84.22</v>
      </c>
      <c r="F90" s="264">
        <v>5874.34</v>
      </c>
      <c r="G90" s="514">
        <f t="shared" si="2"/>
        <v>7.5172296538062605E-4</v>
      </c>
    </row>
    <row r="91" spans="1:7" ht="38.25" x14ac:dyDescent="0.2">
      <c r="A91" s="263">
        <v>20356</v>
      </c>
      <c r="B91" s="190" t="s">
        <v>8729</v>
      </c>
      <c r="C91" s="246" t="s">
        <v>8825</v>
      </c>
      <c r="D91" s="190" t="s">
        <v>8821</v>
      </c>
      <c r="E91" s="264">
        <v>12</v>
      </c>
      <c r="F91" s="264">
        <v>5273.4</v>
      </c>
      <c r="G91" s="514">
        <f t="shared" si="2"/>
        <v>6.7482234355488327E-4</v>
      </c>
    </row>
    <row r="92" spans="1:7" ht="12.75" x14ac:dyDescent="0.2">
      <c r="A92" s="263">
        <v>43047</v>
      </c>
      <c r="B92" s="190" t="s">
        <v>7516</v>
      </c>
      <c r="C92" s="246" t="s">
        <v>7921</v>
      </c>
      <c r="D92" s="190" t="s">
        <v>17091</v>
      </c>
      <c r="E92" s="264">
        <v>3</v>
      </c>
      <c r="F92" s="264">
        <v>5181.8999999999996</v>
      </c>
      <c r="G92" s="514">
        <f t="shared" si="2"/>
        <v>6.6311334282759694E-4</v>
      </c>
    </row>
    <row r="93" spans="1:7" ht="12.75" x14ac:dyDescent="0.2">
      <c r="A93" s="102">
        <v>7200100340</v>
      </c>
      <c r="B93" s="79" t="s">
        <v>17051</v>
      </c>
      <c r="C93" s="85" t="s">
        <v>17073</v>
      </c>
      <c r="D93" s="79" t="s">
        <v>770</v>
      </c>
      <c r="E93" s="264">
        <v>40</v>
      </c>
      <c r="F93" s="264">
        <v>4977.2</v>
      </c>
      <c r="G93" s="514">
        <f t="shared" si="2"/>
        <v>6.3691845267595205E-4</v>
      </c>
    </row>
    <row r="94" spans="1:7" ht="12.75" x14ac:dyDescent="0.2">
      <c r="A94" s="102">
        <v>43068</v>
      </c>
      <c r="B94" s="79" t="s">
        <v>7516</v>
      </c>
      <c r="C94" s="85" t="s">
        <v>69</v>
      </c>
      <c r="D94" s="79" t="s">
        <v>771</v>
      </c>
      <c r="E94" s="264">
        <v>60</v>
      </c>
      <c r="F94" s="264">
        <v>4965.6000000000004</v>
      </c>
      <c r="G94" s="514">
        <f t="shared" si="2"/>
        <v>6.3543403291161857E-4</v>
      </c>
    </row>
    <row r="95" spans="1:7" ht="12.75" x14ac:dyDescent="0.2">
      <c r="A95" s="248" t="s">
        <v>8732</v>
      </c>
      <c r="B95" s="190" t="s">
        <v>5651</v>
      </c>
      <c r="C95" s="246" t="s">
        <v>16888</v>
      </c>
      <c r="D95" s="190" t="s">
        <v>1512</v>
      </c>
      <c r="E95" s="264">
        <v>34</v>
      </c>
      <c r="F95" s="264">
        <v>4864.72</v>
      </c>
      <c r="G95" s="514">
        <f t="shared" si="2"/>
        <v>6.2252469965075894E-4</v>
      </c>
    </row>
    <row r="96" spans="1:7" ht="12.75" x14ac:dyDescent="0.2">
      <c r="A96" s="248">
        <v>41175</v>
      </c>
      <c r="B96" s="190" t="s">
        <v>7516</v>
      </c>
      <c r="C96" s="246" t="s">
        <v>7651</v>
      </c>
      <c r="D96" s="190" t="s">
        <v>771</v>
      </c>
      <c r="E96" s="264">
        <v>177</v>
      </c>
      <c r="F96" s="264">
        <v>4037.37</v>
      </c>
      <c r="G96" s="514">
        <f t="shared" si="2"/>
        <v>5.166510193040883E-4</v>
      </c>
    </row>
    <row r="97" spans="1:7" ht="12.75" x14ac:dyDescent="0.2">
      <c r="A97" s="263">
        <v>41244</v>
      </c>
      <c r="B97" s="190" t="s">
        <v>7516</v>
      </c>
      <c r="C97" s="246" t="s">
        <v>459</v>
      </c>
      <c r="D97" s="190" t="s">
        <v>745</v>
      </c>
      <c r="E97" s="264">
        <v>168.44</v>
      </c>
      <c r="F97" s="264">
        <v>4015.6</v>
      </c>
      <c r="G97" s="514">
        <f t="shared" si="2"/>
        <v>5.1386517290154157E-4</v>
      </c>
    </row>
    <row r="98" spans="1:7" ht="25.5" x14ac:dyDescent="0.2">
      <c r="A98" s="263" t="s">
        <v>8744</v>
      </c>
      <c r="B98" s="190" t="s">
        <v>5651</v>
      </c>
      <c r="C98" s="246" t="s">
        <v>16900</v>
      </c>
      <c r="D98" s="190" t="s">
        <v>1512</v>
      </c>
      <c r="E98" s="264">
        <v>2</v>
      </c>
      <c r="F98" s="264">
        <v>3854.98</v>
      </c>
      <c r="G98" s="514">
        <f t="shared" si="2"/>
        <v>4.933110778543642E-4</v>
      </c>
    </row>
    <row r="99" spans="1:7" ht="25.5" x14ac:dyDescent="0.2">
      <c r="A99" s="263">
        <v>151421</v>
      </c>
      <c r="B99" s="190" t="s">
        <v>8729</v>
      </c>
      <c r="C99" s="246" t="s">
        <v>9032</v>
      </c>
      <c r="D99" s="190" t="s">
        <v>5</v>
      </c>
      <c r="E99" s="264">
        <v>270</v>
      </c>
      <c r="F99" s="264">
        <v>3761.1</v>
      </c>
      <c r="G99" s="514">
        <f t="shared" si="2"/>
        <v>4.8129751514094737E-4</v>
      </c>
    </row>
    <row r="100" spans="1:7" ht="38.25" x14ac:dyDescent="0.2">
      <c r="A100" s="248" t="s">
        <v>8755</v>
      </c>
      <c r="B100" s="190" t="s">
        <v>5651</v>
      </c>
      <c r="C100" s="246" t="s">
        <v>16905</v>
      </c>
      <c r="D100" s="190" t="s">
        <v>1512</v>
      </c>
      <c r="E100" s="264">
        <v>6</v>
      </c>
      <c r="F100" s="264">
        <v>3589.02</v>
      </c>
      <c r="G100" s="514">
        <f t="shared" si="2"/>
        <v>4.5927691574038521E-4</v>
      </c>
    </row>
    <row r="101" spans="1:7" ht="25.5" x14ac:dyDescent="0.2">
      <c r="A101" s="263" t="s">
        <v>8743</v>
      </c>
      <c r="B101" s="190" t="s">
        <v>5651</v>
      </c>
      <c r="C101" s="246" t="s">
        <v>16899</v>
      </c>
      <c r="D101" s="190" t="s">
        <v>1512</v>
      </c>
      <c r="E101" s="264">
        <v>2</v>
      </c>
      <c r="F101" s="264">
        <v>3181.66</v>
      </c>
      <c r="G101" s="514">
        <f t="shared" si="2"/>
        <v>4.0714818856806429E-4</v>
      </c>
    </row>
    <row r="102" spans="1:7" ht="38.25" x14ac:dyDescent="0.2">
      <c r="A102" s="248">
        <v>150701</v>
      </c>
      <c r="B102" s="190" t="s">
        <v>8729</v>
      </c>
      <c r="C102" s="246" t="s">
        <v>1129</v>
      </c>
      <c r="D102" s="190" t="s">
        <v>5</v>
      </c>
      <c r="E102" s="264">
        <v>70</v>
      </c>
      <c r="F102" s="264">
        <v>2850.4</v>
      </c>
      <c r="G102" s="514">
        <f t="shared" si="2"/>
        <v>3.6475776691865581E-4</v>
      </c>
    </row>
    <row r="103" spans="1:7" ht="12.75" x14ac:dyDescent="0.2">
      <c r="A103" s="263">
        <v>7080100030</v>
      </c>
      <c r="B103" s="190" t="s">
        <v>17051</v>
      </c>
      <c r="C103" s="246" t="s">
        <v>17080</v>
      </c>
      <c r="D103" s="190" t="s">
        <v>770</v>
      </c>
      <c r="E103" s="264">
        <v>1</v>
      </c>
      <c r="F103" s="264">
        <v>2726.8</v>
      </c>
      <c r="G103" s="514">
        <f t="shared" si="2"/>
        <v>3.4894101839523951E-4</v>
      </c>
    </row>
    <row r="104" spans="1:7" ht="12.75" x14ac:dyDescent="0.2">
      <c r="A104" s="263">
        <v>151417</v>
      </c>
      <c r="B104" s="190" t="s">
        <v>8729</v>
      </c>
      <c r="C104" s="246" t="s">
        <v>1208</v>
      </c>
      <c r="D104" s="190" t="s">
        <v>5</v>
      </c>
      <c r="E104" s="264">
        <v>480</v>
      </c>
      <c r="F104" s="264">
        <v>2664</v>
      </c>
      <c r="G104" s="514">
        <f t="shared" ref="G104:G135" si="3">F104/$F$146</f>
        <v>3.4090467691246808E-4</v>
      </c>
    </row>
    <row r="105" spans="1:7" ht="12.75" x14ac:dyDescent="0.2">
      <c r="A105" s="263">
        <v>40937</v>
      </c>
      <c r="B105" s="190" t="s">
        <v>7516</v>
      </c>
      <c r="C105" s="246" t="s">
        <v>26</v>
      </c>
      <c r="D105" s="190" t="s">
        <v>745</v>
      </c>
      <c r="E105" s="264">
        <v>6.1</v>
      </c>
      <c r="F105" s="264">
        <v>2556.08</v>
      </c>
      <c r="G105" s="514">
        <f t="shared" si="3"/>
        <v>3.2709445441532335E-4</v>
      </c>
    </row>
    <row r="106" spans="1:7" ht="12.75" x14ac:dyDescent="0.2">
      <c r="A106" s="81">
        <v>7260550090</v>
      </c>
      <c r="B106" s="79" t="s">
        <v>17051</v>
      </c>
      <c r="C106" s="85" t="s">
        <v>21753</v>
      </c>
      <c r="D106" s="79" t="s">
        <v>771</v>
      </c>
      <c r="E106" s="264">
        <v>20</v>
      </c>
      <c r="F106" s="264">
        <v>2523.8000000000002</v>
      </c>
      <c r="G106" s="514">
        <f t="shared" si="3"/>
        <v>3.2296367251940204E-4</v>
      </c>
    </row>
    <row r="107" spans="1:7" ht="12.75" x14ac:dyDescent="0.2">
      <c r="A107" s="248">
        <v>41174</v>
      </c>
      <c r="B107" s="190" t="s">
        <v>7516</v>
      </c>
      <c r="C107" s="246" t="s">
        <v>7650</v>
      </c>
      <c r="D107" s="190" t="s">
        <v>771</v>
      </c>
      <c r="E107" s="264">
        <v>134</v>
      </c>
      <c r="F107" s="264">
        <v>2469.62</v>
      </c>
      <c r="G107" s="514">
        <f t="shared" si="3"/>
        <v>3.1603040848219574E-4</v>
      </c>
    </row>
    <row r="108" spans="1:7" ht="12.75" x14ac:dyDescent="0.2">
      <c r="A108" s="248" t="s">
        <v>8738</v>
      </c>
      <c r="B108" s="190" t="s">
        <v>5651</v>
      </c>
      <c r="C108" s="246" t="s">
        <v>16894</v>
      </c>
      <c r="D108" s="190" t="s">
        <v>1512</v>
      </c>
      <c r="E108" s="264">
        <v>19</v>
      </c>
      <c r="F108" s="264">
        <v>2264.8000000000002</v>
      </c>
      <c r="G108" s="514">
        <f t="shared" si="3"/>
        <v>2.8982016226402322E-4</v>
      </c>
    </row>
    <row r="109" spans="1:7" ht="25.5" x14ac:dyDescent="0.2">
      <c r="A109" s="190">
        <v>151420</v>
      </c>
      <c r="B109" s="190" t="s">
        <v>8729</v>
      </c>
      <c r="C109" s="246" t="s">
        <v>1211</v>
      </c>
      <c r="D109" s="478" t="s">
        <v>5</v>
      </c>
      <c r="E109" s="264">
        <v>220</v>
      </c>
      <c r="F109" s="264">
        <v>2261.6</v>
      </c>
      <c r="G109" s="514">
        <f t="shared" si="3"/>
        <v>2.8941066715662078E-4</v>
      </c>
    </row>
    <row r="110" spans="1:7" ht="25.5" x14ac:dyDescent="0.2">
      <c r="A110" s="102">
        <v>200707</v>
      </c>
      <c r="B110" s="314" t="s">
        <v>8729</v>
      </c>
      <c r="C110" s="85" t="s">
        <v>756</v>
      </c>
      <c r="D110" s="79" t="s">
        <v>1512</v>
      </c>
      <c r="E110" s="264">
        <v>2</v>
      </c>
      <c r="F110" s="264">
        <v>2046.58</v>
      </c>
      <c r="G110" s="514">
        <f t="shared" si="3"/>
        <v>2.6189515528360319E-4</v>
      </c>
    </row>
    <row r="111" spans="1:7" ht="25.5" x14ac:dyDescent="0.2">
      <c r="A111" s="319">
        <v>21130</v>
      </c>
      <c r="B111" s="190" t="s">
        <v>1514</v>
      </c>
      <c r="C111" s="246" t="s">
        <v>10292</v>
      </c>
      <c r="D111" s="190" t="s">
        <v>9340</v>
      </c>
      <c r="E111" s="264">
        <v>54</v>
      </c>
      <c r="F111" s="264">
        <v>1824.66</v>
      </c>
      <c r="G111" s="514">
        <f t="shared" si="3"/>
        <v>2.3349666958524928E-4</v>
      </c>
    </row>
    <row r="112" spans="1:7" ht="12.75" x14ac:dyDescent="0.2">
      <c r="A112" s="278" t="s">
        <v>8740</v>
      </c>
      <c r="B112" s="190" t="s">
        <v>5651</v>
      </c>
      <c r="C112" s="246" t="s">
        <v>16896</v>
      </c>
      <c r="D112" s="190" t="s">
        <v>771</v>
      </c>
      <c r="E112" s="264">
        <v>16</v>
      </c>
      <c r="F112" s="264">
        <v>1711.84</v>
      </c>
      <c r="G112" s="514">
        <f t="shared" si="3"/>
        <v>2.1905940770489466E-4</v>
      </c>
    </row>
    <row r="113" spans="1:7" ht="12.75" x14ac:dyDescent="0.2">
      <c r="A113" s="263">
        <v>40529</v>
      </c>
      <c r="B113" s="190" t="s">
        <v>7516</v>
      </c>
      <c r="C113" s="246" t="s">
        <v>225</v>
      </c>
      <c r="D113" s="190" t="s">
        <v>17091</v>
      </c>
      <c r="E113" s="264">
        <v>4</v>
      </c>
      <c r="F113" s="264">
        <v>1584.24</v>
      </c>
      <c r="G113" s="514">
        <f t="shared" si="3"/>
        <v>2.027307902972254E-4</v>
      </c>
    </row>
    <row r="114" spans="1:7" ht="12.75" x14ac:dyDescent="0.2">
      <c r="A114" s="263">
        <v>20305</v>
      </c>
      <c r="B114" s="190" t="s">
        <v>8729</v>
      </c>
      <c r="C114" s="246" t="s">
        <v>8813</v>
      </c>
      <c r="D114" s="190" t="s">
        <v>8716</v>
      </c>
      <c r="E114" s="264">
        <v>8</v>
      </c>
      <c r="F114" s="264">
        <v>1404.64</v>
      </c>
      <c r="G114" s="514">
        <f t="shared" si="3"/>
        <v>1.7974787739426774E-4</v>
      </c>
    </row>
    <row r="115" spans="1:7" ht="12.75" x14ac:dyDescent="0.2">
      <c r="A115" s="299">
        <v>151139</v>
      </c>
      <c r="B115" s="265" t="s">
        <v>8729</v>
      </c>
      <c r="C115" s="246" t="s">
        <v>1189</v>
      </c>
      <c r="D115" s="190" t="s">
        <v>5</v>
      </c>
      <c r="E115" s="264">
        <v>65</v>
      </c>
      <c r="F115" s="264">
        <v>1357.2</v>
      </c>
      <c r="G115" s="514">
        <f t="shared" si="3"/>
        <v>1.7367711242702769E-4</v>
      </c>
    </row>
    <row r="116" spans="1:7" ht="25.5" x14ac:dyDescent="0.2">
      <c r="A116" s="263">
        <v>43064</v>
      </c>
      <c r="B116" s="190" t="s">
        <v>7516</v>
      </c>
      <c r="C116" s="246" t="s">
        <v>691</v>
      </c>
      <c r="D116" s="190" t="s">
        <v>771</v>
      </c>
      <c r="E116" s="264">
        <v>60</v>
      </c>
      <c r="F116" s="264">
        <v>1230</v>
      </c>
      <c r="G116" s="514">
        <f t="shared" si="3"/>
        <v>1.573996819077837E-4</v>
      </c>
    </row>
    <row r="117" spans="1:7" ht="38.25" x14ac:dyDescent="0.2">
      <c r="A117" s="263">
        <v>200708</v>
      </c>
      <c r="B117" s="190" t="s">
        <v>8729</v>
      </c>
      <c r="C117" s="246" t="s">
        <v>1452</v>
      </c>
      <c r="D117" s="190" t="s">
        <v>1512</v>
      </c>
      <c r="E117" s="264">
        <v>1</v>
      </c>
      <c r="F117" s="264">
        <v>1127.78</v>
      </c>
      <c r="G117" s="514">
        <f t="shared" si="3"/>
        <v>1.4431887257069942E-4</v>
      </c>
    </row>
    <row r="118" spans="1:7" ht="12.75" x14ac:dyDescent="0.2">
      <c r="A118" s="248">
        <v>10848</v>
      </c>
      <c r="B118" s="190" t="s">
        <v>1514</v>
      </c>
      <c r="C118" s="246" t="s">
        <v>7039</v>
      </c>
      <c r="D118" s="190" t="s">
        <v>9295</v>
      </c>
      <c r="E118" s="264">
        <v>1</v>
      </c>
      <c r="F118" s="264">
        <v>929.52</v>
      </c>
      <c r="G118" s="514">
        <f t="shared" si="3"/>
        <v>1.1894809132270171E-4</v>
      </c>
    </row>
    <row r="119" spans="1:7" ht="38.25" x14ac:dyDescent="0.2">
      <c r="A119" s="263">
        <v>141102</v>
      </c>
      <c r="B119" s="190" t="s">
        <v>8729</v>
      </c>
      <c r="C119" s="246" t="s">
        <v>760</v>
      </c>
      <c r="D119" s="190" t="s">
        <v>1512</v>
      </c>
      <c r="E119" s="264">
        <v>2</v>
      </c>
      <c r="F119" s="264">
        <v>816.66</v>
      </c>
      <c r="G119" s="514">
        <f t="shared" si="3"/>
        <v>1.0450571075350457E-4</v>
      </c>
    </row>
    <row r="120" spans="1:7" ht="38.25" x14ac:dyDescent="0.2">
      <c r="A120" s="320">
        <v>20712</v>
      </c>
      <c r="B120" s="190" t="s">
        <v>8729</v>
      </c>
      <c r="C120" s="246" t="s">
        <v>20334</v>
      </c>
      <c r="D120" s="190" t="s">
        <v>5</v>
      </c>
      <c r="E120" s="264">
        <v>25</v>
      </c>
      <c r="F120" s="264">
        <v>806.25</v>
      </c>
      <c r="G120" s="514">
        <f t="shared" si="3"/>
        <v>1.0317357198223627E-4</v>
      </c>
    </row>
    <row r="121" spans="1:7" s="280" customFormat="1" ht="25.5" x14ac:dyDescent="0.2">
      <c r="A121" s="263">
        <v>83401</v>
      </c>
      <c r="B121" s="190" t="s">
        <v>1514</v>
      </c>
      <c r="C121" s="246" t="s">
        <v>14086</v>
      </c>
      <c r="D121" s="190" t="s">
        <v>770</v>
      </c>
      <c r="E121" s="264">
        <v>6</v>
      </c>
      <c r="F121" s="264">
        <v>670.44</v>
      </c>
      <c r="G121" s="514">
        <f t="shared" si="3"/>
        <v>8.5794343689637811E-5</v>
      </c>
    </row>
    <row r="122" spans="1:7" s="280" customFormat="1" ht="12.75" x14ac:dyDescent="0.2">
      <c r="A122" s="263" t="s">
        <v>8739</v>
      </c>
      <c r="B122" s="190" t="s">
        <v>5651</v>
      </c>
      <c r="C122" s="246" t="s">
        <v>16895</v>
      </c>
      <c r="D122" s="190" t="s">
        <v>1512</v>
      </c>
      <c r="E122" s="264">
        <v>9</v>
      </c>
      <c r="F122" s="264">
        <v>573.39</v>
      </c>
      <c r="G122" s="514">
        <f t="shared" si="3"/>
        <v>7.3375124885450486E-5</v>
      </c>
    </row>
    <row r="123" spans="1:7" ht="12.75" x14ac:dyDescent="0.2">
      <c r="A123" s="320" t="s">
        <v>16969</v>
      </c>
      <c r="B123" s="190" t="s">
        <v>5651</v>
      </c>
      <c r="C123" s="246" t="s">
        <v>16970</v>
      </c>
      <c r="D123" s="190" t="s">
        <v>17091</v>
      </c>
      <c r="E123" s="264">
        <v>1</v>
      </c>
      <c r="F123" s="264">
        <v>549.39</v>
      </c>
      <c r="G123" s="514">
        <f t="shared" si="3"/>
        <v>7.0303911579932749E-5</v>
      </c>
    </row>
    <row r="124" spans="1:7" ht="12.75" x14ac:dyDescent="0.2">
      <c r="A124" s="595">
        <v>42476</v>
      </c>
      <c r="B124" s="190" t="s">
        <v>7516</v>
      </c>
      <c r="C124" s="246" t="s">
        <v>450</v>
      </c>
      <c r="D124" s="190" t="s">
        <v>17091</v>
      </c>
      <c r="E124" s="264">
        <v>12</v>
      </c>
      <c r="F124" s="264">
        <v>510</v>
      </c>
      <c r="G124" s="514">
        <f t="shared" si="3"/>
        <v>6.5263282742251773E-5</v>
      </c>
    </row>
    <row r="125" spans="1:7" s="280" customFormat="1" ht="12.75" x14ac:dyDescent="0.2">
      <c r="A125" s="248" t="s">
        <v>8737</v>
      </c>
      <c r="B125" s="190" t="s">
        <v>5651</v>
      </c>
      <c r="C125" s="246" t="s">
        <v>16893</v>
      </c>
      <c r="D125" s="190" t="s">
        <v>1512</v>
      </c>
      <c r="E125" s="264">
        <v>8</v>
      </c>
      <c r="F125" s="264">
        <v>509.68</v>
      </c>
      <c r="G125" s="514">
        <f t="shared" si="3"/>
        <v>6.5222333231511537E-5</v>
      </c>
    </row>
    <row r="126" spans="1:7" s="280" customFormat="1" ht="12.75" x14ac:dyDescent="0.2">
      <c r="A126" s="248" t="s">
        <v>8757</v>
      </c>
      <c r="B126" s="190" t="s">
        <v>5651</v>
      </c>
      <c r="C126" s="246" t="s">
        <v>16907</v>
      </c>
      <c r="D126" s="190" t="s">
        <v>1512</v>
      </c>
      <c r="E126" s="264">
        <v>12</v>
      </c>
      <c r="F126" s="264">
        <v>496.8</v>
      </c>
      <c r="G126" s="514">
        <f t="shared" si="3"/>
        <v>6.357411542421703E-5</v>
      </c>
    </row>
    <row r="127" spans="1:7" ht="38.25" x14ac:dyDescent="0.2">
      <c r="A127" s="320">
        <v>40717</v>
      </c>
      <c r="B127" s="190" t="s">
        <v>7516</v>
      </c>
      <c r="C127" s="246" t="s">
        <v>17102</v>
      </c>
      <c r="D127" s="190" t="s">
        <v>744</v>
      </c>
      <c r="E127" s="264">
        <v>4.68</v>
      </c>
      <c r="F127" s="264">
        <v>448.01</v>
      </c>
      <c r="G127" s="514">
        <f t="shared" si="3"/>
        <v>5.7330594708541603E-5</v>
      </c>
    </row>
    <row r="128" spans="1:7" ht="38.25" x14ac:dyDescent="0.2">
      <c r="A128" s="263">
        <v>151901</v>
      </c>
      <c r="B128" s="190" t="s">
        <v>8729</v>
      </c>
      <c r="C128" s="246" t="s">
        <v>9064</v>
      </c>
      <c r="D128" s="190" t="s">
        <v>1512</v>
      </c>
      <c r="E128" s="264">
        <v>1</v>
      </c>
      <c r="F128" s="264">
        <v>426.23</v>
      </c>
      <c r="G128" s="514">
        <f t="shared" si="3"/>
        <v>5.4543468633784267E-5</v>
      </c>
    </row>
    <row r="129" spans="1:7" ht="38.25" x14ac:dyDescent="0.2">
      <c r="A129" s="263">
        <v>41401</v>
      </c>
      <c r="B129" s="190" t="s">
        <v>7516</v>
      </c>
      <c r="C129" s="246" t="s">
        <v>17104</v>
      </c>
      <c r="D129" s="190" t="s">
        <v>745</v>
      </c>
      <c r="E129" s="264">
        <v>62.4</v>
      </c>
      <c r="F129" s="264">
        <v>416.83</v>
      </c>
      <c r="G129" s="514">
        <f t="shared" si="3"/>
        <v>5.3340576755789816E-5</v>
      </c>
    </row>
    <row r="130" spans="1:7" ht="12.75" x14ac:dyDescent="0.2">
      <c r="A130" s="248">
        <v>200713</v>
      </c>
      <c r="B130" s="515" t="s">
        <v>8729</v>
      </c>
      <c r="C130" s="246" t="s">
        <v>755</v>
      </c>
      <c r="D130" s="190" t="s">
        <v>1512</v>
      </c>
      <c r="E130" s="264">
        <v>2</v>
      </c>
      <c r="F130" s="264">
        <v>411.88</v>
      </c>
      <c r="G130" s="514">
        <f t="shared" si="3"/>
        <v>5.2707139011526786E-5</v>
      </c>
    </row>
    <row r="131" spans="1:7" ht="25.5" x14ac:dyDescent="0.2">
      <c r="A131" s="315" t="s">
        <v>8763</v>
      </c>
      <c r="B131" s="314" t="s">
        <v>5651</v>
      </c>
      <c r="C131" s="85" t="s">
        <v>8973</v>
      </c>
      <c r="D131" s="79" t="s">
        <v>1512</v>
      </c>
      <c r="E131" s="264">
        <v>3</v>
      </c>
      <c r="F131" s="264">
        <v>411.87</v>
      </c>
      <c r="G131" s="514">
        <f t="shared" si="3"/>
        <v>5.2705859339316155E-5</v>
      </c>
    </row>
    <row r="132" spans="1:7" ht="12.75" x14ac:dyDescent="0.2">
      <c r="A132" s="263" t="s">
        <v>8765</v>
      </c>
      <c r="B132" s="190" t="s">
        <v>5651</v>
      </c>
      <c r="C132" s="246" t="s">
        <v>16913</v>
      </c>
      <c r="D132" s="190" t="s">
        <v>1512</v>
      </c>
      <c r="E132" s="264">
        <v>3</v>
      </c>
      <c r="F132" s="264">
        <v>335.01</v>
      </c>
      <c r="G132" s="514">
        <f t="shared" si="3"/>
        <v>4.2870298728395618E-5</v>
      </c>
    </row>
    <row r="133" spans="1:7" ht="25.5" x14ac:dyDescent="0.2">
      <c r="A133" s="248">
        <v>151309</v>
      </c>
      <c r="B133" s="265" t="s">
        <v>8729</v>
      </c>
      <c r="C133" s="246" t="s">
        <v>8995</v>
      </c>
      <c r="D133" s="190" t="s">
        <v>1512</v>
      </c>
      <c r="E133" s="264">
        <v>4</v>
      </c>
      <c r="F133" s="264">
        <v>329.64</v>
      </c>
      <c r="G133" s="514">
        <f t="shared" si="3"/>
        <v>4.2183114751286028E-5</v>
      </c>
    </row>
    <row r="134" spans="1:7" ht="12.75" x14ac:dyDescent="0.2">
      <c r="A134" s="248" t="s">
        <v>8766</v>
      </c>
      <c r="B134" s="190" t="s">
        <v>5651</v>
      </c>
      <c r="C134" s="246" t="s">
        <v>16914</v>
      </c>
      <c r="D134" s="190" t="s">
        <v>7947</v>
      </c>
      <c r="E134" s="264">
        <v>12.6</v>
      </c>
      <c r="F134" s="264">
        <v>324.45</v>
      </c>
      <c r="G134" s="514">
        <f t="shared" si="3"/>
        <v>4.1518964873967817E-5</v>
      </c>
    </row>
    <row r="135" spans="1:7" ht="25.5" x14ac:dyDescent="0.2">
      <c r="A135" s="299">
        <v>200573</v>
      </c>
      <c r="B135" s="265" t="s">
        <v>8729</v>
      </c>
      <c r="C135" s="246" t="s">
        <v>63</v>
      </c>
      <c r="D135" s="190" t="s">
        <v>5</v>
      </c>
      <c r="E135" s="264">
        <v>2</v>
      </c>
      <c r="F135" s="264">
        <v>281.18</v>
      </c>
      <c r="G135" s="514">
        <f t="shared" si="3"/>
        <v>3.5981823218561481E-5</v>
      </c>
    </row>
    <row r="136" spans="1:7" ht="12.75" x14ac:dyDescent="0.2">
      <c r="A136" s="263" t="s">
        <v>8758</v>
      </c>
      <c r="B136" s="190" t="s">
        <v>5651</v>
      </c>
      <c r="C136" s="246" t="s">
        <v>16908</v>
      </c>
      <c r="D136" s="190" t="s">
        <v>1512</v>
      </c>
      <c r="E136" s="264">
        <v>9</v>
      </c>
      <c r="F136" s="264">
        <v>251.19</v>
      </c>
      <c r="G136" s="514">
        <f t="shared" ref="G136:G145" si="4">F136/$F$146</f>
        <v>3.214408625887495E-5</v>
      </c>
    </row>
    <row r="137" spans="1:7" ht="12.75" x14ac:dyDescent="0.2">
      <c r="A137" s="81" t="s">
        <v>8756</v>
      </c>
      <c r="B137" s="79" t="s">
        <v>5651</v>
      </c>
      <c r="C137" s="85" t="s">
        <v>16906</v>
      </c>
      <c r="D137" s="79" t="s">
        <v>1512</v>
      </c>
      <c r="E137" s="264">
        <v>6</v>
      </c>
      <c r="F137" s="264">
        <v>225.36</v>
      </c>
      <c r="G137" s="514">
        <f t="shared" si="4"/>
        <v>2.8838692938811492E-5</v>
      </c>
    </row>
    <row r="138" spans="1:7" ht="12.75" x14ac:dyDescent="0.2">
      <c r="A138" s="263">
        <v>200705</v>
      </c>
      <c r="B138" s="190" t="s">
        <v>8729</v>
      </c>
      <c r="C138" s="246" t="s">
        <v>1450</v>
      </c>
      <c r="D138" s="190" t="s">
        <v>1512</v>
      </c>
      <c r="E138" s="264">
        <v>1</v>
      </c>
      <c r="F138" s="264">
        <v>222.6</v>
      </c>
      <c r="G138" s="514">
        <f t="shared" si="4"/>
        <v>2.848550340867695E-5</v>
      </c>
    </row>
    <row r="139" spans="1:7" ht="12.75" x14ac:dyDescent="0.2">
      <c r="A139" s="263" t="s">
        <v>8759</v>
      </c>
      <c r="B139" s="190" t="s">
        <v>5651</v>
      </c>
      <c r="C139" s="246" t="s">
        <v>16909</v>
      </c>
      <c r="D139" s="190" t="s">
        <v>1512</v>
      </c>
      <c r="E139" s="264">
        <v>21</v>
      </c>
      <c r="F139" s="264">
        <v>222.18</v>
      </c>
      <c r="G139" s="514">
        <f t="shared" si="4"/>
        <v>2.8431757175830393E-5</v>
      </c>
    </row>
    <row r="140" spans="1:7" ht="12.75" x14ac:dyDescent="0.2">
      <c r="A140" s="248" t="s">
        <v>8760</v>
      </c>
      <c r="B140" s="190" t="s">
        <v>5651</v>
      </c>
      <c r="C140" s="246" t="s">
        <v>16910</v>
      </c>
      <c r="D140" s="190" t="s">
        <v>1512</v>
      </c>
      <c r="E140" s="264">
        <v>6</v>
      </c>
      <c r="F140" s="264">
        <v>91.92</v>
      </c>
      <c r="G140" s="514">
        <f t="shared" si="4"/>
        <v>1.1762746960132909E-5</v>
      </c>
    </row>
    <row r="141" spans="1:7" ht="25.5" x14ac:dyDescent="0.2">
      <c r="A141" s="263">
        <v>151311</v>
      </c>
      <c r="B141" s="190" t="s">
        <v>8729</v>
      </c>
      <c r="C141" s="246" t="s">
        <v>8997</v>
      </c>
      <c r="D141" s="190" t="s">
        <v>1512</v>
      </c>
      <c r="E141" s="264">
        <v>1</v>
      </c>
      <c r="F141" s="264">
        <v>86.74</v>
      </c>
      <c r="G141" s="514">
        <f t="shared" si="4"/>
        <v>1.1099876755025331E-5</v>
      </c>
    </row>
    <row r="142" spans="1:7" ht="12.75" x14ac:dyDescent="0.2">
      <c r="A142" s="248" t="s">
        <v>8764</v>
      </c>
      <c r="B142" s="190" t="s">
        <v>5651</v>
      </c>
      <c r="C142" s="246" t="s">
        <v>1162</v>
      </c>
      <c r="D142" s="190" t="s">
        <v>1512</v>
      </c>
      <c r="E142" s="264">
        <v>54</v>
      </c>
      <c r="F142" s="264">
        <v>77.22</v>
      </c>
      <c r="G142" s="514">
        <f t="shared" si="4"/>
        <v>9.8816288105032982E-6</v>
      </c>
    </row>
    <row r="143" spans="1:7" ht="12.75" x14ac:dyDescent="0.2">
      <c r="A143" s="299">
        <v>151510</v>
      </c>
      <c r="B143" s="265" t="s">
        <v>8729</v>
      </c>
      <c r="C143" s="246" t="s">
        <v>9037</v>
      </c>
      <c r="D143" s="190" t="s">
        <v>1512</v>
      </c>
      <c r="E143" s="264">
        <v>12</v>
      </c>
      <c r="F143" s="264">
        <v>48.6</v>
      </c>
      <c r="G143" s="514">
        <f t="shared" si="4"/>
        <v>6.2192069436734047E-6</v>
      </c>
    </row>
    <row r="144" spans="1:7" ht="25.5" x14ac:dyDescent="0.2">
      <c r="A144" s="263">
        <v>71103</v>
      </c>
      <c r="B144" s="190" t="s">
        <v>8729</v>
      </c>
      <c r="C144" s="246" t="s">
        <v>8911</v>
      </c>
      <c r="D144" s="190" t="s">
        <v>8716</v>
      </c>
      <c r="E144" s="264">
        <v>0.48</v>
      </c>
      <c r="F144" s="264">
        <v>46.9</v>
      </c>
      <c r="G144" s="514">
        <f t="shared" si="4"/>
        <v>6.0016626678658988E-6</v>
      </c>
    </row>
    <row r="145" spans="1:8" ht="12.75" x14ac:dyDescent="0.2">
      <c r="A145" s="263">
        <v>151504</v>
      </c>
      <c r="B145" s="190" t="s">
        <v>8729</v>
      </c>
      <c r="C145" s="246" t="s">
        <v>1228</v>
      </c>
      <c r="D145" s="190" t="s">
        <v>1512</v>
      </c>
      <c r="E145" s="264">
        <v>3</v>
      </c>
      <c r="F145" s="264">
        <v>44.79</v>
      </c>
      <c r="G145" s="514">
        <f t="shared" si="4"/>
        <v>5.7316518314224644E-6</v>
      </c>
    </row>
    <row r="146" spans="1:8" s="280" customFormat="1" ht="13.5" x14ac:dyDescent="0.2">
      <c r="A146" s="732" t="s">
        <v>14</v>
      </c>
      <c r="B146" s="733"/>
      <c r="C146" s="733"/>
      <c r="D146" s="733"/>
      <c r="E146" s="734"/>
      <c r="F146" s="137">
        <f>SUM(F8:F145)</f>
        <v>7814501.1799999978</v>
      </c>
      <c r="G146" s="167">
        <f>SUM(G8:G145)</f>
        <v>1.0000000000000007</v>
      </c>
    </row>
    <row r="147" spans="1:8" s="280" customFormat="1" ht="12.75" x14ac:dyDescent="0.2">
      <c r="A147" s="11"/>
      <c r="B147" s="11"/>
      <c r="C147" s="8"/>
      <c r="D147" s="11"/>
      <c r="E147" s="11"/>
      <c r="F147" s="9"/>
      <c r="G147" s="28"/>
    </row>
    <row r="148" spans="1:8" s="280" customFormat="1" ht="12.75" x14ac:dyDescent="0.2">
      <c r="A148" s="11"/>
      <c r="B148" s="11"/>
      <c r="C148" s="8"/>
      <c r="D148" s="11"/>
      <c r="E148" s="11"/>
      <c r="F148" s="9"/>
      <c r="G148" s="28">
        <f>+Resumo!C42</f>
        <v>7814501.1800000016</v>
      </c>
      <c r="H148" s="506" t="b">
        <f>G148=F146</f>
        <v>1</v>
      </c>
    </row>
    <row r="149" spans="1:8" s="280" customFormat="1" ht="12.75" x14ac:dyDescent="0.2">
      <c r="A149"/>
      <c r="B149"/>
      <c r="C149"/>
      <c r="D149"/>
      <c r="E149"/>
      <c r="F149"/>
      <c r="G149"/>
    </row>
    <row r="150" spans="1:8" s="280" customFormat="1" ht="12.75" x14ac:dyDescent="0.2">
      <c r="A150"/>
      <c r="B150"/>
      <c r="C150"/>
      <c r="D150"/>
      <c r="E150"/>
      <c r="F150"/>
      <c r="G150"/>
    </row>
    <row r="151" spans="1:8" s="250" customFormat="1" ht="12.75" x14ac:dyDescent="0.2">
      <c r="A151"/>
      <c r="B151"/>
      <c r="C151"/>
      <c r="D151"/>
      <c r="E151"/>
      <c r="F151"/>
      <c r="G151"/>
    </row>
    <row r="152" spans="1:8" s="250" customFormat="1" ht="12.75" x14ac:dyDescent="0.2">
      <c r="A152"/>
      <c r="B152"/>
      <c r="C152"/>
      <c r="D152"/>
      <c r="E152"/>
      <c r="F152"/>
      <c r="G152"/>
    </row>
    <row r="153" spans="1:8" s="250" customFormat="1" ht="12.75" x14ac:dyDescent="0.2">
      <c r="A153"/>
      <c r="B153"/>
      <c r="C153"/>
      <c r="D153"/>
      <c r="E153"/>
      <c r="F153"/>
      <c r="G153"/>
    </row>
    <row r="154" spans="1:8" s="250" customFormat="1" ht="12.75" x14ac:dyDescent="0.2">
      <c r="A154"/>
      <c r="B154"/>
      <c r="C154"/>
      <c r="D154"/>
      <c r="E154"/>
      <c r="F154"/>
      <c r="G154"/>
    </row>
    <row r="155" spans="1:8" s="250" customFormat="1" ht="12.75" x14ac:dyDescent="0.2">
      <c r="A155"/>
      <c r="B155"/>
      <c r="C155"/>
      <c r="D155"/>
      <c r="E155"/>
      <c r="F155"/>
      <c r="G155"/>
    </row>
    <row r="156" spans="1:8" s="250" customFormat="1" ht="12.75" x14ac:dyDescent="0.2">
      <c r="A156"/>
      <c r="B156"/>
      <c r="C156"/>
      <c r="D156"/>
      <c r="E156"/>
      <c r="F156"/>
      <c r="G156"/>
    </row>
    <row r="157" spans="1:8" s="250" customFormat="1" ht="12.75" x14ac:dyDescent="0.2">
      <c r="A157"/>
      <c r="B157"/>
      <c r="C157"/>
      <c r="D157"/>
      <c r="E157"/>
      <c r="F157"/>
      <c r="G157"/>
    </row>
    <row r="158" spans="1:8" s="250" customFormat="1" ht="12.75" x14ac:dyDescent="0.2">
      <c r="A158"/>
      <c r="B158"/>
      <c r="C158"/>
      <c r="D158"/>
      <c r="E158"/>
      <c r="F158"/>
      <c r="G158"/>
    </row>
    <row r="159" spans="1:8" s="250" customFormat="1" ht="12.75" x14ac:dyDescent="0.2">
      <c r="A159"/>
      <c r="B159"/>
      <c r="C159"/>
      <c r="D159"/>
      <c r="E159"/>
      <c r="F159"/>
      <c r="G159"/>
    </row>
    <row r="160" spans="1:8" s="250" customFormat="1" ht="12.75" x14ac:dyDescent="0.2">
      <c r="A160"/>
      <c r="B160"/>
      <c r="C160"/>
      <c r="D160"/>
      <c r="E160"/>
      <c r="F160"/>
      <c r="G160"/>
    </row>
    <row r="161" spans="1:7" s="250" customFormat="1" ht="12.75" x14ac:dyDescent="0.2">
      <c r="A161"/>
      <c r="B161"/>
      <c r="C161"/>
      <c r="D161"/>
      <c r="E161"/>
      <c r="F161"/>
      <c r="G161"/>
    </row>
    <row r="162" spans="1:7" s="250" customFormat="1" ht="12.75" x14ac:dyDescent="0.2">
      <c r="A162"/>
      <c r="B162"/>
      <c r="C162"/>
      <c r="D162"/>
      <c r="E162"/>
      <c r="F162"/>
      <c r="G162"/>
    </row>
    <row r="163" spans="1:7" s="250" customFormat="1" ht="12.75" x14ac:dyDescent="0.2">
      <c r="A163"/>
      <c r="B163"/>
      <c r="C163"/>
      <c r="D163"/>
      <c r="E163"/>
      <c r="F163"/>
      <c r="G163"/>
    </row>
    <row r="164" spans="1:7" s="250" customFormat="1" ht="12.75" x14ac:dyDescent="0.2">
      <c r="A164"/>
      <c r="B164"/>
      <c r="C164"/>
      <c r="D164"/>
      <c r="E164"/>
      <c r="F164"/>
      <c r="G164"/>
    </row>
    <row r="165" spans="1:7" ht="12.75" x14ac:dyDescent="0.2">
      <c r="A165"/>
      <c r="B165"/>
      <c r="C165"/>
      <c r="D165"/>
      <c r="E165"/>
      <c r="F165"/>
      <c r="G165"/>
    </row>
    <row r="166" spans="1:7" s="250" customFormat="1" ht="12.75" x14ac:dyDescent="0.2">
      <c r="A166"/>
      <c r="B166"/>
      <c r="C166"/>
      <c r="D166"/>
      <c r="E166"/>
      <c r="F166"/>
      <c r="G166"/>
    </row>
    <row r="167" spans="1:7" s="250" customFormat="1" ht="12.75" x14ac:dyDescent="0.2">
      <c r="A167"/>
      <c r="B167"/>
      <c r="C167"/>
      <c r="D167"/>
      <c r="E167"/>
      <c r="F167"/>
      <c r="G167"/>
    </row>
    <row r="168" spans="1:7" s="250" customFormat="1" ht="12.75" x14ac:dyDescent="0.2">
      <c r="A168"/>
      <c r="B168"/>
      <c r="C168"/>
      <c r="D168"/>
      <c r="E168"/>
      <c r="F168"/>
      <c r="G168"/>
    </row>
    <row r="169" spans="1:7" s="250" customFormat="1" ht="12.75" x14ac:dyDescent="0.2">
      <c r="A169"/>
      <c r="B169"/>
      <c r="C169"/>
      <c r="D169"/>
      <c r="E169"/>
      <c r="F169"/>
      <c r="G169"/>
    </row>
    <row r="170" spans="1:7" s="250" customFormat="1" ht="12.75" x14ac:dyDescent="0.2">
      <c r="A170"/>
      <c r="B170"/>
      <c r="C170"/>
      <c r="D170"/>
      <c r="E170"/>
      <c r="F170"/>
      <c r="G170"/>
    </row>
    <row r="171" spans="1:7" s="250" customFormat="1" ht="12.75" x14ac:dyDescent="0.2">
      <c r="A171"/>
      <c r="B171"/>
      <c r="C171"/>
      <c r="D171"/>
      <c r="E171"/>
      <c r="F171"/>
      <c r="G171"/>
    </row>
    <row r="172" spans="1:7" s="250" customFormat="1" ht="12.75" x14ac:dyDescent="0.2">
      <c r="A172"/>
      <c r="B172"/>
      <c r="C172"/>
      <c r="D172"/>
      <c r="E172"/>
      <c r="F172"/>
      <c r="G172"/>
    </row>
    <row r="173" spans="1:7" s="250" customFormat="1" ht="12.75" x14ac:dyDescent="0.2">
      <c r="A173"/>
      <c r="B173"/>
      <c r="C173"/>
      <c r="D173"/>
      <c r="E173"/>
      <c r="F173"/>
      <c r="G173"/>
    </row>
    <row r="174" spans="1:7" s="250" customFormat="1" ht="12.75" x14ac:dyDescent="0.2">
      <c r="A174"/>
      <c r="B174"/>
      <c r="C174"/>
      <c r="D174"/>
      <c r="E174"/>
      <c r="F174"/>
      <c r="G174"/>
    </row>
    <row r="175" spans="1:7" s="250" customFormat="1" ht="12.75" x14ac:dyDescent="0.2">
      <c r="A175"/>
      <c r="B175"/>
      <c r="C175"/>
      <c r="D175"/>
      <c r="E175"/>
      <c r="F175"/>
      <c r="G175"/>
    </row>
    <row r="176" spans="1:7" s="250" customFormat="1" ht="12.75" x14ac:dyDescent="0.2">
      <c r="A176"/>
      <c r="B176"/>
      <c r="C176"/>
      <c r="D176"/>
      <c r="E176"/>
      <c r="F176"/>
      <c r="G176"/>
    </row>
    <row r="177" spans="1:7" s="250" customFormat="1" ht="12.75" x14ac:dyDescent="0.2">
      <c r="A177"/>
      <c r="B177"/>
      <c r="C177"/>
      <c r="D177"/>
      <c r="E177"/>
      <c r="F177"/>
      <c r="G177"/>
    </row>
    <row r="178" spans="1:7" s="250" customFormat="1" ht="12.75" x14ac:dyDescent="0.2">
      <c r="A178"/>
      <c r="B178"/>
      <c r="C178"/>
      <c r="D178"/>
      <c r="E178"/>
      <c r="F178"/>
      <c r="G178"/>
    </row>
    <row r="179" spans="1:7" s="250" customFormat="1" ht="12.75" x14ac:dyDescent="0.2">
      <c r="A179"/>
      <c r="B179"/>
      <c r="C179"/>
      <c r="D179"/>
      <c r="E179"/>
      <c r="F179"/>
      <c r="G179"/>
    </row>
    <row r="180" spans="1:7" s="250" customFormat="1" ht="12.75" x14ac:dyDescent="0.2">
      <c r="A180"/>
      <c r="B180"/>
      <c r="C180"/>
      <c r="D180"/>
      <c r="E180"/>
      <c r="F180"/>
      <c r="G180"/>
    </row>
    <row r="181" spans="1:7" s="250" customFormat="1" ht="12.75" x14ac:dyDescent="0.2">
      <c r="A181"/>
      <c r="B181"/>
      <c r="C181"/>
      <c r="D181"/>
      <c r="E181"/>
      <c r="F181"/>
      <c r="G181"/>
    </row>
    <row r="182" spans="1:7" s="250" customFormat="1" ht="12.75" x14ac:dyDescent="0.2">
      <c r="A182"/>
      <c r="B182"/>
      <c r="C182"/>
      <c r="D182"/>
      <c r="E182"/>
      <c r="F182"/>
      <c r="G182"/>
    </row>
    <row r="183" spans="1:7" s="250" customFormat="1" ht="12.75" x14ac:dyDescent="0.2">
      <c r="A183"/>
      <c r="B183"/>
      <c r="C183"/>
      <c r="D183"/>
      <c r="E183"/>
      <c r="F183"/>
      <c r="G183"/>
    </row>
    <row r="184" spans="1:7" s="250" customFormat="1" ht="12.75" x14ac:dyDescent="0.2">
      <c r="A184"/>
      <c r="B184"/>
      <c r="C184"/>
      <c r="D184"/>
      <c r="E184"/>
      <c r="F184"/>
      <c r="G184"/>
    </row>
    <row r="185" spans="1:7" s="250" customFormat="1" ht="12.75" x14ac:dyDescent="0.2">
      <c r="A185"/>
      <c r="B185"/>
      <c r="C185"/>
      <c r="D185"/>
      <c r="E185"/>
      <c r="F185"/>
      <c r="G185"/>
    </row>
    <row r="186" spans="1:7" s="250" customFormat="1" ht="12.75" x14ac:dyDescent="0.2">
      <c r="A186"/>
      <c r="B186"/>
      <c r="C186"/>
      <c r="D186"/>
      <c r="E186"/>
      <c r="F186"/>
      <c r="G186"/>
    </row>
    <row r="187" spans="1:7" s="250" customFormat="1" ht="12.75" x14ac:dyDescent="0.2">
      <c r="A187"/>
      <c r="B187"/>
      <c r="C187"/>
      <c r="D187"/>
      <c r="E187"/>
      <c r="F187"/>
      <c r="G187"/>
    </row>
    <row r="188" spans="1:7" s="250" customFormat="1" ht="12.75" x14ac:dyDescent="0.2">
      <c r="A188"/>
      <c r="B188"/>
      <c r="C188"/>
      <c r="D188"/>
      <c r="E188"/>
      <c r="F188"/>
      <c r="G188"/>
    </row>
    <row r="189" spans="1:7" s="250" customFormat="1" ht="12.75" x14ac:dyDescent="0.2">
      <c r="A189"/>
      <c r="B189"/>
      <c r="C189"/>
      <c r="D189"/>
      <c r="E189"/>
      <c r="F189"/>
      <c r="G189"/>
    </row>
    <row r="190" spans="1:7" s="250" customFormat="1" ht="12.75" x14ac:dyDescent="0.2">
      <c r="A190"/>
      <c r="B190"/>
      <c r="C190"/>
      <c r="D190"/>
      <c r="E190"/>
      <c r="F190"/>
      <c r="G190"/>
    </row>
    <row r="191" spans="1:7" s="250" customFormat="1" ht="12.75" x14ac:dyDescent="0.2">
      <c r="A191"/>
      <c r="B191"/>
      <c r="C191"/>
      <c r="D191"/>
      <c r="E191"/>
      <c r="F191"/>
      <c r="G191"/>
    </row>
    <row r="192" spans="1:7" s="250" customFormat="1" ht="12.75" x14ac:dyDescent="0.2">
      <c r="A192"/>
      <c r="B192"/>
      <c r="C192"/>
      <c r="D192"/>
      <c r="E192"/>
      <c r="F192"/>
      <c r="G192"/>
    </row>
    <row r="193" spans="1:7" s="250" customFormat="1" ht="12.75" x14ac:dyDescent="0.2">
      <c r="A193"/>
      <c r="B193"/>
      <c r="C193"/>
      <c r="D193"/>
      <c r="E193"/>
      <c r="F193"/>
      <c r="G193"/>
    </row>
    <row r="194" spans="1:7" s="250" customFormat="1" ht="12.75" x14ac:dyDescent="0.2">
      <c r="A194"/>
      <c r="B194"/>
      <c r="C194"/>
      <c r="D194"/>
      <c r="E194"/>
      <c r="F194"/>
      <c r="G194"/>
    </row>
    <row r="195" spans="1:7" s="250" customFormat="1" ht="12.75" x14ac:dyDescent="0.2">
      <c r="A195"/>
      <c r="B195"/>
      <c r="C195"/>
      <c r="D195"/>
      <c r="E195"/>
      <c r="F195"/>
      <c r="G195"/>
    </row>
    <row r="196" spans="1:7" s="250" customFormat="1" ht="12.75" x14ac:dyDescent="0.2">
      <c r="A196"/>
      <c r="B196"/>
      <c r="C196"/>
      <c r="D196"/>
      <c r="E196"/>
      <c r="F196"/>
      <c r="G196"/>
    </row>
    <row r="197" spans="1:7" s="250" customFormat="1" ht="12.75" x14ac:dyDescent="0.2">
      <c r="A197"/>
      <c r="B197"/>
      <c r="C197"/>
      <c r="D197"/>
      <c r="E197"/>
      <c r="F197"/>
      <c r="G197"/>
    </row>
    <row r="198" spans="1:7" s="250" customFormat="1" ht="12.75" x14ac:dyDescent="0.2">
      <c r="A198"/>
      <c r="B198"/>
      <c r="C198"/>
      <c r="D198"/>
      <c r="E198"/>
      <c r="F198"/>
      <c r="G198"/>
    </row>
    <row r="199" spans="1:7" s="250" customFormat="1" ht="12.75" x14ac:dyDescent="0.2">
      <c r="A199"/>
      <c r="B199"/>
      <c r="C199"/>
      <c r="D199"/>
      <c r="E199"/>
      <c r="F199"/>
      <c r="G199"/>
    </row>
    <row r="200" spans="1:7" s="250" customFormat="1" ht="12.75" x14ac:dyDescent="0.2">
      <c r="A200"/>
      <c r="B200"/>
      <c r="C200"/>
      <c r="D200"/>
      <c r="E200"/>
      <c r="F200"/>
      <c r="G200"/>
    </row>
    <row r="201" spans="1:7" s="250" customFormat="1" ht="12.75" x14ac:dyDescent="0.2">
      <c r="A201"/>
      <c r="B201"/>
      <c r="C201"/>
      <c r="D201"/>
      <c r="E201"/>
      <c r="F201"/>
      <c r="G201"/>
    </row>
    <row r="202" spans="1:7" s="250" customFormat="1" ht="12.75" x14ac:dyDescent="0.2">
      <c r="A202"/>
      <c r="B202"/>
      <c r="C202"/>
      <c r="D202"/>
      <c r="E202"/>
      <c r="F202"/>
      <c r="G202"/>
    </row>
    <row r="203" spans="1:7" s="250" customFormat="1" ht="12.75" x14ac:dyDescent="0.2">
      <c r="A203"/>
      <c r="B203"/>
      <c r="C203"/>
      <c r="D203"/>
      <c r="E203"/>
      <c r="F203"/>
      <c r="G203"/>
    </row>
    <row r="204" spans="1:7" s="250" customFormat="1" ht="12.75" x14ac:dyDescent="0.2">
      <c r="A204"/>
      <c r="B204"/>
      <c r="C204"/>
      <c r="D204"/>
      <c r="E204"/>
      <c r="F204"/>
      <c r="G204"/>
    </row>
    <row r="205" spans="1:7" s="250" customFormat="1" ht="12.75" x14ac:dyDescent="0.2">
      <c r="A205"/>
      <c r="B205"/>
      <c r="C205"/>
      <c r="D205"/>
      <c r="E205"/>
      <c r="F205"/>
      <c r="G205"/>
    </row>
    <row r="206" spans="1:7" s="250" customFormat="1" ht="12.75" x14ac:dyDescent="0.2">
      <c r="A206"/>
      <c r="B206"/>
      <c r="C206"/>
      <c r="D206"/>
      <c r="E206"/>
      <c r="F206"/>
      <c r="G206"/>
    </row>
    <row r="207" spans="1:7" s="250" customFormat="1" ht="12.75" x14ac:dyDescent="0.2">
      <c r="A207"/>
      <c r="B207"/>
      <c r="C207"/>
      <c r="D207"/>
      <c r="E207"/>
      <c r="F207"/>
      <c r="G207"/>
    </row>
    <row r="208" spans="1:7" s="250" customFormat="1" ht="12.75" x14ac:dyDescent="0.2">
      <c r="A208"/>
      <c r="B208"/>
      <c r="C208"/>
      <c r="D208"/>
      <c r="E208"/>
      <c r="F208"/>
      <c r="G208"/>
    </row>
    <row r="209" spans="1:7" ht="12.75" x14ac:dyDescent="0.2">
      <c r="A209"/>
      <c r="B209"/>
      <c r="C209"/>
      <c r="D209"/>
      <c r="E209"/>
      <c r="F209"/>
      <c r="G209"/>
    </row>
    <row r="210" spans="1:7" ht="12.75" x14ac:dyDescent="0.2">
      <c r="A210"/>
      <c r="B210"/>
      <c r="C210"/>
      <c r="D210"/>
      <c r="E210"/>
      <c r="F210"/>
      <c r="G210"/>
    </row>
    <row r="211" spans="1:7" ht="12.75" x14ac:dyDescent="0.2">
      <c r="A211"/>
      <c r="B211"/>
      <c r="C211"/>
      <c r="D211"/>
      <c r="E211"/>
      <c r="F211"/>
      <c r="G211"/>
    </row>
    <row r="212" spans="1:7" ht="12.75" x14ac:dyDescent="0.2">
      <c r="A212"/>
      <c r="B212"/>
      <c r="C212"/>
      <c r="D212"/>
      <c r="E212"/>
      <c r="F212"/>
      <c r="G212"/>
    </row>
    <row r="213" spans="1:7" ht="12.75" x14ac:dyDescent="0.2">
      <c r="A213"/>
      <c r="B213"/>
      <c r="C213"/>
      <c r="D213"/>
      <c r="E213"/>
      <c r="F213"/>
      <c r="G213"/>
    </row>
  </sheetData>
  <sortState ref="A8:G145">
    <sortCondition descending="1" ref="F8:F145"/>
  </sortState>
  <mergeCells count="8">
    <mergeCell ref="D1:E1"/>
    <mergeCell ref="F1:G1"/>
    <mergeCell ref="A146:E146"/>
    <mergeCell ref="A6:A7"/>
    <mergeCell ref="B6:B7"/>
    <mergeCell ref="C6:C7"/>
    <mergeCell ref="D6:D7"/>
    <mergeCell ref="E6:E7"/>
  </mergeCells>
  <printOptions horizontalCentered="1" gridLines="1"/>
  <pageMargins left="0.59055118110236227" right="0.59055118110236227" top="0.78740157480314965" bottom="0.39370078740157483" header="0" footer="0"/>
  <pageSetup paperSize="9" scale="57"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tabColor rgb="FF00B050"/>
  </sheetPr>
  <dimension ref="A1:Q17"/>
  <sheetViews>
    <sheetView zoomScaleNormal="100" zoomScaleSheetLayoutView="100" workbookViewId="0">
      <pane ySplit="2" topLeftCell="A3" activePane="bottomLeft" state="frozen"/>
      <selection activeCell="B2" sqref="B2"/>
      <selection pane="bottomLeft" activeCell="B1" sqref="B1:B2"/>
    </sheetView>
  </sheetViews>
  <sheetFormatPr defaultColWidth="0" defaultRowHeight="15" customHeight="1" x14ac:dyDescent="0.2"/>
  <cols>
    <col min="1" max="1" width="8.7109375" style="87" customWidth="1"/>
    <col min="2" max="3" width="8.7109375" style="11" customWidth="1"/>
    <col min="4" max="4" width="70.7109375" style="8" customWidth="1"/>
    <col min="5" max="5" width="8.7109375" style="11" customWidth="1"/>
    <col min="6" max="6" width="65.7109375" style="11" customWidth="1"/>
    <col min="7" max="7" width="18.7109375" style="11" customWidth="1"/>
    <col min="8" max="8" width="9.7109375" style="11" hidden="1"/>
    <col min="9" max="10" width="10.7109375" style="11" hidden="1"/>
    <col min="11" max="11" width="40.7109375" style="11" hidden="1"/>
    <col min="12" max="12" width="10.7109375" style="11" hidden="1"/>
    <col min="13" max="13" width="1.7109375" style="11" hidden="1"/>
    <col min="14" max="15" width="10.7109375" style="11" hidden="1"/>
    <col min="16" max="17" width="25.7109375" style="11" hidden="1"/>
    <col min="18" max="16384" width="10.7109375" style="13" hidden="1"/>
  </cols>
  <sheetData>
    <row r="1" spans="1:17" ht="15" customHeight="1" x14ac:dyDescent="0.2">
      <c r="A1" s="641" t="s">
        <v>1</v>
      </c>
      <c r="B1" s="642" t="s">
        <v>2</v>
      </c>
      <c r="C1" s="642" t="s">
        <v>3</v>
      </c>
      <c r="D1" s="643" t="s">
        <v>4</v>
      </c>
      <c r="E1" s="644" t="s">
        <v>38</v>
      </c>
      <c r="F1" s="644" t="s">
        <v>21761</v>
      </c>
      <c r="G1" s="737" t="s">
        <v>21766</v>
      </c>
      <c r="H1" s="596"/>
      <c r="I1" s="738" t="s">
        <v>21762</v>
      </c>
      <c r="J1" s="738"/>
      <c r="K1" s="736" t="s">
        <v>21760</v>
      </c>
      <c r="L1" s="736"/>
      <c r="M1" s="598"/>
      <c r="N1" s="735" t="s">
        <v>21765</v>
      </c>
      <c r="O1" s="735"/>
      <c r="P1" s="735"/>
      <c r="Q1" s="735"/>
    </row>
    <row r="2" spans="1:17" ht="15" customHeight="1" x14ac:dyDescent="0.2">
      <c r="A2" s="641"/>
      <c r="B2" s="642"/>
      <c r="C2" s="642"/>
      <c r="D2" s="643"/>
      <c r="E2" s="644"/>
      <c r="F2" s="644"/>
      <c r="G2" s="737"/>
      <c r="H2" s="596"/>
      <c r="I2" s="598" t="s">
        <v>34</v>
      </c>
      <c r="J2" s="598" t="s">
        <v>33</v>
      </c>
      <c r="K2" s="598" t="s">
        <v>21763</v>
      </c>
      <c r="L2" s="598" t="s">
        <v>21764</v>
      </c>
      <c r="M2" s="598"/>
      <c r="N2" s="599" t="s">
        <v>54</v>
      </c>
      <c r="O2" s="599" t="s">
        <v>55</v>
      </c>
      <c r="P2" s="599" t="s">
        <v>56</v>
      </c>
      <c r="Q2" s="599" t="s">
        <v>57</v>
      </c>
    </row>
    <row r="3" spans="1:17" ht="35.1" customHeight="1" x14ac:dyDescent="0.2">
      <c r="A3" s="248" t="s">
        <v>16968</v>
      </c>
      <c r="B3" s="248">
        <v>60010</v>
      </c>
      <c r="C3" s="190" t="s">
        <v>7516</v>
      </c>
      <c r="D3" s="246" t="str">
        <f>IF(B3="","",IF(C3="DER-ES",IF(OR(B3&lt;60000,B3&gt;60025),VLOOKUP(B3,'DER-ES NÃO IMPRIMIR'!$A$1:$E$10966,2,FALSE),VLOOKUP(B3,'DER-ES NÃO IMPRIMIR'!$A$1:$E$10966,2,FALSE)),IF(C3="SINAPI",VLOOKUP(B3,'SINAPI NÃO IMPRIMIR'!$A$3:$D$11432,2,FALSE),IF(C3="IOPES",VLOOKUP(B3,'IOPES NÃO IMPRIMIR'!$A$3:$D$10941,2,FALSE),IF(C3="CESAN",VLOOKUP(B3,'CESAN NÃO IMPRIMIR'!$A$6:$D$2000,2,FALSE),IF(C3="COMP",VLOOKUP(B3,'COMP NÃO IMPRIMIR'!$A$3:$D$10991,2,FALSE),""))))))</f>
        <v>Transporte Local de Materiais (TR-101-01) (Vias urbanas - Caminhão basculante)</v>
      </c>
      <c r="E3" s="79" t="str">
        <f>IF(B3="","",IF(C3="DER-ES",VLOOKUP(B3,'DER-ES NÃO IMPRIMIR'!$A$1:$E$10966,3,FALSE),IF(C3="SINAPI",VLOOKUP(B3,'SINAPI NÃO IMPRIMIR'!$A$1:$D$11432,3,FALSE),IF(C3="IOPES",VLOOKUP(B3,'IOPES NÃO IMPRIMIR'!$A$1:$D$10941,3,FALSE),IF(C3="CESAN",VLOOKUP(B3,'CESAN NÃO IMPRIMIR'!$A$6:$D$2000,3,FALSE),IF(C3="COMP",VLOOKUP(B3,'COMP NÃO IMPRIMIR'!$A$1:$D$10991,3,FALSE)))))))</f>
        <v>t</v>
      </c>
      <c r="F3" s="173" t="str">
        <f>"Preço Unitário = ("&amp;VLOOKUP(B3,'DER-ES NÃO IMPRIMIR'!$A$1:$E$10966,4,FALSE)&amp;") x BDI x Fator Reajustamento (Considerando: XP="&amp;ROUND((N3),2)&amp;"km; XR="&amp;ROUND((O3),2)&amp;"km; BDI="&amp;'DER-ES NÃO IMPRIMIR'!$D$2&amp;"%; FR="&amp;L3&amp;")"</f>
        <v>Preço Unitário = (0,956XP + 1,275XR + 1,593) x BDI x Fator Reajustamento (Considerando: XP=18,1km; XR=3,1km; BDI=23,32%; FR=1,038)</v>
      </c>
      <c r="G3" s="597">
        <f t="shared" ref="G3:G17" si="0">L3*J3</f>
        <v>29.248255504560003</v>
      </c>
      <c r="H3" s="596"/>
      <c r="I3" s="600">
        <f>IF(B3="","",IF(C3="DER-ES",IF(OR(B3&lt;60000,B3&gt;60025),VLOOKUP(B3,'DER-ES NÃO IMPRIMIR'!$A$1:$E$10966,4,FALSE),VLOOKUP(B3,'DER-ES NÃO IMPRIMIR'!$A$1:$H$9966,6,FALSE)*N3+VLOOKUP(B3,'DER-ES NÃO IMPRIMIR'!$A$1:$H$9966,7,FALSE)*O3)+VLOOKUP(B3,'DER-ES NÃO IMPRIMIR'!$A$1:$H$9966,8,FALSE),IF(C3="SINAPI",VLOOKUP(B3,'SINAPI NÃO IMPRIMIR'!$A$1:$E$11432,4,FALSE),IF(C3="IOPES",VLOOKUP(B3,'IOPES NÃO IMPRIMIR'!$A$1:$D$10941,4,FALSE),IF(C3="CESAN",VLOOKUP(B3,'CESAN NÃO IMPRIMIR'!$A$5:$D$2000,4,FALSE),IF(C3="COMP",VLOOKUP(B3,'COMP NÃO IMPRIMIR'!$A$1:$D$10991,4,FALSE)))))))</f>
        <v>22.8491</v>
      </c>
      <c r="J3" s="600">
        <f>I3*(1+'DER-ES NÃO IMPRIMIR'!$D$2/100)</f>
        <v>28.177510120000001</v>
      </c>
      <c r="K3" s="600" t="s">
        <v>8722</v>
      </c>
      <c r="L3" s="600">
        <f>IF(B3="","",IF(C3='REAJUSTE GERAL'!$Q$2,IFERROR(VLOOKUP(K3,'REAJUSTE GERAL'!$P$3:$R$24,2,FALSE),""),IF(C3='REAJUSTE GERAL'!$R$2,IFERROR(VLOOKUP(K3,'REAJUSTE GERAL'!$P$3:$R$24,3,FALSE),""),1)))</f>
        <v>1.038</v>
      </c>
      <c r="M3" s="601"/>
      <c r="N3" s="598">
        <f>'DMT NÃO IMPRIMIR'!$F$14</f>
        <v>18.100000000000001</v>
      </c>
      <c r="O3" s="598">
        <f>'DMT NÃO IMPRIMIR'!$E$14</f>
        <v>3.0999999999999996</v>
      </c>
      <c r="P3" s="602" t="str">
        <f>'DMT NÃO IMPRIMIR'!$C$14</f>
        <v>Obra
(Viana / ES)</v>
      </c>
      <c r="Q3" s="602" t="str">
        <f>'DMT NÃO IMPRIMIR'!$D$14</f>
        <v>Bota-fora
(Cariacica / ES)</v>
      </c>
    </row>
    <row r="4" spans="1:17" ht="35.1" customHeight="1" x14ac:dyDescent="0.2">
      <c r="A4" s="248" t="s">
        <v>17085</v>
      </c>
      <c r="B4" s="248">
        <v>60010</v>
      </c>
      <c r="C4" s="190" t="s">
        <v>7516</v>
      </c>
      <c r="D4" s="246" t="str">
        <f>IF(B4="","",IF(C4="DER-ES",IF(OR(B4&lt;60000,B4&gt;60025),VLOOKUP(B4,'DER-ES NÃO IMPRIMIR'!$A$1:$E$10966,2,FALSE),VLOOKUP(B4,'DER-ES NÃO IMPRIMIR'!$A$1:$E$10966,2,FALSE)),IF(C4="SINAPI",VLOOKUP(B4,'SINAPI NÃO IMPRIMIR'!$A$3:$D$11432,2,FALSE),IF(C4="IOPES",VLOOKUP(B4,'IOPES NÃO IMPRIMIR'!$A$3:$D$10941,2,FALSE),IF(C4="CESAN",VLOOKUP(B4,'CESAN NÃO IMPRIMIR'!$A$6:$D$2000,2,FALSE),IF(C4="COMP",VLOOKUP(B4,'COMP NÃO IMPRIMIR'!$A$3:$D$10991,2,FALSE),""))))))</f>
        <v>Transporte Local de Materiais (TR-101-01) (Vias urbanas - Caminhão basculante)</v>
      </c>
      <c r="E4" s="79" t="str">
        <f>IF(B4="","",IF(C4="DER-ES",VLOOKUP(B4,'DER-ES NÃO IMPRIMIR'!$A$1:$E$10966,3,FALSE),IF(C4="SINAPI",VLOOKUP(B4,'SINAPI NÃO IMPRIMIR'!$A$1:$D$11432,3,FALSE),IF(C4="IOPES",VLOOKUP(B4,'IOPES NÃO IMPRIMIR'!$A$1:$D$10941,3,FALSE),IF(C4="CESAN",VLOOKUP(B4,'CESAN NÃO IMPRIMIR'!$A$6:$D$2000,3,FALSE),IF(C4="COMP",VLOOKUP(B4,'COMP NÃO IMPRIMIR'!$A$1:$D$10991,3,FALSE)))))))</f>
        <v>t</v>
      </c>
      <c r="F4" s="173" t="str">
        <f>"Preço Unitário = ("&amp;VLOOKUP(B4,'DER-ES NÃO IMPRIMIR'!$A$1:$E$10966,4,FALSE)&amp;") x BDI x Fator Reajustamento (Considerando: XP="&amp;ROUND((N4),2)&amp;"km; XR="&amp;ROUND((O4),2)&amp;"km; BDI="&amp;'DER-ES NÃO IMPRIMIR'!$D$2&amp;"%; FR="&amp;L4&amp;")"</f>
        <v>Preço Unitário = (0,956XP + 1,275XR + 1,593) x BDI x Fator Reajustamento (Considerando: XP=22,6km; XR=0,9km; BDI=23,32%; FR=1,038)</v>
      </c>
      <c r="G4" s="597">
        <f t="shared" si="0"/>
        <v>31.164507719760003</v>
      </c>
      <c r="H4" s="596"/>
      <c r="I4" s="600">
        <f>IF(B4="","",IF(C4="DER-ES",IF(OR(B4&lt;60000,B4&gt;60025),VLOOKUP(B4,'DER-ES NÃO IMPRIMIR'!$A$1:$E$10966,4,FALSE),VLOOKUP(B4,'DER-ES NÃO IMPRIMIR'!$A$1:$H$9966,6,FALSE)*N4+VLOOKUP(B4,'DER-ES NÃO IMPRIMIR'!$A$1:$H$9966,7,FALSE)*O4)+VLOOKUP(B4,'DER-ES NÃO IMPRIMIR'!$A$1:$H$9966,8,FALSE),IF(C4="SINAPI",VLOOKUP(B4,'SINAPI NÃO IMPRIMIR'!$A$1:$E$11432,4,FALSE),IF(C4="IOPES",VLOOKUP(B4,'IOPES NÃO IMPRIMIR'!$A$1:$D$10941,4,FALSE),IF(C4="CESAN",VLOOKUP(B4,'CESAN NÃO IMPRIMIR'!$A$5:$D$2000,4,FALSE),IF(C4="COMP",VLOOKUP(B4,'COMP NÃO IMPRIMIR'!$A$1:$D$10991,4,FALSE)))))))</f>
        <v>24.3461</v>
      </c>
      <c r="J4" s="600">
        <f>I4*(1+'DER-ES NÃO IMPRIMIR'!$D$2/100)</f>
        <v>30.023610520000002</v>
      </c>
      <c r="K4" s="600" t="s">
        <v>8722</v>
      </c>
      <c r="L4" s="600">
        <f>IF(B4="","",IF(C4='REAJUSTE GERAL'!$Q$2,IFERROR(VLOOKUP(K4,'REAJUSTE GERAL'!$P$3:$R$24,2,FALSE),""),IF(C4='REAJUSTE GERAL'!$R$2,IFERROR(VLOOKUP(K4,'REAJUSTE GERAL'!$P$3:$R$24,3,FALSE),""),1)))</f>
        <v>1.038</v>
      </c>
      <c r="M4" s="601"/>
      <c r="N4" s="598">
        <f>'DMT NÃO IMPRIMIR'!$F$4</f>
        <v>22.6</v>
      </c>
      <c r="O4" s="598">
        <f>'DMT NÃO IMPRIMIR'!$E$4</f>
        <v>0.89999999999999991</v>
      </c>
      <c r="P4" s="602" t="str">
        <f>'DMT NÃO IMPRIMIR'!$C$4</f>
        <v>Caixa de Empréstimo
(Serra / ES)</v>
      </c>
      <c r="Q4" s="602" t="str">
        <f>'DMT NÃO IMPRIMIR'!$D$4</f>
        <v>Obra
(Viana / ES)</v>
      </c>
    </row>
    <row r="5" spans="1:17" ht="35.1" customHeight="1" x14ac:dyDescent="0.2">
      <c r="A5" s="248" t="s">
        <v>17086</v>
      </c>
      <c r="B5" s="248">
        <v>60010</v>
      </c>
      <c r="C5" s="190" t="s">
        <v>7516</v>
      </c>
      <c r="D5" s="246" t="str">
        <f>IF(B5="","",IF(C5="DER-ES",IF(OR(B5&lt;60000,B5&gt;60025),VLOOKUP(B5,'DER-ES NÃO IMPRIMIR'!$A$1:$E$10966,2,FALSE),VLOOKUP(B5,'DER-ES NÃO IMPRIMIR'!$A$1:$E$10966,2,FALSE)),IF(C5="SINAPI",VLOOKUP(B5,'SINAPI NÃO IMPRIMIR'!$A$3:$D$11432,2,FALSE),IF(C5="IOPES",VLOOKUP(B5,'IOPES NÃO IMPRIMIR'!$A$3:$D$10941,2,FALSE),IF(C5="CESAN",VLOOKUP(B5,'CESAN NÃO IMPRIMIR'!$A$6:$D$2000,2,FALSE),IF(C5="COMP",VLOOKUP(B5,'COMP NÃO IMPRIMIR'!$A$3:$D$10991,2,FALSE),""))))))</f>
        <v>Transporte Local de Materiais (TR-101-01) (Vias urbanas - Caminhão basculante)</v>
      </c>
      <c r="E5" s="79" t="str">
        <f>IF(B5="","",IF(C5="DER-ES",VLOOKUP(B5,'DER-ES NÃO IMPRIMIR'!$A$1:$E$10966,3,FALSE),IF(C5="SINAPI",VLOOKUP(B5,'SINAPI NÃO IMPRIMIR'!$A$1:$D$11432,3,FALSE),IF(C5="IOPES",VLOOKUP(B5,'IOPES NÃO IMPRIMIR'!$A$1:$D$10941,3,FALSE),IF(C5="CESAN",VLOOKUP(B5,'CESAN NÃO IMPRIMIR'!$A$6:$D$2000,3,FALSE),IF(C5="COMP",VLOOKUP(B5,'COMP NÃO IMPRIMIR'!$A$1:$D$10991,3,FALSE)))))))</f>
        <v>t</v>
      </c>
      <c r="F5" s="173" t="str">
        <f>"Preço Unitário = ("&amp;VLOOKUP(B5,'DER-ES NÃO IMPRIMIR'!$A$1:$E$10966,4,FALSE)&amp;") x BDI x Fator Reajustamento (Considerando: XP="&amp;ROUND((N5),2)&amp;"km; XR="&amp;ROUND((O5),2)&amp;"km; BDI="&amp;'DER-ES NÃO IMPRIMIR'!$D$2&amp;"%; FR="&amp;L5&amp;")"</f>
        <v>Preço Unitário = (0,956XP + 1,275XR + 1,593) x BDI x Fator Reajustamento (Considerando: XP=18,7km; XR=0,7km; BDI=23,32%; FR=1,038)</v>
      </c>
      <c r="G5" s="597">
        <f t="shared" si="0"/>
        <v>26.065510342320003</v>
      </c>
      <c r="H5" s="596"/>
      <c r="I5" s="600">
        <f>IF(B5="","",IF(C5="DER-ES",IF(OR(B5&lt;60000,B5&gt;60025),VLOOKUP(B5,'DER-ES NÃO IMPRIMIR'!$A$1:$E$10966,4,FALSE),VLOOKUP(B5,'DER-ES NÃO IMPRIMIR'!$A$1:$H$9966,6,FALSE)*N5+VLOOKUP(B5,'DER-ES NÃO IMPRIMIR'!$A$1:$H$9966,7,FALSE)*O5)+VLOOKUP(B5,'DER-ES NÃO IMPRIMIR'!$A$1:$H$9966,8,FALSE),IF(C5="SINAPI",VLOOKUP(B5,'SINAPI NÃO IMPRIMIR'!$A$1:$E$11432,4,FALSE),IF(C5="IOPES",VLOOKUP(B5,'IOPES NÃO IMPRIMIR'!$A$1:$D$10941,4,FALSE),IF(C5="CESAN",VLOOKUP(B5,'CESAN NÃO IMPRIMIR'!$A$5:$D$2000,4,FALSE),IF(C5="COMP",VLOOKUP(B5,'COMP NÃO IMPRIMIR'!$A$1:$D$10991,4,FALSE)))))))</f>
        <v>20.3627</v>
      </c>
      <c r="J5" s="600">
        <f>I5*(1+'DER-ES NÃO IMPRIMIR'!$D$2/100)</f>
        <v>25.111281640000001</v>
      </c>
      <c r="K5" s="600" t="s">
        <v>8722</v>
      </c>
      <c r="L5" s="600">
        <f>IF(B5="","",IF(C5='REAJUSTE GERAL'!$Q$2,IFERROR(VLOOKUP(K5,'REAJUSTE GERAL'!$P$3:$R$24,2,FALSE),""),IF(C5='REAJUSTE GERAL'!$R$2,IFERROR(VLOOKUP(K5,'REAJUSTE GERAL'!$P$3:$R$24,3,FALSE),""),1)))</f>
        <v>1.038</v>
      </c>
      <c r="M5" s="601"/>
      <c r="N5" s="598">
        <f>'DMT NÃO IMPRIMIR'!$F$13</f>
        <v>18.700000000000003</v>
      </c>
      <c r="O5" s="598">
        <f>'DMT NÃO IMPRIMIR'!$E$13</f>
        <v>0.7</v>
      </c>
      <c r="P5" s="602" t="str">
        <f>'DMT NÃO IMPRIMIR'!$C$13</f>
        <v>Areal Mirella Machado
(Viana / ES)</v>
      </c>
      <c r="Q5" s="602" t="str">
        <f>'DMT NÃO IMPRIMIR'!$D$13</f>
        <v>Obra
(Viana / ES)</v>
      </c>
    </row>
    <row r="6" spans="1:17" ht="35.1" customHeight="1" x14ac:dyDescent="0.2">
      <c r="A6" s="248" t="s">
        <v>7514</v>
      </c>
      <c r="B6" s="248">
        <v>60010</v>
      </c>
      <c r="C6" s="190" t="s">
        <v>7516</v>
      </c>
      <c r="D6" s="246" t="str">
        <f>IF(B6="","",IF(C6="DER-ES",IF(OR(B6&lt;60000,B6&gt;60025),VLOOKUP(B6,'DER-ES NÃO IMPRIMIR'!$A$1:$E$10966,2,FALSE),VLOOKUP(B6,'DER-ES NÃO IMPRIMIR'!$A$1:$E$10966,2,FALSE)),IF(C6="SINAPI",VLOOKUP(B6,'SINAPI NÃO IMPRIMIR'!$A$3:$D$11432,2,FALSE),IF(C6="IOPES",VLOOKUP(B6,'IOPES NÃO IMPRIMIR'!$A$3:$D$10941,2,FALSE),IF(C6="CESAN",VLOOKUP(B6,'CESAN NÃO IMPRIMIR'!$A$6:$D$2000,2,FALSE),IF(C6="COMP",VLOOKUP(B6,'COMP NÃO IMPRIMIR'!$A$3:$D$10991,2,FALSE),""))))))</f>
        <v>Transporte Local de Materiais (TR-101-01) (Vias urbanas - Caminhão basculante)</v>
      </c>
      <c r="E6" s="79" t="str">
        <f>IF(B6="","",IF(C6="DER-ES",VLOOKUP(B6,'DER-ES NÃO IMPRIMIR'!$A$1:$E$10966,3,FALSE),IF(C6="SINAPI",VLOOKUP(B6,'SINAPI NÃO IMPRIMIR'!$A$1:$D$11432,3,FALSE),IF(C6="IOPES",VLOOKUP(B6,'IOPES NÃO IMPRIMIR'!$A$1:$D$10941,3,FALSE),IF(C6="CESAN",VLOOKUP(B6,'CESAN NÃO IMPRIMIR'!$A$6:$D$2000,3,FALSE),IF(C6="COMP",VLOOKUP(B6,'COMP NÃO IMPRIMIR'!$A$1:$D$10991,3,FALSE)))))))</f>
        <v>t</v>
      </c>
      <c r="F6" s="173" t="str">
        <f>"Preço Unitário = ("&amp;VLOOKUP(B6,'DER-ES NÃO IMPRIMIR'!$A$1:$E$10966,4,FALSE)&amp;") x BDI x Fator Reajustamento (Considerando: XP="&amp;ROUND((N6),2)&amp;"km; XR="&amp;ROUND((O6),2)&amp;"km; BDI="&amp;'DER-ES NÃO IMPRIMIR'!$D$2&amp;"%; FR="&amp;L6&amp;")"</f>
        <v>Preço Unitário = (0,956XP + 1,275XR + 1,593) x BDI x Fator Reajustamento (Considerando: XP=18,1km; XR=3,1km; BDI=23,32%; FR=1,038)</v>
      </c>
      <c r="G6" s="597">
        <f t="shared" si="0"/>
        <v>29.248255504560003</v>
      </c>
      <c r="H6" s="596"/>
      <c r="I6" s="600">
        <f>IF(B6="","",IF(C6="DER-ES",IF(OR(B6&lt;60000,B6&gt;60025),VLOOKUP(B6,'DER-ES NÃO IMPRIMIR'!$A$1:$E$10966,4,FALSE),VLOOKUP(B6,'DER-ES NÃO IMPRIMIR'!$A$1:$H$9966,6,FALSE)*N6+VLOOKUP(B6,'DER-ES NÃO IMPRIMIR'!$A$1:$H$9966,7,FALSE)*O6)+VLOOKUP(B6,'DER-ES NÃO IMPRIMIR'!$A$1:$H$9966,8,FALSE),IF(C6="SINAPI",VLOOKUP(B6,'SINAPI NÃO IMPRIMIR'!$A$1:$E$11432,4,FALSE),IF(C6="IOPES",VLOOKUP(B6,'IOPES NÃO IMPRIMIR'!$A$1:$D$10941,4,FALSE),IF(C6="CESAN",VLOOKUP(B6,'CESAN NÃO IMPRIMIR'!$A$5:$D$2000,4,FALSE),IF(C6="COMP",VLOOKUP(B6,'COMP NÃO IMPRIMIR'!$A$1:$D$10991,4,FALSE)))))))</f>
        <v>22.8491</v>
      </c>
      <c r="J6" s="600">
        <f>I6*(1+'DER-ES NÃO IMPRIMIR'!$D$2/100)</f>
        <v>28.177510120000001</v>
      </c>
      <c r="K6" s="600" t="s">
        <v>8722</v>
      </c>
      <c r="L6" s="600">
        <f>IF(B6="","",IF(C6='REAJUSTE GERAL'!$Q$2,IFERROR(VLOOKUP(K6,'REAJUSTE GERAL'!$P$3:$R$24,2,FALSE),""),IF(C6='REAJUSTE GERAL'!$R$2,IFERROR(VLOOKUP(K6,'REAJUSTE GERAL'!$P$3:$R$24,3,FALSE),""),1)))</f>
        <v>1.038</v>
      </c>
      <c r="M6" s="601"/>
      <c r="N6" s="598">
        <f>'DMT NÃO IMPRIMIR'!$F$14</f>
        <v>18.100000000000001</v>
      </c>
      <c r="O6" s="598">
        <f>'DMT NÃO IMPRIMIR'!$E$14</f>
        <v>3.0999999999999996</v>
      </c>
      <c r="P6" s="602" t="str">
        <f>'DMT NÃO IMPRIMIR'!$C$14</f>
        <v>Obra
(Viana / ES)</v>
      </c>
      <c r="Q6" s="602" t="str">
        <f>'DMT NÃO IMPRIMIR'!$D$14</f>
        <v>Bota-fora
(Cariacica / ES)</v>
      </c>
    </row>
    <row r="7" spans="1:17" ht="35.1" customHeight="1" x14ac:dyDescent="0.2">
      <c r="A7" s="248" t="s">
        <v>7515</v>
      </c>
      <c r="B7" s="248">
        <v>60010</v>
      </c>
      <c r="C7" s="190" t="s">
        <v>7516</v>
      </c>
      <c r="D7" s="246" t="str">
        <f>IF(B7="","",IF(C7="DER-ES",IF(OR(B7&lt;60000,B7&gt;60025),VLOOKUP(B7,'DER-ES NÃO IMPRIMIR'!$A$1:$E$10966,2,FALSE),VLOOKUP(B7,'DER-ES NÃO IMPRIMIR'!$A$1:$E$10966,2,FALSE)),IF(C7="SINAPI",VLOOKUP(B7,'SINAPI NÃO IMPRIMIR'!$A$3:$D$11432,2,FALSE),IF(C7="IOPES",VLOOKUP(B7,'IOPES NÃO IMPRIMIR'!$A$3:$D$10941,2,FALSE),IF(C7="CESAN",VLOOKUP(B7,'CESAN NÃO IMPRIMIR'!$A$6:$D$2000,2,FALSE),IF(C7="COMP",VLOOKUP(B7,'COMP NÃO IMPRIMIR'!$A$3:$D$10991,2,FALSE),""))))))</f>
        <v>Transporte Local de Materiais (TR-101-01) (Vias urbanas - Caminhão basculante)</v>
      </c>
      <c r="E7" s="79" t="str">
        <f>IF(B7="","",IF(C7="DER-ES",VLOOKUP(B7,'DER-ES NÃO IMPRIMIR'!$A$1:$E$10966,3,FALSE),IF(C7="SINAPI",VLOOKUP(B7,'SINAPI NÃO IMPRIMIR'!$A$1:$D$11432,3,FALSE),IF(C7="IOPES",VLOOKUP(B7,'IOPES NÃO IMPRIMIR'!$A$1:$D$10941,3,FALSE),IF(C7="CESAN",VLOOKUP(B7,'CESAN NÃO IMPRIMIR'!$A$6:$D$2000,3,FALSE),IF(C7="COMP",VLOOKUP(B7,'COMP NÃO IMPRIMIR'!$A$1:$D$10991,3,FALSE)))))))</f>
        <v>t</v>
      </c>
      <c r="F7" s="173" t="str">
        <f>"Preço Unitário = ("&amp;VLOOKUP(B7,'DER-ES NÃO IMPRIMIR'!$A$1:$E$10966,4,FALSE)&amp;") x BDI x Fator Reajustamento (Considerando: XP="&amp;ROUND((N7),2)&amp;"km; XR="&amp;ROUND((O7),2)&amp;"km; BDI="&amp;'DER-ES NÃO IMPRIMIR'!$D$2&amp;"%; FR="&amp;L7&amp;")"</f>
        <v>Preço Unitário = (0,956XP + 1,275XR + 1,593) x BDI x Fator Reajustamento (Considerando: XP=18,7km; XR=0,7km; BDI=23,32%; FR=1,038)</v>
      </c>
      <c r="G7" s="597">
        <f t="shared" si="0"/>
        <v>26.065510342320003</v>
      </c>
      <c r="H7" s="596"/>
      <c r="I7" s="600">
        <f>IF(B7="","",IF(C7="DER-ES",IF(OR(B7&lt;60000,B7&gt;60025),VLOOKUP(B7,'DER-ES NÃO IMPRIMIR'!$A$1:$E$10966,4,FALSE),VLOOKUP(B7,'DER-ES NÃO IMPRIMIR'!$A$1:$H$9966,6,FALSE)*N7+VLOOKUP(B7,'DER-ES NÃO IMPRIMIR'!$A$1:$H$9966,7,FALSE)*O7)+VLOOKUP(B7,'DER-ES NÃO IMPRIMIR'!$A$1:$H$9966,8,FALSE),IF(C7="SINAPI",VLOOKUP(B7,'SINAPI NÃO IMPRIMIR'!$A$1:$E$11432,4,FALSE),IF(C7="IOPES",VLOOKUP(B7,'IOPES NÃO IMPRIMIR'!$A$1:$D$10941,4,FALSE),IF(C7="CESAN",VLOOKUP(B7,'CESAN NÃO IMPRIMIR'!$A$5:$D$2000,4,FALSE),IF(C7="COMP",VLOOKUP(B7,'COMP NÃO IMPRIMIR'!$A$1:$D$10991,4,FALSE)))))))</f>
        <v>20.3627</v>
      </c>
      <c r="J7" s="600">
        <f>I7*(1+'DER-ES NÃO IMPRIMIR'!$D$2/100)</f>
        <v>25.111281640000001</v>
      </c>
      <c r="K7" s="600" t="s">
        <v>8722</v>
      </c>
      <c r="L7" s="600">
        <f>IF(B7="","",IF(C7='REAJUSTE GERAL'!$Q$2,IFERROR(VLOOKUP(K7,'REAJUSTE GERAL'!$P$3:$R$24,2,FALSE),""),IF(C7='REAJUSTE GERAL'!$R$2,IFERROR(VLOOKUP(K7,'REAJUSTE GERAL'!$P$3:$R$24,3,FALSE),""),1)))</f>
        <v>1.038</v>
      </c>
      <c r="M7" s="601"/>
      <c r="N7" s="598">
        <f>'DMT NÃO IMPRIMIR'!$F$13</f>
        <v>18.700000000000003</v>
      </c>
      <c r="O7" s="598">
        <f>'DMT NÃO IMPRIMIR'!$E$13</f>
        <v>0.7</v>
      </c>
      <c r="P7" s="602" t="str">
        <f>'DMT NÃO IMPRIMIR'!$C$13</f>
        <v>Areal Mirella Machado
(Viana / ES)</v>
      </c>
      <c r="Q7" s="602" t="str">
        <f>'DMT NÃO IMPRIMIR'!$D$13</f>
        <v>Obra
(Viana / ES)</v>
      </c>
    </row>
    <row r="8" spans="1:17" ht="35.1" customHeight="1" x14ac:dyDescent="0.2">
      <c r="A8" s="248" t="s">
        <v>17087</v>
      </c>
      <c r="B8" s="248">
        <v>60002</v>
      </c>
      <c r="C8" s="190" t="s">
        <v>7516</v>
      </c>
      <c r="D8" s="246" t="str">
        <f>IF(B8="","",IF(C8="DER-ES",IF(OR(B8&lt;60000,B8&gt;60025),VLOOKUP(B8,'DER-ES NÃO IMPRIMIR'!$A$1:$E$10966,2,FALSE),VLOOKUP(B8,'DER-ES NÃO IMPRIMIR'!$A$1:$E$10966,2,FALSE)),IF(C8="SINAPI",VLOOKUP(B8,'SINAPI NÃO IMPRIMIR'!$A$3:$D$11432,2,FALSE),IF(C8="IOPES",VLOOKUP(B8,'IOPES NÃO IMPRIMIR'!$A$3:$D$10941,2,FALSE),IF(C8="CESAN",VLOOKUP(B8,'CESAN NÃO IMPRIMIR'!$A$6:$D$2000,2,FALSE),IF(C8="COMP",VLOOKUP(B8,'COMP NÃO IMPRIMIR'!$A$3:$D$10991,2,FALSE),""))))))</f>
        <v>TR-201-00 (Comercial - Caminhão basculante)</v>
      </c>
      <c r="E8" s="79" t="str">
        <f>IF(B8="","",IF(C8="DER-ES",VLOOKUP(B8,'DER-ES NÃO IMPRIMIR'!$A$1:$E$10966,3,FALSE),IF(C8="SINAPI",VLOOKUP(B8,'SINAPI NÃO IMPRIMIR'!$A$1:$D$11432,3,FALSE),IF(C8="IOPES",VLOOKUP(B8,'IOPES NÃO IMPRIMIR'!$A$1:$D$10941,3,FALSE),IF(C8="CESAN",VLOOKUP(B8,'CESAN NÃO IMPRIMIR'!$A$6:$D$2000,3,FALSE),IF(C8="COMP",VLOOKUP(B8,'COMP NÃO IMPRIMIR'!$A$1:$D$10991,3,FALSE)))))))</f>
        <v>T</v>
      </c>
      <c r="F8" s="173" t="str">
        <f>"Preço Unitário = ("&amp;VLOOKUP(B8,'DER-ES NÃO IMPRIMIR'!$A$1:$E$10966,4,FALSE)&amp;") x BDI x Fator Reajustamento (Considerando: XP="&amp;ROUND((N8),2)&amp;"km; XR="&amp;ROUND((O8),2)&amp;"km; BDI="&amp;'DER-ES NÃO IMPRIMIR'!$D$2&amp;"%; FR="&amp;L8&amp;")"</f>
        <v>Preço Unitário = (0,612XP + 0,637XR + 2,551) x BDI x Fator Reajustamento (Considerando: XP=8,2km; XR=1,2km; BDI=23,32%; FR=1,038)</v>
      </c>
      <c r="G8" s="597">
        <f t="shared" si="0"/>
        <v>10.667777362080001</v>
      </c>
      <c r="H8" s="596"/>
      <c r="I8" s="600">
        <f>IF(B8="","",IF(C8="DER-ES",IF(OR(B8&lt;60000,B8&gt;60025),VLOOKUP(B8,'DER-ES NÃO IMPRIMIR'!$A$1:$E$10966,4,FALSE),VLOOKUP(B8,'DER-ES NÃO IMPRIMIR'!$A$1:$H$9966,6,FALSE)*N8+VLOOKUP(B8,'DER-ES NÃO IMPRIMIR'!$A$1:$H$9966,7,FALSE)*O8)+VLOOKUP(B8,'DER-ES NÃO IMPRIMIR'!$A$1:$H$9966,8,FALSE),IF(C8="SINAPI",VLOOKUP(B8,'SINAPI NÃO IMPRIMIR'!$A$1:$E$11432,4,FALSE),IF(C8="IOPES",VLOOKUP(B8,'IOPES NÃO IMPRIMIR'!$A$1:$D$10941,4,FALSE),IF(C8="CESAN",VLOOKUP(B8,'CESAN NÃO IMPRIMIR'!$A$5:$D$2000,4,FALSE),IF(C8="COMP",VLOOKUP(B8,'COMP NÃO IMPRIMIR'!$A$1:$D$10991,4,FALSE)))))))</f>
        <v>8.3338000000000001</v>
      </c>
      <c r="J8" s="600">
        <f>I8*(1+'DER-ES NÃO IMPRIMIR'!$D$2/100)</f>
        <v>10.27724216</v>
      </c>
      <c r="K8" s="600" t="s">
        <v>8722</v>
      </c>
      <c r="L8" s="600">
        <f>IF(B8="","",IF(C8='REAJUSTE GERAL'!$Q$2,IFERROR(VLOOKUP(K8,'REAJUSTE GERAL'!$P$3:$R$24,2,FALSE),""),IF(C8='REAJUSTE GERAL'!$R$2,IFERROR(VLOOKUP(K8,'REAJUSTE GERAL'!$P$3:$R$24,3,FALSE),""),1)))</f>
        <v>1.038</v>
      </c>
      <c r="M8" s="603"/>
      <c r="N8" s="598">
        <f>'DMT NÃO IMPRIMIR'!$F$5</f>
        <v>8.1999999999999993</v>
      </c>
      <c r="O8" s="598">
        <f>'DMT NÃO IMPRIMIR'!$E$5</f>
        <v>1.2</v>
      </c>
      <c r="P8" s="602" t="str">
        <f>'DMT NÃO IMPRIMIR'!$C$5</f>
        <v>Pedreira Brasitália
(Cariacica / ES)</v>
      </c>
      <c r="Q8" s="602" t="str">
        <f>'DMT NÃO IMPRIMIR'!$D$5</f>
        <v>Obra
(Viana / ES)</v>
      </c>
    </row>
    <row r="9" spans="1:17" ht="35.1" customHeight="1" x14ac:dyDescent="0.2">
      <c r="A9" s="248" t="s">
        <v>5685</v>
      </c>
      <c r="B9" s="248">
        <v>60002</v>
      </c>
      <c r="C9" s="190" t="s">
        <v>7516</v>
      </c>
      <c r="D9" s="246" t="str">
        <f>IF(B9="","",IF(C9="DER-ES",IF(OR(B9&lt;60000,B9&gt;60025),VLOOKUP(B9,'DER-ES NÃO IMPRIMIR'!$A$1:$E$10966,2,FALSE),VLOOKUP(B9,'DER-ES NÃO IMPRIMIR'!$A$1:$E$10966,2,FALSE)),IF(C9="SINAPI",VLOOKUP(B9,'SINAPI NÃO IMPRIMIR'!$A$3:$D$11432,2,FALSE),IF(C9="IOPES",VLOOKUP(B9,'IOPES NÃO IMPRIMIR'!$A$3:$D$10941,2,FALSE),IF(C9="CESAN",VLOOKUP(B9,'CESAN NÃO IMPRIMIR'!$A$6:$D$2000,2,FALSE),IF(C9="COMP",VLOOKUP(B9,'COMP NÃO IMPRIMIR'!$A$3:$D$10991,2,FALSE),""))))))</f>
        <v>TR-201-00 (Comercial - Caminhão basculante)</v>
      </c>
      <c r="E9" s="79" t="str">
        <f>IF(B9="","",IF(C9="DER-ES",VLOOKUP(B9,'DER-ES NÃO IMPRIMIR'!$A$1:$E$10966,3,FALSE),IF(C9="SINAPI",VLOOKUP(B9,'SINAPI NÃO IMPRIMIR'!$A$1:$D$11432,3,FALSE),IF(C9="IOPES",VLOOKUP(B9,'IOPES NÃO IMPRIMIR'!$A$1:$D$10941,3,FALSE),IF(C9="CESAN",VLOOKUP(B9,'CESAN NÃO IMPRIMIR'!$A$6:$D$2000,3,FALSE),IF(C9="COMP",VLOOKUP(B9,'COMP NÃO IMPRIMIR'!$A$1:$D$10991,3,FALSE)))))))</f>
        <v>T</v>
      </c>
      <c r="F9" s="173" t="str">
        <f>"Preço Unitário = ("&amp;VLOOKUP(B9,'DER-ES NÃO IMPRIMIR'!$A$1:$E$10966,4,FALSE)&amp;") x BDI x Fator Reajustamento (Considerando: XP="&amp;ROUND((N9),2)&amp;"km; XR="&amp;ROUND((O9),2)&amp;"km; BDI="&amp;'DER-ES NÃO IMPRIMIR'!$D$2&amp;"%; FR="&amp;L9&amp;")"</f>
        <v>Preço Unitário = (0,612XP + 0,637XR + 2,551) x BDI x Fator Reajustamento (Considerando: XP=8,2km; XR=1,2km; BDI=23,32%; FR=1,038)</v>
      </c>
      <c r="G9" s="597">
        <f t="shared" si="0"/>
        <v>10.667777362080001</v>
      </c>
      <c r="H9" s="596"/>
      <c r="I9" s="600">
        <f>IF(B9="","",IF(C9="DER-ES",IF(OR(B9&lt;60000,B9&gt;60025),VLOOKUP(B9,'DER-ES NÃO IMPRIMIR'!$A$1:$E$10966,4,FALSE),VLOOKUP(B9,'DER-ES NÃO IMPRIMIR'!$A$1:$H$9966,6,FALSE)*N9+VLOOKUP(B9,'DER-ES NÃO IMPRIMIR'!$A$1:$H$9966,7,FALSE)*O9)+VLOOKUP(B9,'DER-ES NÃO IMPRIMIR'!$A$1:$H$9966,8,FALSE),IF(C9="SINAPI",VLOOKUP(B9,'SINAPI NÃO IMPRIMIR'!$A$1:$E$11432,4,FALSE),IF(C9="IOPES",VLOOKUP(B9,'IOPES NÃO IMPRIMIR'!$A$1:$D$10941,4,FALSE),IF(C9="CESAN",VLOOKUP(B9,'CESAN NÃO IMPRIMIR'!$A$5:$D$2000,4,FALSE),IF(C9="COMP",VLOOKUP(B9,'COMP NÃO IMPRIMIR'!$A$1:$D$10991,4,FALSE)))))))</f>
        <v>8.3338000000000001</v>
      </c>
      <c r="J9" s="600">
        <f>I9*(1+'DER-ES NÃO IMPRIMIR'!$D$2/100)</f>
        <v>10.27724216</v>
      </c>
      <c r="K9" s="600" t="s">
        <v>8722</v>
      </c>
      <c r="L9" s="600">
        <f>IF(B9="","",IF(C9='REAJUSTE GERAL'!$Q$2,IFERROR(VLOOKUP(K9,'REAJUSTE GERAL'!$P$3:$R$24,2,FALSE),""),IF(C9='REAJUSTE GERAL'!$R$2,IFERROR(VLOOKUP(K9,'REAJUSTE GERAL'!$P$3:$R$24,3,FALSE),""),1)))</f>
        <v>1.038</v>
      </c>
      <c r="M9" s="603"/>
      <c r="N9" s="598">
        <f>'DMT NÃO IMPRIMIR'!$F$5</f>
        <v>8.1999999999999993</v>
      </c>
      <c r="O9" s="598">
        <f>'DMT NÃO IMPRIMIR'!$E$5</f>
        <v>1.2</v>
      </c>
      <c r="P9" s="602" t="str">
        <f>'DMT NÃO IMPRIMIR'!$C$5</f>
        <v>Pedreira Brasitália
(Cariacica / ES)</v>
      </c>
      <c r="Q9" s="602" t="str">
        <f>'DMT NÃO IMPRIMIR'!$D$5</f>
        <v>Obra
(Viana / ES)</v>
      </c>
    </row>
    <row r="10" spans="1:17" ht="35.1" customHeight="1" x14ac:dyDescent="0.2">
      <c r="A10" s="102" t="s">
        <v>5689</v>
      </c>
      <c r="B10" s="562">
        <v>60025</v>
      </c>
      <c r="C10" s="79" t="s">
        <v>7516</v>
      </c>
      <c r="D10" s="246" t="str">
        <f>IF(B10="","",IF(C10="DER-ES",IF(OR(B10&lt;60000,B10&gt;60025),VLOOKUP(B10,'DER-ES NÃO IMPRIMIR'!$A$1:$E$10966,2,FALSE),VLOOKUP(B10,'DER-ES NÃO IMPRIMIR'!$A$1:$E$10966,2,FALSE)),IF(C10="SINAPI",VLOOKUP(B10,'SINAPI NÃO IMPRIMIR'!$A$3:$D$11432,2,FALSE),IF(C10="IOPES",VLOOKUP(B10,'IOPES NÃO IMPRIMIR'!$A$3:$D$10941,2,FALSE),IF(C10="CESAN",VLOOKUP(B10,'CESAN NÃO IMPRIMIR'!$A$6:$D$2000,2,FALSE),IF(C10="COMP",VLOOKUP(B10,'COMP NÃO IMPRIMIR'!$A$3:$D$10991,2,FALSE),""))))))</f>
        <v>Transporte de Material Asfáltico (DNIT), inclusive BDI diferenciado</v>
      </c>
      <c r="E10" s="79" t="str">
        <f>IF(B10="","",IF(C10="DER-ES",VLOOKUP(B10,'DER-ES NÃO IMPRIMIR'!$A$1:$E$10966,3,FALSE),IF(C10="SINAPI",VLOOKUP(B10,'SINAPI NÃO IMPRIMIR'!$A$1:$D$11432,3,FALSE),IF(C10="IOPES",VLOOKUP(B10,'IOPES NÃO IMPRIMIR'!$A$1:$D$10941,3,FALSE),IF(C10="CESAN",VLOOKUP(B10,'CESAN NÃO IMPRIMIR'!$A$6:$D$2000,3,FALSE),IF(C10="COMP",VLOOKUP(B10,'COMP NÃO IMPRIMIR'!$A$1:$D$10991,3,FALSE)))))))</f>
        <v>T</v>
      </c>
      <c r="F10" s="173" t="str">
        <f>"Preço Unitário = ("&amp;VLOOKUP(B10,'DER-ES NÃO IMPRIMIR'!$A$1:$E$10966,4,FALSE)&amp;") x BDI x Fator Reajustamento (Considerando: XP="&amp;ROUND((N10),2)&amp;"km; XR="&amp;ROUND((O10),2)&amp;"km; BDI="&amp;'DER-ES NÃO IMPRIMIR'!$D$2&amp;"%; FR="&amp;L10&amp;")"</f>
        <v>Preço Unitário = (0,404XP + 0,478XR + 43,200) x BDI x Fator Reajustamento (Considerando: XP=538,3km; XR=0,7km; BDI=23,32%; FR=1,038)</v>
      </c>
      <c r="G10" s="597">
        <f t="shared" si="0"/>
        <v>334.10606208048</v>
      </c>
      <c r="H10" s="596"/>
      <c r="I10" s="600">
        <f>IF(B10="","",IF(C10="DER-ES",IF(OR(B10&lt;60000,B10&gt;60025),VLOOKUP(B10,'DER-ES NÃO IMPRIMIR'!$A$1:$E$10966,4,FALSE),VLOOKUP(B10,'DER-ES NÃO IMPRIMIR'!$A$1:$H$9966,6,FALSE)*N10+VLOOKUP(B10,'DER-ES NÃO IMPRIMIR'!$A$1:$H$9966,7,FALSE)*O10)+VLOOKUP(B10,'DER-ES NÃO IMPRIMIR'!$A$1:$H$9966,8,FALSE),IF(C10="SINAPI",VLOOKUP(B10,'SINAPI NÃO IMPRIMIR'!$A$1:$E$11432,4,FALSE),IF(C10="IOPES",VLOOKUP(B10,'IOPES NÃO IMPRIMIR'!$A$1:$D$10941,4,FALSE),IF(C10="CESAN",VLOOKUP(B10,'CESAN NÃO IMPRIMIR'!$A$5:$D$2000,4,FALSE),IF(C10="COMP",VLOOKUP(B10,'COMP NÃO IMPRIMIR'!$A$1:$D$10991,4,FALSE)))))))</f>
        <v>261.00779999999997</v>
      </c>
      <c r="J10" s="600">
        <f>I10*(1+'DER-ES NÃO IMPRIMIR'!$D$2/100)</f>
        <v>321.87481895999997</v>
      </c>
      <c r="K10" s="600" t="s">
        <v>8722</v>
      </c>
      <c r="L10" s="600">
        <f>IF(B10="","",IF(C10='REAJUSTE GERAL'!$Q$2,IFERROR(VLOOKUP(K10,'REAJUSTE GERAL'!$P$3:$R$24,2,FALSE),""),IF(C10='REAJUSTE GERAL'!$R$2,IFERROR(VLOOKUP(K10,'REAJUSTE GERAL'!$P$3:$R$24,3,FALSE),""),1)))</f>
        <v>1.038</v>
      </c>
      <c r="M10" s="600"/>
      <c r="N10" s="598">
        <f>'DMT NÃO IMPRIMIR'!$F$6</f>
        <v>538.29999999999995</v>
      </c>
      <c r="O10" s="598">
        <f>'DMT NÃO IMPRIMIR'!$E$6</f>
        <v>0.7</v>
      </c>
      <c r="P10" s="602" t="str">
        <f>'DMT NÃO IMPRIMIR'!$C$6</f>
        <v>REGAP
(Betim / MG)</v>
      </c>
      <c r="Q10" s="602" t="str">
        <f>'DMT NÃO IMPRIMIR'!$D$6</f>
        <v>Obra
(Viana / ES)</v>
      </c>
    </row>
    <row r="11" spans="1:17" ht="35.1" customHeight="1" x14ac:dyDescent="0.2">
      <c r="A11" s="102" t="s">
        <v>7497</v>
      </c>
      <c r="B11" s="562">
        <v>60025</v>
      </c>
      <c r="C11" s="79" t="s">
        <v>7516</v>
      </c>
      <c r="D11" s="246" t="str">
        <f>IF(B11="","",IF(C11="DER-ES",IF(OR(B11&lt;60000,B11&gt;60025),VLOOKUP(B11,'DER-ES NÃO IMPRIMIR'!$A$1:$E$10966,2,FALSE),VLOOKUP(B11,'DER-ES NÃO IMPRIMIR'!$A$1:$E$10966,2,FALSE)),IF(C11="SINAPI",VLOOKUP(B11,'SINAPI NÃO IMPRIMIR'!$A$3:$D$11432,2,FALSE),IF(C11="IOPES",VLOOKUP(B11,'IOPES NÃO IMPRIMIR'!$A$3:$D$10941,2,FALSE),IF(C11="CESAN",VLOOKUP(B11,'CESAN NÃO IMPRIMIR'!$A$6:$D$2000,2,FALSE),IF(C11="COMP",VLOOKUP(B11,'COMP NÃO IMPRIMIR'!$A$3:$D$10991,2,FALSE),""))))))</f>
        <v>Transporte de Material Asfáltico (DNIT), inclusive BDI diferenciado</v>
      </c>
      <c r="E11" s="79" t="str">
        <f>IF(B11="","",IF(C11="DER-ES",VLOOKUP(B11,'DER-ES NÃO IMPRIMIR'!$A$1:$E$10966,3,FALSE),IF(C11="SINAPI",VLOOKUP(B11,'SINAPI NÃO IMPRIMIR'!$A$1:$D$11432,3,FALSE),IF(C11="IOPES",VLOOKUP(B11,'IOPES NÃO IMPRIMIR'!$A$1:$D$10941,3,FALSE),IF(C11="CESAN",VLOOKUP(B11,'CESAN NÃO IMPRIMIR'!$A$6:$D$2000,3,FALSE),IF(C11="COMP",VLOOKUP(B11,'COMP NÃO IMPRIMIR'!$A$1:$D$10991,3,FALSE)))))))</f>
        <v>T</v>
      </c>
      <c r="F11" s="173" t="str">
        <f>"Preço Unitário = ("&amp;VLOOKUP(B11,'DER-ES NÃO IMPRIMIR'!$A$1:$E$10966,4,FALSE)&amp;") x BDI x Fator Reajustamento (Considerando: XP="&amp;ROUND((N11),2)&amp;"km; XR="&amp;ROUND((O11),2)&amp;"km; BDI="&amp;'DER-ES NÃO IMPRIMIR'!$D$2&amp;"%; FR="&amp;L11&amp;")"</f>
        <v>Preço Unitário = (0,404XP + 0,478XR + 43,200) x BDI x Fator Reajustamento (Considerando: XP=538,3km; XR=0,7km; BDI=23,32%; FR=1,038)</v>
      </c>
      <c r="G11" s="597">
        <f t="shared" si="0"/>
        <v>334.10606208048</v>
      </c>
      <c r="H11" s="596"/>
      <c r="I11" s="600">
        <f>IF(B11="","",IF(C11="DER-ES",IF(OR(B11&lt;60000,B11&gt;60025),VLOOKUP(B11,'DER-ES NÃO IMPRIMIR'!$A$1:$E$10966,4,FALSE),VLOOKUP(B11,'DER-ES NÃO IMPRIMIR'!$A$1:$H$9966,6,FALSE)*N11+VLOOKUP(B11,'DER-ES NÃO IMPRIMIR'!$A$1:$H$9966,7,FALSE)*O11)+VLOOKUP(B11,'DER-ES NÃO IMPRIMIR'!$A$1:$H$9966,8,FALSE),IF(C11="SINAPI",VLOOKUP(B11,'SINAPI NÃO IMPRIMIR'!$A$1:$E$11432,4,FALSE),IF(C11="IOPES",VLOOKUP(B11,'IOPES NÃO IMPRIMIR'!$A$1:$D$10941,4,FALSE),IF(C11="CESAN",VLOOKUP(B11,'CESAN NÃO IMPRIMIR'!$A$5:$D$2000,4,FALSE),IF(C11="COMP",VLOOKUP(B11,'COMP NÃO IMPRIMIR'!$A$1:$D$10991,4,FALSE)))))))</f>
        <v>261.00779999999997</v>
      </c>
      <c r="J11" s="600">
        <f>I11*(1+'DER-ES NÃO IMPRIMIR'!$D$2/100)</f>
        <v>321.87481895999997</v>
      </c>
      <c r="K11" s="600" t="s">
        <v>8722</v>
      </c>
      <c r="L11" s="600">
        <f>IF(B11="","",IF(C11='REAJUSTE GERAL'!$Q$2,IFERROR(VLOOKUP(K11,'REAJUSTE GERAL'!$P$3:$R$24,2,FALSE),""),IF(C11='REAJUSTE GERAL'!$R$2,IFERROR(VLOOKUP(K11,'REAJUSTE GERAL'!$P$3:$R$24,3,FALSE),""),1)))</f>
        <v>1.038</v>
      </c>
      <c r="M11" s="600"/>
      <c r="N11" s="598">
        <f>'DMT NÃO IMPRIMIR'!$F$7</f>
        <v>538.29999999999995</v>
      </c>
      <c r="O11" s="598">
        <f>'DMT NÃO IMPRIMIR'!$E$7</f>
        <v>0.7</v>
      </c>
      <c r="P11" s="602" t="str">
        <f>'DMT NÃO IMPRIMIR'!$C$7</f>
        <v>REGAP
(Betim / MG)</v>
      </c>
      <c r="Q11" s="602" t="str">
        <f>'DMT NÃO IMPRIMIR'!$D$7</f>
        <v>Obra
(Viana / ES)</v>
      </c>
    </row>
    <row r="12" spans="1:17" ht="35.1" customHeight="1" x14ac:dyDescent="0.2">
      <c r="A12" s="102" t="s">
        <v>7507</v>
      </c>
      <c r="B12" s="562">
        <v>60025</v>
      </c>
      <c r="C12" s="79" t="s">
        <v>7516</v>
      </c>
      <c r="D12" s="246" t="str">
        <f>IF(B12="","",IF(C12="DER-ES",IF(OR(B12&lt;60000,B12&gt;60025),VLOOKUP(B12,'DER-ES NÃO IMPRIMIR'!$A$1:$E$10966,2,FALSE),VLOOKUP(B12,'DER-ES NÃO IMPRIMIR'!$A$1:$E$10966,2,FALSE)),IF(C12="SINAPI",VLOOKUP(B12,'SINAPI NÃO IMPRIMIR'!$A$3:$D$11432,2,FALSE),IF(C12="IOPES",VLOOKUP(B12,'IOPES NÃO IMPRIMIR'!$A$3:$D$10941,2,FALSE),IF(C12="CESAN",VLOOKUP(B12,'CESAN NÃO IMPRIMIR'!$A$6:$D$2000,2,FALSE),IF(C12="COMP",VLOOKUP(B12,'COMP NÃO IMPRIMIR'!$A$3:$D$10991,2,FALSE),""))))))</f>
        <v>Transporte de Material Asfáltico (DNIT), inclusive BDI diferenciado</v>
      </c>
      <c r="E12" s="79" t="str">
        <f>IF(B12="","",IF(C12="DER-ES",VLOOKUP(B12,'DER-ES NÃO IMPRIMIR'!$A$1:$E$10966,3,FALSE),IF(C12="SINAPI",VLOOKUP(B12,'SINAPI NÃO IMPRIMIR'!$A$1:$D$11432,3,FALSE),IF(C12="IOPES",VLOOKUP(B12,'IOPES NÃO IMPRIMIR'!$A$1:$D$10941,3,FALSE),IF(C12="CESAN",VLOOKUP(B12,'CESAN NÃO IMPRIMIR'!$A$6:$D$2000,3,FALSE),IF(C12="COMP",VLOOKUP(B12,'COMP NÃO IMPRIMIR'!$A$1:$D$10991,3,FALSE)))))))</f>
        <v>T</v>
      </c>
      <c r="F12" s="173" t="str">
        <f>"Preço Unitário = ("&amp;VLOOKUP(B12,'DER-ES NÃO IMPRIMIR'!$A$1:$E$10966,4,FALSE)&amp;") x BDI x Fator Reajustamento (Considerando: XP="&amp;ROUND((N12),2)&amp;"km; XR="&amp;ROUND((O12),2)&amp;"km; BDI="&amp;'DER-ES NÃO IMPRIMIR'!$D$2&amp;"%; FR="&amp;L12&amp;")"</f>
        <v>Preço Unitário = (0,404XP + 0,478XR + 43,200) x BDI x Fator Reajustamento (Considerando: XP=544km; XR=0km; BDI=23,32%; FR=1,038)</v>
      </c>
      <c r="G12" s="597">
        <f t="shared" si="0"/>
        <v>336.62547932160004</v>
      </c>
      <c r="H12" s="596"/>
      <c r="I12" s="600">
        <f>IF(B12="","",IF(C12="DER-ES",IF(OR(B12&lt;60000,B12&gt;60025),VLOOKUP(B12,'DER-ES NÃO IMPRIMIR'!$A$1:$E$10966,4,FALSE),VLOOKUP(B12,'DER-ES NÃO IMPRIMIR'!$A$1:$H$9966,6,FALSE)*N12+VLOOKUP(B12,'DER-ES NÃO IMPRIMIR'!$A$1:$H$9966,7,FALSE)*O12)+VLOOKUP(B12,'DER-ES NÃO IMPRIMIR'!$A$1:$H$9966,8,FALSE),IF(C12="SINAPI",VLOOKUP(B12,'SINAPI NÃO IMPRIMIR'!$A$1:$E$11432,4,FALSE),IF(C12="IOPES",VLOOKUP(B12,'IOPES NÃO IMPRIMIR'!$A$1:$D$10941,4,FALSE),IF(C12="CESAN",VLOOKUP(B12,'CESAN NÃO IMPRIMIR'!$A$5:$D$2000,4,FALSE),IF(C12="COMP",VLOOKUP(B12,'COMP NÃO IMPRIMIR'!$A$1:$D$10991,4,FALSE)))))))</f>
        <v>262.976</v>
      </c>
      <c r="J12" s="600">
        <f>I12*(1+'DER-ES NÃO IMPRIMIR'!$D$2/100)</f>
        <v>324.3020032</v>
      </c>
      <c r="K12" s="600" t="s">
        <v>8722</v>
      </c>
      <c r="L12" s="600">
        <f>IF(B12="","",IF(C12='REAJUSTE GERAL'!$Q$2,IFERROR(VLOOKUP(K12,'REAJUSTE GERAL'!$P$3:$R$24,2,FALSE),""),IF(C12='REAJUSTE GERAL'!$R$2,IFERROR(VLOOKUP(K12,'REAJUSTE GERAL'!$P$3:$R$24,3,FALSE),""),1)))</f>
        <v>1.038</v>
      </c>
      <c r="M12" s="600"/>
      <c r="N12" s="598">
        <f>'DMT NÃO IMPRIMIR'!$F$8</f>
        <v>544</v>
      </c>
      <c r="O12" s="598">
        <f>'DMT NÃO IMPRIMIR'!$E$8</f>
        <v>0</v>
      </c>
      <c r="P12" s="602" t="str">
        <f>'DMT NÃO IMPRIMIR'!$C$8</f>
        <v>REGAP
(Betim / MG)</v>
      </c>
      <c r="Q12" s="602" t="str">
        <f>'DMT NÃO IMPRIMIR'!$D$8</f>
        <v>Usina de Asfalto Pedreira Brasitália
(Cariacica / ES)</v>
      </c>
    </row>
    <row r="13" spans="1:17" ht="35.1" customHeight="1" x14ac:dyDescent="0.2">
      <c r="A13" s="248" t="s">
        <v>7508</v>
      </c>
      <c r="B13" s="263">
        <v>60006</v>
      </c>
      <c r="C13" s="190" t="s">
        <v>7516</v>
      </c>
      <c r="D13" s="246" t="str">
        <f>IF(B13="","",IF(C13="DER-ES",IF(OR(B13&lt;60000,B13&gt;60025),VLOOKUP(B13,'DER-ES NÃO IMPRIMIR'!$A$1:$E$10966,2,FALSE),VLOOKUP(B13,'DER-ES NÃO IMPRIMIR'!$A$1:$E$10966,2,FALSE)),IF(C13="SINAPI",VLOOKUP(B13,'SINAPI NÃO IMPRIMIR'!$A$3:$D$11432,2,FALSE),IF(C13="IOPES",VLOOKUP(B13,'IOPES NÃO IMPRIMIR'!$A$3:$D$10941,2,FALSE),IF(C13="CESAN",VLOOKUP(B13,'CESAN NÃO IMPRIMIR'!$A$6:$D$2000,2,FALSE),IF(C13="COMP",VLOOKUP(B13,'COMP NÃO IMPRIMIR'!$A$3:$D$10991,2,FALSE),""))))))</f>
        <v>TR-301-00 (Massa Asfáltica)</v>
      </c>
      <c r="E13" s="79" t="str">
        <f>IF(B13="","",IF(C13="DER-ES",VLOOKUP(B13,'DER-ES NÃO IMPRIMIR'!$A$1:$E$10966,3,FALSE),IF(C13="SINAPI",VLOOKUP(B13,'SINAPI NÃO IMPRIMIR'!$A$1:$D$11432,3,FALSE),IF(C13="IOPES",VLOOKUP(B13,'IOPES NÃO IMPRIMIR'!$A$1:$D$10941,3,FALSE),IF(C13="CESAN",VLOOKUP(B13,'CESAN NÃO IMPRIMIR'!$A$6:$D$2000,3,FALSE),IF(C13="COMP",VLOOKUP(B13,'COMP NÃO IMPRIMIR'!$A$1:$D$10991,3,FALSE)))))))</f>
        <v>T</v>
      </c>
      <c r="F13" s="173" t="str">
        <f>"Preço Unitário = ("&amp;VLOOKUP(B13,'DER-ES NÃO IMPRIMIR'!$A$1:$E$10966,4,FALSE)&amp;") x BDI x Fator Reajustamento (Considerando: XP="&amp;ROUND((N13),2)&amp;"km; XR="&amp;ROUND((O13),2)&amp;"km; BDI="&amp;'DER-ES NÃO IMPRIMIR'!$D$2&amp;"%; FR="&amp;L13&amp;")"</f>
        <v>Preço Unitário = (0,921XP + 0,956XR + 7,087) x BDI x Fator Reajustamento (Considerando: XP=8,2km; XR=1,2km; BDI=23,32%; FR=1,038)</v>
      </c>
      <c r="G13" s="597">
        <f t="shared" si="0"/>
        <v>20.207564442240002</v>
      </c>
      <c r="H13" s="596"/>
      <c r="I13" s="600">
        <f>IF(B13="","",IF(C13="DER-ES",IF(OR(B13&lt;60000,B13&gt;60025),VLOOKUP(B13,'DER-ES NÃO IMPRIMIR'!$A$1:$E$10966,4,FALSE),VLOOKUP(B13,'DER-ES NÃO IMPRIMIR'!$A$1:$H$9966,6,FALSE)*N13+VLOOKUP(B13,'DER-ES NÃO IMPRIMIR'!$A$1:$H$9966,7,FALSE)*O13)+VLOOKUP(B13,'DER-ES NÃO IMPRIMIR'!$A$1:$H$9966,8,FALSE),IF(C13="SINAPI",VLOOKUP(B13,'SINAPI NÃO IMPRIMIR'!$A$1:$E$11432,4,FALSE),IF(C13="IOPES",VLOOKUP(B13,'IOPES NÃO IMPRIMIR'!$A$1:$D$10941,4,FALSE),IF(C13="CESAN",VLOOKUP(B13,'CESAN NÃO IMPRIMIR'!$A$5:$D$2000,4,FALSE),IF(C13="COMP",VLOOKUP(B13,'COMP NÃO IMPRIMIR'!$A$1:$D$10991,4,FALSE)))))))</f>
        <v>15.7864</v>
      </c>
      <c r="J13" s="600">
        <f>I13*(1+'DER-ES NÃO IMPRIMIR'!$D$2/100)</f>
        <v>19.467788480000003</v>
      </c>
      <c r="K13" s="600" t="s">
        <v>8722</v>
      </c>
      <c r="L13" s="600">
        <f>IF(B13="","",IF(C13='REAJUSTE GERAL'!$Q$2,IFERROR(VLOOKUP(K13,'REAJUSTE GERAL'!$P$3:$R$24,2,FALSE),""),IF(C13='REAJUSTE GERAL'!$R$2,IFERROR(VLOOKUP(K13,'REAJUSTE GERAL'!$P$3:$R$24,3,FALSE),""),1)))</f>
        <v>1.038</v>
      </c>
      <c r="M13" s="600"/>
      <c r="N13" s="598">
        <f>'DMT NÃO IMPRIMIR'!$F$9</f>
        <v>8.1999999999999993</v>
      </c>
      <c r="O13" s="598">
        <f>'DMT NÃO IMPRIMIR'!$E$9</f>
        <v>1.2</v>
      </c>
      <c r="P13" s="602" t="str">
        <f>'DMT NÃO IMPRIMIR'!$C$9</f>
        <v>Usina de Asfalto Pedreira Brasitália
(Cariacica / ES)</v>
      </c>
      <c r="Q13" s="602" t="str">
        <f>'DMT NÃO IMPRIMIR'!$D$9</f>
        <v>Obra
(Viana / ES)</v>
      </c>
    </row>
    <row r="14" spans="1:17" ht="35.1" customHeight="1" x14ac:dyDescent="0.2">
      <c r="A14" s="248" t="s">
        <v>16973</v>
      </c>
      <c r="B14" s="248">
        <v>60010</v>
      </c>
      <c r="C14" s="190" t="s">
        <v>7516</v>
      </c>
      <c r="D14" s="246" t="str">
        <f>IF(B14="","",IF(C14="DER-ES",IF(OR(B14&lt;60000,B14&gt;60025),VLOOKUP(B14,'DER-ES NÃO IMPRIMIR'!$A$1:$E$10966,2,FALSE),VLOOKUP(B14,'DER-ES NÃO IMPRIMIR'!$A$1:$E$10966,2,FALSE)),IF(C14="SINAPI",VLOOKUP(B14,'SINAPI NÃO IMPRIMIR'!$A$3:$D$11432,2,FALSE),IF(C14="IOPES",VLOOKUP(B14,'IOPES NÃO IMPRIMIR'!$A$3:$D$10941,2,FALSE),IF(C14="CESAN",VLOOKUP(B14,'CESAN NÃO IMPRIMIR'!$A$6:$D$2000,2,FALSE),IF(C14="COMP",VLOOKUP(B14,'COMP NÃO IMPRIMIR'!$A$3:$D$10991,2,FALSE),""))))))</f>
        <v>Transporte Local de Materiais (TR-101-01) (Vias urbanas - Caminhão basculante)</v>
      </c>
      <c r="E14" s="79" t="str">
        <f>IF(B14="","",IF(C14="DER-ES",VLOOKUP(B14,'DER-ES NÃO IMPRIMIR'!$A$1:$E$10966,3,FALSE),IF(C14="SINAPI",VLOOKUP(B14,'SINAPI NÃO IMPRIMIR'!$A$1:$D$11432,3,FALSE),IF(C14="IOPES",VLOOKUP(B14,'IOPES NÃO IMPRIMIR'!$A$1:$D$10941,3,FALSE),IF(C14="CESAN",VLOOKUP(B14,'CESAN NÃO IMPRIMIR'!$A$6:$D$2000,3,FALSE),IF(C14="COMP",VLOOKUP(B14,'COMP NÃO IMPRIMIR'!$A$1:$D$10991,3,FALSE)))))))</f>
        <v>t</v>
      </c>
      <c r="F14" s="173" t="str">
        <f>"Preço Unitário = ("&amp;VLOOKUP(B14,'DER-ES NÃO IMPRIMIR'!$A$1:$E$10966,4,FALSE)&amp;") x BDI x Fator Reajustamento (Considerando: XP="&amp;ROUND((N14),2)&amp;"km; XR="&amp;ROUND((O14),2)&amp;"km; BDI="&amp;'DER-ES NÃO IMPRIMIR'!$D$2&amp;"%; FR="&amp;L14&amp;")"</f>
        <v>Preço Unitário = (0,956XP + 1,275XR + 1,593) x BDI x Fator Reajustamento (Considerando: XP=18,1km; XR=3,1km; BDI=23,32%; FR=1,038)</v>
      </c>
      <c r="G14" s="597">
        <f t="shared" si="0"/>
        <v>29.248255504560003</v>
      </c>
      <c r="H14" s="596"/>
      <c r="I14" s="600">
        <f>IF(B14="","",IF(C14="DER-ES",IF(OR(B14&lt;60000,B14&gt;60025),VLOOKUP(B14,'DER-ES NÃO IMPRIMIR'!$A$1:$E$10966,4,FALSE),VLOOKUP(B14,'DER-ES NÃO IMPRIMIR'!$A$1:$H$9966,6,FALSE)*N14+VLOOKUP(B14,'DER-ES NÃO IMPRIMIR'!$A$1:$H$9966,7,FALSE)*O14)+VLOOKUP(B14,'DER-ES NÃO IMPRIMIR'!$A$1:$H$9966,8,FALSE),IF(C14="SINAPI",VLOOKUP(B14,'SINAPI NÃO IMPRIMIR'!$A$1:$E$11432,4,FALSE),IF(C14="IOPES",VLOOKUP(B14,'IOPES NÃO IMPRIMIR'!$A$1:$D$10941,4,FALSE),IF(C14="CESAN",VLOOKUP(B14,'CESAN NÃO IMPRIMIR'!$A$5:$D$2000,4,FALSE),IF(C14="COMP",VLOOKUP(B14,'COMP NÃO IMPRIMIR'!$A$1:$D$10991,4,FALSE)))))))</f>
        <v>22.8491</v>
      </c>
      <c r="J14" s="600">
        <f>I14*(1+'DER-ES NÃO IMPRIMIR'!$D$2/100)</f>
        <v>28.177510120000001</v>
      </c>
      <c r="K14" s="600" t="s">
        <v>8722</v>
      </c>
      <c r="L14" s="600">
        <f>IF(B14="","",IF(C14='REAJUSTE GERAL'!$Q$2,IFERROR(VLOOKUP(K14,'REAJUSTE GERAL'!$P$3:$R$24,2,FALSE),""),IF(C14='REAJUSTE GERAL'!$R$2,IFERROR(VLOOKUP(K14,'REAJUSTE GERAL'!$P$3:$R$24,3,FALSE),""),1)))</f>
        <v>1.038</v>
      </c>
      <c r="M14" s="601"/>
      <c r="N14" s="598">
        <f>'DMT NÃO IMPRIMIR'!$F$14</f>
        <v>18.100000000000001</v>
      </c>
      <c r="O14" s="598">
        <f>'DMT NÃO IMPRIMIR'!$E$14</f>
        <v>3.0999999999999996</v>
      </c>
      <c r="P14" s="602" t="str">
        <f>'DMT NÃO IMPRIMIR'!$C$14</f>
        <v>Obra
(Viana / ES)</v>
      </c>
      <c r="Q14" s="602" t="str">
        <f>'DMT NÃO IMPRIMIR'!$D$14</f>
        <v>Bota-fora
(Cariacica / ES)</v>
      </c>
    </row>
    <row r="15" spans="1:17" ht="35.1" customHeight="1" x14ac:dyDescent="0.2">
      <c r="A15" s="248" t="s">
        <v>8769</v>
      </c>
      <c r="B15" s="248">
        <v>60010</v>
      </c>
      <c r="C15" s="190" t="s">
        <v>7516</v>
      </c>
      <c r="D15" s="246" t="str">
        <f>IF(B15="","",IF(C15="DER-ES",IF(OR(B15&lt;60000,B15&gt;60025),VLOOKUP(B15,'DER-ES NÃO IMPRIMIR'!$A$1:$E$10966,2,FALSE),VLOOKUP(B15,'DER-ES NÃO IMPRIMIR'!$A$1:$E$10966,2,FALSE)),IF(C15="SINAPI",VLOOKUP(B15,'SINAPI NÃO IMPRIMIR'!$A$3:$D$11432,2,FALSE),IF(C15="IOPES",VLOOKUP(B15,'IOPES NÃO IMPRIMIR'!$A$3:$D$10941,2,FALSE),IF(C15="CESAN",VLOOKUP(B15,'CESAN NÃO IMPRIMIR'!$A$6:$D$2000,2,FALSE),IF(C15="COMP",VLOOKUP(B15,'COMP NÃO IMPRIMIR'!$A$3:$D$10991,2,FALSE),""))))))</f>
        <v>Transporte Local de Materiais (TR-101-01) (Vias urbanas - Caminhão basculante)</v>
      </c>
      <c r="E15" s="79" t="str">
        <f>IF(B15="","",IF(C15="DER-ES",VLOOKUP(B15,'DER-ES NÃO IMPRIMIR'!$A$1:$E$10966,3,FALSE),IF(C15="SINAPI",VLOOKUP(B15,'SINAPI NÃO IMPRIMIR'!$A$1:$D$11432,3,FALSE),IF(C15="IOPES",VLOOKUP(B15,'IOPES NÃO IMPRIMIR'!$A$1:$D$10941,3,FALSE),IF(C15="CESAN",VLOOKUP(B15,'CESAN NÃO IMPRIMIR'!$A$6:$D$2000,3,FALSE),IF(C15="COMP",VLOOKUP(B15,'COMP NÃO IMPRIMIR'!$A$1:$D$10991,3,FALSE)))))))</f>
        <v>t</v>
      </c>
      <c r="F15" s="173" t="str">
        <f>"Preço Unitário = ("&amp;VLOOKUP(B15,'DER-ES NÃO IMPRIMIR'!$A$1:$E$10966,4,FALSE)&amp;") x BDI x Fator Reajustamento (Considerando: XP="&amp;ROUND((N15),2)&amp;"km; XR="&amp;ROUND((O15),2)&amp;"km; BDI="&amp;'DER-ES NÃO IMPRIMIR'!$D$2&amp;"%; FR="&amp;L15&amp;")"</f>
        <v>Preço Unitário = (0,956XP + 1,275XR + 1,593) x BDI x Fator Reajustamento (Considerando: XP=22,6km; XR=0,9km; BDI=23,32%; FR=1,038)</v>
      </c>
      <c r="G15" s="597">
        <f t="shared" si="0"/>
        <v>31.164507719760003</v>
      </c>
      <c r="H15" s="596"/>
      <c r="I15" s="600">
        <f>IF(B15="","",IF(C15="DER-ES",IF(OR(B15&lt;60000,B15&gt;60025),VLOOKUP(B15,'DER-ES NÃO IMPRIMIR'!$A$1:$E$10966,4,FALSE),VLOOKUP(B15,'DER-ES NÃO IMPRIMIR'!$A$1:$H$9966,6,FALSE)*N15+VLOOKUP(B15,'DER-ES NÃO IMPRIMIR'!$A$1:$H$9966,7,FALSE)*O15)+VLOOKUP(B15,'DER-ES NÃO IMPRIMIR'!$A$1:$H$9966,8,FALSE),IF(C15="SINAPI",VLOOKUP(B15,'SINAPI NÃO IMPRIMIR'!$A$1:$E$11432,4,FALSE),IF(C15="IOPES",VLOOKUP(B15,'IOPES NÃO IMPRIMIR'!$A$1:$D$10941,4,FALSE),IF(C15="CESAN",VLOOKUP(B15,'CESAN NÃO IMPRIMIR'!$A$5:$D$2000,4,FALSE),IF(C15="COMP",VLOOKUP(B15,'COMP NÃO IMPRIMIR'!$A$1:$D$10991,4,FALSE)))))))</f>
        <v>24.3461</v>
      </c>
      <c r="J15" s="600">
        <f>I15*(1+'DER-ES NÃO IMPRIMIR'!$D$2/100)</f>
        <v>30.023610520000002</v>
      </c>
      <c r="K15" s="600" t="s">
        <v>8722</v>
      </c>
      <c r="L15" s="600">
        <f>IF(B15="","",IF(C15='REAJUSTE GERAL'!$Q$2,IFERROR(VLOOKUP(K15,'REAJUSTE GERAL'!$P$3:$R$24,2,FALSE),""),IF(C15='REAJUSTE GERAL'!$R$2,IFERROR(VLOOKUP(K15,'REAJUSTE GERAL'!$P$3:$R$24,3,FALSE),""),1)))</f>
        <v>1.038</v>
      </c>
      <c r="M15" s="601"/>
      <c r="N15" s="598">
        <f>'DMT NÃO IMPRIMIR'!$F$4</f>
        <v>22.6</v>
      </c>
      <c r="O15" s="598">
        <f>'DMT NÃO IMPRIMIR'!$E$4</f>
        <v>0.89999999999999991</v>
      </c>
      <c r="P15" s="602" t="str">
        <f>'DMT NÃO IMPRIMIR'!$C$4</f>
        <v>Caixa de Empréstimo
(Serra / ES)</v>
      </c>
      <c r="Q15" s="602" t="str">
        <f>'DMT NÃO IMPRIMIR'!$D$4</f>
        <v>Obra
(Viana / ES)</v>
      </c>
    </row>
    <row r="16" spans="1:17" ht="35.1" customHeight="1" x14ac:dyDescent="0.2">
      <c r="A16" s="248" t="s">
        <v>8798</v>
      </c>
      <c r="B16" s="248">
        <v>60002</v>
      </c>
      <c r="C16" s="190" t="s">
        <v>7516</v>
      </c>
      <c r="D16" s="246" t="str">
        <f>IF(B16="","",IF(C16="DER-ES",IF(OR(B16&lt;60000,B16&gt;60025),VLOOKUP(B16,'DER-ES NÃO IMPRIMIR'!$A$1:$E$10966,2,FALSE),VLOOKUP(B16,'DER-ES NÃO IMPRIMIR'!$A$1:$E$10966,2,FALSE)),IF(C16="SINAPI",VLOOKUP(B16,'SINAPI NÃO IMPRIMIR'!$A$3:$D$11432,2,FALSE),IF(C16="IOPES",VLOOKUP(B16,'IOPES NÃO IMPRIMIR'!$A$3:$D$10941,2,FALSE),IF(C16="CESAN",VLOOKUP(B16,'CESAN NÃO IMPRIMIR'!$A$6:$D$2000,2,FALSE),IF(C16="COMP",VLOOKUP(B16,'COMP NÃO IMPRIMIR'!$A$3:$D$10991,2,FALSE),""))))))</f>
        <v>TR-201-00 (Comercial - Caminhão basculante)</v>
      </c>
      <c r="E16" s="79" t="str">
        <f>IF(B16="","",IF(C16="DER-ES",VLOOKUP(B16,'DER-ES NÃO IMPRIMIR'!$A$1:$E$10966,3,FALSE),IF(C16="SINAPI",VLOOKUP(B16,'SINAPI NÃO IMPRIMIR'!$A$1:$D$11432,3,FALSE),IF(C16="IOPES",VLOOKUP(B16,'IOPES NÃO IMPRIMIR'!$A$1:$D$10941,3,FALSE),IF(C16="CESAN",VLOOKUP(B16,'CESAN NÃO IMPRIMIR'!$A$6:$D$2000,3,FALSE),IF(C16="COMP",VLOOKUP(B16,'COMP NÃO IMPRIMIR'!$A$1:$D$10991,3,FALSE)))))))</f>
        <v>T</v>
      </c>
      <c r="F16" s="173" t="str">
        <f>"Preço Unitário = ("&amp;VLOOKUP(B16,'DER-ES NÃO IMPRIMIR'!$A$1:$E$10966,4,FALSE)&amp;") x BDI x Fator Reajustamento (Considerando: XP="&amp;ROUND((N16),2)&amp;"km; XR="&amp;ROUND((O16),2)&amp;"km; BDI="&amp;'DER-ES NÃO IMPRIMIR'!$D$2&amp;"%; FR="&amp;L16&amp;")"</f>
        <v>Preço Unitário = (0,612XP + 0,637XR + 2,551) x BDI x Fator Reajustamento (Considerando: XP=8,2km; XR=1,2km; BDI=23,32%; FR=1,038)</v>
      </c>
      <c r="G16" s="597">
        <f t="shared" si="0"/>
        <v>10.667777362080001</v>
      </c>
      <c r="H16" s="596"/>
      <c r="I16" s="600">
        <f>IF(B16="","",IF(C16="DER-ES",IF(OR(B16&lt;60000,B16&gt;60025),VLOOKUP(B16,'DER-ES NÃO IMPRIMIR'!$A$1:$E$10966,4,FALSE),VLOOKUP(B16,'DER-ES NÃO IMPRIMIR'!$A$1:$H$9966,6,FALSE)*N16+VLOOKUP(B16,'DER-ES NÃO IMPRIMIR'!$A$1:$H$9966,7,FALSE)*O16)+VLOOKUP(B16,'DER-ES NÃO IMPRIMIR'!$A$1:$H$9966,8,FALSE),IF(C16="SINAPI",VLOOKUP(B16,'SINAPI NÃO IMPRIMIR'!$A$1:$E$11432,4,FALSE),IF(C16="IOPES",VLOOKUP(B16,'IOPES NÃO IMPRIMIR'!$A$1:$D$10941,4,FALSE),IF(C16="CESAN",VLOOKUP(B16,'CESAN NÃO IMPRIMIR'!$A$5:$D$2000,4,FALSE),IF(C16="COMP",VLOOKUP(B16,'COMP NÃO IMPRIMIR'!$A$1:$D$10991,4,FALSE)))))))</f>
        <v>8.3338000000000001</v>
      </c>
      <c r="J16" s="600">
        <f>I16*(1+'DER-ES NÃO IMPRIMIR'!$D$2/100)</f>
        <v>10.27724216</v>
      </c>
      <c r="K16" s="600" t="s">
        <v>8722</v>
      </c>
      <c r="L16" s="600">
        <f>IF(B16="","",IF(C16='REAJUSTE GERAL'!$Q$2,IFERROR(VLOOKUP(K16,'REAJUSTE GERAL'!$P$3:$R$24,2,FALSE),""),IF(C16='REAJUSTE GERAL'!$R$2,IFERROR(VLOOKUP(K16,'REAJUSTE GERAL'!$P$3:$R$24,3,FALSE),""),1)))</f>
        <v>1.038</v>
      </c>
      <c r="M16" s="600"/>
      <c r="N16" s="598">
        <f>'DMT NÃO IMPRIMIR'!$F$5</f>
        <v>8.1999999999999993</v>
      </c>
      <c r="O16" s="598">
        <f>'DMT NÃO IMPRIMIR'!$E$5</f>
        <v>1.2</v>
      </c>
      <c r="P16" s="602" t="str">
        <f>'DMT NÃO IMPRIMIR'!$C$5</f>
        <v>Pedreira Brasitália
(Cariacica / ES)</v>
      </c>
      <c r="Q16" s="602" t="str">
        <f>'DMT NÃO IMPRIMIR'!$D$5</f>
        <v>Obra
(Viana / ES)</v>
      </c>
    </row>
    <row r="17" spans="1:17" s="280" customFormat="1" ht="35.1" customHeight="1" x14ac:dyDescent="0.2">
      <c r="A17" s="102" t="s">
        <v>16988</v>
      </c>
      <c r="B17" s="562">
        <v>60025</v>
      </c>
      <c r="C17" s="79" t="s">
        <v>7516</v>
      </c>
      <c r="D17" s="246" t="str">
        <f>IF(B17="","",IF(C17="DER-ES",IF(OR(B17&lt;60000,B17&gt;60025),VLOOKUP(B17,'DER-ES NÃO IMPRIMIR'!$A$1:$E$10966,2,FALSE),VLOOKUP(B17,'DER-ES NÃO IMPRIMIR'!$A$1:$E$10966,2,FALSE)),IF(C17="SINAPI",VLOOKUP(B17,'SINAPI NÃO IMPRIMIR'!$A$3:$D$11432,2,FALSE),IF(C17="IOPES",VLOOKUP(B17,'IOPES NÃO IMPRIMIR'!$A$3:$D$10941,2,FALSE),IF(C17="CESAN",VLOOKUP(B17,'CESAN NÃO IMPRIMIR'!$A$6:$D$2000,2,FALSE),IF(C17="COMP",VLOOKUP(B17,'COMP NÃO IMPRIMIR'!$A$3:$D$10991,2,FALSE),""))))))</f>
        <v>Transporte de Material Asfáltico (DNIT), inclusive BDI diferenciado</v>
      </c>
      <c r="E17" s="79" t="str">
        <f>IF(B17="","",IF(C17="DER-ES",VLOOKUP(B17,'DER-ES NÃO IMPRIMIR'!$A$1:$E$10966,3,FALSE),IF(C17="SINAPI",VLOOKUP(B17,'SINAPI NÃO IMPRIMIR'!$A$1:$D$11432,3,FALSE),IF(C17="IOPES",VLOOKUP(B17,'IOPES NÃO IMPRIMIR'!$A$1:$D$10941,3,FALSE),IF(C17="CESAN",VLOOKUP(B17,'CESAN NÃO IMPRIMIR'!$A$6:$D$2000,3,FALSE),IF(C17="COMP",VLOOKUP(B17,'COMP NÃO IMPRIMIR'!$A$1:$D$10991,3,FALSE)))))))</f>
        <v>T</v>
      </c>
      <c r="F17" s="173" t="str">
        <f>"Preço Unitário = ("&amp;VLOOKUP(B17,'DER-ES NÃO IMPRIMIR'!$A$1:$E$10966,4,FALSE)&amp;") x BDI x Fator Reajustamento (Considerando: XP="&amp;ROUND((N17),2)&amp;"km; XR="&amp;ROUND((O17),2)&amp;"km; BDI="&amp;'DER-ES NÃO IMPRIMIR'!$D$2&amp;"%; FR="&amp;L17&amp;")"</f>
        <v>Preço Unitário = (0,404XP + 0,478XR + 43,200) x BDI x Fator Reajustamento (Considerando: XP=538,3km; XR=0,7km; BDI=23,32%; FR=1,038)</v>
      </c>
      <c r="G17" s="597">
        <f t="shared" si="0"/>
        <v>334.10606208048</v>
      </c>
      <c r="H17" s="596"/>
      <c r="I17" s="600">
        <f>IF(B17="","",IF(C17="DER-ES",IF(OR(B17&lt;60000,B17&gt;60025),VLOOKUP(B17,'DER-ES NÃO IMPRIMIR'!$A$1:$E$10966,4,FALSE),VLOOKUP(B17,'DER-ES NÃO IMPRIMIR'!$A$1:$H$9966,6,FALSE)*N17+VLOOKUP(B17,'DER-ES NÃO IMPRIMIR'!$A$1:$H$9966,7,FALSE)*O17)+VLOOKUP(B17,'DER-ES NÃO IMPRIMIR'!$A$1:$H$9966,8,FALSE),IF(C17="SINAPI",VLOOKUP(B17,'SINAPI NÃO IMPRIMIR'!$A$1:$E$11432,4,FALSE),IF(C17="IOPES",VLOOKUP(B17,'IOPES NÃO IMPRIMIR'!$A$1:$D$10941,4,FALSE),IF(C17="CESAN",VLOOKUP(B17,'CESAN NÃO IMPRIMIR'!$A$5:$D$2000,4,FALSE),IF(C17="COMP",VLOOKUP(B17,'COMP NÃO IMPRIMIR'!$A$1:$D$10991,4,FALSE)))))))</f>
        <v>261.00779999999997</v>
      </c>
      <c r="J17" s="600">
        <f>I17*(1+'DER-ES NÃO IMPRIMIR'!$D$2/100)</f>
        <v>321.87481895999997</v>
      </c>
      <c r="K17" s="600" t="s">
        <v>8722</v>
      </c>
      <c r="L17" s="600">
        <f>IF(B17="","",IF(C17='REAJUSTE GERAL'!$Q$2,IFERROR(VLOOKUP(K17,'REAJUSTE GERAL'!$P$3:$R$24,2,FALSE),""),IF(C17='REAJUSTE GERAL'!$R$2,IFERROR(VLOOKUP(K17,'REAJUSTE GERAL'!$P$3:$R$24,3,FALSE),""),1)))</f>
        <v>1.038</v>
      </c>
      <c r="M17" s="604"/>
      <c r="N17" s="598">
        <f>'DMT NÃO IMPRIMIR'!$F$7</f>
        <v>538.29999999999995</v>
      </c>
      <c r="O17" s="598">
        <f>'DMT NÃO IMPRIMIR'!$E$7</f>
        <v>0.7</v>
      </c>
      <c r="P17" s="602" t="str">
        <f>'DMT NÃO IMPRIMIR'!$C$7</f>
        <v>REGAP
(Betim / MG)</v>
      </c>
      <c r="Q17" s="602" t="str">
        <f>'DMT NÃO IMPRIMIR'!$D$7</f>
        <v>Obra
(Viana / ES)</v>
      </c>
    </row>
  </sheetData>
  <mergeCells count="10">
    <mergeCell ref="N1:Q1"/>
    <mergeCell ref="K1:L1"/>
    <mergeCell ref="F1:F2"/>
    <mergeCell ref="G1:G2"/>
    <mergeCell ref="I1:J1"/>
    <mergeCell ref="A1:A2"/>
    <mergeCell ref="B1:B2"/>
    <mergeCell ref="C1:C2"/>
    <mergeCell ref="D1:D2"/>
    <mergeCell ref="E1:E2"/>
  </mergeCells>
  <printOptions horizontalCentered="1" gridLines="1"/>
  <pageMargins left="0.59055118110236227" right="0.59055118110236227" top="0.78740157480314965" bottom="0.39370078740157483" header="0" footer="0"/>
  <pageSetup paperSize="9" scale="57"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tabColor rgb="FF00B050"/>
  </sheetPr>
  <dimension ref="A1:F167"/>
  <sheetViews>
    <sheetView zoomScaleNormal="100" zoomScaleSheetLayoutView="115" workbookViewId="0">
      <pane ySplit="7" topLeftCell="A8" activePane="bottomLeft" state="frozen"/>
      <selection activeCell="B1" sqref="B1:B2"/>
      <selection pane="bottomLeft" activeCell="B1" sqref="B1:B2"/>
    </sheetView>
  </sheetViews>
  <sheetFormatPr defaultColWidth="10.7109375" defaultRowHeight="15" customHeight="1" x14ac:dyDescent="0.2"/>
  <cols>
    <col min="1" max="1" width="60.7109375" style="87" customWidth="1"/>
    <col min="2" max="2" width="15.7109375" style="8" customWidth="1"/>
    <col min="3" max="4" width="15.7109375" style="11" customWidth="1"/>
    <col min="5" max="5" width="15.7109375" style="9" customWidth="1"/>
    <col min="6" max="6" width="15.7109375" style="28" customWidth="1"/>
    <col min="7" max="16384" width="10.7109375" style="13"/>
  </cols>
  <sheetData>
    <row r="1" spans="1:6" s="2" customFormat="1" ht="15" customHeight="1" x14ac:dyDescent="0.2">
      <c r="A1" s="165" t="s">
        <v>17081</v>
      </c>
      <c r="B1" s="616"/>
      <c r="C1" s="622" t="s">
        <v>8707</v>
      </c>
      <c r="D1" s="622"/>
      <c r="E1" s="637" t="s">
        <v>31</v>
      </c>
      <c r="F1" s="638"/>
    </row>
    <row r="2" spans="1:6" s="2" customFormat="1" ht="15" customHeight="1" x14ac:dyDescent="0.2">
      <c r="A2" s="623" t="str">
        <f>'Planilha Orçamentária'!A2</f>
        <v>PREFEITURA MUNICIPAL DE VIANA</v>
      </c>
      <c r="B2" s="58"/>
      <c r="C2" s="286" t="s">
        <v>8705</v>
      </c>
      <c r="D2" s="321">
        <f>'Planilha Orçamentária'!F2</f>
        <v>1.5727</v>
      </c>
      <c r="E2" s="59"/>
      <c r="F2" s="60"/>
    </row>
    <row r="3" spans="1:6" s="2" customFormat="1" ht="15" customHeight="1" x14ac:dyDescent="0.2">
      <c r="A3" s="623" t="str">
        <f>'Planilha Orçamentária'!A3</f>
        <v>OBJETO: PAVIMENTAÇÃO, DRENAGEM E URBANIZAÇÃO DA AV. SANTA CLARA E PARQUE LINEAR</v>
      </c>
      <c r="B3" s="58"/>
      <c r="C3" s="286" t="s">
        <v>8706</v>
      </c>
      <c r="D3" s="321">
        <f>'Planilha Orçamentária'!F3</f>
        <v>0.84040000000000004</v>
      </c>
      <c r="E3" s="59"/>
      <c r="F3" s="60"/>
    </row>
    <row r="4" spans="1:6" s="2" customFormat="1" ht="15" customHeight="1" x14ac:dyDescent="0.2">
      <c r="A4" s="623" t="str">
        <f>'Planilha Orçamentária'!A4</f>
        <v>BAIRRO: ARLINDO ÂNGELO VILLASCHI                     MUNICÍPIO: VIANA/ES</v>
      </c>
      <c r="B4" s="58"/>
      <c r="C4" s="143"/>
      <c r="D4" s="143"/>
      <c r="E4" s="169"/>
      <c r="F4" s="168" t="str">
        <f>'Planilha Orçamentária'!H4</f>
        <v>TABELA REFERENCIAL: DER-ES/IOPES</v>
      </c>
    </row>
    <row r="5" spans="1:6" ht="15" customHeight="1" x14ac:dyDescent="0.2">
      <c r="A5" s="623" t="str">
        <f>'Planilha Orçamentária'!A5</f>
        <v>ORÇAMENTISTA: THIAGO EUGÊNIO DE MELO DIAS - CREA: MG-121601/D - VISTO: 20140160</v>
      </c>
      <c r="B5" s="58"/>
      <c r="C5" s="613" t="s">
        <v>0</v>
      </c>
      <c r="D5" s="321">
        <f>'Planilha Orçamentária'!F5</f>
        <v>0.23319999999999999</v>
      </c>
      <c r="E5" s="614"/>
      <c r="F5" s="615" t="str">
        <f>'Planilha Orçamentária'!H5</f>
        <v>DATA-BASE: DEZEMBRO/2017</v>
      </c>
    </row>
    <row r="6" spans="1:6" ht="19.5" customHeight="1" x14ac:dyDescent="0.2">
      <c r="A6" s="641" t="s">
        <v>16915</v>
      </c>
      <c r="B6" s="739" t="s">
        <v>30534</v>
      </c>
      <c r="C6" s="739"/>
      <c r="D6" s="739"/>
      <c r="E6" s="737" t="s">
        <v>30533</v>
      </c>
      <c r="F6" s="737"/>
    </row>
    <row r="7" spans="1:6" ht="19.5" customHeight="1" x14ac:dyDescent="0.2">
      <c r="A7" s="641"/>
      <c r="B7" s="617">
        <v>42736</v>
      </c>
      <c r="C7" s="618">
        <v>43040</v>
      </c>
      <c r="D7" s="619">
        <v>43070</v>
      </c>
      <c r="E7" s="620" t="s">
        <v>30535</v>
      </c>
      <c r="F7" s="620" t="s">
        <v>30536</v>
      </c>
    </row>
    <row r="8" spans="1:6" ht="24.95" customHeight="1" x14ac:dyDescent="0.2">
      <c r="A8" s="283" t="s">
        <v>1494</v>
      </c>
      <c r="B8" s="621">
        <v>284.00400000000002</v>
      </c>
      <c r="C8" s="621">
        <v>297.49799999999999</v>
      </c>
      <c r="D8" s="621">
        <v>297.56400000000002</v>
      </c>
      <c r="E8" s="621">
        <f t="shared" ref="E8" si="0">ROUND(1+((D8-B8)/B8),3)</f>
        <v>1.048</v>
      </c>
      <c r="F8" s="621">
        <f>ROUND(1+((D8-C8)/C8),3)</f>
        <v>1</v>
      </c>
    </row>
    <row r="9" spans="1:6" ht="24.95" customHeight="1" x14ac:dyDescent="0.2">
      <c r="A9" s="283" t="s">
        <v>1430</v>
      </c>
      <c r="B9" s="621">
        <v>312.03699999999998</v>
      </c>
      <c r="C9" s="621">
        <v>316.77199999999999</v>
      </c>
      <c r="D9" s="621">
        <v>318.90600000000001</v>
      </c>
      <c r="E9" s="621">
        <f t="shared" ref="E9" si="1">ROUND(1+((D9-B9)/B9),3)</f>
        <v>1.022</v>
      </c>
      <c r="F9" s="621">
        <f t="shared" ref="F9:F14" si="2">ROUND(1+((D9-C9)/C9),3)</f>
        <v>1.0069999999999999</v>
      </c>
    </row>
    <row r="10" spans="1:6" ht="24.95" customHeight="1" x14ac:dyDescent="0.2">
      <c r="A10" s="283" t="s">
        <v>1493</v>
      </c>
      <c r="B10" s="621">
        <v>287.12700000000001</v>
      </c>
      <c r="C10" s="621">
        <v>292.29000000000002</v>
      </c>
      <c r="D10" s="621">
        <v>292.12900000000002</v>
      </c>
      <c r="E10" s="621">
        <f t="shared" ref="E10" si="3">ROUND(1+((D10-B10)/B10),3)</f>
        <v>1.0169999999999999</v>
      </c>
      <c r="F10" s="621">
        <f t="shared" si="2"/>
        <v>0.999</v>
      </c>
    </row>
    <row r="11" spans="1:6" ht="24.95" customHeight="1" x14ac:dyDescent="0.2">
      <c r="A11" s="283" t="s">
        <v>8720</v>
      </c>
      <c r="B11" s="621">
        <v>285.226</v>
      </c>
      <c r="C11" s="621">
        <v>291.029</v>
      </c>
      <c r="D11" s="621">
        <v>291.14400000000001</v>
      </c>
      <c r="E11" s="621">
        <f t="shared" ref="E11" si="4">ROUND(1+((D11-B11)/B11),3)</f>
        <v>1.0209999999999999</v>
      </c>
      <c r="F11" s="621">
        <f t="shared" si="2"/>
        <v>1</v>
      </c>
    </row>
    <row r="12" spans="1:6" ht="24.95" customHeight="1" x14ac:dyDescent="0.2">
      <c r="A12" s="283" t="s">
        <v>8721</v>
      </c>
      <c r="B12" s="621">
        <v>411.697</v>
      </c>
      <c r="C12" s="621">
        <v>405.47899999999998</v>
      </c>
      <c r="D12" s="621">
        <v>414.12700000000001</v>
      </c>
      <c r="E12" s="621">
        <f t="shared" ref="E12" si="5">ROUND(1+((D12-B12)/B12),3)</f>
        <v>1.006</v>
      </c>
      <c r="F12" s="621">
        <f t="shared" si="2"/>
        <v>1.0209999999999999</v>
      </c>
    </row>
    <row r="13" spans="1:6" ht="24.95" customHeight="1" x14ac:dyDescent="0.2">
      <c r="A13" s="283" t="s">
        <v>8722</v>
      </c>
      <c r="B13" s="621">
        <v>691.79200000000003</v>
      </c>
      <c r="C13" s="621">
        <v>717.75099999999998</v>
      </c>
      <c r="D13" s="621">
        <v>718.27599999999995</v>
      </c>
      <c r="E13" s="621">
        <f t="shared" ref="E13" si="6">ROUND(1+((D13-B13)/B13),3)</f>
        <v>1.038</v>
      </c>
      <c r="F13" s="621">
        <f t="shared" si="2"/>
        <v>1.0009999999999999</v>
      </c>
    </row>
    <row r="14" spans="1:6" ht="24.95" customHeight="1" x14ac:dyDescent="0.2">
      <c r="A14" s="283" t="s">
        <v>8723</v>
      </c>
      <c r="B14" s="621">
        <v>173.35</v>
      </c>
      <c r="C14" s="621">
        <v>178.28200000000001</v>
      </c>
      <c r="D14" s="621">
        <v>178.375</v>
      </c>
      <c r="E14" s="621">
        <f t="shared" ref="E14" si="7">ROUND(1+((D14-B14)/B14),3)</f>
        <v>1.0289999999999999</v>
      </c>
      <c r="F14" s="621">
        <f t="shared" si="2"/>
        <v>1.0009999999999999</v>
      </c>
    </row>
    <row r="15" spans="1:6" ht="12.75" x14ac:dyDescent="0.2">
      <c r="A15" s="13"/>
      <c r="B15" s="13"/>
      <c r="C15" s="13"/>
      <c r="D15" s="13"/>
      <c r="E15" s="13"/>
      <c r="F15" s="13"/>
    </row>
    <row r="16" spans="1:6" ht="15" customHeight="1" x14ac:dyDescent="0.2">
      <c r="A16"/>
    </row>
    <row r="17" spans="1:1" ht="15" customHeight="1" x14ac:dyDescent="0.2">
      <c r="A17"/>
    </row>
    <row r="18" spans="1:1" ht="15" customHeight="1" x14ac:dyDescent="0.2">
      <c r="A18"/>
    </row>
    <row r="19" spans="1:1" ht="15" customHeight="1" x14ac:dyDescent="0.2">
      <c r="A19"/>
    </row>
    <row r="20" spans="1:1" ht="15" customHeight="1" x14ac:dyDescent="0.2">
      <c r="A20"/>
    </row>
    <row r="21" spans="1:1" ht="15" customHeight="1" x14ac:dyDescent="0.2">
      <c r="A21"/>
    </row>
    <row r="22" spans="1:1" ht="15" customHeight="1" x14ac:dyDescent="0.2">
      <c r="A22"/>
    </row>
    <row r="23" spans="1:1" ht="15" customHeight="1" x14ac:dyDescent="0.2">
      <c r="A23"/>
    </row>
    <row r="24" spans="1:1" ht="15" customHeight="1" x14ac:dyDescent="0.2">
      <c r="A24"/>
    </row>
    <row r="25" spans="1:1" ht="15" customHeight="1" x14ac:dyDescent="0.2">
      <c r="A25"/>
    </row>
    <row r="26" spans="1:1" ht="15" customHeight="1" x14ac:dyDescent="0.2">
      <c r="A26"/>
    </row>
    <row r="27" spans="1:1" ht="15" customHeight="1" x14ac:dyDescent="0.2">
      <c r="A27"/>
    </row>
    <row r="28" spans="1:1" ht="15" customHeight="1" x14ac:dyDescent="0.2">
      <c r="A28"/>
    </row>
    <row r="29" spans="1:1" ht="15" customHeight="1" x14ac:dyDescent="0.2">
      <c r="A29"/>
    </row>
    <row r="30" spans="1:1" ht="15" customHeight="1" x14ac:dyDescent="0.2">
      <c r="A30"/>
    </row>
    <row r="31" spans="1:1" ht="15" customHeight="1" x14ac:dyDescent="0.2">
      <c r="A31"/>
    </row>
    <row r="32" spans="1:1" ht="15" customHeight="1" x14ac:dyDescent="0.2">
      <c r="A32"/>
    </row>
    <row r="33" spans="1:1" ht="15" customHeight="1" x14ac:dyDescent="0.2">
      <c r="A33"/>
    </row>
    <row r="34" spans="1:1" ht="15" customHeight="1" x14ac:dyDescent="0.2">
      <c r="A34"/>
    </row>
    <row r="35" spans="1:1" ht="15" customHeight="1" x14ac:dyDescent="0.2">
      <c r="A35"/>
    </row>
    <row r="36" spans="1:1" ht="15" customHeight="1" x14ac:dyDescent="0.2">
      <c r="A36"/>
    </row>
    <row r="37" spans="1:1" ht="15" customHeight="1" x14ac:dyDescent="0.2">
      <c r="A37"/>
    </row>
    <row r="38" spans="1:1" ht="15" customHeight="1" x14ac:dyDescent="0.2">
      <c r="A38"/>
    </row>
    <row r="39" spans="1:1" ht="15" customHeight="1" x14ac:dyDescent="0.2">
      <c r="A39"/>
    </row>
    <row r="40" spans="1:1" ht="15" customHeight="1" x14ac:dyDescent="0.2">
      <c r="A40"/>
    </row>
    <row r="41" spans="1:1" ht="15" customHeight="1" x14ac:dyDescent="0.2">
      <c r="A41"/>
    </row>
    <row r="42" spans="1:1" ht="15" customHeight="1" x14ac:dyDescent="0.2">
      <c r="A42"/>
    </row>
    <row r="43" spans="1:1" ht="15" customHeight="1" x14ac:dyDescent="0.2">
      <c r="A43"/>
    </row>
    <row r="44" spans="1:1" ht="15" customHeight="1" x14ac:dyDescent="0.2">
      <c r="A44"/>
    </row>
    <row r="45" spans="1:1" ht="15" customHeight="1" x14ac:dyDescent="0.2">
      <c r="A45"/>
    </row>
    <row r="46" spans="1:1" ht="15" customHeight="1" x14ac:dyDescent="0.2">
      <c r="A46"/>
    </row>
    <row r="47" spans="1:1" ht="15" customHeight="1" x14ac:dyDescent="0.2">
      <c r="A47"/>
    </row>
    <row r="48" spans="1:1" ht="15" customHeight="1" x14ac:dyDescent="0.2">
      <c r="A48"/>
    </row>
    <row r="49" spans="1:1" ht="15" customHeight="1" x14ac:dyDescent="0.2">
      <c r="A49"/>
    </row>
    <row r="50" spans="1:1" ht="15" customHeight="1" x14ac:dyDescent="0.2">
      <c r="A50"/>
    </row>
    <row r="51" spans="1:1" ht="15" customHeight="1" x14ac:dyDescent="0.2">
      <c r="A51"/>
    </row>
    <row r="52" spans="1:1" ht="15" customHeight="1" x14ac:dyDescent="0.2">
      <c r="A52"/>
    </row>
    <row r="53" spans="1:1" ht="15" customHeight="1" x14ac:dyDescent="0.2">
      <c r="A53"/>
    </row>
    <row r="54" spans="1:1" ht="15" customHeight="1" x14ac:dyDescent="0.2">
      <c r="A54"/>
    </row>
    <row r="55" spans="1:1" ht="15" customHeight="1" x14ac:dyDescent="0.2">
      <c r="A55"/>
    </row>
    <row r="56" spans="1:1" ht="15" customHeight="1" x14ac:dyDescent="0.2">
      <c r="A56"/>
    </row>
    <row r="57" spans="1:1" ht="15" customHeight="1" x14ac:dyDescent="0.2">
      <c r="A57"/>
    </row>
    <row r="58" spans="1:1" ht="15" customHeight="1" x14ac:dyDescent="0.2">
      <c r="A58"/>
    </row>
    <row r="59" spans="1:1" ht="15" customHeight="1" x14ac:dyDescent="0.2">
      <c r="A59"/>
    </row>
    <row r="60" spans="1:1" ht="15" customHeight="1" x14ac:dyDescent="0.2">
      <c r="A60"/>
    </row>
    <row r="61" spans="1:1" ht="15" customHeight="1" x14ac:dyDescent="0.2">
      <c r="A61"/>
    </row>
    <row r="62" spans="1:1" ht="15" customHeight="1" x14ac:dyDescent="0.2">
      <c r="A62"/>
    </row>
    <row r="63" spans="1:1" ht="15" customHeight="1" x14ac:dyDescent="0.2">
      <c r="A63"/>
    </row>
    <row r="64" spans="1:1" ht="15" customHeight="1" x14ac:dyDescent="0.2">
      <c r="A64"/>
    </row>
    <row r="65" spans="1:1" ht="15" customHeight="1" x14ac:dyDescent="0.2">
      <c r="A65"/>
    </row>
    <row r="66" spans="1:1" ht="15" customHeight="1" x14ac:dyDescent="0.2">
      <c r="A66"/>
    </row>
    <row r="67" spans="1:1" ht="15" customHeight="1" x14ac:dyDescent="0.2">
      <c r="A67"/>
    </row>
    <row r="68" spans="1:1" ht="15" customHeight="1" x14ac:dyDescent="0.2">
      <c r="A68"/>
    </row>
    <row r="69" spans="1:1" ht="15" customHeight="1" x14ac:dyDescent="0.2">
      <c r="A69"/>
    </row>
    <row r="70" spans="1:1" ht="15" customHeight="1" x14ac:dyDescent="0.2">
      <c r="A70"/>
    </row>
    <row r="71" spans="1:1" ht="15" customHeight="1" x14ac:dyDescent="0.2">
      <c r="A71"/>
    </row>
    <row r="72" spans="1:1" ht="15" customHeight="1" x14ac:dyDescent="0.2">
      <c r="A72"/>
    </row>
    <row r="73" spans="1:1" ht="15" customHeight="1" x14ac:dyDescent="0.2">
      <c r="A73"/>
    </row>
    <row r="74" spans="1:1" ht="15" customHeight="1" x14ac:dyDescent="0.2">
      <c r="A74"/>
    </row>
    <row r="75" spans="1:1" ht="15" customHeight="1" x14ac:dyDescent="0.2">
      <c r="A75"/>
    </row>
    <row r="76" spans="1:1" ht="15" customHeight="1" x14ac:dyDescent="0.2">
      <c r="A76"/>
    </row>
    <row r="77" spans="1:1" ht="15" customHeight="1" x14ac:dyDescent="0.2">
      <c r="A77"/>
    </row>
    <row r="78" spans="1:1" ht="15" customHeight="1" x14ac:dyDescent="0.2">
      <c r="A78"/>
    </row>
    <row r="79" spans="1:1" ht="15" customHeight="1" x14ac:dyDescent="0.2">
      <c r="A79"/>
    </row>
    <row r="80" spans="1:1" ht="15" customHeight="1" x14ac:dyDescent="0.2">
      <c r="A80"/>
    </row>
    <row r="81" spans="1:1" ht="15" customHeight="1" x14ac:dyDescent="0.2">
      <c r="A81"/>
    </row>
    <row r="82" spans="1:1" ht="15" customHeight="1" x14ac:dyDescent="0.2">
      <c r="A82"/>
    </row>
    <row r="83" spans="1:1" ht="15" customHeight="1" x14ac:dyDescent="0.2">
      <c r="A83"/>
    </row>
    <row r="84" spans="1:1" ht="15" customHeight="1" x14ac:dyDescent="0.2">
      <c r="A84"/>
    </row>
    <row r="85" spans="1:1" ht="15" customHeight="1" x14ac:dyDescent="0.2">
      <c r="A85"/>
    </row>
    <row r="86" spans="1:1" ht="15" customHeight="1" x14ac:dyDescent="0.2">
      <c r="A86"/>
    </row>
    <row r="87" spans="1:1" ht="15" customHeight="1" x14ac:dyDescent="0.2">
      <c r="A87"/>
    </row>
    <row r="88" spans="1:1" ht="15" customHeight="1" x14ac:dyDescent="0.2">
      <c r="A88"/>
    </row>
    <row r="89" spans="1:1" ht="15" customHeight="1" x14ac:dyDescent="0.2">
      <c r="A89"/>
    </row>
    <row r="90" spans="1:1" ht="15" customHeight="1" x14ac:dyDescent="0.2">
      <c r="A90"/>
    </row>
    <row r="91" spans="1:1" ht="15" customHeight="1" x14ac:dyDescent="0.2">
      <c r="A91"/>
    </row>
    <row r="92" spans="1:1" ht="15" customHeight="1" x14ac:dyDescent="0.2">
      <c r="A92"/>
    </row>
    <row r="93" spans="1:1" ht="15" customHeight="1" x14ac:dyDescent="0.2">
      <c r="A93"/>
    </row>
    <row r="94" spans="1:1" ht="15" customHeight="1" x14ac:dyDescent="0.2">
      <c r="A94"/>
    </row>
    <row r="95" spans="1:1" ht="15" customHeight="1" x14ac:dyDescent="0.2">
      <c r="A95"/>
    </row>
    <row r="96" spans="1:1" ht="15" customHeight="1" x14ac:dyDescent="0.2">
      <c r="A96"/>
    </row>
    <row r="97" spans="1:1" ht="15" customHeight="1" x14ac:dyDescent="0.2">
      <c r="A97"/>
    </row>
    <row r="98" spans="1:1" ht="15" customHeight="1" x14ac:dyDescent="0.2">
      <c r="A98"/>
    </row>
    <row r="99" spans="1:1" ht="15" customHeight="1" x14ac:dyDescent="0.2">
      <c r="A99"/>
    </row>
    <row r="100" spans="1:1" ht="15" customHeight="1" x14ac:dyDescent="0.2">
      <c r="A100"/>
    </row>
    <row r="101" spans="1:1" ht="15" customHeight="1" x14ac:dyDescent="0.2">
      <c r="A101"/>
    </row>
    <row r="102" spans="1:1" ht="15" customHeight="1" x14ac:dyDescent="0.2">
      <c r="A102"/>
    </row>
    <row r="103" spans="1:1" ht="15" customHeight="1" x14ac:dyDescent="0.2">
      <c r="A103"/>
    </row>
    <row r="104" spans="1:1" ht="15" customHeight="1" x14ac:dyDescent="0.2">
      <c r="A104"/>
    </row>
    <row r="105" spans="1:1" ht="15" customHeight="1" x14ac:dyDescent="0.2">
      <c r="A105"/>
    </row>
    <row r="106" spans="1:1" ht="15" customHeight="1" x14ac:dyDescent="0.2">
      <c r="A106"/>
    </row>
    <row r="107" spans="1:1" ht="15" customHeight="1" x14ac:dyDescent="0.2">
      <c r="A107"/>
    </row>
    <row r="108" spans="1:1" ht="15" customHeight="1" x14ac:dyDescent="0.2">
      <c r="A108"/>
    </row>
    <row r="109" spans="1:1" ht="15" customHeight="1" x14ac:dyDescent="0.2">
      <c r="A109"/>
    </row>
    <row r="110" spans="1:1" ht="15" customHeight="1" x14ac:dyDescent="0.2">
      <c r="A110"/>
    </row>
    <row r="111" spans="1:1" ht="15" customHeight="1" x14ac:dyDescent="0.2">
      <c r="A111"/>
    </row>
    <row r="112" spans="1:1" ht="15" customHeight="1" x14ac:dyDescent="0.2">
      <c r="A112"/>
    </row>
    <row r="113" spans="1:1" ht="15" customHeight="1" x14ac:dyDescent="0.2">
      <c r="A113"/>
    </row>
    <row r="114" spans="1:1" ht="15" customHeight="1" x14ac:dyDescent="0.2">
      <c r="A114"/>
    </row>
    <row r="115" spans="1:1" ht="15" customHeight="1" x14ac:dyDescent="0.2">
      <c r="A115"/>
    </row>
    <row r="116" spans="1:1" ht="15" customHeight="1" x14ac:dyDescent="0.2">
      <c r="A116"/>
    </row>
    <row r="117" spans="1:1" ht="15" customHeight="1" x14ac:dyDescent="0.2">
      <c r="A117"/>
    </row>
    <row r="118" spans="1:1" ht="15" customHeight="1" x14ac:dyDescent="0.2">
      <c r="A118"/>
    </row>
    <row r="119" spans="1:1" ht="15" customHeight="1" x14ac:dyDescent="0.2">
      <c r="A119"/>
    </row>
    <row r="120" spans="1:1" ht="15" customHeight="1" x14ac:dyDescent="0.2">
      <c r="A120"/>
    </row>
    <row r="121" spans="1:1" ht="15" customHeight="1" x14ac:dyDescent="0.2">
      <c r="A121"/>
    </row>
    <row r="122" spans="1:1" ht="15" customHeight="1" x14ac:dyDescent="0.2">
      <c r="A122"/>
    </row>
    <row r="123" spans="1:1" ht="15" customHeight="1" x14ac:dyDescent="0.2">
      <c r="A123"/>
    </row>
    <row r="124" spans="1:1" ht="15" customHeight="1" x14ac:dyDescent="0.2">
      <c r="A124"/>
    </row>
    <row r="125" spans="1:1" ht="15" customHeight="1" x14ac:dyDescent="0.2">
      <c r="A125"/>
    </row>
    <row r="126" spans="1:1" ht="15" customHeight="1" x14ac:dyDescent="0.2">
      <c r="A126"/>
    </row>
    <row r="127" spans="1:1" ht="15" customHeight="1" x14ac:dyDescent="0.2">
      <c r="A127"/>
    </row>
    <row r="128" spans="1:1" ht="15" customHeight="1" x14ac:dyDescent="0.2">
      <c r="A128"/>
    </row>
    <row r="129" spans="1:1" ht="15" customHeight="1" x14ac:dyDescent="0.2">
      <c r="A129"/>
    </row>
    <row r="130" spans="1:1" ht="15" customHeight="1" x14ac:dyDescent="0.2">
      <c r="A130"/>
    </row>
    <row r="131" spans="1:1" ht="15" customHeight="1" x14ac:dyDescent="0.2">
      <c r="A131"/>
    </row>
    <row r="132" spans="1:1" ht="15" customHeight="1" x14ac:dyDescent="0.2">
      <c r="A132"/>
    </row>
    <row r="133" spans="1:1" ht="15" customHeight="1" x14ac:dyDescent="0.2">
      <c r="A133"/>
    </row>
    <row r="134" spans="1:1" ht="15" customHeight="1" x14ac:dyDescent="0.2">
      <c r="A134"/>
    </row>
    <row r="135" spans="1:1" ht="15" customHeight="1" x14ac:dyDescent="0.2">
      <c r="A135"/>
    </row>
    <row r="136" spans="1:1" ht="15" customHeight="1" x14ac:dyDescent="0.2">
      <c r="A136"/>
    </row>
    <row r="137" spans="1:1" ht="15" customHeight="1" x14ac:dyDescent="0.2">
      <c r="A137"/>
    </row>
    <row r="138" spans="1:1" ht="15" customHeight="1" x14ac:dyDescent="0.2">
      <c r="A138"/>
    </row>
    <row r="139" spans="1:1" ht="15" customHeight="1" x14ac:dyDescent="0.2">
      <c r="A139"/>
    </row>
    <row r="140" spans="1:1" ht="15" customHeight="1" x14ac:dyDescent="0.2">
      <c r="A140"/>
    </row>
    <row r="141" spans="1:1" ht="15" customHeight="1" x14ac:dyDescent="0.2">
      <c r="A141"/>
    </row>
    <row r="142" spans="1:1" ht="15" customHeight="1" x14ac:dyDescent="0.2">
      <c r="A142"/>
    </row>
    <row r="143" spans="1:1" ht="15" customHeight="1" x14ac:dyDescent="0.2">
      <c r="A143"/>
    </row>
    <row r="144" spans="1:1" ht="15" customHeight="1" x14ac:dyDescent="0.2">
      <c r="A144"/>
    </row>
    <row r="145" spans="1:1" ht="15" customHeight="1" x14ac:dyDescent="0.2">
      <c r="A145"/>
    </row>
    <row r="146" spans="1:1" ht="15" customHeight="1" x14ac:dyDescent="0.2">
      <c r="A146"/>
    </row>
    <row r="147" spans="1:1" ht="15" customHeight="1" x14ac:dyDescent="0.2">
      <c r="A147"/>
    </row>
    <row r="148" spans="1:1" ht="15" customHeight="1" x14ac:dyDescent="0.2">
      <c r="A148"/>
    </row>
    <row r="149" spans="1:1" ht="15" customHeight="1" x14ac:dyDescent="0.2">
      <c r="A149"/>
    </row>
    <row r="150" spans="1:1" ht="15" customHeight="1" x14ac:dyDescent="0.2">
      <c r="A150"/>
    </row>
    <row r="151" spans="1:1" ht="15" customHeight="1" x14ac:dyDescent="0.2">
      <c r="A151"/>
    </row>
    <row r="152" spans="1:1" ht="15" customHeight="1" x14ac:dyDescent="0.2">
      <c r="A152"/>
    </row>
    <row r="153" spans="1:1" ht="15" customHeight="1" x14ac:dyDescent="0.2">
      <c r="A153"/>
    </row>
    <row r="154" spans="1:1" ht="15" customHeight="1" x14ac:dyDescent="0.2">
      <c r="A154"/>
    </row>
    <row r="155" spans="1:1" ht="15" customHeight="1" x14ac:dyDescent="0.2">
      <c r="A155"/>
    </row>
    <row r="156" spans="1:1" ht="15" customHeight="1" x14ac:dyDescent="0.2">
      <c r="A156"/>
    </row>
    <row r="157" spans="1:1" ht="15" customHeight="1" x14ac:dyDescent="0.2">
      <c r="A157"/>
    </row>
    <row r="158" spans="1:1" ht="15" customHeight="1" x14ac:dyDescent="0.2">
      <c r="A158"/>
    </row>
    <row r="159" spans="1:1" ht="15" customHeight="1" x14ac:dyDescent="0.2">
      <c r="A159"/>
    </row>
    <row r="160" spans="1:1" ht="15" customHeight="1" x14ac:dyDescent="0.2">
      <c r="A160"/>
    </row>
    <row r="161" spans="1:1" ht="15" customHeight="1" x14ac:dyDescent="0.2">
      <c r="A161"/>
    </row>
    <row r="162" spans="1:1" ht="15" customHeight="1" x14ac:dyDescent="0.2">
      <c r="A162"/>
    </row>
    <row r="163" spans="1:1" ht="15" customHeight="1" x14ac:dyDescent="0.2">
      <c r="A163"/>
    </row>
    <row r="164" spans="1:1" ht="15" customHeight="1" x14ac:dyDescent="0.2">
      <c r="A164"/>
    </row>
    <row r="165" spans="1:1" ht="15" customHeight="1" x14ac:dyDescent="0.2">
      <c r="A165"/>
    </row>
    <row r="166" spans="1:1" ht="15" customHeight="1" x14ac:dyDescent="0.2">
      <c r="A166"/>
    </row>
    <row r="167" spans="1:1" ht="15" customHeight="1" x14ac:dyDescent="0.2">
      <c r="A167"/>
    </row>
  </sheetData>
  <sortState ref="A18:A224">
    <sortCondition ref="A18"/>
  </sortState>
  <mergeCells count="4">
    <mergeCell ref="E1:F1"/>
    <mergeCell ref="A6:A7"/>
    <mergeCell ref="E6:F6"/>
    <mergeCell ref="B6:D6"/>
  </mergeCells>
  <printOptions horizontalCentered="1" gridLines="1"/>
  <pageMargins left="0.59055118110236227" right="0.59055118110236227" top="0.78740157480314965" bottom="0.39370078740157483" header="0" footer="0"/>
  <pageSetup paperSize="9" scale="98" orientation="landscape"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tabColor rgb="FF00B050"/>
  </sheetPr>
  <dimension ref="B1:R24"/>
  <sheetViews>
    <sheetView zoomScale="85" zoomScaleNormal="85" workbookViewId="0">
      <selection activeCell="B1" sqref="B1:B2"/>
    </sheetView>
  </sheetViews>
  <sheetFormatPr defaultRowHeight="20.100000000000001" customHeight="1" x14ac:dyDescent="0.2"/>
  <cols>
    <col min="1" max="1" width="9.140625" style="580"/>
    <col min="2" max="2" width="44.5703125" style="580" bestFit="1" customWidth="1"/>
    <col min="3" max="11" width="10.140625" style="580" bestFit="1" customWidth="1"/>
    <col min="12" max="15" width="9.140625" style="580"/>
    <col min="16" max="16" width="44.5703125" style="580" bestFit="1" customWidth="1"/>
    <col min="17" max="16384" width="9.140625" style="580"/>
  </cols>
  <sheetData>
    <row r="1" spans="2:18" ht="20.100000000000001" customHeight="1" x14ac:dyDescent="0.2">
      <c r="P1" s="740" t="s">
        <v>21752</v>
      </c>
      <c r="Q1" s="740"/>
      <c r="R1" s="740"/>
    </row>
    <row r="2" spans="2:18" ht="20.100000000000001" customHeight="1" x14ac:dyDescent="0.2">
      <c r="B2" s="581" t="s">
        <v>21736</v>
      </c>
      <c r="C2" s="582">
        <v>42736</v>
      </c>
      <c r="D2" s="582">
        <v>42767</v>
      </c>
      <c r="E2" s="582">
        <v>42795</v>
      </c>
      <c r="F2" s="582">
        <v>42826</v>
      </c>
      <c r="G2" s="582">
        <v>42856</v>
      </c>
      <c r="H2" s="582">
        <v>42887</v>
      </c>
      <c r="I2" s="582">
        <v>42917</v>
      </c>
      <c r="J2" s="582">
        <v>42948</v>
      </c>
      <c r="K2" s="582">
        <v>42979</v>
      </c>
      <c r="L2" s="582">
        <v>43009</v>
      </c>
      <c r="M2" s="582">
        <v>43040</v>
      </c>
      <c r="N2" s="582">
        <v>43070</v>
      </c>
      <c r="P2" s="585" t="s">
        <v>17</v>
      </c>
      <c r="Q2" s="585" t="s">
        <v>7516</v>
      </c>
      <c r="R2" s="585" t="s">
        <v>8729</v>
      </c>
    </row>
    <row r="3" spans="2:18" ht="20.100000000000001" customHeight="1" x14ac:dyDescent="0.2">
      <c r="B3" s="576" t="s">
        <v>1494</v>
      </c>
      <c r="C3" s="577">
        <v>284.00400000000002</v>
      </c>
      <c r="D3" s="577">
        <v>283.07499999999999</v>
      </c>
      <c r="E3" s="577">
        <v>282.89100000000002</v>
      </c>
      <c r="F3" s="577">
        <v>282.81099999999998</v>
      </c>
      <c r="G3" s="577">
        <v>284.31</v>
      </c>
      <c r="H3" s="577">
        <v>283.56299999999999</v>
      </c>
      <c r="I3" s="577">
        <v>283.15899999999999</v>
      </c>
      <c r="J3" s="577">
        <v>289.22300000000001</v>
      </c>
      <c r="K3" s="577">
        <v>293.19200000000001</v>
      </c>
      <c r="L3" s="577">
        <v>294.81400000000002</v>
      </c>
      <c r="M3" s="577">
        <v>297.49799999999999</v>
      </c>
      <c r="N3" s="577">
        <v>297.56400000000002</v>
      </c>
      <c r="P3" s="583" t="s">
        <v>1494</v>
      </c>
      <c r="Q3" s="584">
        <f t="shared" ref="Q3" si="0">ROUND(1+((N3-C3)/C3),3)</f>
        <v>1.048</v>
      </c>
      <c r="R3" s="584">
        <f t="shared" ref="R3" si="1">ROUND(1+((N3-M3)/M3),3)</f>
        <v>1</v>
      </c>
    </row>
    <row r="4" spans="2:18" ht="20.100000000000001" customHeight="1" x14ac:dyDescent="0.2">
      <c r="B4" s="578" t="s">
        <v>21737</v>
      </c>
      <c r="C4" s="579">
        <v>278.01799999999997</v>
      </c>
      <c r="D4" s="579">
        <v>277.96199999999999</v>
      </c>
      <c r="E4" s="579">
        <v>277.77300000000002</v>
      </c>
      <c r="F4" s="579">
        <v>278.56599999999997</v>
      </c>
      <c r="G4" s="579">
        <v>278.608</v>
      </c>
      <c r="H4" s="579">
        <v>279.57100000000003</v>
      </c>
      <c r="I4" s="579">
        <v>280.12900000000002</v>
      </c>
      <c r="J4" s="579">
        <v>281.54399999999998</v>
      </c>
      <c r="K4" s="579">
        <v>282.58</v>
      </c>
      <c r="L4" s="579">
        <v>286.96699999999998</v>
      </c>
      <c r="M4" s="579">
        <v>292.08300000000003</v>
      </c>
      <c r="N4" s="579">
        <v>292.54500000000002</v>
      </c>
      <c r="P4" s="583" t="s">
        <v>21737</v>
      </c>
      <c r="Q4" s="584">
        <f t="shared" ref="Q4:Q24" si="2">ROUND(1+((N4-C4)/C4),3)</f>
        <v>1.052</v>
      </c>
      <c r="R4" s="584">
        <f t="shared" ref="R4:R24" si="3">ROUND(1+((N4-M4)/M4),3)</f>
        <v>1.002</v>
      </c>
    </row>
    <row r="5" spans="2:18" ht="20.100000000000001" customHeight="1" x14ac:dyDescent="0.2">
      <c r="B5" s="576" t="s">
        <v>1430</v>
      </c>
      <c r="C5" s="577">
        <v>312.03699999999998</v>
      </c>
      <c r="D5" s="577">
        <v>310.45400000000001</v>
      </c>
      <c r="E5" s="577">
        <v>309.654</v>
      </c>
      <c r="F5" s="577">
        <v>309.572</v>
      </c>
      <c r="G5" s="577">
        <v>309.67399999999998</v>
      </c>
      <c r="H5" s="577">
        <v>309.53399999999999</v>
      </c>
      <c r="I5" s="577">
        <v>309.58600000000001</v>
      </c>
      <c r="J5" s="577">
        <v>311.88499999999999</v>
      </c>
      <c r="K5" s="577">
        <v>314.94099999999997</v>
      </c>
      <c r="L5" s="577">
        <v>314.65699999999998</v>
      </c>
      <c r="M5" s="577">
        <v>316.77199999999999</v>
      </c>
      <c r="N5" s="577">
        <v>318.90600000000001</v>
      </c>
      <c r="P5" s="583" t="s">
        <v>1430</v>
      </c>
      <c r="Q5" s="584">
        <f t="shared" si="2"/>
        <v>1.022</v>
      </c>
      <c r="R5" s="584">
        <f t="shared" si="3"/>
        <v>1.0069999999999999</v>
      </c>
    </row>
    <row r="6" spans="2:18" ht="20.100000000000001" customHeight="1" x14ac:dyDescent="0.2">
      <c r="B6" s="578" t="s">
        <v>21738</v>
      </c>
      <c r="C6" s="579">
        <v>213.434</v>
      </c>
      <c r="D6" s="579">
        <v>214.39099999999999</v>
      </c>
      <c r="E6" s="579">
        <v>213.959</v>
      </c>
      <c r="F6" s="579">
        <v>215.33500000000001</v>
      </c>
      <c r="G6" s="579">
        <v>215.28399999999999</v>
      </c>
      <c r="H6" s="579">
        <v>216.17599999999999</v>
      </c>
      <c r="I6" s="579">
        <v>216.619</v>
      </c>
      <c r="J6" s="579">
        <v>216.648</v>
      </c>
      <c r="K6" s="579">
        <v>216.929</v>
      </c>
      <c r="L6" s="579">
        <v>217.65100000000001</v>
      </c>
      <c r="M6" s="579">
        <v>218.05799999999999</v>
      </c>
      <c r="N6" s="579">
        <v>218.489</v>
      </c>
      <c r="P6" s="583" t="s">
        <v>21738</v>
      </c>
      <c r="Q6" s="584">
        <f t="shared" si="2"/>
        <v>1.024</v>
      </c>
      <c r="R6" s="584">
        <f t="shared" si="3"/>
        <v>1.002</v>
      </c>
    </row>
    <row r="7" spans="2:18" ht="20.100000000000001" customHeight="1" x14ac:dyDescent="0.2">
      <c r="B7" s="576" t="s">
        <v>1493</v>
      </c>
      <c r="C7" s="577">
        <v>287.12700000000001</v>
      </c>
      <c r="D7" s="577">
        <v>286.97500000000002</v>
      </c>
      <c r="E7" s="577">
        <v>286.54700000000003</v>
      </c>
      <c r="F7" s="577">
        <v>286.935</v>
      </c>
      <c r="G7" s="577">
        <v>286.86799999999999</v>
      </c>
      <c r="H7" s="577">
        <v>287.19600000000003</v>
      </c>
      <c r="I7" s="577">
        <v>287.49099999999999</v>
      </c>
      <c r="J7" s="577">
        <v>288.23500000000001</v>
      </c>
      <c r="K7" s="577">
        <v>288.60899999999998</v>
      </c>
      <c r="L7" s="577">
        <v>290.05900000000003</v>
      </c>
      <c r="M7" s="577">
        <v>292.29000000000002</v>
      </c>
      <c r="N7" s="577">
        <v>292.12900000000002</v>
      </c>
      <c r="P7" s="583" t="s">
        <v>1493</v>
      </c>
      <c r="Q7" s="584">
        <f t="shared" si="2"/>
        <v>1.0169999999999999</v>
      </c>
      <c r="R7" s="584">
        <f t="shared" si="3"/>
        <v>0.999</v>
      </c>
    </row>
    <row r="8" spans="2:18" ht="20.100000000000001" customHeight="1" x14ac:dyDescent="0.2">
      <c r="B8" s="578" t="s">
        <v>21739</v>
      </c>
      <c r="C8" s="579">
        <v>285.226</v>
      </c>
      <c r="D8" s="579">
        <v>285.71800000000002</v>
      </c>
      <c r="E8" s="579">
        <v>285.87900000000002</v>
      </c>
      <c r="F8" s="579">
        <v>285.786</v>
      </c>
      <c r="G8" s="579">
        <v>286.31200000000001</v>
      </c>
      <c r="H8" s="579">
        <v>286.80500000000001</v>
      </c>
      <c r="I8" s="579">
        <v>287.63299999999998</v>
      </c>
      <c r="J8" s="579">
        <v>289.82299999999998</v>
      </c>
      <c r="K8" s="579">
        <v>290.86200000000002</v>
      </c>
      <c r="L8" s="579">
        <v>290.99</v>
      </c>
      <c r="M8" s="579">
        <v>291.029</v>
      </c>
      <c r="N8" s="579">
        <v>291.14400000000001</v>
      </c>
      <c r="P8" s="583" t="s">
        <v>21739</v>
      </c>
      <c r="Q8" s="584">
        <f t="shared" si="2"/>
        <v>1.0209999999999999</v>
      </c>
      <c r="R8" s="584">
        <f t="shared" si="3"/>
        <v>1</v>
      </c>
    </row>
    <row r="9" spans="2:18" ht="20.100000000000001" customHeight="1" x14ac:dyDescent="0.2">
      <c r="B9" s="576" t="s">
        <v>21740</v>
      </c>
      <c r="C9" s="577">
        <v>247.04900000000001</v>
      </c>
      <c r="D9" s="577">
        <v>246.53200000000001</v>
      </c>
      <c r="E9" s="577">
        <v>245.49</v>
      </c>
      <c r="F9" s="577">
        <v>245.59</v>
      </c>
      <c r="G9" s="577">
        <v>243.56100000000001</v>
      </c>
      <c r="H9" s="577">
        <v>242.179</v>
      </c>
      <c r="I9" s="577">
        <v>242.18199999999999</v>
      </c>
      <c r="J9" s="577">
        <v>242.261</v>
      </c>
      <c r="K9" s="577">
        <v>243.185</v>
      </c>
      <c r="L9" s="577">
        <v>246.17400000000001</v>
      </c>
      <c r="M9" s="577">
        <v>249.02799999999999</v>
      </c>
      <c r="N9" s="577">
        <v>248.87700000000001</v>
      </c>
      <c r="P9" s="583" t="s">
        <v>21740</v>
      </c>
      <c r="Q9" s="584">
        <f t="shared" si="2"/>
        <v>1.0069999999999999</v>
      </c>
      <c r="R9" s="584">
        <f t="shared" si="3"/>
        <v>0.999</v>
      </c>
    </row>
    <row r="10" spans="2:18" ht="20.100000000000001" customHeight="1" x14ac:dyDescent="0.2">
      <c r="B10" s="578" t="s">
        <v>21741</v>
      </c>
      <c r="C10" s="579">
        <v>278.44499999999999</v>
      </c>
      <c r="D10" s="579">
        <v>278.79899999999998</v>
      </c>
      <c r="E10" s="579">
        <v>278.887</v>
      </c>
      <c r="F10" s="579">
        <v>279.54899999999998</v>
      </c>
      <c r="G10" s="579">
        <v>281.12599999999998</v>
      </c>
      <c r="H10" s="579">
        <v>282.18700000000001</v>
      </c>
      <c r="I10" s="579">
        <v>282.65600000000001</v>
      </c>
      <c r="J10" s="579">
        <v>283.80700000000002</v>
      </c>
      <c r="K10" s="579">
        <v>284.803</v>
      </c>
      <c r="L10" s="579">
        <v>285.608</v>
      </c>
      <c r="M10" s="579">
        <v>286.95699999999999</v>
      </c>
      <c r="N10" s="579">
        <v>286.64499999999998</v>
      </c>
      <c r="P10" s="583" t="s">
        <v>21741</v>
      </c>
      <c r="Q10" s="584">
        <f t="shared" si="2"/>
        <v>1.0289999999999999</v>
      </c>
      <c r="R10" s="584">
        <f t="shared" si="3"/>
        <v>0.999</v>
      </c>
    </row>
    <row r="11" spans="2:18" ht="20.100000000000001" customHeight="1" x14ac:dyDescent="0.2">
      <c r="B11" s="576" t="s">
        <v>8721</v>
      </c>
      <c r="C11" s="577">
        <v>411.697</v>
      </c>
      <c r="D11" s="577">
        <v>404.07499999999999</v>
      </c>
      <c r="E11" s="577">
        <v>400.55900000000003</v>
      </c>
      <c r="F11" s="577">
        <v>399.70299999999997</v>
      </c>
      <c r="G11" s="577">
        <v>414.75599999999997</v>
      </c>
      <c r="H11" s="577">
        <v>406.35300000000001</v>
      </c>
      <c r="I11" s="577">
        <v>404.35500000000002</v>
      </c>
      <c r="J11" s="577">
        <v>408.03899999999999</v>
      </c>
      <c r="K11" s="577">
        <v>403.91199999999998</v>
      </c>
      <c r="L11" s="577">
        <v>398.43099999999998</v>
      </c>
      <c r="M11" s="577">
        <v>405.47899999999998</v>
      </c>
      <c r="N11" s="577">
        <v>414.12700000000001</v>
      </c>
      <c r="P11" s="583" t="s">
        <v>8721</v>
      </c>
      <c r="Q11" s="584">
        <f t="shared" si="2"/>
        <v>1.006</v>
      </c>
      <c r="R11" s="584">
        <f t="shared" si="3"/>
        <v>1.0209999999999999</v>
      </c>
    </row>
    <row r="12" spans="2:18" ht="20.100000000000001" customHeight="1" x14ac:dyDescent="0.2">
      <c r="B12" s="578" t="s">
        <v>21742</v>
      </c>
      <c r="C12" s="579">
        <v>272.61399999999998</v>
      </c>
      <c r="D12" s="579">
        <v>272.21800000000002</v>
      </c>
      <c r="E12" s="579">
        <v>272.154</v>
      </c>
      <c r="F12" s="579">
        <v>272.93099999999998</v>
      </c>
      <c r="G12" s="579">
        <v>272.97199999999998</v>
      </c>
      <c r="H12" s="579">
        <v>273.916</v>
      </c>
      <c r="I12" s="579">
        <v>274.464</v>
      </c>
      <c r="J12" s="579">
        <v>275.85000000000002</v>
      </c>
      <c r="K12" s="579">
        <v>276.86500000000001</v>
      </c>
      <c r="L12" s="579">
        <v>281.16199999999998</v>
      </c>
      <c r="M12" s="579">
        <v>286.17500000000001</v>
      </c>
      <c r="N12" s="579">
        <v>286.62700000000001</v>
      </c>
      <c r="P12" s="583" t="s">
        <v>21742</v>
      </c>
      <c r="Q12" s="584">
        <f t="shared" si="2"/>
        <v>1.0509999999999999</v>
      </c>
      <c r="R12" s="584">
        <f t="shared" si="3"/>
        <v>1.002</v>
      </c>
    </row>
    <row r="13" spans="2:18" ht="20.100000000000001" customHeight="1" x14ac:dyDescent="0.2">
      <c r="B13" s="576" t="s">
        <v>21743</v>
      </c>
      <c r="C13" s="577">
        <v>656.77800000000002</v>
      </c>
      <c r="D13" s="577">
        <v>657.19100000000003</v>
      </c>
      <c r="E13" s="577">
        <v>654.70899999999995</v>
      </c>
      <c r="F13" s="577">
        <v>646.57299999999998</v>
      </c>
      <c r="G13" s="577">
        <v>643.26</v>
      </c>
      <c r="H13" s="577">
        <v>637.07899999999995</v>
      </c>
      <c r="I13" s="577">
        <v>635.19799999999998</v>
      </c>
      <c r="J13" s="577">
        <v>636.71400000000006</v>
      </c>
      <c r="K13" s="577">
        <v>640.654</v>
      </c>
      <c r="L13" s="577">
        <v>641.279</v>
      </c>
      <c r="M13" s="577">
        <v>646.42200000000003</v>
      </c>
      <c r="N13" s="577">
        <v>651.21400000000006</v>
      </c>
      <c r="P13" s="583" t="s">
        <v>21743</v>
      </c>
      <c r="Q13" s="584">
        <f t="shared" si="2"/>
        <v>0.99199999999999999</v>
      </c>
      <c r="R13" s="584">
        <f t="shared" si="3"/>
        <v>1.0069999999999999</v>
      </c>
    </row>
    <row r="14" spans="2:18" ht="20.100000000000001" customHeight="1" x14ac:dyDescent="0.2">
      <c r="B14" s="578" t="s">
        <v>8722</v>
      </c>
      <c r="C14" s="579">
        <v>691.79200000000003</v>
      </c>
      <c r="D14" s="579">
        <v>696.31399999999996</v>
      </c>
      <c r="E14" s="579">
        <v>697.41</v>
      </c>
      <c r="F14" s="579">
        <v>697.24400000000003</v>
      </c>
      <c r="G14" s="579">
        <v>701.66399999999999</v>
      </c>
      <c r="H14" s="579">
        <v>708.197</v>
      </c>
      <c r="I14" s="579">
        <v>710.35500000000002</v>
      </c>
      <c r="J14" s="579">
        <v>712.88400000000001</v>
      </c>
      <c r="K14" s="579">
        <v>713.33</v>
      </c>
      <c r="L14" s="579">
        <v>715.52700000000004</v>
      </c>
      <c r="M14" s="579">
        <v>717.75099999999998</v>
      </c>
      <c r="N14" s="579">
        <v>718.27599999999995</v>
      </c>
      <c r="P14" s="583" t="s">
        <v>8722</v>
      </c>
      <c r="Q14" s="584">
        <f t="shared" si="2"/>
        <v>1.038</v>
      </c>
      <c r="R14" s="584">
        <f t="shared" si="3"/>
        <v>1.0009999999999999</v>
      </c>
    </row>
    <row r="15" spans="2:18" ht="20.100000000000001" customHeight="1" x14ac:dyDescent="0.2">
      <c r="B15" s="576" t="s">
        <v>21744</v>
      </c>
      <c r="C15" s="577">
        <v>673.11099999999999</v>
      </c>
      <c r="D15" s="577">
        <v>680.05700000000002</v>
      </c>
      <c r="E15" s="577">
        <v>657.99599999999998</v>
      </c>
      <c r="F15" s="577">
        <v>648.88099999999997</v>
      </c>
      <c r="G15" s="577">
        <v>652.12</v>
      </c>
      <c r="H15" s="577">
        <v>646.88</v>
      </c>
      <c r="I15" s="577">
        <v>654.23</v>
      </c>
      <c r="J15" s="577">
        <v>655.625</v>
      </c>
      <c r="K15" s="577">
        <v>655.93499999999995</v>
      </c>
      <c r="L15" s="577">
        <v>698.26900000000001</v>
      </c>
      <c r="M15" s="577">
        <v>737.75400000000002</v>
      </c>
      <c r="N15" s="577">
        <v>753.44500000000005</v>
      </c>
      <c r="P15" s="583" t="s">
        <v>21744</v>
      </c>
      <c r="Q15" s="584">
        <f t="shared" si="2"/>
        <v>1.119</v>
      </c>
      <c r="R15" s="584">
        <f t="shared" si="3"/>
        <v>1.0209999999999999</v>
      </c>
    </row>
    <row r="16" spans="2:18" ht="20.100000000000001" customHeight="1" x14ac:dyDescent="0.2">
      <c r="B16" s="578" t="s">
        <v>21745</v>
      </c>
      <c r="C16" s="579">
        <v>142.779</v>
      </c>
      <c r="D16" s="579">
        <v>148.61099999999999</v>
      </c>
      <c r="E16" s="579">
        <v>147.715</v>
      </c>
      <c r="F16" s="579">
        <v>146.09899999999999</v>
      </c>
      <c r="G16" s="579">
        <v>146.66399999999999</v>
      </c>
      <c r="H16" s="579">
        <v>145.37899999999999</v>
      </c>
      <c r="I16" s="579">
        <v>144.02199999999999</v>
      </c>
      <c r="J16" s="579">
        <v>142.93299999999999</v>
      </c>
      <c r="K16" s="579">
        <v>145.79</v>
      </c>
      <c r="L16" s="579">
        <v>152.059</v>
      </c>
      <c r="M16" s="579">
        <v>155.042</v>
      </c>
      <c r="N16" s="579">
        <v>156.101</v>
      </c>
      <c r="P16" s="583" t="s">
        <v>21745</v>
      </c>
      <c r="Q16" s="584">
        <f t="shared" si="2"/>
        <v>1.093</v>
      </c>
      <c r="R16" s="584">
        <f t="shared" si="3"/>
        <v>1.0069999999999999</v>
      </c>
    </row>
    <row r="17" spans="2:18" ht="20.100000000000001" customHeight="1" x14ac:dyDescent="0.2">
      <c r="B17" s="576" t="s">
        <v>21746</v>
      </c>
      <c r="C17" s="577">
        <v>332.85199999999998</v>
      </c>
      <c r="D17" s="577">
        <v>340.80799999999999</v>
      </c>
      <c r="E17" s="577">
        <v>341.93</v>
      </c>
      <c r="F17" s="577">
        <v>341.90300000000002</v>
      </c>
      <c r="G17" s="577">
        <v>341.77</v>
      </c>
      <c r="H17" s="577">
        <v>341.512</v>
      </c>
      <c r="I17" s="577">
        <v>341.59800000000001</v>
      </c>
      <c r="J17" s="577">
        <v>342.03100000000001</v>
      </c>
      <c r="K17" s="577">
        <v>344.17099999999999</v>
      </c>
      <c r="L17" s="577">
        <v>347.34899999999999</v>
      </c>
      <c r="M17" s="577">
        <v>376.31700000000001</v>
      </c>
      <c r="N17" s="577">
        <v>377.07900000000001</v>
      </c>
      <c r="P17" s="583" t="s">
        <v>21746</v>
      </c>
      <c r="Q17" s="584">
        <f t="shared" si="2"/>
        <v>1.133</v>
      </c>
      <c r="R17" s="584">
        <f t="shared" si="3"/>
        <v>1.002</v>
      </c>
    </row>
    <row r="18" spans="2:18" ht="20.100000000000001" customHeight="1" x14ac:dyDescent="0.2">
      <c r="B18" s="578" t="s">
        <v>8723</v>
      </c>
      <c r="C18" s="579">
        <v>173.35</v>
      </c>
      <c r="D18" s="579">
        <v>172.946</v>
      </c>
      <c r="E18" s="579">
        <v>173.13</v>
      </c>
      <c r="F18" s="579">
        <v>173.11099999999999</v>
      </c>
      <c r="G18" s="579">
        <v>174.29499999999999</v>
      </c>
      <c r="H18" s="579">
        <v>175.38499999999999</v>
      </c>
      <c r="I18" s="579">
        <v>175.62299999999999</v>
      </c>
      <c r="J18" s="579">
        <v>176.702</v>
      </c>
      <c r="K18" s="579">
        <v>177.006</v>
      </c>
      <c r="L18" s="579">
        <v>177.65</v>
      </c>
      <c r="M18" s="579">
        <v>178.28200000000001</v>
      </c>
      <c r="N18" s="579">
        <v>178.375</v>
      </c>
      <c r="P18" s="583" t="s">
        <v>8723</v>
      </c>
      <c r="Q18" s="584">
        <f t="shared" si="2"/>
        <v>1.0289999999999999</v>
      </c>
      <c r="R18" s="584">
        <f t="shared" si="3"/>
        <v>1.0009999999999999</v>
      </c>
    </row>
    <row r="19" spans="2:18" ht="20.100000000000001" customHeight="1" x14ac:dyDescent="0.2">
      <c r="B19" s="576" t="s">
        <v>21747</v>
      </c>
      <c r="C19" s="577">
        <v>497.673</v>
      </c>
      <c r="D19" s="577">
        <v>507.03699999999998</v>
      </c>
      <c r="E19" s="577">
        <v>506.21199999999999</v>
      </c>
      <c r="F19" s="577">
        <v>506.07499999999999</v>
      </c>
      <c r="G19" s="577">
        <v>494.20100000000002</v>
      </c>
      <c r="H19" s="577">
        <v>476.202</v>
      </c>
      <c r="I19" s="577">
        <v>466.024</v>
      </c>
      <c r="J19" s="577">
        <v>473.197</v>
      </c>
      <c r="K19" s="577">
        <v>480.125</v>
      </c>
      <c r="L19" s="577">
        <v>462.15800000000002</v>
      </c>
      <c r="M19" s="577">
        <v>478.25700000000001</v>
      </c>
      <c r="N19" s="577">
        <v>472.64600000000002</v>
      </c>
      <c r="P19" s="583" t="s">
        <v>21747</v>
      </c>
      <c r="Q19" s="584">
        <f t="shared" si="2"/>
        <v>0.95</v>
      </c>
      <c r="R19" s="584">
        <f t="shared" si="3"/>
        <v>0.98799999999999999</v>
      </c>
    </row>
    <row r="20" spans="2:18" ht="20.100000000000001" customHeight="1" x14ac:dyDescent="0.2">
      <c r="B20" s="578" t="s">
        <v>21748</v>
      </c>
      <c r="C20" s="579">
        <v>413.66699999999997</v>
      </c>
      <c r="D20" s="579">
        <v>406.33699999999999</v>
      </c>
      <c r="E20" s="579">
        <v>395.04300000000001</v>
      </c>
      <c r="F20" s="579">
        <v>396.58699999999999</v>
      </c>
      <c r="G20" s="579">
        <v>398.065</v>
      </c>
      <c r="H20" s="579">
        <v>389.06400000000002</v>
      </c>
      <c r="I20" s="579">
        <v>381.86399999999998</v>
      </c>
      <c r="J20" s="579">
        <v>386.50099999999998</v>
      </c>
      <c r="K20" s="579">
        <v>384.762</v>
      </c>
      <c r="L20" s="579">
        <v>381.101</v>
      </c>
      <c r="M20" s="579">
        <v>385.56099999999998</v>
      </c>
      <c r="N20" s="579">
        <v>390.988</v>
      </c>
      <c r="P20" s="583" t="s">
        <v>21748</v>
      </c>
      <c r="Q20" s="584">
        <f t="shared" si="2"/>
        <v>0.94499999999999995</v>
      </c>
      <c r="R20" s="584">
        <f t="shared" si="3"/>
        <v>1.014</v>
      </c>
    </row>
    <row r="21" spans="2:18" ht="20.100000000000001" customHeight="1" x14ac:dyDescent="0.2">
      <c r="B21" s="576" t="s">
        <v>21749</v>
      </c>
      <c r="C21" s="577">
        <v>402.01900000000001</v>
      </c>
      <c r="D21" s="577">
        <v>392.63299999999998</v>
      </c>
      <c r="E21" s="577">
        <v>395.34699999999998</v>
      </c>
      <c r="F21" s="577">
        <v>392.505</v>
      </c>
      <c r="G21" s="577">
        <v>421.64400000000001</v>
      </c>
      <c r="H21" s="577">
        <v>414.56</v>
      </c>
      <c r="I21" s="577">
        <v>417.79700000000003</v>
      </c>
      <c r="J21" s="577">
        <v>420.30399999999997</v>
      </c>
      <c r="K21" s="577">
        <v>413.23</v>
      </c>
      <c r="L21" s="577">
        <v>407.27800000000002</v>
      </c>
      <c r="M21" s="577">
        <v>415.68299999999999</v>
      </c>
      <c r="N21" s="577">
        <v>428.42599999999999</v>
      </c>
      <c r="P21" s="583" t="s">
        <v>21749</v>
      </c>
      <c r="Q21" s="584">
        <f t="shared" si="2"/>
        <v>1.0660000000000001</v>
      </c>
      <c r="R21" s="584">
        <f t="shared" si="3"/>
        <v>1.0309999999999999</v>
      </c>
    </row>
    <row r="22" spans="2:18" ht="20.100000000000001" customHeight="1" x14ac:dyDescent="0.2">
      <c r="B22" s="578" t="s">
        <v>5650</v>
      </c>
      <c r="C22" s="579">
        <v>100.30500000000001</v>
      </c>
      <c r="D22" s="579">
        <v>100.581</v>
      </c>
      <c r="E22" s="579">
        <v>100.69199999999999</v>
      </c>
      <c r="F22" s="579">
        <v>100.779</v>
      </c>
      <c r="G22" s="579">
        <v>101.16500000000001</v>
      </c>
      <c r="H22" s="579">
        <v>101.80200000000001</v>
      </c>
      <c r="I22" s="579">
        <v>101.93300000000001</v>
      </c>
      <c r="J22" s="579">
        <v>102.586</v>
      </c>
      <c r="K22" s="579">
        <v>102.955</v>
      </c>
      <c r="L22" s="579">
        <v>103.504</v>
      </c>
      <c r="M22" s="579">
        <v>103.846</v>
      </c>
      <c r="N22" s="579">
        <v>103.943</v>
      </c>
      <c r="P22" s="583" t="s">
        <v>5650</v>
      </c>
      <c r="Q22" s="584">
        <f t="shared" si="2"/>
        <v>1.036</v>
      </c>
      <c r="R22" s="584">
        <f t="shared" si="3"/>
        <v>1.0009999999999999</v>
      </c>
    </row>
    <row r="23" spans="2:18" ht="20.100000000000001" customHeight="1" x14ac:dyDescent="0.2">
      <c r="B23" s="576" t="s">
        <v>21750</v>
      </c>
      <c r="C23" s="577">
        <v>101.11</v>
      </c>
      <c r="D23" s="577">
        <v>101.01600000000001</v>
      </c>
      <c r="E23" s="577">
        <v>99.265000000000001</v>
      </c>
      <c r="F23" s="577">
        <v>99.004999999999995</v>
      </c>
      <c r="G23" s="577">
        <v>99.18</v>
      </c>
      <c r="H23" s="577">
        <v>98.42</v>
      </c>
      <c r="I23" s="577">
        <v>98.15</v>
      </c>
      <c r="J23" s="577">
        <v>101.94499999999999</v>
      </c>
      <c r="K23" s="577">
        <v>104.685</v>
      </c>
      <c r="L23" s="577">
        <v>105.23099999999999</v>
      </c>
      <c r="M23" s="577">
        <v>106.78400000000001</v>
      </c>
      <c r="N23" s="577">
        <v>106.51300000000001</v>
      </c>
      <c r="P23" s="583" t="s">
        <v>21750</v>
      </c>
      <c r="Q23" s="584">
        <f t="shared" si="2"/>
        <v>1.0529999999999999</v>
      </c>
      <c r="R23" s="584">
        <f t="shared" si="3"/>
        <v>0.997</v>
      </c>
    </row>
    <row r="24" spans="2:18" ht="20.100000000000001" customHeight="1" x14ac:dyDescent="0.2">
      <c r="B24" s="578" t="s">
        <v>21751</v>
      </c>
      <c r="C24" s="579">
        <v>100.753</v>
      </c>
      <c r="D24" s="579">
        <v>100.926</v>
      </c>
      <c r="E24" s="579">
        <v>100.708</v>
      </c>
      <c r="F24" s="579">
        <v>100.646</v>
      </c>
      <c r="G24" s="579">
        <v>101.392</v>
      </c>
      <c r="H24" s="579">
        <v>101.291</v>
      </c>
      <c r="I24" s="579">
        <v>101.19199999999999</v>
      </c>
      <c r="J24" s="579">
        <v>102.34099999999999</v>
      </c>
      <c r="K24" s="579">
        <v>103.303</v>
      </c>
      <c r="L24" s="579">
        <v>104.295</v>
      </c>
      <c r="M24" s="579">
        <v>105.31100000000001</v>
      </c>
      <c r="N24" s="579">
        <v>105.349</v>
      </c>
      <c r="P24" s="583" t="s">
        <v>21751</v>
      </c>
      <c r="Q24" s="584">
        <f t="shared" si="2"/>
        <v>1.046</v>
      </c>
      <c r="R24" s="584">
        <f t="shared" si="3"/>
        <v>1</v>
      </c>
    </row>
  </sheetData>
  <mergeCells count="1">
    <mergeCell ref="P1:R1"/>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tabColor rgb="FFFFC000"/>
  </sheetPr>
  <dimension ref="A1:Q27"/>
  <sheetViews>
    <sheetView workbookViewId="0">
      <selection activeCell="B1" sqref="B1:B2"/>
    </sheetView>
  </sheetViews>
  <sheetFormatPr defaultColWidth="10.7109375" defaultRowHeight="24.95" customHeight="1" x14ac:dyDescent="0.2"/>
  <cols>
    <col min="1" max="16384" width="10.7109375" style="252"/>
  </cols>
  <sheetData>
    <row r="1" spans="1:17" ht="24.95" customHeight="1" x14ac:dyDescent="0.2">
      <c r="A1" s="741" t="s">
        <v>7730</v>
      </c>
      <c r="B1" s="741" t="s">
        <v>7731</v>
      </c>
      <c r="C1" s="741"/>
      <c r="D1" s="741"/>
      <c r="E1" s="741" t="s">
        <v>7732</v>
      </c>
      <c r="F1" s="741"/>
      <c r="G1" s="741"/>
      <c r="H1" s="741" t="s">
        <v>7733</v>
      </c>
      <c r="I1" s="741"/>
      <c r="J1" s="741"/>
      <c r="K1" s="741" t="s">
        <v>7734</v>
      </c>
      <c r="L1" s="741"/>
      <c r="P1" s="253" t="s">
        <v>7735</v>
      </c>
    </row>
    <row r="2" spans="1:17" ht="24.95" customHeight="1" x14ac:dyDescent="0.2">
      <c r="A2" s="741"/>
      <c r="B2" s="254" t="s">
        <v>7736</v>
      </c>
      <c r="C2" s="254" t="s">
        <v>7737</v>
      </c>
      <c r="D2" s="255" t="s">
        <v>7738</v>
      </c>
      <c r="E2" s="254" t="s">
        <v>7739</v>
      </c>
      <c r="F2" s="254" t="s">
        <v>7737</v>
      </c>
      <c r="G2" s="255" t="s">
        <v>7740</v>
      </c>
      <c r="H2" s="254" t="s">
        <v>7739</v>
      </c>
      <c r="I2" s="254" t="s">
        <v>7737</v>
      </c>
      <c r="J2" s="255" t="s">
        <v>7740</v>
      </c>
      <c r="K2" s="254" t="s">
        <v>7741</v>
      </c>
      <c r="L2" s="254" t="s">
        <v>7742</v>
      </c>
      <c r="P2" s="256">
        <v>0</v>
      </c>
    </row>
    <row r="3" spans="1:17" ht="24.95" customHeight="1" x14ac:dyDescent="0.2">
      <c r="A3" s="257">
        <v>0.4</v>
      </c>
      <c r="B3" s="257">
        <v>0.08</v>
      </c>
      <c r="C3" s="258">
        <v>2</v>
      </c>
      <c r="D3" s="257">
        <f>B3*C3</f>
        <v>0.16</v>
      </c>
      <c r="E3" s="257">
        <v>0</v>
      </c>
      <c r="F3" s="258">
        <v>0</v>
      </c>
      <c r="G3" s="257">
        <f>E3*F3</f>
        <v>0</v>
      </c>
      <c r="H3" s="257">
        <v>0.6</v>
      </c>
      <c r="I3" s="258">
        <v>2</v>
      </c>
      <c r="J3" s="257">
        <f>H3*I3</f>
        <v>1.2</v>
      </c>
      <c r="K3" s="257">
        <f>A3*1+D3*1+G3+J3</f>
        <v>1.76</v>
      </c>
      <c r="L3" s="259">
        <f>IF(K3="","",IF(K3&lt;=2,2,K3))</f>
        <v>2</v>
      </c>
      <c r="M3" s="252">
        <f>K3-J3</f>
        <v>0.56000000000000005</v>
      </c>
      <c r="N3" s="260">
        <f>M3+0.1+0.1</f>
        <v>0.76</v>
      </c>
      <c r="P3" s="256">
        <v>1</v>
      </c>
    </row>
    <row r="4" spans="1:17" ht="24.95" customHeight="1" x14ac:dyDescent="0.2">
      <c r="A4" s="257">
        <v>0.6</v>
      </c>
      <c r="B4" s="257">
        <v>0.08</v>
      </c>
      <c r="C4" s="258">
        <v>2</v>
      </c>
      <c r="D4" s="257">
        <f>B4*C4</f>
        <v>0.16</v>
      </c>
      <c r="E4" s="257">
        <v>0</v>
      </c>
      <c r="F4" s="258">
        <v>0</v>
      </c>
      <c r="G4" s="257">
        <f>E4*F4</f>
        <v>0</v>
      </c>
      <c r="H4" s="257">
        <v>0.6</v>
      </c>
      <c r="I4" s="258">
        <v>2</v>
      </c>
      <c r="J4" s="257">
        <f>H4*I4</f>
        <v>1.2</v>
      </c>
      <c r="K4" s="257">
        <f>A4*1+D4*1+G4+J4</f>
        <v>1.96</v>
      </c>
      <c r="L4" s="259">
        <f>IF(K4="","",IF(K4&lt;=2,2,K4))</f>
        <v>2</v>
      </c>
      <c r="M4" s="252">
        <f>K4-J4</f>
        <v>0.76</v>
      </c>
      <c r="N4" s="260">
        <f>M4+0.1+0.1</f>
        <v>0.96</v>
      </c>
      <c r="P4" s="256">
        <v>2</v>
      </c>
    </row>
    <row r="5" spans="1:17" ht="24.95" customHeight="1" x14ac:dyDescent="0.2">
      <c r="A5" s="257">
        <v>0.8</v>
      </c>
      <c r="B5" s="257">
        <v>0.1</v>
      </c>
      <c r="C5" s="258">
        <v>2</v>
      </c>
      <c r="D5" s="257">
        <f>B5*C5</f>
        <v>0.2</v>
      </c>
      <c r="E5" s="257">
        <v>0</v>
      </c>
      <c r="F5" s="258">
        <v>0</v>
      </c>
      <c r="G5" s="257">
        <f>E5*F5</f>
        <v>0</v>
      </c>
      <c r="H5" s="257">
        <v>0.6</v>
      </c>
      <c r="I5" s="258">
        <v>2</v>
      </c>
      <c r="J5" s="257">
        <f>H5*I5</f>
        <v>1.2</v>
      </c>
      <c r="K5" s="257">
        <f>A5*1+D5*1+G5+J5</f>
        <v>2.2000000000000002</v>
      </c>
      <c r="L5" s="259">
        <f>IF(K5="","",IF(K5&lt;=2,2,K5))</f>
        <v>2.2000000000000002</v>
      </c>
      <c r="M5" s="252">
        <f>K5-J5</f>
        <v>1.0000000000000002</v>
      </c>
      <c r="N5" s="260">
        <f>M5+0.1+0.1</f>
        <v>1.2000000000000004</v>
      </c>
      <c r="P5" s="256">
        <v>3</v>
      </c>
    </row>
    <row r="6" spans="1:17" ht="24.95" customHeight="1" x14ac:dyDescent="0.2">
      <c r="A6" s="257">
        <v>1</v>
      </c>
      <c r="B6" s="257">
        <v>0.1</v>
      </c>
      <c r="C6" s="258">
        <v>2</v>
      </c>
      <c r="D6" s="257">
        <f>B6*C6</f>
        <v>0.2</v>
      </c>
      <c r="E6" s="257">
        <v>0</v>
      </c>
      <c r="F6" s="258">
        <v>0</v>
      </c>
      <c r="G6" s="257">
        <f>E6*F6</f>
        <v>0</v>
      </c>
      <c r="H6" s="257">
        <v>0.6</v>
      </c>
      <c r="I6" s="258">
        <v>2</v>
      </c>
      <c r="J6" s="257">
        <f>H6*I6</f>
        <v>1.2</v>
      </c>
      <c r="K6" s="257">
        <f>A6*1+D6*1+G6+J6</f>
        <v>2.4</v>
      </c>
      <c r="L6" s="259">
        <f>IF(K6="","",IF(K6&lt;=2,2,K6))</f>
        <v>2.4</v>
      </c>
      <c r="M6" s="252">
        <f>K6-J6</f>
        <v>1.2</v>
      </c>
      <c r="N6" s="260">
        <f>M6+0.1+0.1</f>
        <v>1.4000000000000001</v>
      </c>
      <c r="P6" s="256">
        <v>3</v>
      </c>
    </row>
    <row r="7" spans="1:17" ht="24.95" customHeight="1" x14ac:dyDescent="0.2">
      <c r="A7" s="257">
        <v>1.2</v>
      </c>
      <c r="B7" s="257">
        <v>0.12</v>
      </c>
      <c r="C7" s="258">
        <v>2</v>
      </c>
      <c r="D7" s="257">
        <f>B7*C7</f>
        <v>0.24</v>
      </c>
      <c r="E7" s="257">
        <v>0</v>
      </c>
      <c r="F7" s="258">
        <v>0</v>
      </c>
      <c r="G7" s="257">
        <f>E7*F7</f>
        <v>0</v>
      </c>
      <c r="H7" s="257">
        <v>0.6</v>
      </c>
      <c r="I7" s="258">
        <v>2</v>
      </c>
      <c r="J7" s="257">
        <f>H7*I7</f>
        <v>1.2</v>
      </c>
      <c r="K7" s="257">
        <f>A7*1+D7*1+G7+J7</f>
        <v>2.6399999999999997</v>
      </c>
      <c r="L7" s="259">
        <f>IF(K7="","",IF(K7&lt;=2,2,K7))</f>
        <v>2.6399999999999997</v>
      </c>
      <c r="M7" s="252">
        <f>K7-J7</f>
        <v>1.4399999999999997</v>
      </c>
      <c r="N7" s="260">
        <f>M7+0.1+0.1</f>
        <v>1.64</v>
      </c>
      <c r="P7" s="256">
        <v>3</v>
      </c>
    </row>
    <row r="9" spans="1:17" ht="24.95" customHeight="1" x14ac:dyDescent="0.2">
      <c r="A9" s="741" t="s">
        <v>7743</v>
      </c>
      <c r="B9" s="741" t="s">
        <v>7731</v>
      </c>
      <c r="C9" s="741"/>
      <c r="D9" s="741"/>
      <c r="E9" s="741" t="s">
        <v>7732</v>
      </c>
      <c r="F9" s="741"/>
      <c r="G9" s="741"/>
      <c r="H9" s="741" t="s">
        <v>7733</v>
      </c>
      <c r="I9" s="741"/>
      <c r="J9" s="741"/>
      <c r="K9" s="741" t="s">
        <v>7734</v>
      </c>
      <c r="L9" s="741"/>
    </row>
    <row r="10" spans="1:17" ht="24.95" customHeight="1" x14ac:dyDescent="0.2">
      <c r="A10" s="741"/>
      <c r="B10" s="254" t="s">
        <v>7736</v>
      </c>
      <c r="C10" s="254" t="s">
        <v>7737</v>
      </c>
      <c r="D10" s="255" t="s">
        <v>7738</v>
      </c>
      <c r="E10" s="254" t="s">
        <v>7739</v>
      </c>
      <c r="F10" s="254" t="s">
        <v>7737</v>
      </c>
      <c r="G10" s="255" t="s">
        <v>7740</v>
      </c>
      <c r="H10" s="254" t="s">
        <v>7739</v>
      </c>
      <c r="I10" s="254" t="s">
        <v>7737</v>
      </c>
      <c r="J10" s="255" t="s">
        <v>7740</v>
      </c>
      <c r="K10" s="254" t="s">
        <v>7741</v>
      </c>
      <c r="L10" s="254" t="s">
        <v>7742</v>
      </c>
    </row>
    <row r="11" spans="1:17" ht="24.95" customHeight="1" x14ac:dyDescent="0.2">
      <c r="A11" s="257">
        <v>0.6</v>
      </c>
      <c r="B11" s="257">
        <v>0.08</v>
      </c>
      <c r="C11" s="258">
        <v>2</v>
      </c>
      <c r="D11" s="257">
        <f>B11*C11</f>
        <v>0.16</v>
      </c>
      <c r="E11" s="257">
        <v>0.2</v>
      </c>
      <c r="F11" s="258">
        <v>1</v>
      </c>
      <c r="G11" s="257">
        <f>E11*F11</f>
        <v>0.2</v>
      </c>
      <c r="H11" s="257">
        <v>0.6</v>
      </c>
      <c r="I11" s="258">
        <v>2</v>
      </c>
      <c r="J11" s="257">
        <f>H11*I11</f>
        <v>1.2</v>
      </c>
      <c r="K11" s="257">
        <f>A11*2+D11*2+G11+J11</f>
        <v>2.92</v>
      </c>
      <c r="L11" s="259">
        <f>IF(K11="","",IF(K11&lt;=2,2,K11))</f>
        <v>2.92</v>
      </c>
      <c r="M11" s="252">
        <f>K11-J11</f>
        <v>1.72</v>
      </c>
      <c r="N11" s="260">
        <f>M11+0.1+0.1</f>
        <v>1.9200000000000002</v>
      </c>
    </row>
    <row r="12" spans="1:17" ht="24.95" customHeight="1" x14ac:dyDescent="0.2">
      <c r="A12" s="257">
        <v>0.8</v>
      </c>
      <c r="B12" s="257">
        <v>0.1</v>
      </c>
      <c r="C12" s="258">
        <v>2</v>
      </c>
      <c r="D12" s="257">
        <f>B12*C12</f>
        <v>0.2</v>
      </c>
      <c r="E12" s="257">
        <v>0.2</v>
      </c>
      <c r="F12" s="258">
        <v>1</v>
      </c>
      <c r="G12" s="257">
        <f>E12*F12</f>
        <v>0.2</v>
      </c>
      <c r="H12" s="257">
        <v>0.6</v>
      </c>
      <c r="I12" s="258">
        <v>2</v>
      </c>
      <c r="J12" s="257">
        <f>H12*I12</f>
        <v>1.2</v>
      </c>
      <c r="K12" s="257">
        <f>A12*2+D12*2+G12+J12</f>
        <v>3.4000000000000004</v>
      </c>
      <c r="L12" s="259">
        <f>IF(K12="","",IF(K12&lt;=2,2,K12))</f>
        <v>3.4000000000000004</v>
      </c>
      <c r="M12" s="252">
        <f>K12-J12</f>
        <v>2.2000000000000002</v>
      </c>
      <c r="N12" s="260">
        <f>M12+0.1+0.1</f>
        <v>2.4000000000000004</v>
      </c>
      <c r="P12" s="256"/>
    </row>
    <row r="13" spans="1:17" ht="24.95" customHeight="1" x14ac:dyDescent="0.2">
      <c r="A13" s="257">
        <v>1</v>
      </c>
      <c r="B13" s="257">
        <v>0.12</v>
      </c>
      <c r="C13" s="258">
        <v>2</v>
      </c>
      <c r="D13" s="257">
        <f>B13*C13</f>
        <v>0.24</v>
      </c>
      <c r="E13" s="257">
        <v>0.2</v>
      </c>
      <c r="F13" s="258">
        <v>1</v>
      </c>
      <c r="G13" s="257">
        <f>E13*F13</f>
        <v>0.2</v>
      </c>
      <c r="H13" s="257">
        <v>0.6</v>
      </c>
      <c r="I13" s="258">
        <v>2</v>
      </c>
      <c r="J13" s="257">
        <f>H13*I13</f>
        <v>1.2</v>
      </c>
      <c r="K13" s="257">
        <f>A13*2+D13*2+G13+J13</f>
        <v>3.88</v>
      </c>
      <c r="L13" s="259">
        <f>IF(K13="","",IF(K13&lt;=2,2,K13))</f>
        <v>3.88</v>
      </c>
      <c r="M13" s="252">
        <f>K13-J13</f>
        <v>2.6799999999999997</v>
      </c>
      <c r="N13" s="260">
        <f>M13+0.1+0.1</f>
        <v>2.88</v>
      </c>
      <c r="P13" s="256"/>
      <c r="Q13" s="252" t="s">
        <v>5697</v>
      </c>
    </row>
    <row r="14" spans="1:17" ht="24.95" customHeight="1" x14ac:dyDescent="0.2">
      <c r="A14" s="257">
        <v>1.2</v>
      </c>
      <c r="B14" s="257">
        <v>0.13</v>
      </c>
      <c r="C14" s="258">
        <v>2</v>
      </c>
      <c r="D14" s="257">
        <f>B14*C14</f>
        <v>0.26</v>
      </c>
      <c r="E14" s="257">
        <v>0.2</v>
      </c>
      <c r="F14" s="258">
        <v>1</v>
      </c>
      <c r="G14" s="257">
        <f>E14*F14</f>
        <v>0.2</v>
      </c>
      <c r="H14" s="257">
        <v>0.6</v>
      </c>
      <c r="I14" s="258">
        <v>2</v>
      </c>
      <c r="J14" s="257">
        <f>H14*I14</f>
        <v>1.2</v>
      </c>
      <c r="K14" s="257">
        <f>A14*2+D14*2+G14+J14</f>
        <v>4.32</v>
      </c>
      <c r="L14" s="259">
        <f>IF(K14="","",IF(K14&lt;=2,2,K14))</f>
        <v>4.32</v>
      </c>
      <c r="M14" s="252">
        <f>K14-J14</f>
        <v>3.12</v>
      </c>
      <c r="N14" s="260">
        <f>M14+0.1+0.1</f>
        <v>3.3200000000000003</v>
      </c>
      <c r="P14" s="256">
        <f>1.2+0.13+0.13</f>
        <v>1.46</v>
      </c>
      <c r="Q14" s="507">
        <f>P14*2+0.2+0.1*2</f>
        <v>3.3200000000000003</v>
      </c>
    </row>
    <row r="16" spans="1:17" ht="24.95" customHeight="1" x14ac:dyDescent="0.2">
      <c r="A16" s="741" t="s">
        <v>7744</v>
      </c>
      <c r="B16" s="741" t="s">
        <v>7731</v>
      </c>
      <c r="C16" s="741"/>
      <c r="D16" s="741"/>
      <c r="E16" s="741" t="s">
        <v>7732</v>
      </c>
      <c r="F16" s="741"/>
      <c r="G16" s="741"/>
      <c r="H16" s="741" t="s">
        <v>7733</v>
      </c>
      <c r="I16" s="741"/>
      <c r="J16" s="741"/>
      <c r="K16" s="741" t="s">
        <v>7734</v>
      </c>
      <c r="L16" s="741"/>
    </row>
    <row r="17" spans="1:17" ht="24.95" customHeight="1" x14ac:dyDescent="0.2">
      <c r="A17" s="741"/>
      <c r="B17" s="254" t="s">
        <v>7736</v>
      </c>
      <c r="C17" s="254" t="s">
        <v>7737</v>
      </c>
      <c r="D17" s="255" t="s">
        <v>7738</v>
      </c>
      <c r="E17" s="254" t="s">
        <v>7739</v>
      </c>
      <c r="F17" s="254" t="s">
        <v>7737</v>
      </c>
      <c r="G17" s="255" t="s">
        <v>7740</v>
      </c>
      <c r="H17" s="254" t="s">
        <v>7739</v>
      </c>
      <c r="I17" s="254" t="s">
        <v>7737</v>
      </c>
      <c r="J17" s="255" t="s">
        <v>7740</v>
      </c>
      <c r="K17" s="254" t="s">
        <v>7741</v>
      </c>
      <c r="L17" s="254" t="s">
        <v>7742</v>
      </c>
      <c r="Q17" s="252" t="s">
        <v>5697</v>
      </c>
    </row>
    <row r="18" spans="1:17" ht="24.95" customHeight="1" x14ac:dyDescent="0.2">
      <c r="A18" s="257">
        <v>1.2</v>
      </c>
      <c r="B18" s="257">
        <v>0.13</v>
      </c>
      <c r="C18" s="258">
        <v>2</v>
      </c>
      <c r="D18" s="257">
        <f>B18*C18</f>
        <v>0.26</v>
      </c>
      <c r="E18" s="257">
        <v>0.2</v>
      </c>
      <c r="F18" s="258">
        <v>2</v>
      </c>
      <c r="G18" s="257">
        <f>E18*F18</f>
        <v>0.4</v>
      </c>
      <c r="H18" s="257">
        <v>0.6</v>
      </c>
      <c r="I18" s="258">
        <v>2</v>
      </c>
      <c r="J18" s="257">
        <f>H18*I18</f>
        <v>1.2</v>
      </c>
      <c r="K18" s="257">
        <f>A18*3+D18*3+G18+J18</f>
        <v>5.98</v>
      </c>
      <c r="L18" s="259">
        <f>IF(K18="","",IF(K18&lt;=2,2,K18))</f>
        <v>5.98</v>
      </c>
      <c r="M18" s="252">
        <f>K18-J18</f>
        <v>4.78</v>
      </c>
      <c r="N18" s="260">
        <f>M18+0.1+0.1</f>
        <v>4.9799999999999995</v>
      </c>
      <c r="P18" s="256">
        <f>1.2+0.13+0.13</f>
        <v>1.46</v>
      </c>
      <c r="Q18" s="507">
        <f>P18*3+0.2*2+0.1*2</f>
        <v>4.9800000000000004</v>
      </c>
    </row>
    <row r="21" spans="1:17" ht="24.95" customHeight="1" x14ac:dyDescent="0.2">
      <c r="A21" s="261" t="s">
        <v>7730</v>
      </c>
      <c r="B21" s="261">
        <v>0.4</v>
      </c>
      <c r="C21" s="261">
        <f>N3</f>
        <v>0.76</v>
      </c>
      <c r="D21" s="254">
        <v>0.75</v>
      </c>
    </row>
    <row r="22" spans="1:17" ht="24.95" customHeight="1" x14ac:dyDescent="0.2">
      <c r="A22" s="261" t="s">
        <v>7730</v>
      </c>
      <c r="B22" s="261">
        <v>0.6</v>
      </c>
      <c r="C22" s="261">
        <f>N4</f>
        <v>0.96</v>
      </c>
      <c r="D22" s="254">
        <v>1</v>
      </c>
    </row>
    <row r="23" spans="1:17" ht="24.95" customHeight="1" x14ac:dyDescent="0.2">
      <c r="A23" s="261" t="s">
        <v>7730</v>
      </c>
      <c r="B23" s="261">
        <v>0.8</v>
      </c>
      <c r="C23" s="261">
        <f>N5</f>
        <v>1.2000000000000004</v>
      </c>
      <c r="D23" s="254">
        <v>1.2</v>
      </c>
    </row>
    <row r="24" spans="1:17" ht="24.95" customHeight="1" x14ac:dyDescent="0.2">
      <c r="A24" s="259" t="s">
        <v>7743</v>
      </c>
      <c r="B24" s="259">
        <v>0.6</v>
      </c>
      <c r="C24" s="259">
        <f>N11</f>
        <v>1.9200000000000002</v>
      </c>
      <c r="D24" s="262">
        <v>1.9</v>
      </c>
    </row>
    <row r="25" spans="1:17" ht="24.95" customHeight="1" x14ac:dyDescent="0.2">
      <c r="A25" s="259" t="s">
        <v>7743</v>
      </c>
      <c r="B25" s="259">
        <v>0.8</v>
      </c>
      <c r="C25" s="259">
        <f>N12</f>
        <v>2.4000000000000004</v>
      </c>
      <c r="D25" s="262">
        <v>2.4</v>
      </c>
    </row>
    <row r="26" spans="1:17" ht="24.95" customHeight="1" x14ac:dyDescent="0.2">
      <c r="A26" s="259" t="s">
        <v>7743</v>
      </c>
      <c r="B26" s="259">
        <v>1</v>
      </c>
      <c r="C26" s="259">
        <f>N13</f>
        <v>2.88</v>
      </c>
      <c r="D26" s="262">
        <v>2.9</v>
      </c>
    </row>
    <row r="27" spans="1:17" ht="24.95" customHeight="1" x14ac:dyDescent="0.2">
      <c r="A27" s="261" t="s">
        <v>7744</v>
      </c>
      <c r="B27" s="261">
        <v>0.6</v>
      </c>
      <c r="C27" s="261">
        <f>N18</f>
        <v>4.9799999999999995</v>
      </c>
      <c r="D27" s="254">
        <v>2.9</v>
      </c>
    </row>
  </sheetData>
  <mergeCells count="15">
    <mergeCell ref="A9:A10"/>
    <mergeCell ref="B9:D9"/>
    <mergeCell ref="E9:G9"/>
    <mergeCell ref="H9:J9"/>
    <mergeCell ref="K9:L9"/>
    <mergeCell ref="A1:A2"/>
    <mergeCell ref="B1:D1"/>
    <mergeCell ref="E1:G1"/>
    <mergeCell ref="H1:J1"/>
    <mergeCell ref="K1:L1"/>
    <mergeCell ref="A16:A17"/>
    <mergeCell ref="B16:D16"/>
    <mergeCell ref="E16:G16"/>
    <mergeCell ref="H16:J16"/>
    <mergeCell ref="K16:L16"/>
  </mergeCells>
  <dataValidations disablePrompts="1" count="1">
    <dataValidation type="list" allowBlank="1" showInputMessage="1" showErrorMessage="1" sqref="I3:I7 F3:F7 I11:I14 C18 F18 I18 F11:F14 C3:C7 C11:C14">
      <formula1>$P$2:$P$5</formula1>
    </dataValidation>
  </dataValidation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16</vt:i4>
      </vt:variant>
    </vt:vector>
  </HeadingPairs>
  <TitlesOfParts>
    <vt:vector size="31" baseType="lpstr">
      <vt:lpstr>Resumo</vt:lpstr>
      <vt:lpstr>Planilha Orçamentária</vt:lpstr>
      <vt:lpstr>Memorial de Cálculo</vt:lpstr>
      <vt:lpstr>Cronograma</vt:lpstr>
      <vt:lpstr>Curva ABC</vt:lpstr>
      <vt:lpstr>MEMÓRIA TRANSPORTES</vt:lpstr>
      <vt:lpstr>REAJUSTE P TEXTO</vt:lpstr>
      <vt:lpstr>REAJUSTE GERAL</vt:lpstr>
      <vt:lpstr>LARGURA DE ESCAVAÇÃO</vt:lpstr>
      <vt:lpstr>DMT NÃO IMPRIMIR</vt:lpstr>
      <vt:lpstr>COMP NÃO IMPRIMIR</vt:lpstr>
      <vt:lpstr>DER-ES NÃO IMPRIMIR</vt:lpstr>
      <vt:lpstr>SINAPI NÃO IMPRIMIR</vt:lpstr>
      <vt:lpstr>IOPES NÃO IMPRIMIR</vt:lpstr>
      <vt:lpstr>CESAN NÃO IMPRIMIR</vt:lpstr>
      <vt:lpstr>Cronograma!Area_de_impressao</vt:lpstr>
      <vt:lpstr>'Curva ABC'!Area_de_impressao</vt:lpstr>
      <vt:lpstr>'IOPES NÃO IMPRIMIR'!Area_de_impressao</vt:lpstr>
      <vt:lpstr>'MEMÓRIA TRANSPORTES'!Area_de_impressao</vt:lpstr>
      <vt:lpstr>'Memorial de Cálculo'!Area_de_impressao</vt:lpstr>
      <vt:lpstr>'Planilha Orçamentária'!Area_de_impressao</vt:lpstr>
      <vt:lpstr>'REAJUSTE P TEXTO'!Area_de_impressao</vt:lpstr>
      <vt:lpstr>Resumo!Area_de_impressao</vt:lpstr>
      <vt:lpstr>'SINAPI NÃO IMPRIMIR'!Area_de_impressao</vt:lpstr>
      <vt:lpstr>Cronograma!Titulos_de_impressao</vt:lpstr>
      <vt:lpstr>'Curva ABC'!Titulos_de_impressao</vt:lpstr>
      <vt:lpstr>'MEMÓRIA TRANSPORTES'!Titulos_de_impressao</vt:lpstr>
      <vt:lpstr>'Memorial de Cálculo'!Titulos_de_impressao</vt:lpstr>
      <vt:lpstr>'Planilha Orçamentária'!Titulos_de_impressao</vt:lpstr>
      <vt:lpstr>'REAJUSTE P TEXTO'!Titulos_de_impressao</vt:lpstr>
      <vt:lpstr>Resumo!Titulos_de_impressao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fhrasko</dc:creator>
  <cp:lastModifiedBy>Tiago</cp:lastModifiedBy>
  <cp:lastPrinted>2018-01-26T20:36:41Z</cp:lastPrinted>
  <dcterms:created xsi:type="dcterms:W3CDTF">2013-05-06T17:13:09Z</dcterms:created>
  <dcterms:modified xsi:type="dcterms:W3CDTF">2018-01-29T10:42:42Z</dcterms:modified>
</cp:coreProperties>
</file>